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Ｈ28アビリンピック\H28競技課題\CMS用\H28表計算競技課題\"/>
    </mc:Choice>
  </mc:AlternateContent>
  <bookViews>
    <workbookView xWindow="8730" yWindow="-90" windowWidth="10620" windowHeight="11640" tabRatio="728"/>
  </bookViews>
  <sheets>
    <sheet name="とりまとめ表" sheetId="7" r:id="rId1"/>
    <sheet name="リスト一覧" sheetId="8" r:id="rId2"/>
  </sheets>
  <definedNames>
    <definedName name="割引額">リスト一覧!$C$14:$E$15</definedName>
    <definedName name="取引額">リスト一覧!$C$8:$J$9</definedName>
    <definedName name="生産国">リスト一覧!$C$3:$I$4</definedName>
  </definedNames>
  <calcPr calcId="162913"/>
</workbook>
</file>

<file path=xl/calcChain.xml><?xml version="1.0" encoding="utf-8"?>
<calcChain xmlns="http://schemas.openxmlformats.org/spreadsheetml/2006/main">
  <c r="O18" i="7" l="1"/>
  <c r="O19" i="7"/>
  <c r="O20" i="7"/>
  <c r="O21" i="7"/>
  <c r="O17" i="7"/>
  <c r="G8" i="7" l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7" i="7"/>
  <c r="D8" i="7"/>
  <c r="D9" i="7"/>
  <c r="D10" i="7"/>
  <c r="D11" i="7"/>
  <c r="N19" i="7" s="1"/>
  <c r="D12" i="7"/>
  <c r="N17" i="7" s="1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N21" i="7" s="1"/>
  <c r="D27" i="7"/>
  <c r="N18" i="7" s="1"/>
  <c r="D28" i="7"/>
  <c r="D29" i="7"/>
  <c r="D30" i="7"/>
  <c r="N20" i="7" s="1"/>
  <c r="D31" i="7"/>
  <c r="D32" i="7"/>
  <c r="D33" i="7"/>
  <c r="D34" i="7"/>
  <c r="D7" i="7"/>
  <c r="O11" i="7" l="1"/>
  <c r="O13" i="7"/>
  <c r="P11" i="7"/>
  <c r="O12" i="7"/>
  <c r="O8" i="7"/>
  <c r="P8" i="7"/>
  <c r="P12" i="7"/>
  <c r="O9" i="7"/>
  <c r="P13" i="7"/>
  <c r="P9" i="7"/>
  <c r="O10" i="7"/>
  <c r="P7" i="7"/>
  <c r="P10" i="7"/>
  <c r="O7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I34" i="7" l="1"/>
  <c r="J34" i="7" s="1"/>
  <c r="K34" i="7" s="1"/>
  <c r="I26" i="7"/>
  <c r="J26" i="7" s="1"/>
  <c r="K26" i="7" s="1"/>
  <c r="I18" i="7"/>
  <c r="J18" i="7" s="1"/>
  <c r="K18" i="7" s="1"/>
  <c r="I10" i="7"/>
  <c r="J10" i="7" s="1"/>
  <c r="K10" i="7" s="1"/>
  <c r="I33" i="7"/>
  <c r="J33" i="7" s="1"/>
  <c r="K33" i="7" s="1"/>
  <c r="I25" i="7"/>
  <c r="J25" i="7" s="1"/>
  <c r="K25" i="7" s="1"/>
  <c r="I17" i="7"/>
  <c r="J17" i="7" s="1"/>
  <c r="K17" i="7" s="1"/>
  <c r="I9" i="7"/>
  <c r="J9" i="7" s="1"/>
  <c r="K9" i="7" s="1"/>
  <c r="I32" i="7"/>
  <c r="J32" i="7" s="1"/>
  <c r="K32" i="7" s="1"/>
  <c r="I24" i="7"/>
  <c r="J24" i="7" s="1"/>
  <c r="K24" i="7" s="1"/>
  <c r="I16" i="7"/>
  <c r="J16" i="7" s="1"/>
  <c r="K16" i="7" s="1"/>
  <c r="I8" i="7"/>
  <c r="J8" i="7" s="1"/>
  <c r="K8" i="7" s="1"/>
  <c r="I31" i="7"/>
  <c r="J31" i="7" s="1"/>
  <c r="K31" i="7" s="1"/>
  <c r="I23" i="7"/>
  <c r="J23" i="7" s="1"/>
  <c r="K23" i="7" s="1"/>
  <c r="I15" i="7"/>
  <c r="J15" i="7" s="1"/>
  <c r="K15" i="7" s="1"/>
  <c r="I7" i="7"/>
  <c r="J7" i="7" s="1"/>
  <c r="K7" i="7" s="1"/>
  <c r="I30" i="7"/>
  <c r="J30" i="7" s="1"/>
  <c r="K30" i="7" s="1"/>
  <c r="I22" i="7"/>
  <c r="J22" i="7" s="1"/>
  <c r="K22" i="7" s="1"/>
  <c r="I14" i="7"/>
  <c r="J14" i="7" s="1"/>
  <c r="K14" i="7" s="1"/>
  <c r="I29" i="7"/>
  <c r="J29" i="7" s="1"/>
  <c r="K29" i="7" s="1"/>
  <c r="I21" i="7"/>
  <c r="J21" i="7" s="1"/>
  <c r="K21" i="7" s="1"/>
  <c r="I13" i="7"/>
  <c r="J13" i="7" s="1"/>
  <c r="K13" i="7" s="1"/>
  <c r="I28" i="7"/>
  <c r="J28" i="7" s="1"/>
  <c r="K28" i="7" s="1"/>
  <c r="I20" i="7"/>
  <c r="J20" i="7" s="1"/>
  <c r="K20" i="7" s="1"/>
  <c r="I12" i="7"/>
  <c r="J12" i="7" s="1"/>
  <c r="K12" i="7" s="1"/>
  <c r="I27" i="7"/>
  <c r="J27" i="7" s="1"/>
  <c r="K27" i="7" s="1"/>
  <c r="I19" i="7"/>
  <c r="J19" i="7" s="1"/>
  <c r="K19" i="7" s="1"/>
  <c r="I11" i="7"/>
  <c r="J11" i="7" s="1"/>
  <c r="K11" i="7" s="1"/>
</calcChain>
</file>

<file path=xl/sharedStrings.xml><?xml version="1.0" encoding="utf-8"?>
<sst xmlns="http://schemas.openxmlformats.org/spreadsheetml/2006/main" count="96" uniqueCount="69">
  <si>
    <t>割引額</t>
    <rPh sb="0" eb="3">
      <t>ワリビキガク</t>
    </rPh>
    <phoneticPr fontId="2"/>
  </si>
  <si>
    <t>取引コード</t>
    <rPh sb="0" eb="2">
      <t>トリヒキ</t>
    </rPh>
    <phoneticPr fontId="2"/>
  </si>
  <si>
    <t>割引額一覧</t>
    <rPh sb="0" eb="3">
      <t>ワリビキガク</t>
    </rPh>
    <rPh sb="3" eb="5">
      <t>イチラン</t>
    </rPh>
    <phoneticPr fontId="2"/>
  </si>
  <si>
    <t>取引日</t>
    <rPh sb="0" eb="2">
      <t>トリヒキ</t>
    </rPh>
    <rPh sb="2" eb="3">
      <t>ビ</t>
    </rPh>
    <phoneticPr fontId="2"/>
  </si>
  <si>
    <t>割引額コード</t>
    <rPh sb="0" eb="2">
      <t>ワリビキ</t>
    </rPh>
    <rPh sb="2" eb="3">
      <t>ガク</t>
    </rPh>
    <phoneticPr fontId="2"/>
  </si>
  <si>
    <t>A</t>
    <phoneticPr fontId="2"/>
  </si>
  <si>
    <t>B</t>
    <phoneticPr fontId="2"/>
  </si>
  <si>
    <t>C</t>
    <phoneticPr fontId="2"/>
  </si>
  <si>
    <t>割引前
金額(円)</t>
    <rPh sb="0" eb="2">
      <t>ワリビキ</t>
    </rPh>
    <rPh sb="2" eb="3">
      <t>マエ</t>
    </rPh>
    <rPh sb="4" eb="5">
      <t>キン</t>
    </rPh>
    <rPh sb="5" eb="6">
      <t>ガク</t>
    </rPh>
    <rPh sb="7" eb="8">
      <t>エン</t>
    </rPh>
    <phoneticPr fontId="2"/>
  </si>
  <si>
    <t>割引額
(円)</t>
    <rPh sb="0" eb="3">
      <t>ワリビキガク</t>
    </rPh>
    <rPh sb="5" eb="6">
      <t>エン</t>
    </rPh>
    <phoneticPr fontId="2"/>
  </si>
  <si>
    <t>割引後
金額(円)</t>
    <rPh sb="0" eb="2">
      <t>ワリビキ</t>
    </rPh>
    <rPh sb="2" eb="3">
      <t>ゴ</t>
    </rPh>
    <rPh sb="4" eb="5">
      <t>キン</t>
    </rPh>
    <rPh sb="5" eb="6">
      <t>ガク</t>
    </rPh>
    <rPh sb="7" eb="8">
      <t>エン</t>
    </rPh>
    <phoneticPr fontId="2"/>
  </si>
  <si>
    <t>税込
金額(円)</t>
    <rPh sb="0" eb="2">
      <t>ゼイコ</t>
    </rPh>
    <rPh sb="3" eb="4">
      <t>キン</t>
    </rPh>
    <rPh sb="4" eb="5">
      <t>ガク</t>
    </rPh>
    <rPh sb="6" eb="7">
      <t>エン</t>
    </rPh>
    <phoneticPr fontId="2"/>
  </si>
  <si>
    <t>取引
ケース数</t>
    <rPh sb="0" eb="2">
      <t>トリヒキ</t>
    </rPh>
    <rPh sb="6" eb="7">
      <t>カズ</t>
    </rPh>
    <phoneticPr fontId="2"/>
  </si>
  <si>
    <t>取引件数
(件)</t>
    <rPh sb="0" eb="2">
      <t>トリヒキ</t>
    </rPh>
    <rPh sb="2" eb="4">
      <t>ケンスウ</t>
    </rPh>
    <rPh sb="6" eb="7">
      <t>ケン</t>
    </rPh>
    <phoneticPr fontId="2"/>
  </si>
  <si>
    <t>生産国一覧</t>
    <rPh sb="0" eb="3">
      <t>セイサンコク</t>
    </rPh>
    <rPh sb="3" eb="5">
      <t>イチラン</t>
    </rPh>
    <phoneticPr fontId="2"/>
  </si>
  <si>
    <t>生産国コード</t>
    <rPh sb="0" eb="3">
      <t>セイサンコク</t>
    </rPh>
    <phoneticPr fontId="2"/>
  </si>
  <si>
    <t>US</t>
  </si>
  <si>
    <t>NG</t>
  </si>
  <si>
    <t>MX</t>
  </si>
  <si>
    <t>HU</t>
  </si>
  <si>
    <t>ID</t>
  </si>
  <si>
    <t>ZA</t>
  </si>
  <si>
    <t>PE</t>
  </si>
  <si>
    <t>生産国</t>
    <rPh sb="0" eb="3">
      <t>セイサンコク</t>
    </rPh>
    <phoneticPr fontId="2"/>
  </si>
  <si>
    <t>アメリカ</t>
  </si>
  <si>
    <t>ナイジェリア</t>
  </si>
  <si>
    <t>メキシコ</t>
  </si>
  <si>
    <t>ハンガリー</t>
  </si>
  <si>
    <t>インドネシア</t>
  </si>
  <si>
    <t>南アフリカ</t>
    <rPh sb="0" eb="1">
      <t>ミナミ</t>
    </rPh>
    <phoneticPr fontId="2"/>
  </si>
  <si>
    <t>ペルー</t>
  </si>
  <si>
    <t>取引額一覧</t>
    <rPh sb="0" eb="3">
      <t>トリヒキガク</t>
    </rPh>
    <rPh sb="3" eb="5">
      <t>イチラン</t>
    </rPh>
    <phoneticPr fontId="2"/>
  </si>
  <si>
    <t>取引額コード</t>
    <rPh sb="0" eb="3">
      <t>トリヒキガク</t>
    </rPh>
    <phoneticPr fontId="2"/>
  </si>
  <si>
    <t>US1</t>
  </si>
  <si>
    <t>NG1</t>
  </si>
  <si>
    <t>MX1</t>
  </si>
  <si>
    <t>MX2</t>
  </si>
  <si>
    <t>HU1</t>
  </si>
  <si>
    <t>ID1</t>
  </si>
  <si>
    <t>ZA1</t>
  </si>
  <si>
    <t>PE1</t>
  </si>
  <si>
    <t>取引額</t>
    <rPh sb="0" eb="3">
      <t>トリヒキガク</t>
    </rPh>
    <phoneticPr fontId="2"/>
  </si>
  <si>
    <t>生産国名</t>
    <rPh sb="0" eb="3">
      <t>セイサンコク</t>
    </rPh>
    <rPh sb="3" eb="4">
      <t>メイ</t>
    </rPh>
    <phoneticPr fontId="2"/>
  </si>
  <si>
    <t>じゃがいも生産国　９月上旬　輸入取引一覧</t>
    <rPh sb="5" eb="8">
      <t>セイサンコク</t>
    </rPh>
    <rPh sb="10" eb="11">
      <t>ガツ</t>
    </rPh>
    <rPh sb="11" eb="13">
      <t>ジョウジュン</t>
    </rPh>
    <rPh sb="14" eb="16">
      <t>ユニュウ</t>
    </rPh>
    <rPh sb="16" eb="18">
      <t>トリヒキ</t>
    </rPh>
    <rPh sb="18" eb="20">
      <t>イチラン</t>
    </rPh>
    <phoneticPr fontId="2"/>
  </si>
  <si>
    <t>（注）10トン1ケース</t>
    <rPh sb="1" eb="2">
      <t>チュウ</t>
    </rPh>
    <phoneticPr fontId="2"/>
  </si>
  <si>
    <t>取引量
(トン)</t>
    <rPh sb="0" eb="2">
      <t>トリヒキ</t>
    </rPh>
    <rPh sb="2" eb="3">
      <t>リョウ</t>
    </rPh>
    <phoneticPr fontId="2"/>
  </si>
  <si>
    <t>US1-A</t>
  </si>
  <si>
    <t>MX1-B</t>
  </si>
  <si>
    <t>HU1-A</t>
  </si>
  <si>
    <t>ID1-C</t>
  </si>
  <si>
    <t>MX2-B</t>
  </si>
  <si>
    <t>ZA1-C</t>
  </si>
  <si>
    <t>NG1-A</t>
  </si>
  <si>
    <t>PE1-A</t>
  </si>
  <si>
    <t>US1-B</t>
  </si>
  <si>
    <t>ZA1-A</t>
  </si>
  <si>
    <t>ID1-A</t>
  </si>
  <si>
    <t>PE1-C</t>
  </si>
  <si>
    <t>NG1-B</t>
  </si>
  <si>
    <t>HU1-C</t>
  </si>
  <si>
    <t>US1-C</t>
  </si>
  <si>
    <t>MX2-A</t>
  </si>
  <si>
    <t>MX1-A</t>
  </si>
  <si>
    <t>HU1-B</t>
  </si>
  <si>
    <t>◆生産国別取引集計</t>
    <rPh sb="1" eb="4">
      <t>セイサンコク</t>
    </rPh>
    <rPh sb="4" eb="5">
      <t>ベツ</t>
    </rPh>
    <rPh sb="5" eb="7">
      <t>トリヒキ</t>
    </rPh>
    <rPh sb="7" eb="9">
      <t>シュウケイ</t>
    </rPh>
    <phoneticPr fontId="2"/>
  </si>
  <si>
    <t>◆取引量ワースト5</t>
    <rPh sb="1" eb="3">
      <t>トリヒキ</t>
    </rPh>
    <rPh sb="3" eb="4">
      <t>リョウ</t>
    </rPh>
    <phoneticPr fontId="2"/>
  </si>
  <si>
    <t>取引量(トン)</t>
    <rPh sb="0" eb="2">
      <t>トリヒキ</t>
    </rPh>
    <rPh sb="2" eb="3">
      <t>リョウ</t>
    </rPh>
    <phoneticPr fontId="2"/>
  </si>
  <si>
    <t>取引額
(円)</t>
    <rPh sb="0" eb="3">
      <t>トリヒキガク</t>
    </rPh>
    <rPh sb="5" eb="6">
      <t>エン</t>
    </rPh>
    <phoneticPr fontId="2"/>
  </si>
  <si>
    <t>バラ売り
量(トン)</t>
    <rPh sb="2" eb="3">
      <t>ウ</t>
    </rPh>
    <rPh sb="5" eb="6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</si>
</sst>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&quot;ケース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6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6"/>
      <color indexed="13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rgb="FF7030A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1" xfId="0" applyNumberFormat="1" applyBorder="1">
      <alignment vertical="center"/>
    </xf>
    <xf numFmtId="0" fontId="1" fillId="0" borderId="1" xfId="1" applyNumberFormat="1" applyBorder="1">
      <alignment vertical="center"/>
    </xf>
    <xf numFmtId="0" fontId="1" fillId="0" borderId="1" xfId="1" applyNumberFormat="1" applyBorder="1" applyAlignment="1">
      <alignment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2" borderId="8" xfId="0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6" xfId="1" applyNumberFormat="1" applyFont="1" applyFill="1" applyBorder="1">
      <alignment vertical="center"/>
    </xf>
    <xf numFmtId="0" fontId="0" fillId="0" borderId="7" xfId="1" applyNumberFormat="1" applyFont="1" applyFill="1" applyBorder="1">
      <alignment vertical="center"/>
    </xf>
    <xf numFmtId="0" fontId="5" fillId="0" borderId="0" xfId="0" applyFo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9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8" fillId="0" borderId="0" xfId="0" applyFo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7" fillId="3" borderId="0" xfId="0" applyFont="1" applyFill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/>
  </sheetViews>
  <sheetFormatPr defaultRowHeight="13.5" x14ac:dyDescent="0.15"/>
  <cols>
    <col min="3" max="3" width="11.875" bestFit="1" customWidth="1"/>
    <col min="4" max="4" width="10" bestFit="1" customWidth="1"/>
    <col min="6" max="6" width="8.75" bestFit="1" customWidth="1"/>
    <col min="7" max="7" width="8.75" customWidth="1"/>
    <col min="10" max="10" width="10.625" customWidth="1"/>
    <col min="13" max="13" width="2.5" bestFit="1" customWidth="1"/>
    <col min="14" max="14" width="10" bestFit="1" customWidth="1"/>
    <col min="15" max="15" width="12.625" customWidth="1"/>
  </cols>
  <sheetData>
    <row r="1" spans="1:16" x14ac:dyDescent="0.15">
      <c r="A1" s="10"/>
    </row>
    <row r="4" spans="1:16" ht="18.75" x14ac:dyDescent="0.15">
      <c r="B4" s="51" t="s">
        <v>43</v>
      </c>
      <c r="C4" s="51"/>
      <c r="D4" s="51"/>
      <c r="E4" s="51"/>
      <c r="F4" s="51"/>
      <c r="G4" s="51"/>
      <c r="H4" s="51"/>
      <c r="I4" s="51"/>
      <c r="J4" s="51"/>
      <c r="K4" s="51"/>
    </row>
    <row r="5" spans="1:16" x14ac:dyDescent="0.15">
      <c r="F5" s="32" t="s">
        <v>44</v>
      </c>
      <c r="N5" s="39" t="s">
        <v>64</v>
      </c>
      <c r="O5" s="38"/>
      <c r="P5" s="38"/>
    </row>
    <row r="6" spans="1:16" ht="27" x14ac:dyDescent="0.15">
      <c r="B6" s="33" t="s">
        <v>3</v>
      </c>
      <c r="C6" s="33" t="s">
        <v>1</v>
      </c>
      <c r="D6" s="33" t="s">
        <v>42</v>
      </c>
      <c r="E6" s="34" t="s">
        <v>67</v>
      </c>
      <c r="F6" s="34" t="s">
        <v>45</v>
      </c>
      <c r="G6" s="46" t="s">
        <v>68</v>
      </c>
      <c r="H6" s="34" t="s">
        <v>8</v>
      </c>
      <c r="I6" s="34" t="s">
        <v>9</v>
      </c>
      <c r="J6" s="34" t="s">
        <v>10</v>
      </c>
      <c r="K6" s="34" t="s">
        <v>11</v>
      </c>
      <c r="N6" s="40" t="s">
        <v>42</v>
      </c>
      <c r="O6" s="41" t="s">
        <v>12</v>
      </c>
      <c r="P6" s="41" t="s">
        <v>13</v>
      </c>
    </row>
    <row r="7" spans="1:16" x14ac:dyDescent="0.15">
      <c r="B7" s="36">
        <v>42614</v>
      </c>
      <c r="C7" s="35" t="s">
        <v>46</v>
      </c>
      <c r="D7" s="47" t="str">
        <f t="shared" ref="D7:D34" si="0">HLOOKUP(LEFT(C7,2),生産国,2,FALSE)</f>
        <v>アメリカ</v>
      </c>
      <c r="E7" s="1">
        <f t="shared" ref="E7:E34" si="1">HLOOKUP(LEFT(C7,3),取引額,2,FALSE)</f>
        <v>220</v>
      </c>
      <c r="F7" s="37">
        <v>79</v>
      </c>
      <c r="G7" s="1">
        <f>MOD(F7,10)</f>
        <v>9</v>
      </c>
      <c r="H7" s="4">
        <f t="shared" ref="H7:H34" si="2">E7*F7</f>
        <v>17380</v>
      </c>
      <c r="I7" s="5">
        <f t="shared" ref="I7:I34" si="3">IF(OR(F7&gt;=100,H7&gt;=20000),ROUNDUP(H7*5%,0),HLOOKUP(RIGHT(C7,1),割引額,2,FALSE))</f>
        <v>5000</v>
      </c>
      <c r="J7" s="3">
        <f t="shared" ref="J7:J34" si="4">H7-I7</f>
        <v>12380</v>
      </c>
      <c r="K7" s="4">
        <f>INT(J7*1.08)</f>
        <v>13370</v>
      </c>
      <c r="N7" s="42" t="s">
        <v>24</v>
      </c>
      <c r="O7" s="50">
        <f>ROUNDDOWN(SUMIF($D$7:$D$34,N7,$F$7:$F$34)/10,0)</f>
        <v>30</v>
      </c>
      <c r="P7" s="47">
        <f>COUNTIF($D$7:$D$34,N7)</f>
        <v>4</v>
      </c>
    </row>
    <row r="8" spans="1:16" x14ac:dyDescent="0.15">
      <c r="B8" s="36">
        <v>42614</v>
      </c>
      <c r="C8" s="35" t="s">
        <v>47</v>
      </c>
      <c r="D8" s="47" t="str">
        <f t="shared" si="0"/>
        <v>メキシコ</v>
      </c>
      <c r="E8" s="47">
        <f t="shared" si="1"/>
        <v>200</v>
      </c>
      <c r="F8" s="37">
        <v>88</v>
      </c>
      <c r="G8" s="47">
        <f t="shared" ref="G8:G34" si="5">MOD(F8,10)</f>
        <v>8</v>
      </c>
      <c r="H8" s="4">
        <f t="shared" si="2"/>
        <v>17600</v>
      </c>
      <c r="I8" s="5">
        <f t="shared" si="3"/>
        <v>3000</v>
      </c>
      <c r="J8" s="3">
        <f t="shared" si="4"/>
        <v>14600</v>
      </c>
      <c r="K8" s="4">
        <f t="shared" ref="K8:K34" si="6">INT(J8*1.08)</f>
        <v>15768</v>
      </c>
      <c r="N8" s="42" t="s">
        <v>25</v>
      </c>
      <c r="O8" s="50">
        <f t="shared" ref="O8:O13" si="7">ROUNDDOWN(SUMIF($D$7:$D$34,N8,$F$7:$F$34)/10,0)</f>
        <v>33</v>
      </c>
      <c r="P8" s="48">
        <f t="shared" ref="P8:P13" si="8">COUNTIF($D$7:$D$34,N8)</f>
        <v>5</v>
      </c>
    </row>
    <row r="9" spans="1:16" x14ac:dyDescent="0.15">
      <c r="B9" s="36">
        <v>42615</v>
      </c>
      <c r="C9" s="35" t="s">
        <v>48</v>
      </c>
      <c r="D9" s="47" t="str">
        <f t="shared" si="0"/>
        <v>ハンガリー</v>
      </c>
      <c r="E9" s="47">
        <f t="shared" si="1"/>
        <v>210</v>
      </c>
      <c r="F9" s="37">
        <v>102</v>
      </c>
      <c r="G9" s="47">
        <f t="shared" si="5"/>
        <v>2</v>
      </c>
      <c r="H9" s="4">
        <f t="shared" si="2"/>
        <v>21420</v>
      </c>
      <c r="I9" s="5">
        <f t="shared" si="3"/>
        <v>1071</v>
      </c>
      <c r="J9" s="3">
        <f t="shared" si="4"/>
        <v>20349</v>
      </c>
      <c r="K9" s="4">
        <f t="shared" si="6"/>
        <v>21976</v>
      </c>
      <c r="N9" s="42" t="s">
        <v>26</v>
      </c>
      <c r="O9" s="50">
        <f t="shared" si="7"/>
        <v>32</v>
      </c>
      <c r="P9" s="48">
        <f t="shared" si="8"/>
        <v>5</v>
      </c>
    </row>
    <row r="10" spans="1:16" x14ac:dyDescent="0.15">
      <c r="B10" s="36">
        <v>42616</v>
      </c>
      <c r="C10" s="35" t="s">
        <v>49</v>
      </c>
      <c r="D10" s="47" t="str">
        <f t="shared" si="0"/>
        <v>インドネシア</v>
      </c>
      <c r="E10" s="47">
        <f t="shared" si="1"/>
        <v>187</v>
      </c>
      <c r="F10" s="37">
        <v>67</v>
      </c>
      <c r="G10" s="47">
        <f t="shared" si="5"/>
        <v>7</v>
      </c>
      <c r="H10" s="4">
        <f t="shared" si="2"/>
        <v>12529</v>
      </c>
      <c r="I10" s="5">
        <f t="shared" si="3"/>
        <v>2000</v>
      </c>
      <c r="J10" s="3">
        <f t="shared" si="4"/>
        <v>10529</v>
      </c>
      <c r="K10" s="4">
        <f t="shared" si="6"/>
        <v>11371</v>
      </c>
      <c r="N10" s="42" t="s">
        <v>27</v>
      </c>
      <c r="O10" s="50">
        <f t="shared" si="7"/>
        <v>35</v>
      </c>
      <c r="P10" s="48">
        <f t="shared" si="8"/>
        <v>4</v>
      </c>
    </row>
    <row r="11" spans="1:16" x14ac:dyDescent="0.15">
      <c r="B11" s="36">
        <v>42616</v>
      </c>
      <c r="C11" s="35" t="s">
        <v>50</v>
      </c>
      <c r="D11" s="47" t="str">
        <f t="shared" si="0"/>
        <v>メキシコ</v>
      </c>
      <c r="E11" s="47">
        <f t="shared" si="1"/>
        <v>225</v>
      </c>
      <c r="F11" s="37">
        <v>42</v>
      </c>
      <c r="G11" s="47">
        <f t="shared" si="5"/>
        <v>2</v>
      </c>
      <c r="H11" s="4">
        <f t="shared" si="2"/>
        <v>9450</v>
      </c>
      <c r="I11" s="5">
        <f t="shared" si="3"/>
        <v>3000</v>
      </c>
      <c r="J11" s="3">
        <f t="shared" si="4"/>
        <v>6450</v>
      </c>
      <c r="K11" s="4">
        <f t="shared" si="6"/>
        <v>6966</v>
      </c>
      <c r="N11" s="42" t="s">
        <v>28</v>
      </c>
      <c r="O11" s="50">
        <f t="shared" si="7"/>
        <v>26</v>
      </c>
      <c r="P11" s="48">
        <f t="shared" si="8"/>
        <v>3</v>
      </c>
    </row>
    <row r="12" spans="1:16" x14ac:dyDescent="0.15">
      <c r="B12" s="36">
        <v>42617</v>
      </c>
      <c r="C12" s="35" t="s">
        <v>51</v>
      </c>
      <c r="D12" s="47" t="str">
        <f t="shared" si="0"/>
        <v>南アフリカ</v>
      </c>
      <c r="E12" s="47">
        <f t="shared" si="1"/>
        <v>175</v>
      </c>
      <c r="F12" s="37">
        <v>33</v>
      </c>
      <c r="G12" s="47">
        <f t="shared" si="5"/>
        <v>3</v>
      </c>
      <c r="H12" s="4">
        <f t="shared" si="2"/>
        <v>5775</v>
      </c>
      <c r="I12" s="5">
        <f t="shared" si="3"/>
        <v>2000</v>
      </c>
      <c r="J12" s="3">
        <f t="shared" si="4"/>
        <v>3775</v>
      </c>
      <c r="K12" s="4">
        <f t="shared" si="6"/>
        <v>4077</v>
      </c>
      <c r="N12" s="42" t="s">
        <v>29</v>
      </c>
      <c r="O12" s="50">
        <f t="shared" si="7"/>
        <v>28</v>
      </c>
      <c r="P12" s="48">
        <f t="shared" si="8"/>
        <v>4</v>
      </c>
    </row>
    <row r="13" spans="1:16" x14ac:dyDescent="0.15">
      <c r="B13" s="36">
        <v>42617</v>
      </c>
      <c r="C13" s="35" t="s">
        <v>52</v>
      </c>
      <c r="D13" s="47" t="str">
        <f t="shared" si="0"/>
        <v>ナイジェリア</v>
      </c>
      <c r="E13" s="47">
        <f t="shared" si="1"/>
        <v>198</v>
      </c>
      <c r="F13" s="37">
        <v>57</v>
      </c>
      <c r="G13" s="47">
        <f t="shared" si="5"/>
        <v>7</v>
      </c>
      <c r="H13" s="4">
        <f t="shared" si="2"/>
        <v>11286</v>
      </c>
      <c r="I13" s="5">
        <f t="shared" si="3"/>
        <v>5000</v>
      </c>
      <c r="J13" s="3">
        <f t="shared" si="4"/>
        <v>6286</v>
      </c>
      <c r="K13" s="4">
        <f t="shared" si="6"/>
        <v>6788</v>
      </c>
      <c r="N13" s="42" t="s">
        <v>30</v>
      </c>
      <c r="O13" s="50">
        <f t="shared" si="7"/>
        <v>19</v>
      </c>
      <c r="P13" s="48">
        <f t="shared" si="8"/>
        <v>3</v>
      </c>
    </row>
    <row r="14" spans="1:16" x14ac:dyDescent="0.15">
      <c r="B14" s="36">
        <v>42618</v>
      </c>
      <c r="C14" s="35" t="s">
        <v>53</v>
      </c>
      <c r="D14" s="47" t="str">
        <f t="shared" si="0"/>
        <v>ペルー</v>
      </c>
      <c r="E14" s="47">
        <f t="shared" si="1"/>
        <v>192</v>
      </c>
      <c r="F14" s="37">
        <v>82</v>
      </c>
      <c r="G14" s="47">
        <f t="shared" si="5"/>
        <v>2</v>
      </c>
      <c r="H14" s="4">
        <f t="shared" si="2"/>
        <v>15744</v>
      </c>
      <c r="I14" s="5">
        <f t="shared" si="3"/>
        <v>5000</v>
      </c>
      <c r="J14" s="3">
        <f t="shared" si="4"/>
        <v>10744</v>
      </c>
      <c r="K14" s="4">
        <f t="shared" si="6"/>
        <v>11603</v>
      </c>
    </row>
    <row r="15" spans="1:16" x14ac:dyDescent="0.15">
      <c r="B15" s="36">
        <v>42619</v>
      </c>
      <c r="C15" s="35" t="s">
        <v>54</v>
      </c>
      <c r="D15" s="47" t="str">
        <f t="shared" si="0"/>
        <v>アメリカ</v>
      </c>
      <c r="E15" s="47">
        <f t="shared" si="1"/>
        <v>220</v>
      </c>
      <c r="F15" s="37">
        <v>99</v>
      </c>
      <c r="G15" s="47">
        <f t="shared" si="5"/>
        <v>9</v>
      </c>
      <c r="H15" s="4">
        <f t="shared" si="2"/>
        <v>21780</v>
      </c>
      <c r="I15" s="5">
        <f t="shared" si="3"/>
        <v>1089</v>
      </c>
      <c r="J15" s="3">
        <f t="shared" si="4"/>
        <v>20691</v>
      </c>
      <c r="K15" s="4">
        <f t="shared" si="6"/>
        <v>22346</v>
      </c>
      <c r="N15" s="44" t="s">
        <v>65</v>
      </c>
      <c r="O15" s="43"/>
    </row>
    <row r="16" spans="1:16" x14ac:dyDescent="0.15">
      <c r="B16" s="36">
        <v>42620</v>
      </c>
      <c r="C16" s="35" t="s">
        <v>55</v>
      </c>
      <c r="D16" s="47" t="str">
        <f t="shared" si="0"/>
        <v>南アフリカ</v>
      </c>
      <c r="E16" s="47">
        <f t="shared" si="1"/>
        <v>175</v>
      </c>
      <c r="F16" s="37">
        <v>107</v>
      </c>
      <c r="G16" s="47">
        <f t="shared" si="5"/>
        <v>7</v>
      </c>
      <c r="H16" s="4">
        <f t="shared" si="2"/>
        <v>18725</v>
      </c>
      <c r="I16" s="5">
        <f t="shared" si="3"/>
        <v>937</v>
      </c>
      <c r="J16" s="3">
        <f t="shared" si="4"/>
        <v>17788</v>
      </c>
      <c r="K16" s="4">
        <f t="shared" si="6"/>
        <v>19211</v>
      </c>
      <c r="N16" s="45" t="s">
        <v>42</v>
      </c>
      <c r="O16" s="45" t="s">
        <v>66</v>
      </c>
    </row>
    <row r="17" spans="2:15" x14ac:dyDescent="0.15">
      <c r="B17" s="36">
        <v>42621</v>
      </c>
      <c r="C17" s="35" t="s">
        <v>56</v>
      </c>
      <c r="D17" s="47" t="str">
        <f t="shared" si="0"/>
        <v>インドネシア</v>
      </c>
      <c r="E17" s="47">
        <f t="shared" si="1"/>
        <v>187</v>
      </c>
      <c r="F17" s="37">
        <v>96</v>
      </c>
      <c r="G17" s="47">
        <f t="shared" si="5"/>
        <v>6</v>
      </c>
      <c r="H17" s="4">
        <f t="shared" si="2"/>
        <v>17952</v>
      </c>
      <c r="I17" s="5">
        <f t="shared" si="3"/>
        <v>5000</v>
      </c>
      <c r="J17" s="3">
        <f t="shared" si="4"/>
        <v>12952</v>
      </c>
      <c r="K17" s="4">
        <f t="shared" si="6"/>
        <v>13988</v>
      </c>
      <c r="M17">
        <v>1</v>
      </c>
      <c r="N17" s="1" t="str">
        <f>INDEX($D$7:$F$34,MATCH(SMALL($F$7:$F$34,$M17),$F$7:$F$34,0),1)</f>
        <v>南アフリカ</v>
      </c>
      <c r="O17" s="49">
        <f>INDEX($D$7:$F$34,MATCH(SMALL($F$7:$F$34,$M17),$F$7:$F$34,0),3)</f>
        <v>33</v>
      </c>
    </row>
    <row r="18" spans="2:15" x14ac:dyDescent="0.15">
      <c r="B18" s="36">
        <v>42621</v>
      </c>
      <c r="C18" s="35" t="s">
        <v>57</v>
      </c>
      <c r="D18" s="47" t="str">
        <f t="shared" si="0"/>
        <v>ペルー</v>
      </c>
      <c r="E18" s="47">
        <f t="shared" si="1"/>
        <v>192</v>
      </c>
      <c r="F18" s="37">
        <v>54</v>
      </c>
      <c r="G18" s="47">
        <f t="shared" si="5"/>
        <v>4</v>
      </c>
      <c r="H18" s="4">
        <f t="shared" si="2"/>
        <v>10368</v>
      </c>
      <c r="I18" s="5">
        <f t="shared" si="3"/>
        <v>2000</v>
      </c>
      <c r="J18" s="3">
        <f t="shared" si="4"/>
        <v>8368</v>
      </c>
      <c r="K18" s="4">
        <f t="shared" si="6"/>
        <v>9037</v>
      </c>
      <c r="M18">
        <v>2</v>
      </c>
      <c r="N18" s="48" t="str">
        <f t="shared" ref="N18:N21" si="9">INDEX($D$7:$F$34,MATCH(SMALL($F$7:$F$34,$M18),$F$7:$F$34,0),1)</f>
        <v>アメリカ</v>
      </c>
      <c r="O18" s="49">
        <f t="shared" ref="O18:O21" si="10">INDEX($D$7:$F$34,MATCH(SMALL($F$7:$F$34,$M18),$F$7:$F$34,0),3)</f>
        <v>36</v>
      </c>
    </row>
    <row r="19" spans="2:15" x14ac:dyDescent="0.15">
      <c r="B19" s="36">
        <v>42621</v>
      </c>
      <c r="C19" s="35" t="s">
        <v>58</v>
      </c>
      <c r="D19" s="47" t="str">
        <f t="shared" si="0"/>
        <v>ナイジェリア</v>
      </c>
      <c r="E19" s="47">
        <f t="shared" si="1"/>
        <v>198</v>
      </c>
      <c r="F19" s="37">
        <v>67</v>
      </c>
      <c r="G19" s="47">
        <f t="shared" si="5"/>
        <v>7</v>
      </c>
      <c r="H19" s="4">
        <f t="shared" si="2"/>
        <v>13266</v>
      </c>
      <c r="I19" s="5">
        <f t="shared" si="3"/>
        <v>3000</v>
      </c>
      <c r="J19" s="3">
        <f t="shared" si="4"/>
        <v>10266</v>
      </c>
      <c r="K19" s="4">
        <f t="shared" si="6"/>
        <v>11087</v>
      </c>
      <c r="M19">
        <v>3</v>
      </c>
      <c r="N19" s="48" t="str">
        <f t="shared" si="9"/>
        <v>メキシコ</v>
      </c>
      <c r="O19" s="49">
        <f t="shared" si="10"/>
        <v>42</v>
      </c>
    </row>
    <row r="20" spans="2:15" x14ac:dyDescent="0.15">
      <c r="B20" s="36">
        <v>42622</v>
      </c>
      <c r="C20" s="35" t="s">
        <v>59</v>
      </c>
      <c r="D20" s="47" t="str">
        <f t="shared" si="0"/>
        <v>ハンガリー</v>
      </c>
      <c r="E20" s="47">
        <f t="shared" si="1"/>
        <v>210</v>
      </c>
      <c r="F20" s="37">
        <v>88</v>
      </c>
      <c r="G20" s="47">
        <f t="shared" si="5"/>
        <v>8</v>
      </c>
      <c r="H20" s="4">
        <f t="shared" si="2"/>
        <v>18480</v>
      </c>
      <c r="I20" s="5">
        <f t="shared" si="3"/>
        <v>2000</v>
      </c>
      <c r="J20" s="3">
        <f t="shared" si="4"/>
        <v>16480</v>
      </c>
      <c r="K20" s="4">
        <f t="shared" si="6"/>
        <v>17798</v>
      </c>
      <c r="M20">
        <v>4</v>
      </c>
      <c r="N20" s="48" t="str">
        <f t="shared" si="9"/>
        <v>ナイジェリア</v>
      </c>
      <c r="O20" s="49">
        <f t="shared" si="10"/>
        <v>46</v>
      </c>
    </row>
    <row r="21" spans="2:15" x14ac:dyDescent="0.15">
      <c r="B21" s="36">
        <v>42622</v>
      </c>
      <c r="C21" s="35" t="s">
        <v>55</v>
      </c>
      <c r="D21" s="47" t="str">
        <f t="shared" si="0"/>
        <v>南アフリカ</v>
      </c>
      <c r="E21" s="47">
        <f t="shared" si="1"/>
        <v>175</v>
      </c>
      <c r="F21" s="37">
        <v>89</v>
      </c>
      <c r="G21" s="47">
        <f t="shared" si="5"/>
        <v>9</v>
      </c>
      <c r="H21" s="4">
        <f t="shared" si="2"/>
        <v>15575</v>
      </c>
      <c r="I21" s="5">
        <f t="shared" si="3"/>
        <v>5000</v>
      </c>
      <c r="J21" s="3">
        <f t="shared" si="4"/>
        <v>10575</v>
      </c>
      <c r="K21" s="4">
        <f t="shared" si="6"/>
        <v>11421</v>
      </c>
      <c r="M21">
        <v>5</v>
      </c>
      <c r="N21" s="48" t="str">
        <f t="shared" si="9"/>
        <v>ハンガリー</v>
      </c>
      <c r="O21" s="49">
        <f t="shared" si="10"/>
        <v>49</v>
      </c>
    </row>
    <row r="22" spans="2:15" x14ac:dyDescent="0.15">
      <c r="B22" s="36">
        <v>42623</v>
      </c>
      <c r="C22" s="35" t="s">
        <v>60</v>
      </c>
      <c r="D22" s="47" t="str">
        <f t="shared" si="0"/>
        <v>アメリカ</v>
      </c>
      <c r="E22" s="47">
        <f t="shared" si="1"/>
        <v>220</v>
      </c>
      <c r="F22" s="37">
        <v>86</v>
      </c>
      <c r="G22" s="47">
        <f t="shared" si="5"/>
        <v>6</v>
      </c>
      <c r="H22" s="4">
        <f t="shared" si="2"/>
        <v>18920</v>
      </c>
      <c r="I22" s="5">
        <f t="shared" si="3"/>
        <v>2000</v>
      </c>
      <c r="J22" s="3">
        <f t="shared" si="4"/>
        <v>16920</v>
      </c>
      <c r="K22" s="4">
        <f t="shared" si="6"/>
        <v>18273</v>
      </c>
    </row>
    <row r="23" spans="2:15" x14ac:dyDescent="0.15">
      <c r="B23" s="36">
        <v>42623</v>
      </c>
      <c r="C23" s="35" t="s">
        <v>58</v>
      </c>
      <c r="D23" s="47" t="str">
        <f t="shared" si="0"/>
        <v>ナイジェリア</v>
      </c>
      <c r="E23" s="47">
        <f t="shared" si="1"/>
        <v>198</v>
      </c>
      <c r="F23" s="37">
        <v>74</v>
      </c>
      <c r="G23" s="47">
        <f t="shared" si="5"/>
        <v>4</v>
      </c>
      <c r="H23" s="4">
        <f t="shared" si="2"/>
        <v>14652</v>
      </c>
      <c r="I23" s="5">
        <f t="shared" si="3"/>
        <v>3000</v>
      </c>
      <c r="J23" s="3">
        <f t="shared" si="4"/>
        <v>11652</v>
      </c>
      <c r="K23" s="4">
        <f t="shared" si="6"/>
        <v>12584</v>
      </c>
    </row>
    <row r="24" spans="2:15" x14ac:dyDescent="0.15">
      <c r="B24" s="36">
        <v>42623</v>
      </c>
      <c r="C24" s="35" t="s">
        <v>61</v>
      </c>
      <c r="D24" s="47" t="str">
        <f t="shared" si="0"/>
        <v>メキシコ</v>
      </c>
      <c r="E24" s="47">
        <f t="shared" si="1"/>
        <v>225</v>
      </c>
      <c r="F24" s="37">
        <v>67</v>
      </c>
      <c r="G24" s="47">
        <f t="shared" si="5"/>
        <v>7</v>
      </c>
      <c r="H24" s="4">
        <f t="shared" si="2"/>
        <v>15075</v>
      </c>
      <c r="I24" s="5">
        <f t="shared" si="3"/>
        <v>5000</v>
      </c>
      <c r="J24" s="3">
        <f t="shared" si="4"/>
        <v>10075</v>
      </c>
      <c r="K24" s="4">
        <f t="shared" si="6"/>
        <v>10881</v>
      </c>
    </row>
    <row r="25" spans="2:15" x14ac:dyDescent="0.15">
      <c r="B25" s="36">
        <v>42624</v>
      </c>
      <c r="C25" s="35" t="s">
        <v>62</v>
      </c>
      <c r="D25" s="47" t="str">
        <f t="shared" si="0"/>
        <v>メキシコ</v>
      </c>
      <c r="E25" s="47">
        <f t="shared" si="1"/>
        <v>200</v>
      </c>
      <c r="F25" s="37">
        <v>52</v>
      </c>
      <c r="G25" s="47">
        <f t="shared" si="5"/>
        <v>2</v>
      </c>
      <c r="H25" s="4">
        <f t="shared" si="2"/>
        <v>10400</v>
      </c>
      <c r="I25" s="5">
        <f t="shared" si="3"/>
        <v>5000</v>
      </c>
      <c r="J25" s="3">
        <f t="shared" si="4"/>
        <v>5400</v>
      </c>
      <c r="K25" s="4">
        <f t="shared" si="6"/>
        <v>5832</v>
      </c>
    </row>
    <row r="26" spans="2:15" x14ac:dyDescent="0.15">
      <c r="B26" s="36">
        <v>42624</v>
      </c>
      <c r="C26" s="35" t="s">
        <v>63</v>
      </c>
      <c r="D26" s="47" t="str">
        <f t="shared" si="0"/>
        <v>ハンガリー</v>
      </c>
      <c r="E26" s="47">
        <f t="shared" si="1"/>
        <v>210</v>
      </c>
      <c r="F26" s="37">
        <v>49</v>
      </c>
      <c r="G26" s="47">
        <f t="shared" si="5"/>
        <v>9</v>
      </c>
      <c r="H26" s="4">
        <f t="shared" si="2"/>
        <v>10290</v>
      </c>
      <c r="I26" s="5">
        <f t="shared" si="3"/>
        <v>3000</v>
      </c>
      <c r="J26" s="3">
        <f t="shared" si="4"/>
        <v>7290</v>
      </c>
      <c r="K26" s="4">
        <f t="shared" si="6"/>
        <v>7873</v>
      </c>
    </row>
    <row r="27" spans="2:15" x14ac:dyDescent="0.15">
      <c r="B27" s="36">
        <v>42625</v>
      </c>
      <c r="C27" s="35" t="s">
        <v>54</v>
      </c>
      <c r="D27" s="47" t="str">
        <f t="shared" si="0"/>
        <v>アメリカ</v>
      </c>
      <c r="E27" s="47">
        <f t="shared" si="1"/>
        <v>220</v>
      </c>
      <c r="F27" s="37">
        <v>36</v>
      </c>
      <c r="G27" s="47">
        <f t="shared" si="5"/>
        <v>6</v>
      </c>
      <c r="H27" s="4">
        <f t="shared" si="2"/>
        <v>7920</v>
      </c>
      <c r="I27" s="5">
        <f t="shared" si="3"/>
        <v>3000</v>
      </c>
      <c r="J27" s="3">
        <f t="shared" si="4"/>
        <v>4920</v>
      </c>
      <c r="K27" s="4">
        <f t="shared" si="6"/>
        <v>5313</v>
      </c>
    </row>
    <row r="28" spans="2:15" x14ac:dyDescent="0.15">
      <c r="B28" s="36">
        <v>42626</v>
      </c>
      <c r="C28" s="35" t="s">
        <v>51</v>
      </c>
      <c r="D28" s="47" t="str">
        <f t="shared" si="0"/>
        <v>南アフリカ</v>
      </c>
      <c r="E28" s="47">
        <f t="shared" si="1"/>
        <v>175</v>
      </c>
      <c r="F28" s="37">
        <v>55</v>
      </c>
      <c r="G28" s="47">
        <f t="shared" si="5"/>
        <v>5</v>
      </c>
      <c r="H28" s="4">
        <f t="shared" si="2"/>
        <v>9625</v>
      </c>
      <c r="I28" s="5">
        <f t="shared" si="3"/>
        <v>2000</v>
      </c>
      <c r="J28" s="3">
        <f t="shared" si="4"/>
        <v>7625</v>
      </c>
      <c r="K28" s="4">
        <f t="shared" si="6"/>
        <v>8235</v>
      </c>
    </row>
    <row r="29" spans="2:15" x14ac:dyDescent="0.15">
      <c r="B29" s="36">
        <v>42626</v>
      </c>
      <c r="C29" s="35" t="s">
        <v>53</v>
      </c>
      <c r="D29" s="47" t="str">
        <f t="shared" si="0"/>
        <v>ペルー</v>
      </c>
      <c r="E29" s="47">
        <f t="shared" si="1"/>
        <v>192</v>
      </c>
      <c r="F29" s="37">
        <v>61</v>
      </c>
      <c r="G29" s="47">
        <f t="shared" si="5"/>
        <v>1</v>
      </c>
      <c r="H29" s="4">
        <f t="shared" si="2"/>
        <v>11712</v>
      </c>
      <c r="I29" s="5">
        <f t="shared" si="3"/>
        <v>5000</v>
      </c>
      <c r="J29" s="3">
        <f t="shared" si="4"/>
        <v>6712</v>
      </c>
      <c r="K29" s="4">
        <f t="shared" si="6"/>
        <v>7248</v>
      </c>
    </row>
    <row r="30" spans="2:15" x14ac:dyDescent="0.15">
      <c r="B30" s="36">
        <v>42627</v>
      </c>
      <c r="C30" s="35" t="s">
        <v>52</v>
      </c>
      <c r="D30" s="47" t="str">
        <f t="shared" si="0"/>
        <v>ナイジェリア</v>
      </c>
      <c r="E30" s="47">
        <f t="shared" si="1"/>
        <v>198</v>
      </c>
      <c r="F30" s="37">
        <v>46</v>
      </c>
      <c r="G30" s="47">
        <f t="shared" si="5"/>
        <v>6</v>
      </c>
      <c r="H30" s="4">
        <f t="shared" si="2"/>
        <v>9108</v>
      </c>
      <c r="I30" s="5">
        <f t="shared" si="3"/>
        <v>5000</v>
      </c>
      <c r="J30" s="3">
        <f t="shared" si="4"/>
        <v>4108</v>
      </c>
      <c r="K30" s="4">
        <f t="shared" si="6"/>
        <v>4436</v>
      </c>
    </row>
    <row r="31" spans="2:15" x14ac:dyDescent="0.15">
      <c r="B31" s="36">
        <v>42627</v>
      </c>
      <c r="C31" s="35" t="s">
        <v>62</v>
      </c>
      <c r="D31" s="47" t="str">
        <f t="shared" si="0"/>
        <v>メキシコ</v>
      </c>
      <c r="E31" s="47">
        <f t="shared" si="1"/>
        <v>200</v>
      </c>
      <c r="F31" s="37">
        <v>79</v>
      </c>
      <c r="G31" s="47">
        <f t="shared" si="5"/>
        <v>9</v>
      </c>
      <c r="H31" s="4">
        <f t="shared" si="2"/>
        <v>15800</v>
      </c>
      <c r="I31" s="5">
        <f t="shared" si="3"/>
        <v>5000</v>
      </c>
      <c r="J31" s="3">
        <f t="shared" si="4"/>
        <v>10800</v>
      </c>
      <c r="K31" s="4">
        <f t="shared" si="6"/>
        <v>11664</v>
      </c>
    </row>
    <row r="32" spans="2:15" x14ac:dyDescent="0.15">
      <c r="B32" s="36">
        <v>42627</v>
      </c>
      <c r="C32" s="35" t="s">
        <v>56</v>
      </c>
      <c r="D32" s="47" t="str">
        <f t="shared" si="0"/>
        <v>インドネシア</v>
      </c>
      <c r="E32" s="47">
        <f t="shared" si="1"/>
        <v>187</v>
      </c>
      <c r="F32" s="37">
        <v>101</v>
      </c>
      <c r="G32" s="47">
        <f t="shared" si="5"/>
        <v>1</v>
      </c>
      <c r="H32" s="4">
        <f t="shared" si="2"/>
        <v>18887</v>
      </c>
      <c r="I32" s="5">
        <f t="shared" si="3"/>
        <v>945</v>
      </c>
      <c r="J32" s="3">
        <f t="shared" si="4"/>
        <v>17942</v>
      </c>
      <c r="K32" s="4">
        <f t="shared" si="6"/>
        <v>19377</v>
      </c>
    </row>
    <row r="33" spans="2:11" x14ac:dyDescent="0.15">
      <c r="B33" s="36">
        <v>42628</v>
      </c>
      <c r="C33" s="35" t="s">
        <v>58</v>
      </c>
      <c r="D33" s="47" t="str">
        <f t="shared" si="0"/>
        <v>ナイジェリア</v>
      </c>
      <c r="E33" s="47">
        <f t="shared" si="1"/>
        <v>198</v>
      </c>
      <c r="F33" s="37">
        <v>91</v>
      </c>
      <c r="G33" s="47">
        <f t="shared" si="5"/>
        <v>1</v>
      </c>
      <c r="H33" s="4">
        <f t="shared" si="2"/>
        <v>18018</v>
      </c>
      <c r="I33" s="5">
        <f t="shared" si="3"/>
        <v>3000</v>
      </c>
      <c r="J33" s="3">
        <f t="shared" si="4"/>
        <v>15018</v>
      </c>
      <c r="K33" s="4">
        <f t="shared" si="6"/>
        <v>16219</v>
      </c>
    </row>
    <row r="34" spans="2:11" x14ac:dyDescent="0.15">
      <c r="B34" s="36">
        <v>42628</v>
      </c>
      <c r="C34" s="35" t="s">
        <v>59</v>
      </c>
      <c r="D34" s="47" t="str">
        <f t="shared" si="0"/>
        <v>ハンガリー</v>
      </c>
      <c r="E34" s="47">
        <f t="shared" si="1"/>
        <v>210</v>
      </c>
      <c r="F34" s="37">
        <v>112</v>
      </c>
      <c r="G34" s="47">
        <f t="shared" si="5"/>
        <v>2</v>
      </c>
      <c r="H34" s="4">
        <f t="shared" si="2"/>
        <v>23520</v>
      </c>
      <c r="I34" s="5">
        <f t="shared" si="3"/>
        <v>1176</v>
      </c>
      <c r="J34" s="3">
        <f t="shared" si="4"/>
        <v>22344</v>
      </c>
      <c r="K34" s="4">
        <f t="shared" si="6"/>
        <v>24131</v>
      </c>
    </row>
  </sheetData>
  <mergeCells count="1">
    <mergeCell ref="B4:K4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"/>
  <sheetViews>
    <sheetView workbookViewId="0"/>
  </sheetViews>
  <sheetFormatPr defaultRowHeight="13.5" x14ac:dyDescent="0.15"/>
  <cols>
    <col min="2" max="2" width="11.875" bestFit="1" customWidth="1"/>
    <col min="3" max="3" width="7.375" bestFit="1" customWidth="1"/>
    <col min="4" max="4" width="10.625" bestFit="1" customWidth="1"/>
    <col min="5" max="5" width="7.75" bestFit="1" customWidth="1"/>
    <col min="6" max="6" width="9.875" bestFit="1" customWidth="1"/>
    <col min="7" max="8" width="11.125" bestFit="1" customWidth="1"/>
    <col min="9" max="9" width="9.375" bestFit="1" customWidth="1"/>
    <col min="10" max="10" width="6.875" bestFit="1" customWidth="1"/>
  </cols>
  <sheetData>
    <row r="2" spans="2:10" ht="19.5" thickBot="1" x14ac:dyDescent="0.2">
      <c r="B2" s="12" t="s">
        <v>14</v>
      </c>
      <c r="C2" s="11"/>
      <c r="D2" s="11"/>
      <c r="E2" s="11"/>
      <c r="F2" s="11"/>
      <c r="G2" s="11"/>
      <c r="H2" s="11"/>
      <c r="I2" s="11"/>
    </row>
    <row r="3" spans="2:10" x14ac:dyDescent="0.15">
      <c r="B3" s="13" t="s">
        <v>15</v>
      </c>
      <c r="C3" s="15" t="s">
        <v>16</v>
      </c>
      <c r="D3" s="15" t="s">
        <v>17</v>
      </c>
      <c r="E3" s="15" t="s">
        <v>18</v>
      </c>
      <c r="F3" s="15" t="s">
        <v>19</v>
      </c>
      <c r="G3" s="15" t="s">
        <v>20</v>
      </c>
      <c r="H3" s="15" t="s">
        <v>21</v>
      </c>
      <c r="I3" s="16" t="s">
        <v>22</v>
      </c>
    </row>
    <row r="4" spans="2:10" ht="14.25" thickBot="1" x14ac:dyDescent="0.2">
      <c r="B4" s="14" t="s">
        <v>23</v>
      </c>
      <c r="C4" s="17" t="s">
        <v>24</v>
      </c>
      <c r="D4" s="17" t="s">
        <v>25</v>
      </c>
      <c r="E4" s="17" t="s">
        <v>26</v>
      </c>
      <c r="F4" s="17" t="s">
        <v>27</v>
      </c>
      <c r="G4" s="17" t="s">
        <v>28</v>
      </c>
      <c r="H4" s="17" t="s">
        <v>29</v>
      </c>
      <c r="I4" s="18" t="s">
        <v>30</v>
      </c>
    </row>
    <row r="7" spans="2:10" ht="19.5" thickBot="1" x14ac:dyDescent="0.2">
      <c r="B7" s="20" t="s">
        <v>31</v>
      </c>
      <c r="C7" s="19"/>
      <c r="D7" s="19"/>
      <c r="E7" s="19"/>
      <c r="F7" s="19"/>
      <c r="G7" s="19"/>
      <c r="H7" s="19"/>
      <c r="I7" s="19"/>
      <c r="J7" s="19"/>
    </row>
    <row r="8" spans="2:10" x14ac:dyDescent="0.15">
      <c r="B8" s="21" t="s">
        <v>32</v>
      </c>
      <c r="C8" s="23" t="s">
        <v>33</v>
      </c>
      <c r="D8" s="23" t="s">
        <v>34</v>
      </c>
      <c r="E8" s="23" t="s">
        <v>35</v>
      </c>
      <c r="F8" s="23" t="s">
        <v>36</v>
      </c>
      <c r="G8" s="23" t="s">
        <v>37</v>
      </c>
      <c r="H8" s="23" t="s">
        <v>38</v>
      </c>
      <c r="I8" s="23" t="s">
        <v>39</v>
      </c>
      <c r="J8" s="24" t="s">
        <v>40</v>
      </c>
    </row>
    <row r="9" spans="2:10" x14ac:dyDescent="0.15">
      <c r="B9" s="27" t="s">
        <v>41</v>
      </c>
      <c r="C9" s="28">
        <v>220</v>
      </c>
      <c r="D9" s="28">
        <v>198</v>
      </c>
      <c r="E9" s="28">
        <v>200</v>
      </c>
      <c r="F9" s="28">
        <v>225</v>
      </c>
      <c r="G9" s="28">
        <v>210</v>
      </c>
      <c r="H9" s="28">
        <v>187</v>
      </c>
      <c r="I9" s="28">
        <v>175</v>
      </c>
      <c r="J9" s="29">
        <v>192</v>
      </c>
    </row>
    <row r="10" spans="2:10" ht="14.25" thickBot="1" x14ac:dyDescent="0.2">
      <c r="B10" s="22" t="s">
        <v>42</v>
      </c>
      <c r="C10" s="25" t="s">
        <v>24</v>
      </c>
      <c r="D10" s="25" t="s">
        <v>25</v>
      </c>
      <c r="E10" s="52" t="s">
        <v>26</v>
      </c>
      <c r="F10" s="53"/>
      <c r="G10" s="25" t="s">
        <v>27</v>
      </c>
      <c r="H10" s="25" t="s">
        <v>28</v>
      </c>
      <c r="I10" s="25" t="s">
        <v>29</v>
      </c>
      <c r="J10" s="26" t="s">
        <v>30</v>
      </c>
    </row>
    <row r="13" spans="2:10" ht="19.5" thickBot="1" x14ac:dyDescent="0.2">
      <c r="B13" s="2" t="s">
        <v>2</v>
      </c>
    </row>
    <row r="14" spans="2:10" x14ac:dyDescent="0.15">
      <c r="B14" s="6" t="s">
        <v>4</v>
      </c>
      <c r="C14" s="8" t="s">
        <v>5</v>
      </c>
      <c r="D14" s="8" t="s">
        <v>6</v>
      </c>
      <c r="E14" s="9" t="s">
        <v>7</v>
      </c>
    </row>
    <row r="15" spans="2:10" ht="14.25" thickBot="1" x14ac:dyDescent="0.2">
      <c r="B15" s="7" t="s">
        <v>0</v>
      </c>
      <c r="C15" s="30">
        <v>5000</v>
      </c>
      <c r="D15" s="30">
        <v>3000</v>
      </c>
      <c r="E15" s="31">
        <v>2000</v>
      </c>
    </row>
  </sheetData>
  <mergeCells count="1">
    <mergeCell ref="E10:F1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とりまとめ表</vt:lpstr>
      <vt:lpstr>リスト一覧</vt:lpstr>
      <vt:lpstr>割引額</vt:lpstr>
      <vt:lpstr>取引額</vt:lpstr>
      <vt:lpstr>生産国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2023-05-02T02:06:28Z</dcterms:created>
  <dcterms:modified xsi:type="dcterms:W3CDTF">2023-05-02T02:07:15Z</dcterms:modified>
</cp:coreProperties>
</file>