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Cl-flsv00w\青森支部（各課）\高齢・障害者業務課\★障害共有\８．アビリンピック\あおもりアビリン\アビリンピック\H29アビリン\H29あおもりアビリン\県大会種目\29表計算\29（CMS用）表計算_本課題\"/>
    </mc:Choice>
  </mc:AlternateContent>
  <bookViews>
    <workbookView xWindow="240" yWindow="45" windowWidth="14940" windowHeight="7425" tabRatio="728" activeTab="1"/>
  </bookViews>
  <sheets>
    <sheet name="とりまとめ表" sheetId="3" r:id="rId1"/>
    <sheet name="リスト一覧" sheetId="4" r:id="rId2"/>
    <sheet name="解答HA2" sheetId="5" r:id="rId3"/>
    <sheet name="解答例" sheetId="6" r:id="rId4"/>
    <sheet name="数式" sheetId="7" r:id="rId5"/>
  </sheets>
  <definedNames>
    <definedName name="_xlnm.Print_Area" localSheetId="3">解答例!$A$1:$L$27</definedName>
    <definedName name="_xlnm.Print_Area" localSheetId="4">数式!$A$1:$L$27</definedName>
    <definedName name="顧客">リスト一覧!$B$4:$D$23</definedName>
    <definedName name="支払">リスト一覧!$B$27:$C$29</definedName>
    <definedName name="料金">リスト一覧!$H$5:$J$8</definedName>
  </definedNames>
  <calcPr calcId="162913"/>
</workbook>
</file>

<file path=xl/calcChain.xml><?xml version="1.0" encoding="utf-8"?>
<calcChain xmlns="http://schemas.openxmlformats.org/spreadsheetml/2006/main">
  <c r="H8" i="3" l="1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7" i="3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7" i="5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7" i="7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7" i="6"/>
  <c r="I26" i="7" l="1"/>
  <c r="K26" i="7" s="1"/>
  <c r="E26" i="7"/>
  <c r="F26" i="7" s="1"/>
  <c r="D26" i="7"/>
  <c r="I25" i="7"/>
  <c r="K25" i="7" s="1"/>
  <c r="E25" i="7"/>
  <c r="F25" i="7" s="1"/>
  <c r="D25" i="7"/>
  <c r="I24" i="7"/>
  <c r="K24" i="7" s="1"/>
  <c r="E24" i="7"/>
  <c r="F24" i="7" s="1"/>
  <c r="D24" i="7"/>
  <c r="I23" i="7"/>
  <c r="K23" i="7" s="1"/>
  <c r="E23" i="7"/>
  <c r="F23" i="7" s="1"/>
  <c r="D23" i="7"/>
  <c r="I22" i="7"/>
  <c r="K22" i="7" s="1"/>
  <c r="E22" i="7"/>
  <c r="F22" i="7" s="1"/>
  <c r="D22" i="7"/>
  <c r="I21" i="7"/>
  <c r="K21" i="7" s="1"/>
  <c r="E21" i="7"/>
  <c r="F21" i="7" s="1"/>
  <c r="D21" i="7"/>
  <c r="I20" i="7"/>
  <c r="K20" i="7" s="1"/>
  <c r="E20" i="7"/>
  <c r="F20" i="7" s="1"/>
  <c r="D20" i="7"/>
  <c r="I19" i="7"/>
  <c r="K19" i="7" s="1"/>
  <c r="E19" i="7"/>
  <c r="F19" i="7" s="1"/>
  <c r="D19" i="7"/>
  <c r="I18" i="7"/>
  <c r="K18" i="7" s="1"/>
  <c r="E18" i="7"/>
  <c r="F18" i="7" s="1"/>
  <c r="D18" i="7"/>
  <c r="I17" i="7"/>
  <c r="K17" i="7" s="1"/>
  <c r="E17" i="7"/>
  <c r="F17" i="7" s="1"/>
  <c r="D17" i="7"/>
  <c r="I16" i="7"/>
  <c r="K16" i="7" s="1"/>
  <c r="E16" i="7"/>
  <c r="F16" i="7" s="1"/>
  <c r="D16" i="7"/>
  <c r="I15" i="7"/>
  <c r="K15" i="7" s="1"/>
  <c r="E15" i="7"/>
  <c r="F15" i="7" s="1"/>
  <c r="D15" i="7"/>
  <c r="I14" i="7"/>
  <c r="K14" i="7" s="1"/>
  <c r="E14" i="7"/>
  <c r="F14" i="7" s="1"/>
  <c r="D14" i="7"/>
  <c r="I13" i="7"/>
  <c r="K13" i="7" s="1"/>
  <c r="E13" i="7"/>
  <c r="F13" i="7" s="1"/>
  <c r="D13" i="7"/>
  <c r="I12" i="7"/>
  <c r="K12" i="7" s="1"/>
  <c r="E12" i="7"/>
  <c r="F12" i="7" s="1"/>
  <c r="D12" i="7"/>
  <c r="I11" i="7"/>
  <c r="K11" i="7" s="1"/>
  <c r="E11" i="7"/>
  <c r="F11" i="7" s="1"/>
  <c r="D11" i="7"/>
  <c r="I10" i="7"/>
  <c r="K10" i="7" s="1"/>
  <c r="E10" i="7"/>
  <c r="F10" i="7" s="1"/>
  <c r="D10" i="7"/>
  <c r="I9" i="7"/>
  <c r="K9" i="7" s="1"/>
  <c r="E9" i="7"/>
  <c r="F9" i="7" s="1"/>
  <c r="D9" i="7"/>
  <c r="I8" i="7"/>
  <c r="K8" i="7" s="1"/>
  <c r="E8" i="7"/>
  <c r="F8" i="7" s="1"/>
  <c r="D8" i="7"/>
  <c r="I7" i="7"/>
  <c r="K7" i="7" s="1"/>
  <c r="E7" i="7"/>
  <c r="F7" i="7" s="1"/>
  <c r="D7" i="7"/>
  <c r="G7" i="7" l="1"/>
  <c r="J7" i="7" s="1"/>
  <c r="G9" i="7"/>
  <c r="J9" i="7" s="1"/>
  <c r="G11" i="7"/>
  <c r="J11" i="7" s="1"/>
  <c r="G13" i="7"/>
  <c r="J13" i="7" s="1"/>
  <c r="G15" i="7"/>
  <c r="J15" i="7" s="1"/>
  <c r="G17" i="7"/>
  <c r="J17" i="7" s="1"/>
  <c r="G19" i="7"/>
  <c r="J19" i="7" s="1"/>
  <c r="G21" i="7"/>
  <c r="J21" i="7" s="1"/>
  <c r="G23" i="7"/>
  <c r="J23" i="7" s="1"/>
  <c r="G25" i="7"/>
  <c r="J25" i="7" s="1"/>
  <c r="G8" i="7"/>
  <c r="J8" i="7" s="1"/>
  <c r="G10" i="7"/>
  <c r="J10" i="7" s="1"/>
  <c r="G12" i="7"/>
  <c r="J12" i="7" s="1"/>
  <c r="G14" i="7"/>
  <c r="J14" i="7" s="1"/>
  <c r="G16" i="7"/>
  <c r="J16" i="7" s="1"/>
  <c r="G18" i="7"/>
  <c r="J18" i="7" s="1"/>
  <c r="G20" i="7"/>
  <c r="J20" i="7" s="1"/>
  <c r="G22" i="7"/>
  <c r="J22" i="7" s="1"/>
  <c r="G24" i="7"/>
  <c r="J24" i="7" s="1"/>
  <c r="G26" i="7"/>
  <c r="J26" i="7" s="1"/>
  <c r="I26" i="6"/>
  <c r="K26" i="6" s="1"/>
  <c r="E26" i="6"/>
  <c r="D26" i="6"/>
  <c r="I25" i="6"/>
  <c r="K25" i="6" s="1"/>
  <c r="E25" i="6"/>
  <c r="D25" i="6"/>
  <c r="I24" i="6"/>
  <c r="K24" i="6" s="1"/>
  <c r="E24" i="6"/>
  <c r="D24" i="6"/>
  <c r="I23" i="6"/>
  <c r="K23" i="6" s="1"/>
  <c r="E23" i="6"/>
  <c r="D23" i="6"/>
  <c r="I22" i="6"/>
  <c r="K22" i="6" s="1"/>
  <c r="E22" i="6"/>
  <c r="F22" i="6" s="1"/>
  <c r="D22" i="6"/>
  <c r="I21" i="6"/>
  <c r="K21" i="6" s="1"/>
  <c r="E21" i="6"/>
  <c r="D21" i="6"/>
  <c r="I20" i="6"/>
  <c r="K20" i="6" s="1"/>
  <c r="E20" i="6"/>
  <c r="D20" i="6"/>
  <c r="I19" i="6"/>
  <c r="K19" i="6" s="1"/>
  <c r="E19" i="6"/>
  <c r="D19" i="6"/>
  <c r="I18" i="6"/>
  <c r="K18" i="6" s="1"/>
  <c r="E18" i="6"/>
  <c r="D18" i="6"/>
  <c r="I17" i="6"/>
  <c r="K17" i="6" s="1"/>
  <c r="E17" i="6"/>
  <c r="F17" i="6" s="1"/>
  <c r="D17" i="6"/>
  <c r="I16" i="6"/>
  <c r="K16" i="6" s="1"/>
  <c r="E16" i="6"/>
  <c r="D16" i="6"/>
  <c r="I15" i="6"/>
  <c r="K15" i="6" s="1"/>
  <c r="E15" i="6"/>
  <c r="D15" i="6"/>
  <c r="I14" i="6"/>
  <c r="K14" i="6" s="1"/>
  <c r="E14" i="6"/>
  <c r="D14" i="6"/>
  <c r="I13" i="6"/>
  <c r="K13" i="6" s="1"/>
  <c r="E13" i="6"/>
  <c r="D13" i="6"/>
  <c r="I12" i="6"/>
  <c r="K12" i="6" s="1"/>
  <c r="E12" i="6"/>
  <c r="F12" i="6" s="1"/>
  <c r="D12" i="6"/>
  <c r="I11" i="6"/>
  <c r="K11" i="6" s="1"/>
  <c r="E11" i="6"/>
  <c r="D11" i="6"/>
  <c r="I10" i="6"/>
  <c r="K10" i="6" s="1"/>
  <c r="E10" i="6"/>
  <c r="F10" i="6" s="1"/>
  <c r="D10" i="6"/>
  <c r="I9" i="6"/>
  <c r="K9" i="6" s="1"/>
  <c r="E9" i="6"/>
  <c r="D9" i="6"/>
  <c r="I8" i="6"/>
  <c r="K8" i="6" s="1"/>
  <c r="E8" i="6"/>
  <c r="F8" i="6" s="1"/>
  <c r="D8" i="6"/>
  <c r="I7" i="6"/>
  <c r="K7" i="6" s="1"/>
  <c r="E7" i="6"/>
  <c r="D7" i="6"/>
  <c r="G13" i="6" l="1"/>
  <c r="J13" i="6" s="1"/>
  <c r="F13" i="6"/>
  <c r="G7" i="6"/>
  <c r="J7" i="6" s="1"/>
  <c r="F7" i="6"/>
  <c r="G15" i="6"/>
  <c r="J15" i="6" s="1"/>
  <c r="F15" i="6"/>
  <c r="G23" i="6"/>
  <c r="J23" i="6" s="1"/>
  <c r="F23" i="6"/>
  <c r="G21" i="6"/>
  <c r="J21" i="6" s="1"/>
  <c r="F21" i="6"/>
  <c r="G20" i="6"/>
  <c r="J20" i="6" s="1"/>
  <c r="F20" i="6"/>
  <c r="G18" i="6"/>
  <c r="J18" i="6" s="1"/>
  <c r="F18" i="6"/>
  <c r="G26" i="6"/>
  <c r="J26" i="6" s="1"/>
  <c r="F26" i="6"/>
  <c r="G11" i="6"/>
  <c r="J11" i="6" s="1"/>
  <c r="F11" i="6"/>
  <c r="G19" i="6"/>
  <c r="J19" i="6" s="1"/>
  <c r="F19" i="6"/>
  <c r="G16" i="6"/>
  <c r="J16" i="6" s="1"/>
  <c r="F16" i="6"/>
  <c r="G24" i="6"/>
  <c r="J24" i="6" s="1"/>
  <c r="F24" i="6"/>
  <c r="G14" i="6"/>
  <c r="J14" i="6" s="1"/>
  <c r="F14" i="6"/>
  <c r="G9" i="6"/>
  <c r="J9" i="6" s="1"/>
  <c r="F9" i="6"/>
  <c r="G25" i="6"/>
  <c r="J25" i="6" s="1"/>
  <c r="F25" i="6"/>
  <c r="G8" i="6"/>
  <c r="J8" i="6" s="1"/>
  <c r="G10" i="6"/>
  <c r="J10" i="6" s="1"/>
  <c r="G12" i="6"/>
  <c r="J12" i="6" s="1"/>
  <c r="G17" i="6"/>
  <c r="J17" i="6" s="1"/>
  <c r="G22" i="6"/>
  <c r="J22" i="6" s="1"/>
  <c r="I26" i="5" l="1"/>
  <c r="K26" i="5" s="1"/>
  <c r="E26" i="5"/>
  <c r="F26" i="5" s="1"/>
  <c r="D26" i="5"/>
  <c r="I25" i="5"/>
  <c r="K25" i="5" s="1"/>
  <c r="E25" i="5"/>
  <c r="F25" i="5" s="1"/>
  <c r="D25" i="5"/>
  <c r="I24" i="5"/>
  <c r="K24" i="5" s="1"/>
  <c r="E24" i="5"/>
  <c r="F24" i="5" s="1"/>
  <c r="D24" i="5"/>
  <c r="I23" i="5"/>
  <c r="K23" i="5" s="1"/>
  <c r="E23" i="5"/>
  <c r="F23" i="5" s="1"/>
  <c r="D23" i="5"/>
  <c r="I22" i="5"/>
  <c r="K22" i="5" s="1"/>
  <c r="E22" i="5"/>
  <c r="F22" i="5" s="1"/>
  <c r="D22" i="5"/>
  <c r="I21" i="5"/>
  <c r="K21" i="5" s="1"/>
  <c r="E21" i="5"/>
  <c r="F21" i="5" s="1"/>
  <c r="D21" i="5"/>
  <c r="I20" i="5"/>
  <c r="K20" i="5" s="1"/>
  <c r="E20" i="5"/>
  <c r="F20" i="5" s="1"/>
  <c r="D20" i="5"/>
  <c r="I19" i="5"/>
  <c r="K19" i="5" s="1"/>
  <c r="E19" i="5"/>
  <c r="F19" i="5" s="1"/>
  <c r="D19" i="5"/>
  <c r="I18" i="5"/>
  <c r="K18" i="5" s="1"/>
  <c r="E18" i="5"/>
  <c r="F18" i="5" s="1"/>
  <c r="D18" i="5"/>
  <c r="I17" i="5"/>
  <c r="K17" i="5" s="1"/>
  <c r="E17" i="5"/>
  <c r="F17" i="5" s="1"/>
  <c r="D17" i="5"/>
  <c r="I16" i="5"/>
  <c r="K16" i="5" s="1"/>
  <c r="E16" i="5"/>
  <c r="F16" i="5" s="1"/>
  <c r="D16" i="5"/>
  <c r="I15" i="5"/>
  <c r="K15" i="5" s="1"/>
  <c r="E15" i="5"/>
  <c r="F15" i="5" s="1"/>
  <c r="D15" i="5"/>
  <c r="I14" i="5"/>
  <c r="K14" i="5" s="1"/>
  <c r="E14" i="5"/>
  <c r="F14" i="5" s="1"/>
  <c r="D14" i="5"/>
  <c r="I13" i="5"/>
  <c r="K13" i="5" s="1"/>
  <c r="E13" i="5"/>
  <c r="F13" i="5" s="1"/>
  <c r="D13" i="5"/>
  <c r="I12" i="5"/>
  <c r="K12" i="5" s="1"/>
  <c r="E12" i="5"/>
  <c r="F12" i="5" s="1"/>
  <c r="D12" i="5"/>
  <c r="I11" i="5"/>
  <c r="K11" i="5" s="1"/>
  <c r="E11" i="5"/>
  <c r="F11" i="5" s="1"/>
  <c r="D11" i="5"/>
  <c r="I10" i="5"/>
  <c r="K10" i="5" s="1"/>
  <c r="E10" i="5"/>
  <c r="F10" i="5" s="1"/>
  <c r="D10" i="5"/>
  <c r="I9" i="5"/>
  <c r="K9" i="5" s="1"/>
  <c r="E9" i="5"/>
  <c r="F9" i="5" s="1"/>
  <c r="D9" i="5"/>
  <c r="I8" i="5"/>
  <c r="K8" i="5" s="1"/>
  <c r="E8" i="5"/>
  <c r="F8" i="5" s="1"/>
  <c r="D8" i="5"/>
  <c r="I7" i="5"/>
  <c r="K7" i="5" s="1"/>
  <c r="E7" i="5"/>
  <c r="F7" i="5" s="1"/>
  <c r="D7" i="5"/>
  <c r="G7" i="5" l="1"/>
  <c r="J7" i="5" s="1"/>
  <c r="G9" i="5"/>
  <c r="J9" i="5" s="1"/>
  <c r="G11" i="5"/>
  <c r="J11" i="5" s="1"/>
  <c r="G13" i="5"/>
  <c r="J13" i="5" s="1"/>
  <c r="G15" i="5"/>
  <c r="J15" i="5" s="1"/>
  <c r="G17" i="5"/>
  <c r="J17" i="5" s="1"/>
  <c r="G19" i="5"/>
  <c r="J19" i="5" s="1"/>
  <c r="G21" i="5"/>
  <c r="J21" i="5" s="1"/>
  <c r="G23" i="5"/>
  <c r="J23" i="5" s="1"/>
  <c r="G25" i="5"/>
  <c r="J25" i="5" s="1"/>
  <c r="G8" i="5"/>
  <c r="J8" i="5" s="1"/>
  <c r="G10" i="5"/>
  <c r="J10" i="5" s="1"/>
  <c r="G12" i="5"/>
  <c r="J12" i="5" s="1"/>
  <c r="G14" i="5"/>
  <c r="J14" i="5" s="1"/>
  <c r="G16" i="5"/>
  <c r="J16" i="5" s="1"/>
  <c r="G18" i="5"/>
  <c r="J18" i="5" s="1"/>
  <c r="G20" i="5"/>
  <c r="J20" i="5" s="1"/>
  <c r="G22" i="5"/>
  <c r="J22" i="5" s="1"/>
  <c r="G24" i="5"/>
  <c r="J24" i="5" s="1"/>
  <c r="G26" i="5"/>
  <c r="J26" i="5" s="1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7" i="3"/>
  <c r="I8" i="3"/>
  <c r="K8" i="3" s="1"/>
  <c r="I9" i="3"/>
  <c r="K9" i="3" s="1"/>
  <c r="I10" i="3"/>
  <c r="K10" i="3" s="1"/>
  <c r="I11" i="3"/>
  <c r="K11" i="3" s="1"/>
  <c r="I12" i="3"/>
  <c r="K12" i="3" s="1"/>
  <c r="I13" i="3"/>
  <c r="K13" i="3" s="1"/>
  <c r="I14" i="3"/>
  <c r="K14" i="3" s="1"/>
  <c r="I15" i="3"/>
  <c r="K15" i="3" s="1"/>
  <c r="I16" i="3"/>
  <c r="K16" i="3" s="1"/>
  <c r="I17" i="3"/>
  <c r="K17" i="3" s="1"/>
  <c r="I18" i="3"/>
  <c r="K18" i="3" s="1"/>
  <c r="I19" i="3"/>
  <c r="K19" i="3" s="1"/>
  <c r="I20" i="3"/>
  <c r="K20" i="3" s="1"/>
  <c r="I21" i="3"/>
  <c r="K21" i="3" s="1"/>
  <c r="I22" i="3"/>
  <c r="K22" i="3" s="1"/>
  <c r="I23" i="3"/>
  <c r="K23" i="3" s="1"/>
  <c r="I24" i="3"/>
  <c r="K24" i="3" s="1"/>
  <c r="I25" i="3"/>
  <c r="K25" i="3" s="1"/>
  <c r="I26" i="3"/>
  <c r="K26" i="3" s="1"/>
  <c r="I7" i="3"/>
  <c r="K7" i="3" s="1"/>
  <c r="E8" i="3"/>
  <c r="F8" i="3" s="1"/>
  <c r="E9" i="3"/>
  <c r="F9" i="3" s="1"/>
  <c r="E10" i="3"/>
  <c r="F10" i="3" s="1"/>
  <c r="E11" i="3"/>
  <c r="E12" i="3"/>
  <c r="E13" i="3"/>
  <c r="E14" i="3"/>
  <c r="E15" i="3"/>
  <c r="E16" i="3"/>
  <c r="F16" i="3" s="1"/>
  <c r="E17" i="3"/>
  <c r="F17" i="3" s="1"/>
  <c r="E18" i="3"/>
  <c r="F18" i="3" s="1"/>
  <c r="E19" i="3"/>
  <c r="F19" i="3" s="1"/>
  <c r="E20" i="3"/>
  <c r="E21" i="3"/>
  <c r="E22" i="3"/>
  <c r="E23" i="3"/>
  <c r="F23" i="3" s="1"/>
  <c r="E24" i="3"/>
  <c r="F24" i="3" s="1"/>
  <c r="E25" i="3"/>
  <c r="F25" i="3" s="1"/>
  <c r="E26" i="3"/>
  <c r="F26" i="3" s="1"/>
  <c r="E7" i="3"/>
  <c r="F7" i="3" s="1"/>
  <c r="G15" i="3" l="1"/>
  <c r="J15" i="3" s="1"/>
  <c r="F15" i="3"/>
  <c r="G21" i="3"/>
  <c r="J21" i="3" s="1"/>
  <c r="F21" i="3"/>
  <c r="G13" i="3"/>
  <c r="J13" i="3" s="1"/>
  <c r="F13" i="3"/>
  <c r="G14" i="3"/>
  <c r="J14" i="3" s="1"/>
  <c r="F14" i="3"/>
  <c r="G20" i="3"/>
  <c r="J20" i="3" s="1"/>
  <c r="F20" i="3"/>
  <c r="G12" i="3"/>
  <c r="J12" i="3" s="1"/>
  <c r="F12" i="3"/>
  <c r="G22" i="3"/>
  <c r="J22" i="3" s="1"/>
  <c r="F22" i="3"/>
  <c r="G11" i="3"/>
  <c r="J11" i="3" s="1"/>
  <c r="F11" i="3"/>
  <c r="G16" i="3"/>
  <c r="J16" i="3" s="1"/>
  <c r="G23" i="3"/>
  <c r="J23" i="3" s="1"/>
  <c r="G17" i="3"/>
  <c r="J17" i="3" s="1"/>
  <c r="G24" i="3"/>
  <c r="J24" i="3" s="1"/>
  <c r="G9" i="3"/>
  <c r="J9" i="3" s="1"/>
  <c r="G25" i="3"/>
  <c r="J25" i="3" s="1"/>
  <c r="G8" i="3"/>
  <c r="J8" i="3" s="1"/>
  <c r="G7" i="3"/>
  <c r="J7" i="3" s="1"/>
  <c r="G10" i="3"/>
  <c r="J10" i="3" s="1"/>
  <c r="G18" i="3"/>
  <c r="J18" i="3" s="1"/>
  <c r="G26" i="3"/>
  <c r="J26" i="3" s="1"/>
  <c r="G19" i="3"/>
  <c r="J19" i="3" s="1"/>
</calcChain>
</file>

<file path=xl/sharedStrings.xml><?xml version="1.0" encoding="utf-8"?>
<sst xmlns="http://schemas.openxmlformats.org/spreadsheetml/2006/main" count="210" uniqueCount="93">
  <si>
    <t>受注日</t>
    <rPh sb="0" eb="2">
      <t>ジュチュウ</t>
    </rPh>
    <rPh sb="2" eb="3">
      <t>ビ</t>
    </rPh>
    <phoneticPr fontId="1"/>
  </si>
  <si>
    <t>受注ID</t>
    <rPh sb="0" eb="2">
      <t>ジュチュウ</t>
    </rPh>
    <phoneticPr fontId="1"/>
  </si>
  <si>
    <t>顧客名</t>
    <rPh sb="0" eb="2">
      <t>コキャク</t>
    </rPh>
    <rPh sb="2" eb="3">
      <t>メイ</t>
    </rPh>
    <phoneticPr fontId="1"/>
  </si>
  <si>
    <t>商品名</t>
    <rPh sb="0" eb="3">
      <t>ショウヒンメイ</t>
    </rPh>
    <phoneticPr fontId="1"/>
  </si>
  <si>
    <t>請求日</t>
    <rPh sb="0" eb="2">
      <t>セイキュウ</t>
    </rPh>
    <rPh sb="2" eb="3">
      <t>ビ</t>
    </rPh>
    <phoneticPr fontId="1"/>
  </si>
  <si>
    <t>顧客リスト</t>
    <rPh sb="0" eb="2">
      <t>コキャク</t>
    </rPh>
    <phoneticPr fontId="1"/>
  </si>
  <si>
    <t>支払方式</t>
    <rPh sb="0" eb="2">
      <t>シハライ</t>
    </rPh>
    <rPh sb="2" eb="4">
      <t>ホウシキ</t>
    </rPh>
    <phoneticPr fontId="1"/>
  </si>
  <si>
    <t>支払方式</t>
    <rPh sb="0" eb="2">
      <t>シハラ</t>
    </rPh>
    <rPh sb="2" eb="4">
      <t>ホウシキ</t>
    </rPh>
    <phoneticPr fontId="1"/>
  </si>
  <si>
    <t>現金</t>
    <rPh sb="0" eb="2">
      <t>ゲンキン</t>
    </rPh>
    <phoneticPr fontId="1"/>
  </si>
  <si>
    <t>顧客コード</t>
    <rPh sb="0" eb="2">
      <t>コキャク</t>
    </rPh>
    <phoneticPr fontId="1"/>
  </si>
  <si>
    <t>支払
コード</t>
    <rPh sb="0" eb="2">
      <t>シハラ</t>
    </rPh>
    <phoneticPr fontId="1"/>
  </si>
  <si>
    <t>支払コード</t>
    <rPh sb="0" eb="2">
      <t>シハラ</t>
    </rPh>
    <phoneticPr fontId="1"/>
  </si>
  <si>
    <t>支払方法リスト</t>
    <rPh sb="0" eb="2">
      <t>シハラ</t>
    </rPh>
    <rPh sb="2" eb="4">
      <t>ホウホウ</t>
    </rPh>
    <phoneticPr fontId="1"/>
  </si>
  <si>
    <t>料金リスト</t>
    <rPh sb="0" eb="2">
      <t>リョウキン</t>
    </rPh>
    <phoneticPr fontId="1"/>
  </si>
  <si>
    <t>顧客
コード</t>
    <rPh sb="0" eb="2">
      <t>コキャク</t>
    </rPh>
    <phoneticPr fontId="1"/>
  </si>
  <si>
    <t>料金
(円)</t>
    <rPh sb="0" eb="2">
      <t>リョウキン</t>
    </rPh>
    <rPh sb="4" eb="5">
      <t>エン</t>
    </rPh>
    <phoneticPr fontId="1"/>
  </si>
  <si>
    <t>ナツメ健康飲料販売株式会社　リピーター受注一覧</t>
    <rPh sb="3" eb="5">
      <t>ケンコウ</t>
    </rPh>
    <rPh sb="5" eb="7">
      <t>インリョウ</t>
    </rPh>
    <rPh sb="7" eb="9">
      <t>ハンバイ</t>
    </rPh>
    <rPh sb="9" eb="13">
      <t>カブシキガイシャ</t>
    </rPh>
    <rPh sb="19" eb="21">
      <t>ジュチュウ</t>
    </rPh>
    <rPh sb="21" eb="23">
      <t>イチラン</t>
    </rPh>
    <phoneticPr fontId="1"/>
  </si>
  <si>
    <t>G</t>
    <phoneticPr fontId="1"/>
  </si>
  <si>
    <t>D</t>
    <phoneticPr fontId="1"/>
  </si>
  <si>
    <t>代引き</t>
    <rPh sb="0" eb="1">
      <t>ダイ</t>
    </rPh>
    <rPh sb="1" eb="2">
      <t>ビ</t>
    </rPh>
    <phoneticPr fontId="1"/>
  </si>
  <si>
    <t>C</t>
    <phoneticPr fontId="1"/>
  </si>
  <si>
    <t>クレジット</t>
    <phoneticPr fontId="1"/>
  </si>
  <si>
    <t>A001</t>
    <phoneticPr fontId="1"/>
  </si>
  <si>
    <t>健康青汁</t>
    <rPh sb="0" eb="2">
      <t>ケンコウ</t>
    </rPh>
    <rPh sb="2" eb="3">
      <t>アオ</t>
    </rPh>
    <rPh sb="3" eb="4">
      <t>ジル</t>
    </rPh>
    <phoneticPr fontId="1"/>
  </si>
  <si>
    <t>A002</t>
    <phoneticPr fontId="1"/>
  </si>
  <si>
    <t>米麹甘酒</t>
    <rPh sb="2" eb="4">
      <t>アマザケ</t>
    </rPh>
    <phoneticPr fontId="1"/>
  </si>
  <si>
    <t>A003</t>
    <phoneticPr fontId="1"/>
  </si>
  <si>
    <t>A004</t>
    <phoneticPr fontId="1"/>
  </si>
  <si>
    <t>おいしい緑茶</t>
    <rPh sb="4" eb="6">
      <t>リョクチャ</t>
    </rPh>
    <phoneticPr fontId="1"/>
  </si>
  <si>
    <t>A005</t>
    <phoneticPr fontId="1"/>
  </si>
  <si>
    <t>A006</t>
    <phoneticPr fontId="1"/>
  </si>
  <si>
    <t>A007</t>
    <phoneticPr fontId="1"/>
  </si>
  <si>
    <t>A008</t>
    <phoneticPr fontId="1"/>
  </si>
  <si>
    <t>大麦黒酢</t>
    <rPh sb="0" eb="2">
      <t>オオムギ</t>
    </rPh>
    <rPh sb="2" eb="3">
      <t>クロ</t>
    </rPh>
    <rPh sb="3" eb="4">
      <t>ス</t>
    </rPh>
    <phoneticPr fontId="1"/>
  </si>
  <si>
    <t>A009</t>
    <phoneticPr fontId="1"/>
  </si>
  <si>
    <t>A010</t>
    <phoneticPr fontId="1"/>
  </si>
  <si>
    <t>A011</t>
    <phoneticPr fontId="1"/>
  </si>
  <si>
    <t>A012</t>
    <phoneticPr fontId="1"/>
  </si>
  <si>
    <t>A013</t>
    <phoneticPr fontId="1"/>
  </si>
  <si>
    <t>A014</t>
    <phoneticPr fontId="1"/>
  </si>
  <si>
    <t>A015</t>
    <phoneticPr fontId="1"/>
  </si>
  <si>
    <t>A016</t>
    <phoneticPr fontId="1"/>
  </si>
  <si>
    <t>A017</t>
    <phoneticPr fontId="1"/>
  </si>
  <si>
    <t>A018</t>
    <phoneticPr fontId="1"/>
  </si>
  <si>
    <t>A019</t>
    <phoneticPr fontId="1"/>
  </si>
  <si>
    <t>A020</t>
    <phoneticPr fontId="1"/>
  </si>
  <si>
    <t>大麦黒酢</t>
    <rPh sb="0" eb="2">
      <t>オオムギ</t>
    </rPh>
    <rPh sb="2" eb="4">
      <t>クロス</t>
    </rPh>
    <phoneticPr fontId="1"/>
  </si>
  <si>
    <t>I</t>
    <phoneticPr fontId="1"/>
  </si>
  <si>
    <t>J</t>
    <phoneticPr fontId="1"/>
  </si>
  <si>
    <t>K</t>
    <phoneticPr fontId="1"/>
  </si>
  <si>
    <t>セットコース</t>
    <phoneticPr fontId="1"/>
  </si>
  <si>
    <t>米麹甘酒</t>
    <phoneticPr fontId="1"/>
  </si>
  <si>
    <t>IA011G</t>
    <phoneticPr fontId="1"/>
  </si>
  <si>
    <t>JA009D</t>
    <phoneticPr fontId="1"/>
  </si>
  <si>
    <t>JA002C</t>
    <phoneticPr fontId="1"/>
  </si>
  <si>
    <t>IA017G</t>
    <phoneticPr fontId="1"/>
  </si>
  <si>
    <t>KA013D</t>
    <phoneticPr fontId="1"/>
  </si>
  <si>
    <t>JA008G</t>
    <phoneticPr fontId="1"/>
  </si>
  <si>
    <t>JA006D</t>
    <phoneticPr fontId="1"/>
  </si>
  <si>
    <t>IA012C</t>
    <phoneticPr fontId="1"/>
  </si>
  <si>
    <t>IA019G</t>
    <phoneticPr fontId="1"/>
  </si>
  <si>
    <t>KA007D</t>
    <phoneticPr fontId="1"/>
  </si>
  <si>
    <t>JA004C</t>
    <phoneticPr fontId="1"/>
  </si>
  <si>
    <t>IA018G</t>
    <phoneticPr fontId="1"/>
  </si>
  <si>
    <t>IA003C</t>
    <phoneticPr fontId="1"/>
  </si>
  <si>
    <t>JA005G</t>
    <phoneticPr fontId="1"/>
  </si>
  <si>
    <t>KA010G</t>
    <phoneticPr fontId="1"/>
  </si>
  <si>
    <t>KA014D</t>
    <phoneticPr fontId="1"/>
  </si>
  <si>
    <t>JA015D</t>
    <phoneticPr fontId="1"/>
  </si>
  <si>
    <t>KA020D</t>
    <phoneticPr fontId="1"/>
  </si>
  <si>
    <t>KA016D</t>
    <phoneticPr fontId="1"/>
  </si>
  <si>
    <t>KA001G</t>
    <phoneticPr fontId="1"/>
  </si>
  <si>
    <t>木村　久美子</t>
    <rPh sb="0" eb="2">
      <t>キムラ</t>
    </rPh>
    <rPh sb="3" eb="6">
      <t>クミコ</t>
    </rPh>
    <phoneticPr fontId="1"/>
  </si>
  <si>
    <t>渡辺　美穂</t>
    <rPh sb="0" eb="2">
      <t>ワタナベ</t>
    </rPh>
    <rPh sb="3" eb="5">
      <t>ミホ</t>
    </rPh>
    <phoneticPr fontId="1"/>
  </si>
  <si>
    <t>谷口　由美子</t>
    <rPh sb="0" eb="2">
      <t>タニグチ</t>
    </rPh>
    <rPh sb="3" eb="6">
      <t>ユミコ</t>
    </rPh>
    <phoneticPr fontId="1"/>
  </si>
  <si>
    <t>小山　美紀</t>
    <rPh sb="0" eb="2">
      <t>コヤマ</t>
    </rPh>
    <rPh sb="3" eb="5">
      <t>ミキ</t>
    </rPh>
    <phoneticPr fontId="1"/>
  </si>
  <si>
    <t>前原　明日香</t>
    <rPh sb="0" eb="1">
      <t>マエ</t>
    </rPh>
    <rPh sb="3" eb="6">
      <t>アスカ</t>
    </rPh>
    <phoneticPr fontId="1"/>
  </si>
  <si>
    <t>競技者氏名</t>
    <rPh sb="0" eb="3">
      <t>キョウギシャ</t>
    </rPh>
    <rPh sb="3" eb="5">
      <t>シメイ</t>
    </rPh>
    <phoneticPr fontId="1"/>
  </si>
  <si>
    <t>熊谷　剛</t>
    <rPh sb="0" eb="2">
      <t>クマタニ</t>
    </rPh>
    <rPh sb="3" eb="4">
      <t>タケシ</t>
    </rPh>
    <phoneticPr fontId="1"/>
  </si>
  <si>
    <t>柴田　浩二　</t>
    <rPh sb="0" eb="2">
      <t>シバタ</t>
    </rPh>
    <rPh sb="3" eb="4">
      <t>ヒロシ</t>
    </rPh>
    <rPh sb="4" eb="5">
      <t>フタ</t>
    </rPh>
    <phoneticPr fontId="1"/>
  </si>
  <si>
    <t>本田　早紀</t>
    <rPh sb="0" eb="2">
      <t>ホンダ</t>
    </rPh>
    <rPh sb="3" eb="5">
      <t>サキ</t>
    </rPh>
    <phoneticPr fontId="1"/>
  </si>
  <si>
    <t>石原　誠</t>
    <rPh sb="0" eb="2">
      <t>イシハラ</t>
    </rPh>
    <rPh sb="3" eb="4">
      <t>マコト</t>
    </rPh>
    <phoneticPr fontId="1"/>
  </si>
  <si>
    <t>安田　健一</t>
    <rPh sb="0" eb="2">
      <t>ヤスダ</t>
    </rPh>
    <rPh sb="3" eb="5">
      <t>ケンイチ</t>
    </rPh>
    <phoneticPr fontId="1"/>
  </si>
  <si>
    <t>松下　幸子</t>
    <rPh sb="0" eb="2">
      <t>マツシタ</t>
    </rPh>
    <rPh sb="3" eb="4">
      <t>サチ</t>
    </rPh>
    <phoneticPr fontId="1"/>
  </si>
  <si>
    <t>横山　節子</t>
    <rPh sb="0" eb="2">
      <t>ヨコヤマ</t>
    </rPh>
    <rPh sb="3" eb="4">
      <t>セツ</t>
    </rPh>
    <phoneticPr fontId="1"/>
  </si>
  <si>
    <t>広瀬　徹</t>
    <rPh sb="0" eb="2">
      <t>ヒロセ</t>
    </rPh>
    <rPh sb="3" eb="4">
      <t>テツ</t>
    </rPh>
    <phoneticPr fontId="1"/>
  </si>
  <si>
    <t>秋田　勝</t>
    <rPh sb="0" eb="1">
      <t>アキ</t>
    </rPh>
    <rPh sb="3" eb="4">
      <t>カツ</t>
    </rPh>
    <phoneticPr fontId="1"/>
  </si>
  <si>
    <t>五十嵐　洋子</t>
    <rPh sb="0" eb="3">
      <t>イガラシ</t>
    </rPh>
    <rPh sb="4" eb="6">
      <t>ヨウコ</t>
    </rPh>
    <phoneticPr fontId="1"/>
  </si>
  <si>
    <t>中島　麻衣</t>
    <rPh sb="0" eb="2">
      <t>ナカジマ</t>
    </rPh>
    <rPh sb="3" eb="5">
      <t>マイ</t>
    </rPh>
    <phoneticPr fontId="1"/>
  </si>
  <si>
    <t>久保　恵</t>
    <rPh sb="0" eb="2">
      <t>クボ</t>
    </rPh>
    <rPh sb="3" eb="4">
      <t>メグ</t>
    </rPh>
    <phoneticPr fontId="1"/>
  </si>
  <si>
    <t>矢野　直樹　</t>
    <rPh sb="0" eb="2">
      <t>ヤノ</t>
    </rPh>
    <rPh sb="3" eb="5">
      <t>ナオキ</t>
    </rPh>
    <phoneticPr fontId="1"/>
  </si>
  <si>
    <t>水野　絵美</t>
    <rPh sb="0" eb="1">
      <t>ミズ</t>
    </rPh>
    <rPh sb="1" eb="2">
      <t>ノ</t>
    </rPh>
    <rPh sb="3" eb="5">
      <t>エミ</t>
    </rPh>
    <phoneticPr fontId="1"/>
  </si>
  <si>
    <t>池田　明美</t>
    <rPh sb="0" eb="2">
      <t>イケダ</t>
    </rPh>
    <rPh sb="3" eb="5">
      <t>アケミ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</si>
</sst>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m&quot;月&quot;d&quot;日請求&quot;"/>
    <numFmt numFmtId="177" formatCode="m&quot;月&quot;d&quot;日&quot;;@"/>
  </numFmts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color indexed="9"/>
      <name val="ＭＳ Ｐ明朝"/>
      <family val="1"/>
      <charset val="128"/>
    </font>
    <font>
      <b/>
      <i/>
      <sz val="14"/>
      <color theme="8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NumberFormat="1" applyAlignment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0" fontId="2" fillId="2" borderId="0" xfId="0" applyFont="1" applyFill="1" applyAlignment="1">
      <alignment vertical="center"/>
    </xf>
    <xf numFmtId="0" fontId="0" fillId="3" borderId="1" xfId="0" applyFill="1" applyBorder="1">
      <alignment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3" fillId="0" borderId="0" xfId="0" applyFont="1">
      <alignment vertical="center"/>
    </xf>
    <xf numFmtId="0" fontId="0" fillId="3" borderId="1" xfId="0" applyFill="1" applyBorder="1" applyAlignment="1">
      <alignment horizontal="center" vertical="center" textRotation="255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L26"/>
  <sheetViews>
    <sheetView workbookViewId="0"/>
  </sheetViews>
  <sheetFormatPr defaultRowHeight="13.5" x14ac:dyDescent="0.15"/>
  <cols>
    <col min="1" max="2" width="9.25" bestFit="1" customWidth="1"/>
    <col min="4" max="4" width="11" bestFit="1" customWidth="1"/>
    <col min="6" max="6" width="12.375" bestFit="1" customWidth="1"/>
    <col min="7" max="7" width="13.375" bestFit="1" customWidth="1"/>
    <col min="8" max="8" width="6.125" bestFit="1" customWidth="1"/>
    <col min="9" max="9" width="14" bestFit="1" customWidth="1"/>
    <col min="11" max="11" width="13.375" bestFit="1" customWidth="1"/>
  </cols>
  <sheetData>
    <row r="4" spans="2:12" ht="24" x14ac:dyDescent="0.15">
      <c r="B4" s="6" t="s">
        <v>16</v>
      </c>
      <c r="C4" s="6"/>
      <c r="D4" s="6"/>
      <c r="E4" s="6"/>
      <c r="F4" s="6"/>
      <c r="G4" s="6"/>
      <c r="H4" s="6"/>
      <c r="I4" s="6"/>
      <c r="J4" s="6"/>
      <c r="K4" s="6"/>
      <c r="L4" s="2"/>
    </row>
    <row r="5" spans="2:12" x14ac:dyDescent="0.15">
      <c r="L5" s="2"/>
    </row>
    <row r="6" spans="2:12" ht="27" x14ac:dyDescent="0.15">
      <c r="B6" s="8" t="s">
        <v>0</v>
      </c>
      <c r="C6" s="8" t="s">
        <v>1</v>
      </c>
      <c r="D6" s="8" t="s">
        <v>50</v>
      </c>
      <c r="E6" s="9" t="s">
        <v>14</v>
      </c>
      <c r="F6" s="8" t="s">
        <v>2</v>
      </c>
      <c r="G6" s="8" t="s">
        <v>3</v>
      </c>
      <c r="H6" s="9" t="s">
        <v>10</v>
      </c>
      <c r="I6" s="8" t="s">
        <v>7</v>
      </c>
      <c r="J6" s="9" t="s">
        <v>15</v>
      </c>
      <c r="K6" s="8" t="s">
        <v>4</v>
      </c>
    </row>
    <row r="7" spans="2:12" x14ac:dyDescent="0.15">
      <c r="B7" s="5">
        <v>42562</v>
      </c>
      <c r="C7" s="3" t="s">
        <v>52</v>
      </c>
      <c r="D7" s="3" t="str">
        <f>LEFT(C7,1)</f>
        <v>I</v>
      </c>
      <c r="E7" s="3" t="str">
        <f>MID(C7,2,4)</f>
        <v>A011</v>
      </c>
      <c r="F7" s="1" t="str">
        <f t="shared" ref="F7:F26" si="0">VLOOKUP(E7,顧客,2,FALSE)</f>
        <v>広瀬　徹</v>
      </c>
      <c r="G7" s="1" t="str">
        <f t="shared" ref="G7:G26" si="1">VLOOKUP(E7,顧客,3,FALSE)</f>
        <v>健康青汁</v>
      </c>
      <c r="H7" s="3" t="str">
        <f>RIGHT(C7,1)</f>
        <v>G</v>
      </c>
      <c r="I7" s="1" t="str">
        <f t="shared" ref="I7:I26" si="2">VLOOKUP(H7,支払,2,FALSE)</f>
        <v>現金</v>
      </c>
      <c r="J7" s="1">
        <f>INDEX(料金,MATCH(G7,リスト一覧!$G$5:$G$8,0),MATCH(D7,リスト一覧!$H$4:$J$4,0))</f>
        <v>5100</v>
      </c>
      <c r="K7" s="4">
        <f>IF(AND(I7="現金",DAY(B7)&lt;=20),DATE(YEAR(B7),MONTH(B7)+1,10),DATE(YEAR(B7),MONTH(B7)+2,10))</f>
        <v>42592</v>
      </c>
    </row>
    <row r="8" spans="2:12" x14ac:dyDescent="0.15">
      <c r="B8" s="5">
        <v>42563</v>
      </c>
      <c r="C8" s="3" t="s">
        <v>53</v>
      </c>
      <c r="D8" s="3" t="str">
        <f t="shared" ref="D8:D26" si="3">LEFT(C8,1)</f>
        <v>J</v>
      </c>
      <c r="E8" s="3" t="str">
        <f t="shared" ref="E8:E26" si="4">MID(C8,2,4)</f>
        <v>A009</v>
      </c>
      <c r="F8" s="1" t="str">
        <f t="shared" si="0"/>
        <v>横山　節子</v>
      </c>
      <c r="G8" s="1" t="str">
        <f t="shared" si="1"/>
        <v>米麹甘酒</v>
      </c>
      <c r="H8" s="3" t="str">
        <f t="shared" ref="H8:H26" si="5">RIGHT(C8,1)</f>
        <v>D</v>
      </c>
      <c r="I8" s="1" t="str">
        <f t="shared" si="2"/>
        <v>代引き</v>
      </c>
      <c r="J8" s="1">
        <f>INDEX(料金,MATCH(G8,リスト一覧!$G$5:$G$8,0),MATCH(D8,リスト一覧!$H$4:$J$4,0))</f>
        <v>8400</v>
      </c>
      <c r="K8" s="4">
        <f t="shared" ref="K8:K26" si="6">IF(AND(I8="現金",DAY(B8)&lt;=20),DATE(YEAR(B8),MONTH(B8)+1,10),DATE(YEAR(B8),MONTH(B8)+2,10))</f>
        <v>42623</v>
      </c>
    </row>
    <row r="9" spans="2:12" x14ac:dyDescent="0.15">
      <c r="B9" s="5">
        <v>42567</v>
      </c>
      <c r="C9" s="3" t="s">
        <v>71</v>
      </c>
      <c r="D9" s="3" t="str">
        <f t="shared" si="3"/>
        <v>K</v>
      </c>
      <c r="E9" s="3" t="str">
        <f t="shared" si="4"/>
        <v>A001</v>
      </c>
      <c r="F9" s="1" t="str">
        <f t="shared" si="0"/>
        <v>木村　久美子</v>
      </c>
      <c r="G9" s="1" t="str">
        <f t="shared" si="1"/>
        <v>健康青汁</v>
      </c>
      <c r="H9" s="3" t="str">
        <f t="shared" si="5"/>
        <v>G</v>
      </c>
      <c r="I9" s="1" t="str">
        <f t="shared" si="2"/>
        <v>現金</v>
      </c>
      <c r="J9" s="1">
        <f>INDEX(料金,MATCH(G9,リスト一覧!$G$5:$G$8,0),MATCH(D9,リスト一覧!$H$4:$J$4,0))</f>
        <v>12600</v>
      </c>
      <c r="K9" s="4">
        <f t="shared" si="6"/>
        <v>42592</v>
      </c>
    </row>
    <row r="10" spans="2:12" x14ac:dyDescent="0.15">
      <c r="B10" s="5">
        <v>42569</v>
      </c>
      <c r="C10" s="3" t="s">
        <v>70</v>
      </c>
      <c r="D10" s="3" t="str">
        <f t="shared" si="3"/>
        <v>K</v>
      </c>
      <c r="E10" s="3" t="str">
        <f t="shared" si="4"/>
        <v>A016</v>
      </c>
      <c r="F10" s="1" t="str">
        <f t="shared" si="0"/>
        <v>矢野　直樹　</v>
      </c>
      <c r="G10" s="1" t="str">
        <f t="shared" si="1"/>
        <v>米麹甘酒</v>
      </c>
      <c r="H10" s="3" t="str">
        <f t="shared" si="5"/>
        <v>D</v>
      </c>
      <c r="I10" s="1" t="str">
        <f t="shared" si="2"/>
        <v>代引き</v>
      </c>
      <c r="J10" s="1">
        <f>INDEX(料金,MATCH(G10,リスト一覧!$G$5:$G$8,0),MATCH(D10,リスト一覧!$H$4:$J$4,0))</f>
        <v>11700</v>
      </c>
      <c r="K10" s="4">
        <f t="shared" si="6"/>
        <v>42623</v>
      </c>
    </row>
    <row r="11" spans="2:12" x14ac:dyDescent="0.15">
      <c r="B11" s="5">
        <v>42569</v>
      </c>
      <c r="C11" s="3" t="s">
        <v>54</v>
      </c>
      <c r="D11" s="3" t="str">
        <f t="shared" si="3"/>
        <v>J</v>
      </c>
      <c r="E11" s="3" t="str">
        <f t="shared" si="4"/>
        <v>A002</v>
      </c>
      <c r="F11" s="1" t="str">
        <f t="shared" si="0"/>
        <v>熊谷　剛</v>
      </c>
      <c r="G11" s="1" t="str">
        <f t="shared" si="1"/>
        <v>米麹甘酒</v>
      </c>
      <c r="H11" s="3" t="str">
        <f t="shared" si="5"/>
        <v>C</v>
      </c>
      <c r="I11" s="1" t="str">
        <f t="shared" si="2"/>
        <v>クレジット</v>
      </c>
      <c r="J11" s="1">
        <f>INDEX(料金,MATCH(G11,リスト一覧!$G$5:$G$8,0),MATCH(D11,リスト一覧!$H$4:$J$4,0))</f>
        <v>8400</v>
      </c>
      <c r="K11" s="4">
        <f t="shared" si="6"/>
        <v>42623</v>
      </c>
    </row>
    <row r="12" spans="2:12" x14ac:dyDescent="0.15">
      <c r="B12" s="5">
        <v>42570</v>
      </c>
      <c r="C12" s="3" t="s">
        <v>55</v>
      </c>
      <c r="D12" s="3" t="str">
        <f t="shared" si="3"/>
        <v>I</v>
      </c>
      <c r="E12" s="3" t="str">
        <f t="shared" si="4"/>
        <v>A017</v>
      </c>
      <c r="F12" s="1" t="str">
        <f t="shared" si="0"/>
        <v>小山　美紀</v>
      </c>
      <c r="G12" s="1" t="str">
        <f t="shared" si="1"/>
        <v>大麦黒酢</v>
      </c>
      <c r="H12" s="3" t="str">
        <f t="shared" si="5"/>
        <v>G</v>
      </c>
      <c r="I12" s="1" t="str">
        <f t="shared" si="2"/>
        <v>現金</v>
      </c>
      <c r="J12" s="1">
        <f>INDEX(料金,MATCH(G12,リスト一覧!$G$5:$G$8,0),MATCH(D12,リスト一覧!$H$4:$J$4,0))</f>
        <v>5052</v>
      </c>
      <c r="K12" s="4">
        <f t="shared" si="6"/>
        <v>42592</v>
      </c>
    </row>
    <row r="13" spans="2:12" x14ac:dyDescent="0.15">
      <c r="B13" s="5">
        <v>42570</v>
      </c>
      <c r="C13" s="3" t="s">
        <v>56</v>
      </c>
      <c r="D13" s="3" t="str">
        <f t="shared" si="3"/>
        <v>K</v>
      </c>
      <c r="E13" s="3" t="str">
        <f t="shared" si="4"/>
        <v>A013</v>
      </c>
      <c r="F13" s="1" t="str">
        <f t="shared" si="0"/>
        <v>五十嵐　洋子</v>
      </c>
      <c r="G13" s="1" t="str">
        <f t="shared" si="1"/>
        <v>米麹甘酒</v>
      </c>
      <c r="H13" s="3" t="str">
        <f t="shared" si="5"/>
        <v>D</v>
      </c>
      <c r="I13" s="1" t="str">
        <f t="shared" si="2"/>
        <v>代引き</v>
      </c>
      <c r="J13" s="1">
        <f>INDEX(料金,MATCH(G13,リスト一覧!$G$5:$G$8,0),MATCH(D13,リスト一覧!$H$4:$J$4,0))</f>
        <v>11700</v>
      </c>
      <c r="K13" s="4">
        <f t="shared" si="6"/>
        <v>42623</v>
      </c>
    </row>
    <row r="14" spans="2:12" x14ac:dyDescent="0.15">
      <c r="B14" s="5">
        <v>42571</v>
      </c>
      <c r="C14" s="3" t="s">
        <v>57</v>
      </c>
      <c r="D14" s="3" t="str">
        <f t="shared" si="3"/>
        <v>J</v>
      </c>
      <c r="E14" s="3" t="str">
        <f t="shared" si="4"/>
        <v>A008</v>
      </c>
      <c r="F14" s="1" t="str">
        <f t="shared" si="0"/>
        <v>松下　幸子</v>
      </c>
      <c r="G14" s="1" t="str">
        <f t="shared" si="1"/>
        <v>大麦黒酢</v>
      </c>
      <c r="H14" s="3" t="str">
        <f t="shared" si="5"/>
        <v>G</v>
      </c>
      <c r="I14" s="1" t="str">
        <f t="shared" si="2"/>
        <v>現金</v>
      </c>
      <c r="J14" s="1">
        <f>INDEX(料金,MATCH(G14,リスト一覧!$G$5:$G$8,0),MATCH(D14,リスト一覧!$H$4:$J$4,0))</f>
        <v>9600</v>
      </c>
      <c r="K14" s="4">
        <f t="shared" si="6"/>
        <v>42592</v>
      </c>
    </row>
    <row r="15" spans="2:12" x14ac:dyDescent="0.15">
      <c r="B15" s="5">
        <v>42572</v>
      </c>
      <c r="C15" s="3" t="s">
        <v>58</v>
      </c>
      <c r="D15" s="3" t="str">
        <f t="shared" si="3"/>
        <v>J</v>
      </c>
      <c r="E15" s="3" t="str">
        <f t="shared" si="4"/>
        <v>A006</v>
      </c>
      <c r="F15" s="1" t="str">
        <f t="shared" si="0"/>
        <v>石原　誠</v>
      </c>
      <c r="G15" s="1" t="str">
        <f t="shared" si="1"/>
        <v>おいしい緑茶</v>
      </c>
      <c r="H15" s="3" t="str">
        <f t="shared" si="5"/>
        <v>D</v>
      </c>
      <c r="I15" s="1" t="str">
        <f t="shared" si="2"/>
        <v>代引き</v>
      </c>
      <c r="J15" s="1">
        <f>INDEX(料金,MATCH(G15,リスト一覧!$G$5:$G$8,0),MATCH(D15,リスト一覧!$H$4:$J$4,0))</f>
        <v>2016</v>
      </c>
      <c r="K15" s="4">
        <f t="shared" si="6"/>
        <v>42623</v>
      </c>
    </row>
    <row r="16" spans="2:12" x14ac:dyDescent="0.15">
      <c r="B16" s="5">
        <v>42573</v>
      </c>
      <c r="C16" s="3" t="s">
        <v>59</v>
      </c>
      <c r="D16" s="3" t="str">
        <f t="shared" si="3"/>
        <v>I</v>
      </c>
      <c r="E16" s="3" t="str">
        <f t="shared" si="4"/>
        <v>A012</v>
      </c>
      <c r="F16" s="1" t="str">
        <f t="shared" si="0"/>
        <v>秋田　勝</v>
      </c>
      <c r="G16" s="1" t="str">
        <f t="shared" si="1"/>
        <v>大麦黒酢</v>
      </c>
      <c r="H16" s="3" t="str">
        <f t="shared" si="5"/>
        <v>C</v>
      </c>
      <c r="I16" s="1" t="str">
        <f t="shared" si="2"/>
        <v>クレジット</v>
      </c>
      <c r="J16" s="1">
        <f>INDEX(料金,MATCH(G16,リスト一覧!$G$5:$G$8,0),MATCH(D16,リスト一覧!$H$4:$J$4,0))</f>
        <v>5052</v>
      </c>
      <c r="K16" s="4">
        <f t="shared" si="6"/>
        <v>42623</v>
      </c>
    </row>
    <row r="17" spans="2:11" x14ac:dyDescent="0.15">
      <c r="B17" s="5">
        <v>42573</v>
      </c>
      <c r="C17" s="3" t="s">
        <v>60</v>
      </c>
      <c r="D17" s="3" t="str">
        <f t="shared" si="3"/>
        <v>I</v>
      </c>
      <c r="E17" s="3" t="str">
        <f t="shared" si="4"/>
        <v>A019</v>
      </c>
      <c r="F17" s="1" t="str">
        <f t="shared" si="0"/>
        <v>前原　明日香</v>
      </c>
      <c r="G17" s="1" t="str">
        <f t="shared" si="1"/>
        <v>おいしい緑茶</v>
      </c>
      <c r="H17" s="3" t="str">
        <f t="shared" si="5"/>
        <v>G</v>
      </c>
      <c r="I17" s="1" t="str">
        <f t="shared" si="2"/>
        <v>現金</v>
      </c>
      <c r="J17" s="1">
        <f>INDEX(料金,MATCH(G17,リスト一覧!$G$5:$G$8,0),MATCH(D17,リスト一覧!$H$4:$J$4,0))</f>
        <v>1038</v>
      </c>
      <c r="K17" s="4">
        <f t="shared" si="6"/>
        <v>42623</v>
      </c>
    </row>
    <row r="18" spans="2:11" x14ac:dyDescent="0.15">
      <c r="B18" s="5">
        <v>42574</v>
      </c>
      <c r="C18" s="3" t="s">
        <v>61</v>
      </c>
      <c r="D18" s="3" t="str">
        <f t="shared" si="3"/>
        <v>K</v>
      </c>
      <c r="E18" s="3" t="str">
        <f t="shared" si="4"/>
        <v>A007</v>
      </c>
      <c r="F18" s="1" t="str">
        <f t="shared" si="0"/>
        <v>安田　健一</v>
      </c>
      <c r="G18" s="1" t="str">
        <f t="shared" si="1"/>
        <v>健康青汁</v>
      </c>
      <c r="H18" s="3" t="str">
        <f t="shared" si="5"/>
        <v>D</v>
      </c>
      <c r="I18" s="1" t="str">
        <f t="shared" si="2"/>
        <v>代引き</v>
      </c>
      <c r="J18" s="1">
        <f>INDEX(料金,MATCH(G18,リスト一覧!$G$5:$G$8,0),MATCH(D18,リスト一覧!$H$4:$J$4,0))</f>
        <v>12600</v>
      </c>
      <c r="K18" s="4">
        <f t="shared" si="6"/>
        <v>42623</v>
      </c>
    </row>
    <row r="19" spans="2:11" x14ac:dyDescent="0.15">
      <c r="B19" s="5">
        <v>42575</v>
      </c>
      <c r="C19" s="3" t="s">
        <v>62</v>
      </c>
      <c r="D19" s="3" t="str">
        <f t="shared" si="3"/>
        <v>J</v>
      </c>
      <c r="E19" s="3" t="str">
        <f t="shared" si="4"/>
        <v>A004</v>
      </c>
      <c r="F19" s="1" t="str">
        <f t="shared" si="0"/>
        <v>本田　早紀</v>
      </c>
      <c r="G19" s="1" t="str">
        <f t="shared" si="1"/>
        <v>おいしい緑茶</v>
      </c>
      <c r="H19" s="3" t="str">
        <f t="shared" si="5"/>
        <v>C</v>
      </c>
      <c r="I19" s="1" t="str">
        <f t="shared" si="2"/>
        <v>クレジット</v>
      </c>
      <c r="J19" s="1">
        <f>INDEX(料金,MATCH(G19,リスト一覧!$G$5:$G$8,0),MATCH(D19,リスト一覧!$H$4:$J$4,0))</f>
        <v>2016</v>
      </c>
      <c r="K19" s="4">
        <f t="shared" si="6"/>
        <v>42623</v>
      </c>
    </row>
    <row r="20" spans="2:11" x14ac:dyDescent="0.15">
      <c r="B20" s="5">
        <v>42575</v>
      </c>
      <c r="C20" s="3" t="s">
        <v>69</v>
      </c>
      <c r="D20" s="3" t="str">
        <f t="shared" si="3"/>
        <v>K</v>
      </c>
      <c r="E20" s="3" t="str">
        <f t="shared" si="4"/>
        <v>A020</v>
      </c>
      <c r="F20" s="1" t="str">
        <f t="shared" si="0"/>
        <v>池田　明美</v>
      </c>
      <c r="G20" s="1" t="str">
        <f t="shared" si="1"/>
        <v>米麹甘酒</v>
      </c>
      <c r="H20" s="3" t="str">
        <f t="shared" si="5"/>
        <v>D</v>
      </c>
      <c r="I20" s="1" t="str">
        <f t="shared" si="2"/>
        <v>代引き</v>
      </c>
      <c r="J20" s="1">
        <f>INDEX(料金,MATCH(G20,リスト一覧!$G$5:$G$8,0),MATCH(D20,リスト一覧!$H$4:$J$4,0))</f>
        <v>11700</v>
      </c>
      <c r="K20" s="4">
        <f t="shared" si="6"/>
        <v>42623</v>
      </c>
    </row>
    <row r="21" spans="2:11" x14ac:dyDescent="0.15">
      <c r="B21" s="5">
        <v>42577</v>
      </c>
      <c r="C21" s="3" t="s">
        <v>63</v>
      </c>
      <c r="D21" s="3" t="str">
        <f t="shared" si="3"/>
        <v>I</v>
      </c>
      <c r="E21" s="3" t="str">
        <f t="shared" si="4"/>
        <v>A018</v>
      </c>
      <c r="F21" s="1" t="str">
        <f t="shared" si="0"/>
        <v>水野　絵美</v>
      </c>
      <c r="G21" s="1" t="str">
        <f t="shared" si="1"/>
        <v>おいしい緑茶</v>
      </c>
      <c r="H21" s="3" t="str">
        <f t="shared" si="5"/>
        <v>G</v>
      </c>
      <c r="I21" s="1" t="str">
        <f t="shared" si="2"/>
        <v>現金</v>
      </c>
      <c r="J21" s="1">
        <f>INDEX(料金,MATCH(G21,リスト一覧!$G$5:$G$8,0),MATCH(D21,リスト一覧!$H$4:$J$4,0))</f>
        <v>1038</v>
      </c>
      <c r="K21" s="4">
        <f t="shared" si="6"/>
        <v>42623</v>
      </c>
    </row>
    <row r="22" spans="2:11" x14ac:dyDescent="0.15">
      <c r="B22" s="5">
        <v>42579</v>
      </c>
      <c r="C22" s="3" t="s">
        <v>64</v>
      </c>
      <c r="D22" s="3" t="str">
        <f t="shared" si="3"/>
        <v>I</v>
      </c>
      <c r="E22" s="3" t="str">
        <f t="shared" si="4"/>
        <v>A003</v>
      </c>
      <c r="F22" s="1" t="str">
        <f t="shared" si="0"/>
        <v>柴田　浩二　</v>
      </c>
      <c r="G22" s="1" t="str">
        <f t="shared" si="1"/>
        <v>米麹甘酒</v>
      </c>
      <c r="H22" s="3" t="str">
        <f t="shared" si="5"/>
        <v>C</v>
      </c>
      <c r="I22" s="1" t="str">
        <f t="shared" si="2"/>
        <v>クレジット</v>
      </c>
      <c r="J22" s="1">
        <f>INDEX(料金,MATCH(G22,リスト一覧!$G$5:$G$8,0),MATCH(D22,リスト一覧!$H$4:$J$4,0))</f>
        <v>4776</v>
      </c>
      <c r="K22" s="4">
        <f t="shared" si="6"/>
        <v>42623</v>
      </c>
    </row>
    <row r="23" spans="2:11" x14ac:dyDescent="0.15">
      <c r="B23" s="5">
        <v>42218</v>
      </c>
      <c r="C23" s="3" t="s">
        <v>65</v>
      </c>
      <c r="D23" s="3" t="str">
        <f t="shared" si="3"/>
        <v>J</v>
      </c>
      <c r="E23" s="3" t="str">
        <f t="shared" si="4"/>
        <v>A005</v>
      </c>
      <c r="F23" s="1" t="str">
        <f t="shared" si="0"/>
        <v>渡辺　美穂</v>
      </c>
      <c r="G23" s="1" t="str">
        <f t="shared" si="1"/>
        <v>米麹甘酒</v>
      </c>
      <c r="H23" s="3" t="str">
        <f t="shared" si="5"/>
        <v>G</v>
      </c>
      <c r="I23" s="1" t="str">
        <f t="shared" si="2"/>
        <v>現金</v>
      </c>
      <c r="J23" s="1">
        <f>INDEX(料金,MATCH(G23,リスト一覧!$G$5:$G$8,0),MATCH(D23,リスト一覧!$H$4:$J$4,0))</f>
        <v>8400</v>
      </c>
      <c r="K23" s="4">
        <f t="shared" si="6"/>
        <v>42257</v>
      </c>
    </row>
    <row r="24" spans="2:11" x14ac:dyDescent="0.15">
      <c r="B24" s="5">
        <v>42220</v>
      </c>
      <c r="C24" s="3" t="s">
        <v>66</v>
      </c>
      <c r="D24" s="3" t="str">
        <f t="shared" si="3"/>
        <v>K</v>
      </c>
      <c r="E24" s="3" t="str">
        <f t="shared" si="4"/>
        <v>A010</v>
      </c>
      <c r="F24" s="1" t="str">
        <f t="shared" si="0"/>
        <v>谷口　由美子</v>
      </c>
      <c r="G24" s="1" t="str">
        <f t="shared" si="1"/>
        <v>健康青汁</v>
      </c>
      <c r="H24" s="3" t="str">
        <f t="shared" si="5"/>
        <v>G</v>
      </c>
      <c r="I24" s="1" t="str">
        <f t="shared" si="2"/>
        <v>現金</v>
      </c>
      <c r="J24" s="1">
        <f>INDEX(料金,MATCH(G24,リスト一覧!$G$5:$G$8,0),MATCH(D24,リスト一覧!$H$4:$J$4,0))</f>
        <v>12600</v>
      </c>
      <c r="K24" s="4">
        <f t="shared" si="6"/>
        <v>42257</v>
      </c>
    </row>
    <row r="25" spans="2:11" x14ac:dyDescent="0.15">
      <c r="B25" s="5">
        <v>42221</v>
      </c>
      <c r="C25" s="3" t="s">
        <v>67</v>
      </c>
      <c r="D25" s="3" t="str">
        <f t="shared" si="3"/>
        <v>K</v>
      </c>
      <c r="E25" s="3" t="str">
        <f t="shared" si="4"/>
        <v>A014</v>
      </c>
      <c r="F25" s="1" t="str">
        <f t="shared" si="0"/>
        <v>中島　麻衣</v>
      </c>
      <c r="G25" s="1" t="str">
        <f t="shared" si="1"/>
        <v>健康青汁</v>
      </c>
      <c r="H25" s="3" t="str">
        <f t="shared" si="5"/>
        <v>D</v>
      </c>
      <c r="I25" s="1" t="str">
        <f t="shared" si="2"/>
        <v>代引き</v>
      </c>
      <c r="J25" s="1">
        <f>INDEX(料金,MATCH(G25,リスト一覧!$G$5:$G$8,0),MATCH(D25,リスト一覧!$H$4:$J$4,0))</f>
        <v>12600</v>
      </c>
      <c r="K25" s="4">
        <f t="shared" si="6"/>
        <v>42287</v>
      </c>
    </row>
    <row r="26" spans="2:11" x14ac:dyDescent="0.15">
      <c r="B26" s="5">
        <v>42222</v>
      </c>
      <c r="C26" s="3" t="s">
        <v>68</v>
      </c>
      <c r="D26" s="3" t="str">
        <f t="shared" si="3"/>
        <v>J</v>
      </c>
      <c r="E26" s="3" t="str">
        <f t="shared" si="4"/>
        <v>A015</v>
      </c>
      <c r="F26" s="1" t="str">
        <f t="shared" si="0"/>
        <v>久保　恵</v>
      </c>
      <c r="G26" s="1" t="str">
        <f t="shared" si="1"/>
        <v>米麹甘酒</v>
      </c>
      <c r="H26" s="3" t="str">
        <f t="shared" si="5"/>
        <v>D</v>
      </c>
      <c r="I26" s="1" t="str">
        <f t="shared" si="2"/>
        <v>代引き</v>
      </c>
      <c r="J26" s="1">
        <f>INDEX(料金,MATCH(G26,リスト一覧!$G$5:$G$8,0),MATCH(D26,リスト一覧!$H$4:$J$4,0))</f>
        <v>8400</v>
      </c>
      <c r="K26" s="4">
        <f t="shared" si="6"/>
        <v>42287</v>
      </c>
    </row>
  </sheetData>
  <phoneticPr fontId="1"/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9"/>
  <sheetViews>
    <sheetView tabSelected="1" workbookViewId="0"/>
  </sheetViews>
  <sheetFormatPr defaultRowHeight="13.5" x14ac:dyDescent="0.15"/>
  <cols>
    <col min="2" max="2" width="9.875" bestFit="1" customWidth="1"/>
    <col min="3" max="3" width="13.75" bestFit="1" customWidth="1"/>
    <col min="4" max="4" width="13.375" bestFit="1" customWidth="1"/>
    <col min="6" max="6" width="2.875" bestFit="1" customWidth="1"/>
    <col min="7" max="7" width="13.375" bestFit="1" customWidth="1"/>
  </cols>
  <sheetData>
    <row r="2" spans="2:10" ht="17.25" x14ac:dyDescent="0.15">
      <c r="B2" s="11" t="s">
        <v>5</v>
      </c>
      <c r="F2" s="11" t="s">
        <v>13</v>
      </c>
    </row>
    <row r="3" spans="2:10" x14ac:dyDescent="0.15">
      <c r="B3" s="10" t="s">
        <v>9</v>
      </c>
      <c r="C3" s="10" t="s">
        <v>2</v>
      </c>
      <c r="D3" s="10" t="s">
        <v>3</v>
      </c>
      <c r="F3" s="16"/>
      <c r="G3" s="17"/>
      <c r="H3" s="13" t="s">
        <v>50</v>
      </c>
      <c r="I3" s="14"/>
      <c r="J3" s="15"/>
    </row>
    <row r="4" spans="2:10" x14ac:dyDescent="0.15">
      <c r="B4" s="1" t="s">
        <v>22</v>
      </c>
      <c r="C4" s="1" t="s">
        <v>72</v>
      </c>
      <c r="D4" s="1" t="s">
        <v>23</v>
      </c>
      <c r="F4" s="18"/>
      <c r="G4" s="19"/>
      <c r="H4" s="10" t="s">
        <v>47</v>
      </c>
      <c r="I4" s="10" t="s">
        <v>48</v>
      </c>
      <c r="J4" s="10" t="s">
        <v>49</v>
      </c>
    </row>
    <row r="5" spans="2:10" x14ac:dyDescent="0.15">
      <c r="B5" s="1" t="s">
        <v>24</v>
      </c>
      <c r="C5" s="1" t="s">
        <v>78</v>
      </c>
      <c r="D5" s="1" t="s">
        <v>25</v>
      </c>
      <c r="F5" s="12" t="s">
        <v>3</v>
      </c>
      <c r="G5" s="7" t="s">
        <v>23</v>
      </c>
      <c r="H5">
        <v>5100</v>
      </c>
      <c r="I5" s="1">
        <v>9360</v>
      </c>
      <c r="J5" s="1">
        <v>12600</v>
      </c>
    </row>
    <row r="6" spans="2:10" x14ac:dyDescent="0.15">
      <c r="B6" s="1" t="s">
        <v>26</v>
      </c>
      <c r="C6" s="1" t="s">
        <v>79</v>
      </c>
      <c r="D6" s="1" t="s">
        <v>25</v>
      </c>
      <c r="F6" s="12"/>
      <c r="G6" s="7" t="s">
        <v>51</v>
      </c>
      <c r="H6" s="1">
        <v>4776</v>
      </c>
      <c r="I6" s="1">
        <v>8400</v>
      </c>
      <c r="J6" s="1">
        <v>11700</v>
      </c>
    </row>
    <row r="7" spans="2:10" x14ac:dyDescent="0.15">
      <c r="B7" s="1" t="s">
        <v>27</v>
      </c>
      <c r="C7" s="1" t="s">
        <v>80</v>
      </c>
      <c r="D7" s="1" t="s">
        <v>28</v>
      </c>
      <c r="F7" s="12"/>
      <c r="G7" s="7" t="s">
        <v>46</v>
      </c>
      <c r="H7" s="1">
        <v>5052</v>
      </c>
      <c r="I7" s="1">
        <v>9600</v>
      </c>
      <c r="J7" s="1">
        <v>13788</v>
      </c>
    </row>
    <row r="8" spans="2:10" x14ac:dyDescent="0.15">
      <c r="B8" s="1" t="s">
        <v>29</v>
      </c>
      <c r="C8" s="1" t="s">
        <v>73</v>
      </c>
      <c r="D8" s="1" t="s">
        <v>25</v>
      </c>
      <c r="F8" s="12"/>
      <c r="G8" s="7" t="s">
        <v>28</v>
      </c>
      <c r="H8" s="1">
        <v>1038</v>
      </c>
      <c r="I8" s="1">
        <v>2016</v>
      </c>
      <c r="J8" s="1">
        <v>2808</v>
      </c>
    </row>
    <row r="9" spans="2:10" x14ac:dyDescent="0.15">
      <c r="B9" s="1" t="s">
        <v>30</v>
      </c>
      <c r="C9" s="1" t="s">
        <v>81</v>
      </c>
      <c r="D9" s="1" t="s">
        <v>28</v>
      </c>
    </row>
    <row r="10" spans="2:10" x14ac:dyDescent="0.15">
      <c r="B10" s="1" t="s">
        <v>31</v>
      </c>
      <c r="C10" s="1" t="s">
        <v>82</v>
      </c>
      <c r="D10" s="1" t="s">
        <v>23</v>
      </c>
    </row>
    <row r="11" spans="2:10" x14ac:dyDescent="0.15">
      <c r="B11" s="1" t="s">
        <v>32</v>
      </c>
      <c r="C11" s="1" t="s">
        <v>83</v>
      </c>
      <c r="D11" s="1" t="s">
        <v>33</v>
      </c>
    </row>
    <row r="12" spans="2:10" x14ac:dyDescent="0.15">
      <c r="B12" s="1" t="s">
        <v>34</v>
      </c>
      <c r="C12" s="1" t="s">
        <v>84</v>
      </c>
      <c r="D12" s="1" t="s">
        <v>25</v>
      </c>
    </row>
    <row r="13" spans="2:10" x14ac:dyDescent="0.15">
      <c r="B13" s="1" t="s">
        <v>35</v>
      </c>
      <c r="C13" s="1" t="s">
        <v>74</v>
      </c>
      <c r="D13" s="1" t="s">
        <v>23</v>
      </c>
    </row>
    <row r="14" spans="2:10" x14ac:dyDescent="0.15">
      <c r="B14" s="1" t="s">
        <v>36</v>
      </c>
      <c r="C14" s="1" t="s">
        <v>85</v>
      </c>
      <c r="D14" s="1" t="s">
        <v>23</v>
      </c>
    </row>
    <row r="15" spans="2:10" x14ac:dyDescent="0.15">
      <c r="B15" s="1" t="s">
        <v>37</v>
      </c>
      <c r="C15" s="1" t="s">
        <v>86</v>
      </c>
      <c r="D15" s="1" t="s">
        <v>33</v>
      </c>
    </row>
    <row r="16" spans="2:10" x14ac:dyDescent="0.15">
      <c r="B16" s="1" t="s">
        <v>38</v>
      </c>
      <c r="C16" s="1" t="s">
        <v>87</v>
      </c>
      <c r="D16" s="1" t="s">
        <v>25</v>
      </c>
    </row>
    <row r="17" spans="2:4" x14ac:dyDescent="0.15">
      <c r="B17" s="1" t="s">
        <v>39</v>
      </c>
      <c r="C17" s="1" t="s">
        <v>88</v>
      </c>
      <c r="D17" s="1" t="s">
        <v>23</v>
      </c>
    </row>
    <row r="18" spans="2:4" x14ac:dyDescent="0.15">
      <c r="B18" s="1" t="s">
        <v>40</v>
      </c>
      <c r="C18" s="1" t="s">
        <v>89</v>
      </c>
      <c r="D18" s="1" t="s">
        <v>25</v>
      </c>
    </row>
    <row r="19" spans="2:4" x14ac:dyDescent="0.15">
      <c r="B19" s="1" t="s">
        <v>41</v>
      </c>
      <c r="C19" s="1" t="s">
        <v>90</v>
      </c>
      <c r="D19" s="1" t="s">
        <v>25</v>
      </c>
    </row>
    <row r="20" spans="2:4" x14ac:dyDescent="0.15">
      <c r="B20" s="1" t="s">
        <v>42</v>
      </c>
      <c r="C20" s="1" t="s">
        <v>75</v>
      </c>
      <c r="D20" s="1" t="s">
        <v>33</v>
      </c>
    </row>
    <row r="21" spans="2:4" x14ac:dyDescent="0.15">
      <c r="B21" s="1" t="s">
        <v>43</v>
      </c>
      <c r="C21" s="1" t="s">
        <v>91</v>
      </c>
      <c r="D21" s="1" t="s">
        <v>28</v>
      </c>
    </row>
    <row r="22" spans="2:4" x14ac:dyDescent="0.15">
      <c r="B22" s="1" t="s">
        <v>44</v>
      </c>
      <c r="C22" s="1" t="s">
        <v>76</v>
      </c>
      <c r="D22" s="1" t="s">
        <v>28</v>
      </c>
    </row>
    <row r="23" spans="2:4" x14ac:dyDescent="0.15">
      <c r="B23" s="1" t="s">
        <v>45</v>
      </c>
      <c r="C23" s="1" t="s">
        <v>92</v>
      </c>
      <c r="D23" s="1" t="s">
        <v>25</v>
      </c>
    </row>
    <row r="25" spans="2:4" ht="17.25" x14ac:dyDescent="0.15">
      <c r="B25" s="11" t="s">
        <v>12</v>
      </c>
    </row>
    <row r="26" spans="2:4" x14ac:dyDescent="0.15">
      <c r="B26" s="10" t="s">
        <v>11</v>
      </c>
      <c r="C26" s="10" t="s">
        <v>6</v>
      </c>
    </row>
    <row r="27" spans="2:4" x14ac:dyDescent="0.15">
      <c r="B27" s="1" t="s">
        <v>17</v>
      </c>
      <c r="C27" s="1" t="s">
        <v>8</v>
      </c>
    </row>
    <row r="28" spans="2:4" x14ac:dyDescent="0.15">
      <c r="B28" s="1" t="s">
        <v>18</v>
      </c>
      <c r="C28" s="1" t="s">
        <v>19</v>
      </c>
    </row>
    <row r="29" spans="2:4" x14ac:dyDescent="0.15">
      <c r="B29" s="1" t="s">
        <v>20</v>
      </c>
      <c r="C29" s="1" t="s">
        <v>21</v>
      </c>
    </row>
  </sheetData>
  <mergeCells count="3">
    <mergeCell ref="F5:F8"/>
    <mergeCell ref="H3:J3"/>
    <mergeCell ref="F3:G4"/>
  </mergeCells>
  <phoneticPr fontId="1"/>
  <pageMargins left="0.75" right="0.75" top="1" bottom="1" header="0.51200000000000001" footer="0.51200000000000001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workbookViewId="0"/>
  </sheetViews>
  <sheetFormatPr defaultRowHeight="13.5" x14ac:dyDescent="0.15"/>
  <cols>
    <col min="1" max="2" width="9.25" bestFit="1" customWidth="1"/>
    <col min="4" max="4" width="11" bestFit="1" customWidth="1"/>
    <col min="6" max="6" width="12.375" bestFit="1" customWidth="1"/>
    <col min="7" max="7" width="13.375" bestFit="1" customWidth="1"/>
    <col min="8" max="8" width="6.125" bestFit="1" customWidth="1"/>
    <col min="9" max="9" width="14" bestFit="1" customWidth="1"/>
    <col min="11" max="11" width="13.375" bestFit="1" customWidth="1"/>
  </cols>
  <sheetData>
    <row r="1" spans="1:12" x14ac:dyDescent="0.15">
      <c r="A1" t="s">
        <v>77</v>
      </c>
    </row>
    <row r="4" spans="1:12" ht="24" x14ac:dyDescent="0.15">
      <c r="B4" s="6" t="s">
        <v>16</v>
      </c>
      <c r="C4" s="6"/>
      <c r="D4" s="6"/>
      <c r="E4" s="6"/>
      <c r="F4" s="6"/>
      <c r="G4" s="6"/>
      <c r="H4" s="6"/>
      <c r="I4" s="6"/>
      <c r="J4" s="6"/>
      <c r="K4" s="6"/>
      <c r="L4" s="2"/>
    </row>
    <row r="5" spans="1:12" x14ac:dyDescent="0.15">
      <c r="L5" s="2"/>
    </row>
    <row r="6" spans="1:12" ht="27" x14ac:dyDescent="0.15">
      <c r="B6" s="8" t="s">
        <v>0</v>
      </c>
      <c r="C6" s="8" t="s">
        <v>1</v>
      </c>
      <c r="D6" s="8" t="s">
        <v>50</v>
      </c>
      <c r="E6" s="9" t="s">
        <v>14</v>
      </c>
      <c r="F6" s="8" t="s">
        <v>2</v>
      </c>
      <c r="G6" s="8" t="s">
        <v>3</v>
      </c>
      <c r="H6" s="9" t="s">
        <v>10</v>
      </c>
      <c r="I6" s="8" t="s">
        <v>7</v>
      </c>
      <c r="J6" s="9" t="s">
        <v>15</v>
      </c>
      <c r="K6" s="8" t="s">
        <v>4</v>
      </c>
    </row>
    <row r="7" spans="1:12" x14ac:dyDescent="0.15">
      <c r="B7" s="5">
        <v>42562</v>
      </c>
      <c r="C7" s="3" t="s">
        <v>52</v>
      </c>
      <c r="D7" s="3" t="str">
        <f>LEFT(C7,1)</f>
        <v>I</v>
      </c>
      <c r="E7" s="3" t="str">
        <f>MID(C7,2,4)</f>
        <v>A011</v>
      </c>
      <c r="F7" s="1" t="str">
        <f t="shared" ref="F7:F26" si="0">VLOOKUP(E7,顧客,2,FALSE)</f>
        <v>広瀬　徹</v>
      </c>
      <c r="G7" s="1" t="str">
        <f t="shared" ref="G7:G26" si="1">VLOOKUP(E7,顧客,3,FALSE)</f>
        <v>健康青汁</v>
      </c>
      <c r="H7" s="3" t="str">
        <f>RIGHT(C7,1)</f>
        <v>G</v>
      </c>
      <c r="I7" s="1" t="str">
        <f t="shared" ref="I7:I26" si="2">VLOOKUP(H7,支払,2,FALSE)</f>
        <v>現金</v>
      </c>
      <c r="J7" s="1">
        <f>INDEX(料金,MATCH(G7,リスト一覧!$G$5:$G$8,0),MATCH(D7,リスト一覧!$H$4:$J$4,0))</f>
        <v>5100</v>
      </c>
      <c r="K7" s="4">
        <f>IF(AND(I7="現金",DAY(B7)&lt;=20),DATE(YEAR(B7),MONTH(B7)+1,10),DATE(YEAR(B7),MONTH(B7)+2,10))</f>
        <v>42592</v>
      </c>
    </row>
    <row r="8" spans="1:12" x14ac:dyDescent="0.15">
      <c r="B8" s="5">
        <v>42563</v>
      </c>
      <c r="C8" s="3" t="s">
        <v>53</v>
      </c>
      <c r="D8" s="3" t="str">
        <f t="shared" ref="D8:D26" si="3">LEFT(C8,1)</f>
        <v>J</v>
      </c>
      <c r="E8" s="3" t="str">
        <f t="shared" ref="E8:E26" si="4">MID(C8,2,4)</f>
        <v>A009</v>
      </c>
      <c r="F8" s="1" t="str">
        <f t="shared" si="0"/>
        <v>横山　節子</v>
      </c>
      <c r="G8" s="1" t="str">
        <f t="shared" si="1"/>
        <v>米麹甘酒</v>
      </c>
      <c r="H8" s="3" t="str">
        <f t="shared" ref="H8:H26" si="5">RIGHT(C8,1)</f>
        <v>D</v>
      </c>
      <c r="I8" s="1" t="str">
        <f t="shared" si="2"/>
        <v>代引き</v>
      </c>
      <c r="J8" s="1">
        <f>INDEX(料金,MATCH(G8,リスト一覧!$G$5:$G$8,0),MATCH(D8,リスト一覧!$H$4:$J$4,0))</f>
        <v>8400</v>
      </c>
      <c r="K8" s="4">
        <f t="shared" ref="K8:K26" si="6">IF(AND(I8="現金",DAY(B8)&lt;=20),DATE(YEAR(B8),MONTH(B8)+1,10),DATE(YEAR(B8),MONTH(B8)+2,10))</f>
        <v>42623</v>
      </c>
    </row>
    <row r="9" spans="1:12" x14ac:dyDescent="0.15">
      <c r="B9" s="5">
        <v>42567</v>
      </c>
      <c r="C9" s="3" t="s">
        <v>71</v>
      </c>
      <c r="D9" s="3" t="str">
        <f t="shared" si="3"/>
        <v>K</v>
      </c>
      <c r="E9" s="3" t="str">
        <f t="shared" si="4"/>
        <v>A001</v>
      </c>
      <c r="F9" s="1" t="str">
        <f t="shared" si="0"/>
        <v>木村　久美子</v>
      </c>
      <c r="G9" s="1" t="str">
        <f t="shared" si="1"/>
        <v>健康青汁</v>
      </c>
      <c r="H9" s="3" t="str">
        <f t="shared" si="5"/>
        <v>G</v>
      </c>
      <c r="I9" s="1" t="str">
        <f t="shared" si="2"/>
        <v>現金</v>
      </c>
      <c r="J9" s="1">
        <f>INDEX(料金,MATCH(G9,リスト一覧!$G$5:$G$8,0),MATCH(D9,リスト一覧!$H$4:$J$4,0))</f>
        <v>12600</v>
      </c>
      <c r="K9" s="4">
        <f t="shared" si="6"/>
        <v>42592</v>
      </c>
    </row>
    <row r="10" spans="1:12" x14ac:dyDescent="0.15">
      <c r="B10" s="5">
        <v>42569</v>
      </c>
      <c r="C10" s="3" t="s">
        <v>70</v>
      </c>
      <c r="D10" s="3" t="str">
        <f t="shared" si="3"/>
        <v>K</v>
      </c>
      <c r="E10" s="3" t="str">
        <f t="shared" si="4"/>
        <v>A016</v>
      </c>
      <c r="F10" s="1" t="str">
        <f t="shared" si="0"/>
        <v>矢野　直樹　</v>
      </c>
      <c r="G10" s="1" t="str">
        <f t="shared" si="1"/>
        <v>米麹甘酒</v>
      </c>
      <c r="H10" s="3" t="str">
        <f t="shared" si="5"/>
        <v>D</v>
      </c>
      <c r="I10" s="1" t="str">
        <f t="shared" si="2"/>
        <v>代引き</v>
      </c>
      <c r="J10" s="1">
        <f>INDEX(料金,MATCH(G10,リスト一覧!$G$5:$G$8,0),MATCH(D10,リスト一覧!$H$4:$J$4,0))</f>
        <v>11700</v>
      </c>
      <c r="K10" s="4">
        <f t="shared" si="6"/>
        <v>42623</v>
      </c>
    </row>
    <row r="11" spans="1:12" x14ac:dyDescent="0.15">
      <c r="B11" s="5">
        <v>42569</v>
      </c>
      <c r="C11" s="3" t="s">
        <v>54</v>
      </c>
      <c r="D11" s="3" t="str">
        <f t="shared" si="3"/>
        <v>J</v>
      </c>
      <c r="E11" s="3" t="str">
        <f t="shared" si="4"/>
        <v>A002</v>
      </c>
      <c r="F11" s="1" t="str">
        <f t="shared" si="0"/>
        <v>熊谷　剛</v>
      </c>
      <c r="G11" s="1" t="str">
        <f t="shared" si="1"/>
        <v>米麹甘酒</v>
      </c>
      <c r="H11" s="3" t="str">
        <f t="shared" si="5"/>
        <v>C</v>
      </c>
      <c r="I11" s="1" t="str">
        <f t="shared" si="2"/>
        <v>クレジット</v>
      </c>
      <c r="J11" s="1">
        <f>INDEX(料金,MATCH(G11,リスト一覧!$G$5:$G$8,0),MATCH(D11,リスト一覧!$H$4:$J$4,0))</f>
        <v>8400</v>
      </c>
      <c r="K11" s="4">
        <f t="shared" si="6"/>
        <v>42623</v>
      </c>
    </row>
    <row r="12" spans="1:12" x14ac:dyDescent="0.15">
      <c r="B12" s="5">
        <v>42570</v>
      </c>
      <c r="C12" s="3" t="s">
        <v>55</v>
      </c>
      <c r="D12" s="3" t="str">
        <f t="shared" si="3"/>
        <v>I</v>
      </c>
      <c r="E12" s="3" t="str">
        <f t="shared" si="4"/>
        <v>A017</v>
      </c>
      <c r="F12" s="1" t="str">
        <f t="shared" si="0"/>
        <v>小山　美紀</v>
      </c>
      <c r="G12" s="1" t="str">
        <f t="shared" si="1"/>
        <v>大麦黒酢</v>
      </c>
      <c r="H12" s="3" t="str">
        <f t="shared" si="5"/>
        <v>G</v>
      </c>
      <c r="I12" s="1" t="str">
        <f t="shared" si="2"/>
        <v>現金</v>
      </c>
      <c r="J12" s="1">
        <f>INDEX(料金,MATCH(G12,リスト一覧!$G$5:$G$8,0),MATCH(D12,リスト一覧!$H$4:$J$4,0))</f>
        <v>5052</v>
      </c>
      <c r="K12" s="4">
        <f t="shared" si="6"/>
        <v>42592</v>
      </c>
    </row>
    <row r="13" spans="1:12" x14ac:dyDescent="0.15">
      <c r="B13" s="5">
        <v>42570</v>
      </c>
      <c r="C13" s="3" t="s">
        <v>56</v>
      </c>
      <c r="D13" s="3" t="str">
        <f t="shared" si="3"/>
        <v>K</v>
      </c>
      <c r="E13" s="3" t="str">
        <f t="shared" si="4"/>
        <v>A013</v>
      </c>
      <c r="F13" s="1" t="str">
        <f t="shared" si="0"/>
        <v>五十嵐　洋子</v>
      </c>
      <c r="G13" s="1" t="str">
        <f t="shared" si="1"/>
        <v>米麹甘酒</v>
      </c>
      <c r="H13" s="3" t="str">
        <f t="shared" si="5"/>
        <v>D</v>
      </c>
      <c r="I13" s="1" t="str">
        <f t="shared" si="2"/>
        <v>代引き</v>
      </c>
      <c r="J13" s="1">
        <f>INDEX(料金,MATCH(G13,リスト一覧!$G$5:$G$8,0),MATCH(D13,リスト一覧!$H$4:$J$4,0))</f>
        <v>11700</v>
      </c>
      <c r="K13" s="4">
        <f t="shared" si="6"/>
        <v>42623</v>
      </c>
    </row>
    <row r="14" spans="1:12" x14ac:dyDescent="0.15">
      <c r="B14" s="5">
        <v>42571</v>
      </c>
      <c r="C14" s="3" t="s">
        <v>57</v>
      </c>
      <c r="D14" s="3" t="str">
        <f t="shared" si="3"/>
        <v>J</v>
      </c>
      <c r="E14" s="3" t="str">
        <f t="shared" si="4"/>
        <v>A008</v>
      </c>
      <c r="F14" s="1" t="str">
        <f t="shared" si="0"/>
        <v>松下　幸子</v>
      </c>
      <c r="G14" s="1" t="str">
        <f t="shared" si="1"/>
        <v>大麦黒酢</v>
      </c>
      <c r="H14" s="3" t="str">
        <f t="shared" si="5"/>
        <v>G</v>
      </c>
      <c r="I14" s="1" t="str">
        <f t="shared" si="2"/>
        <v>現金</v>
      </c>
      <c r="J14" s="1">
        <f>INDEX(料金,MATCH(G14,リスト一覧!$G$5:$G$8,0),MATCH(D14,リスト一覧!$H$4:$J$4,0))</f>
        <v>9600</v>
      </c>
      <c r="K14" s="4">
        <f t="shared" si="6"/>
        <v>42592</v>
      </c>
    </row>
    <row r="15" spans="1:12" x14ac:dyDescent="0.15">
      <c r="B15" s="5">
        <v>42572</v>
      </c>
      <c r="C15" s="3" t="s">
        <v>58</v>
      </c>
      <c r="D15" s="3" t="str">
        <f t="shared" si="3"/>
        <v>J</v>
      </c>
      <c r="E15" s="3" t="str">
        <f t="shared" si="4"/>
        <v>A006</v>
      </c>
      <c r="F15" s="1" t="str">
        <f t="shared" si="0"/>
        <v>石原　誠</v>
      </c>
      <c r="G15" s="1" t="str">
        <f t="shared" si="1"/>
        <v>おいしい緑茶</v>
      </c>
      <c r="H15" s="3" t="str">
        <f t="shared" si="5"/>
        <v>D</v>
      </c>
      <c r="I15" s="1" t="str">
        <f t="shared" si="2"/>
        <v>代引き</v>
      </c>
      <c r="J15" s="1">
        <f>INDEX(料金,MATCH(G15,リスト一覧!$G$5:$G$8,0),MATCH(D15,リスト一覧!$H$4:$J$4,0))</f>
        <v>2016</v>
      </c>
      <c r="K15" s="4">
        <f t="shared" si="6"/>
        <v>42623</v>
      </c>
    </row>
    <row r="16" spans="1:12" x14ac:dyDescent="0.15">
      <c r="B16" s="5">
        <v>42573</v>
      </c>
      <c r="C16" s="3" t="s">
        <v>59</v>
      </c>
      <c r="D16" s="3" t="str">
        <f t="shared" si="3"/>
        <v>I</v>
      </c>
      <c r="E16" s="3" t="str">
        <f t="shared" si="4"/>
        <v>A012</v>
      </c>
      <c r="F16" s="1" t="str">
        <f t="shared" si="0"/>
        <v>秋田　勝</v>
      </c>
      <c r="G16" s="1" t="str">
        <f t="shared" si="1"/>
        <v>大麦黒酢</v>
      </c>
      <c r="H16" s="3" t="str">
        <f t="shared" si="5"/>
        <v>C</v>
      </c>
      <c r="I16" s="1" t="str">
        <f t="shared" si="2"/>
        <v>クレジット</v>
      </c>
      <c r="J16" s="1">
        <f>INDEX(料金,MATCH(G16,リスト一覧!$G$5:$G$8,0),MATCH(D16,リスト一覧!$H$4:$J$4,0))</f>
        <v>5052</v>
      </c>
      <c r="K16" s="4">
        <f t="shared" si="6"/>
        <v>42623</v>
      </c>
    </row>
    <row r="17" spans="2:11" x14ac:dyDescent="0.15">
      <c r="B17" s="5">
        <v>42573</v>
      </c>
      <c r="C17" s="3" t="s">
        <v>60</v>
      </c>
      <c r="D17" s="3" t="str">
        <f t="shared" si="3"/>
        <v>I</v>
      </c>
      <c r="E17" s="3" t="str">
        <f t="shared" si="4"/>
        <v>A019</v>
      </c>
      <c r="F17" s="1" t="str">
        <f t="shared" si="0"/>
        <v>前原　明日香</v>
      </c>
      <c r="G17" s="1" t="str">
        <f t="shared" si="1"/>
        <v>おいしい緑茶</v>
      </c>
      <c r="H17" s="3" t="str">
        <f t="shared" si="5"/>
        <v>G</v>
      </c>
      <c r="I17" s="1" t="str">
        <f t="shared" si="2"/>
        <v>現金</v>
      </c>
      <c r="J17" s="1">
        <f>INDEX(料金,MATCH(G17,リスト一覧!$G$5:$G$8,0),MATCH(D17,リスト一覧!$H$4:$J$4,0))</f>
        <v>1038</v>
      </c>
      <c r="K17" s="4">
        <f t="shared" si="6"/>
        <v>42623</v>
      </c>
    </row>
    <row r="18" spans="2:11" x14ac:dyDescent="0.15">
      <c r="B18" s="5">
        <v>42574</v>
      </c>
      <c r="C18" s="3" t="s">
        <v>61</v>
      </c>
      <c r="D18" s="3" t="str">
        <f t="shared" si="3"/>
        <v>K</v>
      </c>
      <c r="E18" s="3" t="str">
        <f t="shared" si="4"/>
        <v>A007</v>
      </c>
      <c r="F18" s="1" t="str">
        <f t="shared" si="0"/>
        <v>安田　健一</v>
      </c>
      <c r="G18" s="1" t="str">
        <f t="shared" si="1"/>
        <v>健康青汁</v>
      </c>
      <c r="H18" s="3" t="str">
        <f t="shared" si="5"/>
        <v>D</v>
      </c>
      <c r="I18" s="1" t="str">
        <f t="shared" si="2"/>
        <v>代引き</v>
      </c>
      <c r="J18" s="1">
        <f>INDEX(料金,MATCH(G18,リスト一覧!$G$5:$G$8,0),MATCH(D18,リスト一覧!$H$4:$J$4,0))</f>
        <v>12600</v>
      </c>
      <c r="K18" s="4">
        <f t="shared" si="6"/>
        <v>42623</v>
      </c>
    </row>
    <row r="19" spans="2:11" x14ac:dyDescent="0.15">
      <c r="B19" s="5">
        <v>42575</v>
      </c>
      <c r="C19" s="3" t="s">
        <v>62</v>
      </c>
      <c r="D19" s="3" t="str">
        <f t="shared" si="3"/>
        <v>J</v>
      </c>
      <c r="E19" s="3" t="str">
        <f t="shared" si="4"/>
        <v>A004</v>
      </c>
      <c r="F19" s="1" t="str">
        <f t="shared" si="0"/>
        <v>本田　早紀</v>
      </c>
      <c r="G19" s="1" t="str">
        <f t="shared" si="1"/>
        <v>おいしい緑茶</v>
      </c>
      <c r="H19" s="3" t="str">
        <f t="shared" si="5"/>
        <v>C</v>
      </c>
      <c r="I19" s="1" t="str">
        <f t="shared" si="2"/>
        <v>クレジット</v>
      </c>
      <c r="J19" s="1">
        <f>INDEX(料金,MATCH(G19,リスト一覧!$G$5:$G$8,0),MATCH(D19,リスト一覧!$H$4:$J$4,0))</f>
        <v>2016</v>
      </c>
      <c r="K19" s="4">
        <f t="shared" si="6"/>
        <v>42623</v>
      </c>
    </row>
    <row r="20" spans="2:11" x14ac:dyDescent="0.15">
      <c r="B20" s="5">
        <v>42575</v>
      </c>
      <c r="C20" s="3" t="s">
        <v>69</v>
      </c>
      <c r="D20" s="3" t="str">
        <f t="shared" si="3"/>
        <v>K</v>
      </c>
      <c r="E20" s="3" t="str">
        <f t="shared" si="4"/>
        <v>A020</v>
      </c>
      <c r="F20" s="1" t="str">
        <f t="shared" si="0"/>
        <v>池田　明美</v>
      </c>
      <c r="G20" s="1" t="str">
        <f t="shared" si="1"/>
        <v>米麹甘酒</v>
      </c>
      <c r="H20" s="3" t="str">
        <f t="shared" si="5"/>
        <v>D</v>
      </c>
      <c r="I20" s="1" t="str">
        <f t="shared" si="2"/>
        <v>代引き</v>
      </c>
      <c r="J20" s="1">
        <f>INDEX(料金,MATCH(G20,リスト一覧!$G$5:$G$8,0),MATCH(D20,リスト一覧!$H$4:$J$4,0))</f>
        <v>11700</v>
      </c>
      <c r="K20" s="4">
        <f t="shared" si="6"/>
        <v>42623</v>
      </c>
    </row>
    <row r="21" spans="2:11" x14ac:dyDescent="0.15">
      <c r="B21" s="5">
        <v>42577</v>
      </c>
      <c r="C21" s="3" t="s">
        <v>63</v>
      </c>
      <c r="D21" s="3" t="str">
        <f t="shared" si="3"/>
        <v>I</v>
      </c>
      <c r="E21" s="3" t="str">
        <f t="shared" si="4"/>
        <v>A018</v>
      </c>
      <c r="F21" s="1" t="str">
        <f t="shared" si="0"/>
        <v>水野　絵美</v>
      </c>
      <c r="G21" s="1" t="str">
        <f t="shared" si="1"/>
        <v>おいしい緑茶</v>
      </c>
      <c r="H21" s="3" t="str">
        <f t="shared" si="5"/>
        <v>G</v>
      </c>
      <c r="I21" s="1" t="str">
        <f t="shared" si="2"/>
        <v>現金</v>
      </c>
      <c r="J21" s="1">
        <f>INDEX(料金,MATCH(G21,リスト一覧!$G$5:$G$8,0),MATCH(D21,リスト一覧!$H$4:$J$4,0))</f>
        <v>1038</v>
      </c>
      <c r="K21" s="4">
        <f t="shared" si="6"/>
        <v>42623</v>
      </c>
    </row>
    <row r="22" spans="2:11" x14ac:dyDescent="0.15">
      <c r="B22" s="5">
        <v>42579</v>
      </c>
      <c r="C22" s="3" t="s">
        <v>64</v>
      </c>
      <c r="D22" s="3" t="str">
        <f t="shared" si="3"/>
        <v>I</v>
      </c>
      <c r="E22" s="3" t="str">
        <f t="shared" si="4"/>
        <v>A003</v>
      </c>
      <c r="F22" s="1" t="str">
        <f t="shared" si="0"/>
        <v>柴田　浩二　</v>
      </c>
      <c r="G22" s="1" t="str">
        <f t="shared" si="1"/>
        <v>米麹甘酒</v>
      </c>
      <c r="H22" s="3" t="str">
        <f t="shared" si="5"/>
        <v>C</v>
      </c>
      <c r="I22" s="1" t="str">
        <f t="shared" si="2"/>
        <v>クレジット</v>
      </c>
      <c r="J22" s="1">
        <f>INDEX(料金,MATCH(G22,リスト一覧!$G$5:$G$8,0),MATCH(D22,リスト一覧!$H$4:$J$4,0))</f>
        <v>4776</v>
      </c>
      <c r="K22" s="4">
        <f t="shared" si="6"/>
        <v>42623</v>
      </c>
    </row>
    <row r="23" spans="2:11" x14ac:dyDescent="0.15">
      <c r="B23" s="5">
        <v>42218</v>
      </c>
      <c r="C23" s="3" t="s">
        <v>65</v>
      </c>
      <c r="D23" s="3" t="str">
        <f t="shared" si="3"/>
        <v>J</v>
      </c>
      <c r="E23" s="3" t="str">
        <f t="shared" si="4"/>
        <v>A005</v>
      </c>
      <c r="F23" s="1" t="str">
        <f t="shared" si="0"/>
        <v>渡辺　美穂</v>
      </c>
      <c r="G23" s="1" t="str">
        <f t="shared" si="1"/>
        <v>米麹甘酒</v>
      </c>
      <c r="H23" s="3" t="str">
        <f t="shared" si="5"/>
        <v>G</v>
      </c>
      <c r="I23" s="1" t="str">
        <f t="shared" si="2"/>
        <v>現金</v>
      </c>
      <c r="J23" s="1">
        <f>INDEX(料金,MATCH(G23,リスト一覧!$G$5:$G$8,0),MATCH(D23,リスト一覧!$H$4:$J$4,0))</f>
        <v>8400</v>
      </c>
      <c r="K23" s="4">
        <f t="shared" si="6"/>
        <v>42257</v>
      </c>
    </row>
    <row r="24" spans="2:11" x14ac:dyDescent="0.15">
      <c r="B24" s="5">
        <v>42220</v>
      </c>
      <c r="C24" s="3" t="s">
        <v>66</v>
      </c>
      <c r="D24" s="3" t="str">
        <f t="shared" si="3"/>
        <v>K</v>
      </c>
      <c r="E24" s="3" t="str">
        <f t="shared" si="4"/>
        <v>A010</v>
      </c>
      <c r="F24" s="1" t="str">
        <f t="shared" si="0"/>
        <v>谷口　由美子</v>
      </c>
      <c r="G24" s="1" t="str">
        <f t="shared" si="1"/>
        <v>健康青汁</v>
      </c>
      <c r="H24" s="3" t="str">
        <f t="shared" si="5"/>
        <v>G</v>
      </c>
      <c r="I24" s="1" t="str">
        <f t="shared" si="2"/>
        <v>現金</v>
      </c>
      <c r="J24" s="1">
        <f>INDEX(料金,MATCH(G24,リスト一覧!$G$5:$G$8,0),MATCH(D24,リスト一覧!$H$4:$J$4,0))</f>
        <v>12600</v>
      </c>
      <c r="K24" s="4">
        <f t="shared" si="6"/>
        <v>42257</v>
      </c>
    </row>
    <row r="25" spans="2:11" x14ac:dyDescent="0.15">
      <c r="B25" s="5">
        <v>42221</v>
      </c>
      <c r="C25" s="3" t="s">
        <v>67</v>
      </c>
      <c r="D25" s="3" t="str">
        <f t="shared" si="3"/>
        <v>K</v>
      </c>
      <c r="E25" s="3" t="str">
        <f t="shared" si="4"/>
        <v>A014</v>
      </c>
      <c r="F25" s="1" t="str">
        <f t="shared" si="0"/>
        <v>中島　麻衣</v>
      </c>
      <c r="G25" s="1" t="str">
        <f t="shared" si="1"/>
        <v>健康青汁</v>
      </c>
      <c r="H25" s="3" t="str">
        <f t="shared" si="5"/>
        <v>D</v>
      </c>
      <c r="I25" s="1" t="str">
        <f t="shared" si="2"/>
        <v>代引き</v>
      </c>
      <c r="J25" s="1">
        <f>INDEX(料金,MATCH(G25,リスト一覧!$G$5:$G$8,0),MATCH(D25,リスト一覧!$H$4:$J$4,0))</f>
        <v>12600</v>
      </c>
      <c r="K25" s="4">
        <f t="shared" si="6"/>
        <v>42287</v>
      </c>
    </row>
    <row r="26" spans="2:11" x14ac:dyDescent="0.15">
      <c r="B26" s="5">
        <v>42222</v>
      </c>
      <c r="C26" s="3" t="s">
        <v>68</v>
      </c>
      <c r="D26" s="3" t="str">
        <f t="shared" si="3"/>
        <v>J</v>
      </c>
      <c r="E26" s="3" t="str">
        <f t="shared" si="4"/>
        <v>A015</v>
      </c>
      <c r="F26" s="1" t="str">
        <f t="shared" si="0"/>
        <v>久保　恵</v>
      </c>
      <c r="G26" s="1" t="str">
        <f t="shared" si="1"/>
        <v>米麹甘酒</v>
      </c>
      <c r="H26" s="3" t="str">
        <f t="shared" si="5"/>
        <v>D</v>
      </c>
      <c r="I26" s="1" t="str">
        <f t="shared" si="2"/>
        <v>代引き</v>
      </c>
      <c r="J26" s="1">
        <f>INDEX(料金,MATCH(G26,リスト一覧!$G$5:$G$8,0),MATCH(D26,リスト一覧!$H$4:$J$4,0))</f>
        <v>8400</v>
      </c>
      <c r="K26" s="4">
        <f t="shared" si="6"/>
        <v>42287</v>
      </c>
    </row>
  </sheetData>
  <phoneticPr fontId="1"/>
  <pageMargins left="0.74803149606299213" right="0.7480314960629921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Normal="100" workbookViewId="0"/>
  </sheetViews>
  <sheetFormatPr defaultRowHeight="13.5" x14ac:dyDescent="0.15"/>
  <cols>
    <col min="1" max="2" width="9.25" bestFit="1" customWidth="1"/>
    <col min="4" max="4" width="11" bestFit="1" customWidth="1"/>
    <col min="6" max="6" width="12.375" bestFit="1" customWidth="1"/>
    <col min="7" max="7" width="13.375" bestFit="1" customWidth="1"/>
    <col min="8" max="8" width="6.125" bestFit="1" customWidth="1"/>
    <col min="9" max="9" width="14" bestFit="1" customWidth="1"/>
    <col min="11" max="11" width="13.375" bestFit="1" customWidth="1"/>
  </cols>
  <sheetData>
    <row r="1" spans="1:12" x14ac:dyDescent="0.15">
      <c r="A1" t="s">
        <v>77</v>
      </c>
    </row>
    <row r="4" spans="1:12" ht="24" x14ac:dyDescent="0.15">
      <c r="B4" s="6" t="s">
        <v>16</v>
      </c>
      <c r="C4" s="6"/>
      <c r="D4" s="6"/>
      <c r="E4" s="6"/>
      <c r="F4" s="6"/>
      <c r="G4" s="6"/>
      <c r="H4" s="6"/>
      <c r="I4" s="6"/>
      <c r="J4" s="6"/>
      <c r="K4" s="6"/>
      <c r="L4" s="2"/>
    </row>
    <row r="5" spans="1:12" x14ac:dyDescent="0.15">
      <c r="L5" s="2"/>
    </row>
    <row r="6" spans="1:12" ht="27" x14ac:dyDescent="0.15">
      <c r="B6" s="8" t="s">
        <v>0</v>
      </c>
      <c r="C6" s="8" t="s">
        <v>1</v>
      </c>
      <c r="D6" s="8" t="s">
        <v>50</v>
      </c>
      <c r="E6" s="9" t="s">
        <v>14</v>
      </c>
      <c r="F6" s="8" t="s">
        <v>2</v>
      </c>
      <c r="G6" s="8" t="s">
        <v>3</v>
      </c>
      <c r="H6" s="9" t="s">
        <v>10</v>
      </c>
      <c r="I6" s="8" t="s">
        <v>7</v>
      </c>
      <c r="J6" s="9" t="s">
        <v>15</v>
      </c>
      <c r="K6" s="8" t="s">
        <v>4</v>
      </c>
    </row>
    <row r="7" spans="1:12" x14ac:dyDescent="0.15">
      <c r="B7" s="5">
        <v>42562</v>
      </c>
      <c r="C7" s="3" t="s">
        <v>52</v>
      </c>
      <c r="D7" s="3" t="str">
        <f>LEFT(C7,1)</f>
        <v>I</v>
      </c>
      <c r="E7" s="3" t="str">
        <f>MID(C7,2,4)</f>
        <v>A011</v>
      </c>
      <c r="F7" s="1" t="str">
        <f t="shared" ref="F7:F26" si="0">VLOOKUP(E7,顧客,2,FALSE)</f>
        <v>広瀬　徹</v>
      </c>
      <c r="G7" s="1" t="str">
        <f t="shared" ref="G7:G26" si="1">VLOOKUP(E7,顧客,3,FALSE)</f>
        <v>健康青汁</v>
      </c>
      <c r="H7" s="3" t="str">
        <f>RIGHT(C7,1)</f>
        <v>G</v>
      </c>
      <c r="I7" s="1" t="str">
        <f t="shared" ref="I7:I26" si="2">VLOOKUP(H7,支払,2,FALSE)</f>
        <v>現金</v>
      </c>
      <c r="J7" s="1">
        <f>INDEX(料金,MATCH(G7,リスト一覧!$G$5:$G$8,0),MATCH(D7,リスト一覧!$H$4:$J$4,0))</f>
        <v>5100</v>
      </c>
      <c r="K7" s="4">
        <f>IF(AND(I7="現金",DAY(B7)&lt;=20),DATE(YEAR(B7),MONTH(B7)+1,10),DATE(YEAR(B7),MONTH(B7)+2,10))</f>
        <v>42592</v>
      </c>
    </row>
    <row r="8" spans="1:12" x14ac:dyDescent="0.15">
      <c r="B8" s="5">
        <v>42563</v>
      </c>
      <c r="C8" s="3" t="s">
        <v>53</v>
      </c>
      <c r="D8" s="3" t="str">
        <f t="shared" ref="D8:D26" si="3">LEFT(C8,1)</f>
        <v>J</v>
      </c>
      <c r="E8" s="3" t="str">
        <f t="shared" ref="E8:E26" si="4">MID(C8,2,4)</f>
        <v>A009</v>
      </c>
      <c r="F8" s="1" t="str">
        <f t="shared" si="0"/>
        <v>横山　節子</v>
      </c>
      <c r="G8" s="1" t="str">
        <f t="shared" si="1"/>
        <v>米麹甘酒</v>
      </c>
      <c r="H8" s="3" t="str">
        <f t="shared" ref="H8:H26" si="5">RIGHT(C8,1)</f>
        <v>D</v>
      </c>
      <c r="I8" s="1" t="str">
        <f t="shared" si="2"/>
        <v>代引き</v>
      </c>
      <c r="J8" s="1">
        <f>INDEX(料金,MATCH(G8,リスト一覧!$G$5:$G$8,0),MATCH(D8,リスト一覧!$H$4:$J$4,0))</f>
        <v>8400</v>
      </c>
      <c r="K8" s="4">
        <f t="shared" ref="K8:K26" si="6">IF(AND(I8="現金",DAY(B8)&lt;=20),DATE(YEAR(B8),MONTH(B8)+1,10),DATE(YEAR(B8),MONTH(B8)+2,10))</f>
        <v>42623</v>
      </c>
    </row>
    <row r="9" spans="1:12" x14ac:dyDescent="0.15">
      <c r="B9" s="5">
        <v>42567</v>
      </c>
      <c r="C9" s="3" t="s">
        <v>71</v>
      </c>
      <c r="D9" s="3" t="str">
        <f t="shared" si="3"/>
        <v>K</v>
      </c>
      <c r="E9" s="3" t="str">
        <f t="shared" si="4"/>
        <v>A001</v>
      </c>
      <c r="F9" s="1" t="str">
        <f t="shared" si="0"/>
        <v>木村　久美子</v>
      </c>
      <c r="G9" s="1" t="str">
        <f t="shared" si="1"/>
        <v>健康青汁</v>
      </c>
      <c r="H9" s="3" t="str">
        <f t="shared" si="5"/>
        <v>G</v>
      </c>
      <c r="I9" s="1" t="str">
        <f t="shared" si="2"/>
        <v>現金</v>
      </c>
      <c r="J9" s="1">
        <f>INDEX(料金,MATCH(G9,リスト一覧!$G$5:$G$8,0),MATCH(D9,リスト一覧!$H$4:$J$4,0))</f>
        <v>12600</v>
      </c>
      <c r="K9" s="4">
        <f t="shared" si="6"/>
        <v>42592</v>
      </c>
    </row>
    <row r="10" spans="1:12" x14ac:dyDescent="0.15">
      <c r="B10" s="5">
        <v>42569</v>
      </c>
      <c r="C10" s="3" t="s">
        <v>70</v>
      </c>
      <c r="D10" s="3" t="str">
        <f t="shared" si="3"/>
        <v>K</v>
      </c>
      <c r="E10" s="3" t="str">
        <f t="shared" si="4"/>
        <v>A016</v>
      </c>
      <c r="F10" s="1" t="str">
        <f t="shared" si="0"/>
        <v>矢野　直樹　</v>
      </c>
      <c r="G10" s="1" t="str">
        <f t="shared" si="1"/>
        <v>米麹甘酒</v>
      </c>
      <c r="H10" s="3" t="str">
        <f t="shared" si="5"/>
        <v>D</v>
      </c>
      <c r="I10" s="1" t="str">
        <f t="shared" si="2"/>
        <v>代引き</v>
      </c>
      <c r="J10" s="1">
        <f>INDEX(料金,MATCH(G10,リスト一覧!$G$5:$G$8,0),MATCH(D10,リスト一覧!$H$4:$J$4,0))</f>
        <v>11700</v>
      </c>
      <c r="K10" s="4">
        <f t="shared" si="6"/>
        <v>42623</v>
      </c>
    </row>
    <row r="11" spans="1:12" x14ac:dyDescent="0.15">
      <c r="B11" s="5">
        <v>42569</v>
      </c>
      <c r="C11" s="3" t="s">
        <v>54</v>
      </c>
      <c r="D11" s="3" t="str">
        <f t="shared" si="3"/>
        <v>J</v>
      </c>
      <c r="E11" s="3" t="str">
        <f t="shared" si="4"/>
        <v>A002</v>
      </c>
      <c r="F11" s="1" t="str">
        <f t="shared" si="0"/>
        <v>熊谷　剛</v>
      </c>
      <c r="G11" s="1" t="str">
        <f t="shared" si="1"/>
        <v>米麹甘酒</v>
      </c>
      <c r="H11" s="3" t="str">
        <f t="shared" si="5"/>
        <v>C</v>
      </c>
      <c r="I11" s="1" t="str">
        <f t="shared" si="2"/>
        <v>クレジット</v>
      </c>
      <c r="J11" s="1">
        <f>INDEX(料金,MATCH(G11,リスト一覧!$G$5:$G$8,0),MATCH(D11,リスト一覧!$H$4:$J$4,0))</f>
        <v>8400</v>
      </c>
      <c r="K11" s="4">
        <f t="shared" si="6"/>
        <v>42623</v>
      </c>
    </row>
    <row r="12" spans="1:12" x14ac:dyDescent="0.15">
      <c r="B12" s="5">
        <v>42570</v>
      </c>
      <c r="C12" s="3" t="s">
        <v>55</v>
      </c>
      <c r="D12" s="3" t="str">
        <f t="shared" si="3"/>
        <v>I</v>
      </c>
      <c r="E12" s="3" t="str">
        <f t="shared" si="4"/>
        <v>A017</v>
      </c>
      <c r="F12" s="1" t="str">
        <f t="shared" si="0"/>
        <v>小山　美紀</v>
      </c>
      <c r="G12" s="1" t="str">
        <f t="shared" si="1"/>
        <v>大麦黒酢</v>
      </c>
      <c r="H12" s="3" t="str">
        <f t="shared" si="5"/>
        <v>G</v>
      </c>
      <c r="I12" s="1" t="str">
        <f t="shared" si="2"/>
        <v>現金</v>
      </c>
      <c r="J12" s="1">
        <f>INDEX(料金,MATCH(G12,リスト一覧!$G$5:$G$8,0),MATCH(D12,リスト一覧!$H$4:$J$4,0))</f>
        <v>5052</v>
      </c>
      <c r="K12" s="4">
        <f t="shared" si="6"/>
        <v>42592</v>
      </c>
    </row>
    <row r="13" spans="1:12" x14ac:dyDescent="0.15">
      <c r="B13" s="5">
        <v>42570</v>
      </c>
      <c r="C13" s="3" t="s">
        <v>56</v>
      </c>
      <c r="D13" s="3" t="str">
        <f t="shared" si="3"/>
        <v>K</v>
      </c>
      <c r="E13" s="3" t="str">
        <f t="shared" si="4"/>
        <v>A013</v>
      </c>
      <c r="F13" s="1" t="str">
        <f t="shared" si="0"/>
        <v>五十嵐　洋子</v>
      </c>
      <c r="G13" s="1" t="str">
        <f t="shared" si="1"/>
        <v>米麹甘酒</v>
      </c>
      <c r="H13" s="3" t="str">
        <f t="shared" si="5"/>
        <v>D</v>
      </c>
      <c r="I13" s="1" t="str">
        <f t="shared" si="2"/>
        <v>代引き</v>
      </c>
      <c r="J13" s="1">
        <f>INDEX(料金,MATCH(G13,リスト一覧!$G$5:$G$8,0),MATCH(D13,リスト一覧!$H$4:$J$4,0))</f>
        <v>11700</v>
      </c>
      <c r="K13" s="4">
        <f t="shared" si="6"/>
        <v>42623</v>
      </c>
    </row>
    <row r="14" spans="1:12" x14ac:dyDescent="0.15">
      <c r="B14" s="5">
        <v>42571</v>
      </c>
      <c r="C14" s="3" t="s">
        <v>57</v>
      </c>
      <c r="D14" s="3" t="str">
        <f t="shared" si="3"/>
        <v>J</v>
      </c>
      <c r="E14" s="3" t="str">
        <f t="shared" si="4"/>
        <v>A008</v>
      </c>
      <c r="F14" s="1" t="str">
        <f t="shared" si="0"/>
        <v>松下　幸子</v>
      </c>
      <c r="G14" s="1" t="str">
        <f t="shared" si="1"/>
        <v>大麦黒酢</v>
      </c>
      <c r="H14" s="3" t="str">
        <f t="shared" si="5"/>
        <v>G</v>
      </c>
      <c r="I14" s="1" t="str">
        <f t="shared" si="2"/>
        <v>現金</v>
      </c>
      <c r="J14" s="1">
        <f>INDEX(料金,MATCH(G14,リスト一覧!$G$5:$G$8,0),MATCH(D14,リスト一覧!$H$4:$J$4,0))</f>
        <v>9600</v>
      </c>
      <c r="K14" s="4">
        <f t="shared" si="6"/>
        <v>42592</v>
      </c>
    </row>
    <row r="15" spans="1:12" x14ac:dyDescent="0.15">
      <c r="B15" s="5">
        <v>42572</v>
      </c>
      <c r="C15" s="3" t="s">
        <v>58</v>
      </c>
      <c r="D15" s="3" t="str">
        <f t="shared" si="3"/>
        <v>J</v>
      </c>
      <c r="E15" s="3" t="str">
        <f t="shared" si="4"/>
        <v>A006</v>
      </c>
      <c r="F15" s="1" t="str">
        <f t="shared" si="0"/>
        <v>石原　誠</v>
      </c>
      <c r="G15" s="1" t="str">
        <f t="shared" si="1"/>
        <v>おいしい緑茶</v>
      </c>
      <c r="H15" s="3" t="str">
        <f t="shared" si="5"/>
        <v>D</v>
      </c>
      <c r="I15" s="1" t="str">
        <f t="shared" si="2"/>
        <v>代引き</v>
      </c>
      <c r="J15" s="1">
        <f>INDEX(料金,MATCH(G15,リスト一覧!$G$5:$G$8,0),MATCH(D15,リスト一覧!$H$4:$J$4,0))</f>
        <v>2016</v>
      </c>
      <c r="K15" s="4">
        <f t="shared" si="6"/>
        <v>42623</v>
      </c>
    </row>
    <row r="16" spans="1:12" x14ac:dyDescent="0.15">
      <c r="B16" s="5">
        <v>42573</v>
      </c>
      <c r="C16" s="3" t="s">
        <v>59</v>
      </c>
      <c r="D16" s="3" t="str">
        <f t="shared" si="3"/>
        <v>I</v>
      </c>
      <c r="E16" s="3" t="str">
        <f t="shared" si="4"/>
        <v>A012</v>
      </c>
      <c r="F16" s="1" t="str">
        <f t="shared" si="0"/>
        <v>秋田　勝</v>
      </c>
      <c r="G16" s="1" t="str">
        <f t="shared" si="1"/>
        <v>大麦黒酢</v>
      </c>
      <c r="H16" s="3" t="str">
        <f t="shared" si="5"/>
        <v>C</v>
      </c>
      <c r="I16" s="1" t="str">
        <f t="shared" si="2"/>
        <v>クレジット</v>
      </c>
      <c r="J16" s="1">
        <f>INDEX(料金,MATCH(G16,リスト一覧!$G$5:$G$8,0),MATCH(D16,リスト一覧!$H$4:$J$4,0))</f>
        <v>5052</v>
      </c>
      <c r="K16" s="4">
        <f t="shared" si="6"/>
        <v>42623</v>
      </c>
    </row>
    <row r="17" spans="2:11" x14ac:dyDescent="0.15">
      <c r="B17" s="5">
        <v>42573</v>
      </c>
      <c r="C17" s="3" t="s">
        <v>60</v>
      </c>
      <c r="D17" s="3" t="str">
        <f t="shared" si="3"/>
        <v>I</v>
      </c>
      <c r="E17" s="3" t="str">
        <f t="shared" si="4"/>
        <v>A019</v>
      </c>
      <c r="F17" s="1" t="str">
        <f t="shared" si="0"/>
        <v>前原　明日香</v>
      </c>
      <c r="G17" s="1" t="str">
        <f t="shared" si="1"/>
        <v>おいしい緑茶</v>
      </c>
      <c r="H17" s="3" t="str">
        <f t="shared" si="5"/>
        <v>G</v>
      </c>
      <c r="I17" s="1" t="str">
        <f t="shared" si="2"/>
        <v>現金</v>
      </c>
      <c r="J17" s="1">
        <f>INDEX(料金,MATCH(G17,リスト一覧!$G$5:$G$8,0),MATCH(D17,リスト一覧!$H$4:$J$4,0))</f>
        <v>1038</v>
      </c>
      <c r="K17" s="4">
        <f t="shared" si="6"/>
        <v>42623</v>
      </c>
    </row>
    <row r="18" spans="2:11" x14ac:dyDescent="0.15">
      <c r="B18" s="5">
        <v>42574</v>
      </c>
      <c r="C18" s="3" t="s">
        <v>61</v>
      </c>
      <c r="D18" s="3" t="str">
        <f t="shared" si="3"/>
        <v>K</v>
      </c>
      <c r="E18" s="3" t="str">
        <f t="shared" si="4"/>
        <v>A007</v>
      </c>
      <c r="F18" s="1" t="str">
        <f t="shared" si="0"/>
        <v>安田　健一</v>
      </c>
      <c r="G18" s="1" t="str">
        <f t="shared" si="1"/>
        <v>健康青汁</v>
      </c>
      <c r="H18" s="3" t="str">
        <f t="shared" si="5"/>
        <v>D</v>
      </c>
      <c r="I18" s="1" t="str">
        <f t="shared" si="2"/>
        <v>代引き</v>
      </c>
      <c r="J18" s="1">
        <f>INDEX(料金,MATCH(G18,リスト一覧!$G$5:$G$8,0),MATCH(D18,リスト一覧!$H$4:$J$4,0))</f>
        <v>12600</v>
      </c>
      <c r="K18" s="4">
        <f t="shared" si="6"/>
        <v>42623</v>
      </c>
    </row>
    <row r="19" spans="2:11" x14ac:dyDescent="0.15">
      <c r="B19" s="5">
        <v>42575</v>
      </c>
      <c r="C19" s="3" t="s">
        <v>62</v>
      </c>
      <c r="D19" s="3" t="str">
        <f t="shared" si="3"/>
        <v>J</v>
      </c>
      <c r="E19" s="3" t="str">
        <f t="shared" si="4"/>
        <v>A004</v>
      </c>
      <c r="F19" s="1" t="str">
        <f t="shared" si="0"/>
        <v>本田　早紀</v>
      </c>
      <c r="G19" s="1" t="str">
        <f t="shared" si="1"/>
        <v>おいしい緑茶</v>
      </c>
      <c r="H19" s="3" t="str">
        <f t="shared" si="5"/>
        <v>C</v>
      </c>
      <c r="I19" s="1" t="str">
        <f t="shared" si="2"/>
        <v>クレジット</v>
      </c>
      <c r="J19" s="1">
        <f>INDEX(料金,MATCH(G19,リスト一覧!$G$5:$G$8,0),MATCH(D19,リスト一覧!$H$4:$J$4,0))</f>
        <v>2016</v>
      </c>
      <c r="K19" s="4">
        <f t="shared" si="6"/>
        <v>42623</v>
      </c>
    </row>
    <row r="20" spans="2:11" x14ac:dyDescent="0.15">
      <c r="B20" s="5">
        <v>42575</v>
      </c>
      <c r="C20" s="3" t="s">
        <v>69</v>
      </c>
      <c r="D20" s="3" t="str">
        <f t="shared" si="3"/>
        <v>K</v>
      </c>
      <c r="E20" s="3" t="str">
        <f t="shared" si="4"/>
        <v>A020</v>
      </c>
      <c r="F20" s="1" t="str">
        <f t="shared" si="0"/>
        <v>池田　明美</v>
      </c>
      <c r="G20" s="1" t="str">
        <f t="shared" si="1"/>
        <v>米麹甘酒</v>
      </c>
      <c r="H20" s="3" t="str">
        <f t="shared" si="5"/>
        <v>D</v>
      </c>
      <c r="I20" s="1" t="str">
        <f t="shared" si="2"/>
        <v>代引き</v>
      </c>
      <c r="J20" s="1">
        <f>INDEX(料金,MATCH(G20,リスト一覧!$G$5:$G$8,0),MATCH(D20,リスト一覧!$H$4:$J$4,0))</f>
        <v>11700</v>
      </c>
      <c r="K20" s="4">
        <f t="shared" si="6"/>
        <v>42623</v>
      </c>
    </row>
    <row r="21" spans="2:11" x14ac:dyDescent="0.15">
      <c r="B21" s="5">
        <v>42577</v>
      </c>
      <c r="C21" s="3" t="s">
        <v>63</v>
      </c>
      <c r="D21" s="3" t="str">
        <f t="shared" si="3"/>
        <v>I</v>
      </c>
      <c r="E21" s="3" t="str">
        <f t="shared" si="4"/>
        <v>A018</v>
      </c>
      <c r="F21" s="1" t="str">
        <f t="shared" si="0"/>
        <v>水野　絵美</v>
      </c>
      <c r="G21" s="1" t="str">
        <f t="shared" si="1"/>
        <v>おいしい緑茶</v>
      </c>
      <c r="H21" s="3" t="str">
        <f t="shared" si="5"/>
        <v>G</v>
      </c>
      <c r="I21" s="1" t="str">
        <f t="shared" si="2"/>
        <v>現金</v>
      </c>
      <c r="J21" s="1">
        <f>INDEX(料金,MATCH(G21,リスト一覧!$G$5:$G$8,0),MATCH(D21,リスト一覧!$H$4:$J$4,0))</f>
        <v>1038</v>
      </c>
      <c r="K21" s="4">
        <f t="shared" si="6"/>
        <v>42623</v>
      </c>
    </row>
    <row r="22" spans="2:11" x14ac:dyDescent="0.15">
      <c r="B22" s="5">
        <v>42579</v>
      </c>
      <c r="C22" s="3" t="s">
        <v>64</v>
      </c>
      <c r="D22" s="3" t="str">
        <f t="shared" si="3"/>
        <v>I</v>
      </c>
      <c r="E22" s="3" t="str">
        <f t="shared" si="4"/>
        <v>A003</v>
      </c>
      <c r="F22" s="1" t="str">
        <f t="shared" si="0"/>
        <v>柴田　浩二　</v>
      </c>
      <c r="G22" s="1" t="str">
        <f t="shared" si="1"/>
        <v>米麹甘酒</v>
      </c>
      <c r="H22" s="3" t="str">
        <f t="shared" si="5"/>
        <v>C</v>
      </c>
      <c r="I22" s="1" t="str">
        <f t="shared" si="2"/>
        <v>クレジット</v>
      </c>
      <c r="J22" s="1">
        <f>INDEX(料金,MATCH(G22,リスト一覧!$G$5:$G$8,0),MATCH(D22,リスト一覧!$H$4:$J$4,0))</f>
        <v>4776</v>
      </c>
      <c r="K22" s="4">
        <f t="shared" si="6"/>
        <v>42623</v>
      </c>
    </row>
    <row r="23" spans="2:11" x14ac:dyDescent="0.15">
      <c r="B23" s="5">
        <v>42218</v>
      </c>
      <c r="C23" s="3" t="s">
        <v>65</v>
      </c>
      <c r="D23" s="3" t="str">
        <f t="shared" si="3"/>
        <v>J</v>
      </c>
      <c r="E23" s="3" t="str">
        <f t="shared" si="4"/>
        <v>A005</v>
      </c>
      <c r="F23" s="1" t="str">
        <f t="shared" si="0"/>
        <v>渡辺　美穂</v>
      </c>
      <c r="G23" s="1" t="str">
        <f t="shared" si="1"/>
        <v>米麹甘酒</v>
      </c>
      <c r="H23" s="3" t="str">
        <f t="shared" si="5"/>
        <v>G</v>
      </c>
      <c r="I23" s="1" t="str">
        <f t="shared" si="2"/>
        <v>現金</v>
      </c>
      <c r="J23" s="1">
        <f>INDEX(料金,MATCH(G23,リスト一覧!$G$5:$G$8,0),MATCH(D23,リスト一覧!$H$4:$J$4,0))</f>
        <v>8400</v>
      </c>
      <c r="K23" s="4">
        <f t="shared" si="6"/>
        <v>42257</v>
      </c>
    </row>
    <row r="24" spans="2:11" x14ac:dyDescent="0.15">
      <c r="B24" s="5">
        <v>42220</v>
      </c>
      <c r="C24" s="3" t="s">
        <v>66</v>
      </c>
      <c r="D24" s="3" t="str">
        <f t="shared" si="3"/>
        <v>K</v>
      </c>
      <c r="E24" s="3" t="str">
        <f t="shared" si="4"/>
        <v>A010</v>
      </c>
      <c r="F24" s="1" t="str">
        <f t="shared" si="0"/>
        <v>谷口　由美子</v>
      </c>
      <c r="G24" s="1" t="str">
        <f t="shared" si="1"/>
        <v>健康青汁</v>
      </c>
      <c r="H24" s="3" t="str">
        <f t="shared" si="5"/>
        <v>G</v>
      </c>
      <c r="I24" s="1" t="str">
        <f t="shared" si="2"/>
        <v>現金</v>
      </c>
      <c r="J24" s="1">
        <f>INDEX(料金,MATCH(G24,リスト一覧!$G$5:$G$8,0),MATCH(D24,リスト一覧!$H$4:$J$4,0))</f>
        <v>12600</v>
      </c>
      <c r="K24" s="4">
        <f t="shared" si="6"/>
        <v>42257</v>
      </c>
    </row>
    <row r="25" spans="2:11" x14ac:dyDescent="0.15">
      <c r="B25" s="5">
        <v>42221</v>
      </c>
      <c r="C25" s="3" t="s">
        <v>67</v>
      </c>
      <c r="D25" s="3" t="str">
        <f t="shared" si="3"/>
        <v>K</v>
      </c>
      <c r="E25" s="3" t="str">
        <f t="shared" si="4"/>
        <v>A014</v>
      </c>
      <c r="F25" s="1" t="str">
        <f t="shared" si="0"/>
        <v>中島　麻衣</v>
      </c>
      <c r="G25" s="1" t="str">
        <f t="shared" si="1"/>
        <v>健康青汁</v>
      </c>
      <c r="H25" s="3" t="str">
        <f t="shared" si="5"/>
        <v>D</v>
      </c>
      <c r="I25" s="1" t="str">
        <f t="shared" si="2"/>
        <v>代引き</v>
      </c>
      <c r="J25" s="1">
        <f>INDEX(料金,MATCH(G25,リスト一覧!$G$5:$G$8,0),MATCH(D25,リスト一覧!$H$4:$J$4,0))</f>
        <v>12600</v>
      </c>
      <c r="K25" s="4">
        <f t="shared" si="6"/>
        <v>42287</v>
      </c>
    </row>
    <row r="26" spans="2:11" x14ac:dyDescent="0.15">
      <c r="B26" s="5">
        <v>42222</v>
      </c>
      <c r="C26" s="3" t="s">
        <v>68</v>
      </c>
      <c r="D26" s="3" t="str">
        <f t="shared" si="3"/>
        <v>J</v>
      </c>
      <c r="E26" s="3" t="str">
        <f t="shared" si="4"/>
        <v>A015</v>
      </c>
      <c r="F26" s="1" t="str">
        <f t="shared" si="0"/>
        <v>久保　恵</v>
      </c>
      <c r="G26" s="1" t="str">
        <f t="shared" si="1"/>
        <v>米麹甘酒</v>
      </c>
      <c r="H26" s="3" t="str">
        <f t="shared" si="5"/>
        <v>D</v>
      </c>
      <c r="I26" s="1" t="str">
        <f t="shared" si="2"/>
        <v>代引き</v>
      </c>
      <c r="J26" s="1">
        <f>INDEX(料金,MATCH(G26,リスト一覧!$G$5:$G$8,0),MATCH(D26,リスト一覧!$H$4:$J$4,0))</f>
        <v>8400</v>
      </c>
      <c r="K26" s="4">
        <f t="shared" si="6"/>
        <v>42287</v>
      </c>
    </row>
  </sheetData>
  <phoneticPr fontId="1"/>
  <printOptions headings="1"/>
  <pageMargins left="0.74803149606299213" right="0.74803149606299213" top="0.98425196850393704" bottom="0.98425196850393704" header="0.51181102362204722" footer="0.51181102362204722"/>
  <pageSetup paperSize="9" orientation="landscape" horizontalDpi="1200" verticalDpi="1200" r:id="rId1"/>
  <headerFooter alignWithMargins="0">
    <oddHeader>&amp;L●課題2（解答例）&amp;R平成29年度　 表計算 競技課題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Formulas="1" showGridLines="0" zoomScaleNormal="100" workbookViewId="0"/>
  </sheetViews>
  <sheetFormatPr defaultRowHeight="13.5" x14ac:dyDescent="0.15"/>
  <cols>
    <col min="1" max="1" width="5.625" bestFit="1" customWidth="1"/>
    <col min="2" max="2" width="3.5" customWidth="1"/>
    <col min="3" max="3" width="4.125" bestFit="1" customWidth="1"/>
    <col min="4" max="4" width="6.5" bestFit="1" customWidth="1"/>
    <col min="5" max="5" width="6.625" bestFit="1" customWidth="1"/>
    <col min="6" max="6" width="17.125" bestFit="1" customWidth="1"/>
    <col min="7" max="7" width="14.125" bestFit="1" customWidth="1"/>
    <col min="8" max="8" width="11.5" bestFit="1" customWidth="1"/>
    <col min="9" max="9" width="14.25" bestFit="1" customWidth="1"/>
    <col min="10" max="10" width="39.875" bestFit="1" customWidth="1"/>
    <col min="11" max="11" width="51.125" bestFit="1" customWidth="1"/>
  </cols>
  <sheetData>
    <row r="1" spans="1:12" x14ac:dyDescent="0.15">
      <c r="A1" t="s">
        <v>77</v>
      </c>
    </row>
    <row r="4" spans="1:12" ht="24" x14ac:dyDescent="0.15">
      <c r="B4" s="6" t="s">
        <v>16</v>
      </c>
      <c r="C4" s="6"/>
      <c r="D4" s="6"/>
      <c r="E4" s="6"/>
      <c r="F4" s="6"/>
      <c r="G4" s="6"/>
      <c r="H4" s="6"/>
      <c r="I4" s="6"/>
      <c r="J4" s="6"/>
      <c r="K4" s="6"/>
      <c r="L4" s="2"/>
    </row>
    <row r="5" spans="1:12" x14ac:dyDescent="0.15">
      <c r="L5" s="2"/>
    </row>
    <row r="6" spans="1:12" ht="27" x14ac:dyDescent="0.15">
      <c r="B6" s="8" t="s">
        <v>0</v>
      </c>
      <c r="C6" s="8" t="s">
        <v>1</v>
      </c>
      <c r="D6" s="8" t="s">
        <v>50</v>
      </c>
      <c r="E6" s="9" t="s">
        <v>14</v>
      </c>
      <c r="F6" s="8" t="s">
        <v>2</v>
      </c>
      <c r="G6" s="8" t="s">
        <v>3</v>
      </c>
      <c r="H6" s="9" t="s">
        <v>10</v>
      </c>
      <c r="I6" s="8" t="s">
        <v>7</v>
      </c>
      <c r="J6" s="9" t="s">
        <v>15</v>
      </c>
      <c r="K6" s="8" t="s">
        <v>4</v>
      </c>
    </row>
    <row r="7" spans="1:12" x14ac:dyDescent="0.15">
      <c r="B7" s="5">
        <v>42562</v>
      </c>
      <c r="C7" s="3" t="s">
        <v>52</v>
      </c>
      <c r="D7" s="3" t="str">
        <f>LEFT(C7,1)</f>
        <v>I</v>
      </c>
      <c r="E7" s="3" t="str">
        <f>MID(C7,2,4)</f>
        <v>A011</v>
      </c>
      <c r="F7" s="1" t="str">
        <f t="shared" ref="F7:F26" si="0">VLOOKUP(E7,顧客,2,FALSE)</f>
        <v>広瀬　徹</v>
      </c>
      <c r="G7" s="1" t="str">
        <f t="shared" ref="G7:G26" si="1">VLOOKUP(E7,顧客,3,FALSE)</f>
        <v>健康青汁</v>
      </c>
      <c r="H7" s="3" t="str">
        <f>RIGHT(C7,1)</f>
        <v>G</v>
      </c>
      <c r="I7" s="1" t="str">
        <f t="shared" ref="I7:I26" si="2">VLOOKUP(H7,支払,2,FALSE)</f>
        <v>現金</v>
      </c>
      <c r="J7" s="1">
        <f>INDEX(料金,MATCH(G7,リスト一覧!$G$5:$G$8,0),MATCH(D7,リスト一覧!$H$4:$J$4,0))</f>
        <v>5100</v>
      </c>
      <c r="K7" s="4">
        <f>IF(AND(I7="現金",DAY(B7)&lt;=20),DATE(YEAR(B7),MONTH(B7)+1,10),DATE(YEAR(B7),MONTH(B7)+2,10))</f>
        <v>42592</v>
      </c>
    </row>
    <row r="8" spans="1:12" x14ac:dyDescent="0.15">
      <c r="B8" s="5">
        <v>42563</v>
      </c>
      <c r="C8" s="3" t="s">
        <v>53</v>
      </c>
      <c r="D8" s="3" t="str">
        <f t="shared" ref="D8:D26" si="3">LEFT(C8,1)</f>
        <v>J</v>
      </c>
      <c r="E8" s="3" t="str">
        <f t="shared" ref="E8:E26" si="4">MID(C8,2,4)</f>
        <v>A009</v>
      </c>
      <c r="F8" s="1" t="str">
        <f t="shared" si="0"/>
        <v>横山　節子</v>
      </c>
      <c r="G8" s="1" t="str">
        <f t="shared" si="1"/>
        <v>米麹甘酒</v>
      </c>
      <c r="H8" s="3" t="str">
        <f t="shared" ref="H8:H26" si="5">RIGHT(C8,1)</f>
        <v>D</v>
      </c>
      <c r="I8" s="1" t="str">
        <f t="shared" si="2"/>
        <v>代引き</v>
      </c>
      <c r="J8" s="1">
        <f>INDEX(料金,MATCH(G8,リスト一覧!$G$5:$G$8,0),MATCH(D8,リスト一覧!$H$4:$J$4,0))</f>
        <v>8400</v>
      </c>
      <c r="K8" s="4">
        <f t="shared" ref="K8:K26" si="6">IF(AND(I8="現金",DAY(B8)&lt;=20),DATE(YEAR(B8),MONTH(B8)+1,10),DATE(YEAR(B8),MONTH(B8)+2,10))</f>
        <v>42623</v>
      </c>
    </row>
    <row r="9" spans="1:12" x14ac:dyDescent="0.15">
      <c r="B9" s="5">
        <v>42567</v>
      </c>
      <c r="C9" s="3" t="s">
        <v>71</v>
      </c>
      <c r="D9" s="3" t="str">
        <f t="shared" si="3"/>
        <v>K</v>
      </c>
      <c r="E9" s="3" t="str">
        <f t="shared" si="4"/>
        <v>A001</v>
      </c>
      <c r="F9" s="1" t="str">
        <f t="shared" si="0"/>
        <v>木村　久美子</v>
      </c>
      <c r="G9" s="1" t="str">
        <f t="shared" si="1"/>
        <v>健康青汁</v>
      </c>
      <c r="H9" s="3" t="str">
        <f t="shared" si="5"/>
        <v>G</v>
      </c>
      <c r="I9" s="1" t="str">
        <f t="shared" si="2"/>
        <v>現金</v>
      </c>
      <c r="J9" s="1">
        <f>INDEX(料金,MATCH(G9,リスト一覧!$G$5:$G$8,0),MATCH(D9,リスト一覧!$H$4:$J$4,0))</f>
        <v>12600</v>
      </c>
      <c r="K9" s="4">
        <f t="shared" si="6"/>
        <v>42592</v>
      </c>
    </row>
    <row r="10" spans="1:12" x14ac:dyDescent="0.15">
      <c r="B10" s="5">
        <v>42569</v>
      </c>
      <c r="C10" s="3" t="s">
        <v>70</v>
      </c>
      <c r="D10" s="3" t="str">
        <f t="shared" si="3"/>
        <v>K</v>
      </c>
      <c r="E10" s="3" t="str">
        <f t="shared" si="4"/>
        <v>A016</v>
      </c>
      <c r="F10" s="1" t="str">
        <f t="shared" si="0"/>
        <v>矢野　直樹　</v>
      </c>
      <c r="G10" s="1" t="str">
        <f t="shared" si="1"/>
        <v>米麹甘酒</v>
      </c>
      <c r="H10" s="3" t="str">
        <f t="shared" si="5"/>
        <v>D</v>
      </c>
      <c r="I10" s="1" t="str">
        <f t="shared" si="2"/>
        <v>代引き</v>
      </c>
      <c r="J10" s="1">
        <f>INDEX(料金,MATCH(G10,リスト一覧!$G$5:$G$8,0),MATCH(D10,リスト一覧!$H$4:$J$4,0))</f>
        <v>11700</v>
      </c>
      <c r="K10" s="4">
        <f t="shared" si="6"/>
        <v>42623</v>
      </c>
    </row>
    <row r="11" spans="1:12" x14ac:dyDescent="0.15">
      <c r="B11" s="5">
        <v>42569</v>
      </c>
      <c r="C11" s="3" t="s">
        <v>54</v>
      </c>
      <c r="D11" s="3" t="str">
        <f t="shared" si="3"/>
        <v>J</v>
      </c>
      <c r="E11" s="3" t="str">
        <f t="shared" si="4"/>
        <v>A002</v>
      </c>
      <c r="F11" s="1" t="str">
        <f t="shared" si="0"/>
        <v>熊谷　剛</v>
      </c>
      <c r="G11" s="1" t="str">
        <f t="shared" si="1"/>
        <v>米麹甘酒</v>
      </c>
      <c r="H11" s="3" t="str">
        <f t="shared" si="5"/>
        <v>C</v>
      </c>
      <c r="I11" s="1" t="str">
        <f t="shared" si="2"/>
        <v>クレジット</v>
      </c>
      <c r="J11" s="1">
        <f>INDEX(料金,MATCH(G11,リスト一覧!$G$5:$G$8,0),MATCH(D11,リスト一覧!$H$4:$J$4,0))</f>
        <v>8400</v>
      </c>
      <c r="K11" s="4">
        <f t="shared" si="6"/>
        <v>42623</v>
      </c>
    </row>
    <row r="12" spans="1:12" x14ac:dyDescent="0.15">
      <c r="B12" s="5">
        <v>42570</v>
      </c>
      <c r="C12" s="3" t="s">
        <v>55</v>
      </c>
      <c r="D12" s="3" t="str">
        <f t="shared" si="3"/>
        <v>I</v>
      </c>
      <c r="E12" s="3" t="str">
        <f t="shared" si="4"/>
        <v>A017</v>
      </c>
      <c r="F12" s="1" t="str">
        <f t="shared" si="0"/>
        <v>小山　美紀</v>
      </c>
      <c r="G12" s="1" t="str">
        <f t="shared" si="1"/>
        <v>大麦黒酢</v>
      </c>
      <c r="H12" s="3" t="str">
        <f t="shared" si="5"/>
        <v>G</v>
      </c>
      <c r="I12" s="1" t="str">
        <f t="shared" si="2"/>
        <v>現金</v>
      </c>
      <c r="J12" s="1">
        <f>INDEX(料金,MATCH(G12,リスト一覧!$G$5:$G$8,0),MATCH(D12,リスト一覧!$H$4:$J$4,0))</f>
        <v>5052</v>
      </c>
      <c r="K12" s="4">
        <f t="shared" si="6"/>
        <v>42592</v>
      </c>
    </row>
    <row r="13" spans="1:12" x14ac:dyDescent="0.15">
      <c r="B13" s="5">
        <v>42570</v>
      </c>
      <c r="C13" s="3" t="s">
        <v>56</v>
      </c>
      <c r="D13" s="3" t="str">
        <f t="shared" si="3"/>
        <v>K</v>
      </c>
      <c r="E13" s="3" t="str">
        <f t="shared" si="4"/>
        <v>A013</v>
      </c>
      <c r="F13" s="1" t="str">
        <f t="shared" si="0"/>
        <v>五十嵐　洋子</v>
      </c>
      <c r="G13" s="1" t="str">
        <f t="shared" si="1"/>
        <v>米麹甘酒</v>
      </c>
      <c r="H13" s="3" t="str">
        <f t="shared" si="5"/>
        <v>D</v>
      </c>
      <c r="I13" s="1" t="str">
        <f t="shared" si="2"/>
        <v>代引き</v>
      </c>
      <c r="J13" s="1">
        <f>INDEX(料金,MATCH(G13,リスト一覧!$G$5:$G$8,0),MATCH(D13,リスト一覧!$H$4:$J$4,0))</f>
        <v>11700</v>
      </c>
      <c r="K13" s="4">
        <f t="shared" si="6"/>
        <v>42623</v>
      </c>
    </row>
    <row r="14" spans="1:12" x14ac:dyDescent="0.15">
      <c r="B14" s="5">
        <v>42571</v>
      </c>
      <c r="C14" s="3" t="s">
        <v>57</v>
      </c>
      <c r="D14" s="3" t="str">
        <f t="shared" si="3"/>
        <v>J</v>
      </c>
      <c r="E14" s="3" t="str">
        <f t="shared" si="4"/>
        <v>A008</v>
      </c>
      <c r="F14" s="1" t="str">
        <f t="shared" si="0"/>
        <v>松下　幸子</v>
      </c>
      <c r="G14" s="1" t="str">
        <f t="shared" si="1"/>
        <v>大麦黒酢</v>
      </c>
      <c r="H14" s="3" t="str">
        <f t="shared" si="5"/>
        <v>G</v>
      </c>
      <c r="I14" s="1" t="str">
        <f t="shared" si="2"/>
        <v>現金</v>
      </c>
      <c r="J14" s="1">
        <f>INDEX(料金,MATCH(G14,リスト一覧!$G$5:$G$8,0),MATCH(D14,リスト一覧!$H$4:$J$4,0))</f>
        <v>9600</v>
      </c>
      <c r="K14" s="4">
        <f t="shared" si="6"/>
        <v>42592</v>
      </c>
    </row>
    <row r="15" spans="1:12" x14ac:dyDescent="0.15">
      <c r="B15" s="5">
        <v>42572</v>
      </c>
      <c r="C15" s="3" t="s">
        <v>58</v>
      </c>
      <c r="D15" s="3" t="str">
        <f t="shared" si="3"/>
        <v>J</v>
      </c>
      <c r="E15" s="3" t="str">
        <f t="shared" si="4"/>
        <v>A006</v>
      </c>
      <c r="F15" s="1" t="str">
        <f t="shared" si="0"/>
        <v>石原　誠</v>
      </c>
      <c r="G15" s="1" t="str">
        <f t="shared" si="1"/>
        <v>おいしい緑茶</v>
      </c>
      <c r="H15" s="3" t="str">
        <f t="shared" si="5"/>
        <v>D</v>
      </c>
      <c r="I15" s="1" t="str">
        <f t="shared" si="2"/>
        <v>代引き</v>
      </c>
      <c r="J15" s="1">
        <f>INDEX(料金,MATCH(G15,リスト一覧!$G$5:$G$8,0),MATCH(D15,リスト一覧!$H$4:$J$4,0))</f>
        <v>2016</v>
      </c>
      <c r="K15" s="4">
        <f t="shared" si="6"/>
        <v>42623</v>
      </c>
    </row>
    <row r="16" spans="1:12" x14ac:dyDescent="0.15">
      <c r="B16" s="5">
        <v>42573</v>
      </c>
      <c r="C16" s="3" t="s">
        <v>59</v>
      </c>
      <c r="D16" s="3" t="str">
        <f t="shared" si="3"/>
        <v>I</v>
      </c>
      <c r="E16" s="3" t="str">
        <f t="shared" si="4"/>
        <v>A012</v>
      </c>
      <c r="F16" s="1" t="str">
        <f t="shared" si="0"/>
        <v>秋田　勝</v>
      </c>
      <c r="G16" s="1" t="str">
        <f t="shared" si="1"/>
        <v>大麦黒酢</v>
      </c>
      <c r="H16" s="3" t="str">
        <f t="shared" si="5"/>
        <v>C</v>
      </c>
      <c r="I16" s="1" t="str">
        <f t="shared" si="2"/>
        <v>クレジット</v>
      </c>
      <c r="J16" s="1">
        <f>INDEX(料金,MATCH(G16,リスト一覧!$G$5:$G$8,0),MATCH(D16,リスト一覧!$H$4:$J$4,0))</f>
        <v>5052</v>
      </c>
      <c r="K16" s="4">
        <f t="shared" si="6"/>
        <v>42623</v>
      </c>
    </row>
    <row r="17" spans="2:11" x14ac:dyDescent="0.15">
      <c r="B17" s="5">
        <v>42573</v>
      </c>
      <c r="C17" s="3" t="s">
        <v>60</v>
      </c>
      <c r="D17" s="3" t="str">
        <f t="shared" si="3"/>
        <v>I</v>
      </c>
      <c r="E17" s="3" t="str">
        <f t="shared" si="4"/>
        <v>A019</v>
      </c>
      <c r="F17" s="1" t="str">
        <f t="shared" si="0"/>
        <v>前原　明日香</v>
      </c>
      <c r="G17" s="1" t="str">
        <f t="shared" si="1"/>
        <v>おいしい緑茶</v>
      </c>
      <c r="H17" s="3" t="str">
        <f t="shared" si="5"/>
        <v>G</v>
      </c>
      <c r="I17" s="1" t="str">
        <f t="shared" si="2"/>
        <v>現金</v>
      </c>
      <c r="J17" s="1">
        <f>INDEX(料金,MATCH(G17,リスト一覧!$G$5:$G$8,0),MATCH(D17,リスト一覧!$H$4:$J$4,0))</f>
        <v>1038</v>
      </c>
      <c r="K17" s="4">
        <f t="shared" si="6"/>
        <v>42623</v>
      </c>
    </row>
    <row r="18" spans="2:11" x14ac:dyDescent="0.15">
      <c r="B18" s="5">
        <v>42574</v>
      </c>
      <c r="C18" s="3" t="s">
        <v>61</v>
      </c>
      <c r="D18" s="3" t="str">
        <f t="shared" si="3"/>
        <v>K</v>
      </c>
      <c r="E18" s="3" t="str">
        <f t="shared" si="4"/>
        <v>A007</v>
      </c>
      <c r="F18" s="1" t="str">
        <f t="shared" si="0"/>
        <v>安田　健一</v>
      </c>
      <c r="G18" s="1" t="str">
        <f t="shared" si="1"/>
        <v>健康青汁</v>
      </c>
      <c r="H18" s="3" t="str">
        <f t="shared" si="5"/>
        <v>D</v>
      </c>
      <c r="I18" s="1" t="str">
        <f t="shared" si="2"/>
        <v>代引き</v>
      </c>
      <c r="J18" s="1">
        <f>INDEX(料金,MATCH(G18,リスト一覧!$G$5:$G$8,0),MATCH(D18,リスト一覧!$H$4:$J$4,0))</f>
        <v>12600</v>
      </c>
      <c r="K18" s="4">
        <f t="shared" si="6"/>
        <v>42623</v>
      </c>
    </row>
    <row r="19" spans="2:11" x14ac:dyDescent="0.15">
      <c r="B19" s="5">
        <v>42575</v>
      </c>
      <c r="C19" s="3" t="s">
        <v>62</v>
      </c>
      <c r="D19" s="3" t="str">
        <f t="shared" si="3"/>
        <v>J</v>
      </c>
      <c r="E19" s="3" t="str">
        <f t="shared" si="4"/>
        <v>A004</v>
      </c>
      <c r="F19" s="1" t="str">
        <f t="shared" si="0"/>
        <v>本田　早紀</v>
      </c>
      <c r="G19" s="1" t="str">
        <f t="shared" si="1"/>
        <v>おいしい緑茶</v>
      </c>
      <c r="H19" s="3" t="str">
        <f t="shared" si="5"/>
        <v>C</v>
      </c>
      <c r="I19" s="1" t="str">
        <f t="shared" si="2"/>
        <v>クレジット</v>
      </c>
      <c r="J19" s="1">
        <f>INDEX(料金,MATCH(G19,リスト一覧!$G$5:$G$8,0),MATCH(D19,リスト一覧!$H$4:$J$4,0))</f>
        <v>2016</v>
      </c>
      <c r="K19" s="4">
        <f t="shared" si="6"/>
        <v>42623</v>
      </c>
    </row>
    <row r="20" spans="2:11" x14ac:dyDescent="0.15">
      <c r="B20" s="5">
        <v>42575</v>
      </c>
      <c r="C20" s="3" t="s">
        <v>69</v>
      </c>
      <c r="D20" s="3" t="str">
        <f t="shared" si="3"/>
        <v>K</v>
      </c>
      <c r="E20" s="3" t="str">
        <f t="shared" si="4"/>
        <v>A020</v>
      </c>
      <c r="F20" s="1" t="str">
        <f t="shared" si="0"/>
        <v>池田　明美</v>
      </c>
      <c r="G20" s="1" t="str">
        <f t="shared" si="1"/>
        <v>米麹甘酒</v>
      </c>
      <c r="H20" s="3" t="str">
        <f t="shared" si="5"/>
        <v>D</v>
      </c>
      <c r="I20" s="1" t="str">
        <f t="shared" si="2"/>
        <v>代引き</v>
      </c>
      <c r="J20" s="1">
        <f>INDEX(料金,MATCH(G20,リスト一覧!$G$5:$G$8,0),MATCH(D20,リスト一覧!$H$4:$J$4,0))</f>
        <v>11700</v>
      </c>
      <c r="K20" s="4">
        <f t="shared" si="6"/>
        <v>42623</v>
      </c>
    </row>
    <row r="21" spans="2:11" x14ac:dyDescent="0.15">
      <c r="B21" s="5">
        <v>42577</v>
      </c>
      <c r="C21" s="3" t="s">
        <v>63</v>
      </c>
      <c r="D21" s="3" t="str">
        <f t="shared" si="3"/>
        <v>I</v>
      </c>
      <c r="E21" s="3" t="str">
        <f t="shared" si="4"/>
        <v>A018</v>
      </c>
      <c r="F21" s="1" t="str">
        <f t="shared" si="0"/>
        <v>水野　絵美</v>
      </c>
      <c r="G21" s="1" t="str">
        <f t="shared" si="1"/>
        <v>おいしい緑茶</v>
      </c>
      <c r="H21" s="3" t="str">
        <f t="shared" si="5"/>
        <v>G</v>
      </c>
      <c r="I21" s="1" t="str">
        <f t="shared" si="2"/>
        <v>現金</v>
      </c>
      <c r="J21" s="1">
        <f>INDEX(料金,MATCH(G21,リスト一覧!$G$5:$G$8,0),MATCH(D21,リスト一覧!$H$4:$J$4,0))</f>
        <v>1038</v>
      </c>
      <c r="K21" s="4">
        <f t="shared" si="6"/>
        <v>42623</v>
      </c>
    </row>
    <row r="22" spans="2:11" x14ac:dyDescent="0.15">
      <c r="B22" s="5">
        <v>42579</v>
      </c>
      <c r="C22" s="3" t="s">
        <v>64</v>
      </c>
      <c r="D22" s="3" t="str">
        <f t="shared" si="3"/>
        <v>I</v>
      </c>
      <c r="E22" s="3" t="str">
        <f t="shared" si="4"/>
        <v>A003</v>
      </c>
      <c r="F22" s="1" t="str">
        <f t="shared" si="0"/>
        <v>柴田　浩二　</v>
      </c>
      <c r="G22" s="1" t="str">
        <f t="shared" si="1"/>
        <v>米麹甘酒</v>
      </c>
      <c r="H22" s="3" t="str">
        <f t="shared" si="5"/>
        <v>C</v>
      </c>
      <c r="I22" s="1" t="str">
        <f t="shared" si="2"/>
        <v>クレジット</v>
      </c>
      <c r="J22" s="1">
        <f>INDEX(料金,MATCH(G22,リスト一覧!$G$5:$G$8,0),MATCH(D22,リスト一覧!$H$4:$J$4,0))</f>
        <v>4776</v>
      </c>
      <c r="K22" s="4">
        <f t="shared" si="6"/>
        <v>42623</v>
      </c>
    </row>
    <row r="23" spans="2:11" x14ac:dyDescent="0.15">
      <c r="B23" s="5">
        <v>42218</v>
      </c>
      <c r="C23" s="3" t="s">
        <v>65</v>
      </c>
      <c r="D23" s="3" t="str">
        <f t="shared" si="3"/>
        <v>J</v>
      </c>
      <c r="E23" s="3" t="str">
        <f t="shared" si="4"/>
        <v>A005</v>
      </c>
      <c r="F23" s="1" t="str">
        <f t="shared" si="0"/>
        <v>渡辺　美穂</v>
      </c>
      <c r="G23" s="1" t="str">
        <f t="shared" si="1"/>
        <v>米麹甘酒</v>
      </c>
      <c r="H23" s="3" t="str">
        <f t="shared" si="5"/>
        <v>G</v>
      </c>
      <c r="I23" s="1" t="str">
        <f t="shared" si="2"/>
        <v>現金</v>
      </c>
      <c r="J23" s="1">
        <f>INDEX(料金,MATCH(G23,リスト一覧!$G$5:$G$8,0),MATCH(D23,リスト一覧!$H$4:$J$4,0))</f>
        <v>8400</v>
      </c>
      <c r="K23" s="4">
        <f t="shared" si="6"/>
        <v>42257</v>
      </c>
    </row>
    <row r="24" spans="2:11" x14ac:dyDescent="0.15">
      <c r="B24" s="5">
        <v>42220</v>
      </c>
      <c r="C24" s="3" t="s">
        <v>66</v>
      </c>
      <c r="D24" s="3" t="str">
        <f t="shared" si="3"/>
        <v>K</v>
      </c>
      <c r="E24" s="3" t="str">
        <f t="shared" si="4"/>
        <v>A010</v>
      </c>
      <c r="F24" s="1" t="str">
        <f t="shared" si="0"/>
        <v>谷口　由美子</v>
      </c>
      <c r="G24" s="1" t="str">
        <f t="shared" si="1"/>
        <v>健康青汁</v>
      </c>
      <c r="H24" s="3" t="str">
        <f t="shared" si="5"/>
        <v>G</v>
      </c>
      <c r="I24" s="1" t="str">
        <f t="shared" si="2"/>
        <v>現金</v>
      </c>
      <c r="J24" s="1">
        <f>INDEX(料金,MATCH(G24,リスト一覧!$G$5:$G$8,0),MATCH(D24,リスト一覧!$H$4:$J$4,0))</f>
        <v>12600</v>
      </c>
      <c r="K24" s="4">
        <f t="shared" si="6"/>
        <v>42257</v>
      </c>
    </row>
    <row r="25" spans="2:11" x14ac:dyDescent="0.15">
      <c r="B25" s="5">
        <v>42221</v>
      </c>
      <c r="C25" s="3" t="s">
        <v>67</v>
      </c>
      <c r="D25" s="3" t="str">
        <f t="shared" si="3"/>
        <v>K</v>
      </c>
      <c r="E25" s="3" t="str">
        <f t="shared" si="4"/>
        <v>A014</v>
      </c>
      <c r="F25" s="1" t="str">
        <f t="shared" si="0"/>
        <v>中島　麻衣</v>
      </c>
      <c r="G25" s="1" t="str">
        <f t="shared" si="1"/>
        <v>健康青汁</v>
      </c>
      <c r="H25" s="3" t="str">
        <f t="shared" si="5"/>
        <v>D</v>
      </c>
      <c r="I25" s="1" t="str">
        <f t="shared" si="2"/>
        <v>代引き</v>
      </c>
      <c r="J25" s="1">
        <f>INDEX(料金,MATCH(G25,リスト一覧!$G$5:$G$8,0),MATCH(D25,リスト一覧!$H$4:$J$4,0))</f>
        <v>12600</v>
      </c>
      <c r="K25" s="4">
        <f t="shared" si="6"/>
        <v>42287</v>
      </c>
    </row>
    <row r="26" spans="2:11" x14ac:dyDescent="0.15">
      <c r="B26" s="5">
        <v>42222</v>
      </c>
      <c r="C26" s="3" t="s">
        <v>68</v>
      </c>
      <c r="D26" s="3" t="str">
        <f t="shared" si="3"/>
        <v>J</v>
      </c>
      <c r="E26" s="3" t="str">
        <f t="shared" si="4"/>
        <v>A015</v>
      </c>
      <c r="F26" s="1" t="str">
        <f t="shared" si="0"/>
        <v>久保　恵</v>
      </c>
      <c r="G26" s="1" t="str">
        <f t="shared" si="1"/>
        <v>米麹甘酒</v>
      </c>
      <c r="H26" s="3" t="str">
        <f t="shared" si="5"/>
        <v>D</v>
      </c>
      <c r="I26" s="1" t="str">
        <f t="shared" si="2"/>
        <v>代引き</v>
      </c>
      <c r="J26" s="1">
        <f>INDEX(料金,MATCH(G26,リスト一覧!$G$5:$G$8,0),MATCH(D26,リスト一覧!$H$4:$J$4,0))</f>
        <v>8400</v>
      </c>
      <c r="K26" s="4">
        <f t="shared" si="6"/>
        <v>42287</v>
      </c>
    </row>
  </sheetData>
  <phoneticPr fontId="1"/>
  <printOptions horizontalCentered="1" headings="1"/>
  <pageMargins left="0.35433070866141736" right="0.35433070866141736" top="0.98425196850393704" bottom="0.98425196850393704" header="0.51181102362204722" footer="0.51181102362204722"/>
  <pageSetup paperSize="9" orientation="landscape" horizontalDpi="1200" verticalDpi="1200" r:id="rId1"/>
  <headerFooter alignWithMargins="0">
    <oddHeader>&amp;L●課題2（数式例）&amp;R平成29年度　 表計算 競技課題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とりまとめ表</vt:lpstr>
      <vt:lpstr>リスト一覧</vt:lpstr>
      <vt:lpstr>解答HA2</vt:lpstr>
      <vt:lpstr>解答例</vt:lpstr>
      <vt:lpstr>数式</vt:lpstr>
      <vt:lpstr>解答例!Print_Area</vt:lpstr>
      <vt:lpstr>数式!Print_Area</vt:lpstr>
      <vt:lpstr>顧客</vt:lpstr>
      <vt:lpstr>支払</vt:lpstr>
      <vt:lpstr>料金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高齢・障害・求職者雇用支援機構</dc:creator>
  <cp:lastModifiedBy>高齢・障害・求職者雇用支援機構</cp:lastModifiedBy>
  <dcterms:created xsi:type="dcterms:W3CDTF">2023-05-02T02:37:31Z</dcterms:created>
  <dcterms:modified xsi:type="dcterms:W3CDTF">2023-05-02T02:38:04Z</dcterms:modified>
</cp:coreProperties>
</file>