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480" yWindow="90" windowWidth="18180" windowHeight="11760" activeTab="2"/>
  </bookViews>
  <sheets>
    <sheet name="とりまとめ表" sheetId="1" r:id="rId1"/>
    <sheet name="リスト一覧" sheetId="2" r:id="rId2"/>
    <sheet name="解答02HA2" sheetId="3" r:id="rId3"/>
    <sheet name="解答例" sheetId="4" r:id="rId4"/>
    <sheet name="数式" sheetId="5" r:id="rId5"/>
  </sheets>
  <definedNames>
    <definedName name="_xlnm._FilterDatabase" localSheetId="0" hidden="1">とりまとめ表!#REF!</definedName>
    <definedName name="_xlnm._FilterDatabase" localSheetId="2" hidden="1">解答02HA2!#REF!</definedName>
    <definedName name="_xlnm._FilterDatabase" localSheetId="3" hidden="1">解答例!#REF!</definedName>
    <definedName name="_xlnm._FilterDatabase" localSheetId="4" hidden="1">数式!#REF!</definedName>
    <definedName name="_xlnm.Print_Area" localSheetId="3">解答例!$A$1:$V$31</definedName>
    <definedName name="_xlnm.Print_Area" localSheetId="4">数式!$A$1:$V$31</definedName>
    <definedName name="梱包">リスト一覧!$G$3:$J$4</definedName>
    <definedName name="仕切">リスト一覧!$G$7:$H$8</definedName>
    <definedName name="分類">リスト一覧!$B$4:$D$7</definedName>
  </definedNames>
  <calcPr calcId="162913"/>
</workbook>
</file>

<file path=xl/calcChain.xml><?xml version="1.0" encoding="utf-8"?>
<calcChain xmlns="http://schemas.openxmlformats.org/spreadsheetml/2006/main">
  <c r="O30" i="5" l="1"/>
  <c r="P30" i="5" s="1"/>
  <c r="L30" i="5"/>
  <c r="H30" i="5"/>
  <c r="G30" i="5"/>
  <c r="C30" i="5"/>
  <c r="Q30" i="5" s="1"/>
  <c r="O29" i="5"/>
  <c r="L29" i="5"/>
  <c r="P29" i="5" s="1"/>
  <c r="H29" i="5"/>
  <c r="G29" i="5"/>
  <c r="C29" i="5"/>
  <c r="Q29" i="5" s="1"/>
  <c r="O28" i="5"/>
  <c r="M28" i="5"/>
  <c r="L28" i="5"/>
  <c r="P28" i="5" s="1"/>
  <c r="H28" i="5"/>
  <c r="G28" i="5"/>
  <c r="C28" i="5"/>
  <c r="O27" i="5"/>
  <c r="P27" i="5" s="1"/>
  <c r="L27" i="5"/>
  <c r="M27" i="5" s="1"/>
  <c r="N27" i="5" s="1"/>
  <c r="H27" i="5"/>
  <c r="G27" i="5"/>
  <c r="C27" i="5"/>
  <c r="Q27" i="5" s="1"/>
  <c r="O26" i="5"/>
  <c r="P26" i="5" s="1"/>
  <c r="M26" i="5"/>
  <c r="N26" i="5" s="1"/>
  <c r="L26" i="5"/>
  <c r="H26" i="5"/>
  <c r="G26" i="5"/>
  <c r="C26" i="5"/>
  <c r="Q26" i="5" s="1"/>
  <c r="P25" i="5"/>
  <c r="O25" i="5"/>
  <c r="N25" i="5"/>
  <c r="M25" i="5"/>
  <c r="L25" i="5"/>
  <c r="H25" i="5"/>
  <c r="G25" i="5"/>
  <c r="C25" i="5"/>
  <c r="Q25" i="5" s="1"/>
  <c r="O24" i="5"/>
  <c r="P24" i="5" s="1"/>
  <c r="L24" i="5"/>
  <c r="M24" i="5" s="1"/>
  <c r="N24" i="5" s="1"/>
  <c r="H24" i="5"/>
  <c r="G24" i="5"/>
  <c r="C24" i="5"/>
  <c r="Q24" i="5" s="1"/>
  <c r="P23" i="5"/>
  <c r="O23" i="5"/>
  <c r="M23" i="5"/>
  <c r="L23" i="5"/>
  <c r="N23" i="5" s="1"/>
  <c r="H23" i="5"/>
  <c r="G23" i="5"/>
  <c r="C23" i="5"/>
  <c r="Q23" i="5" s="1"/>
  <c r="O22" i="5"/>
  <c r="P22" i="5" s="1"/>
  <c r="L22" i="5"/>
  <c r="M22" i="5" s="1"/>
  <c r="N22" i="5" s="1"/>
  <c r="H22" i="5"/>
  <c r="G22" i="5"/>
  <c r="C22" i="5"/>
  <c r="O21" i="5"/>
  <c r="P21" i="5" s="1"/>
  <c r="L21" i="5"/>
  <c r="M21" i="5" s="1"/>
  <c r="H21" i="5"/>
  <c r="G21" i="5"/>
  <c r="C21" i="5"/>
  <c r="P20" i="5"/>
  <c r="O20" i="5"/>
  <c r="M20" i="5"/>
  <c r="L20" i="5"/>
  <c r="N20" i="5" s="1"/>
  <c r="H20" i="5"/>
  <c r="G20" i="5"/>
  <c r="C20" i="5"/>
  <c r="Q20" i="5" s="1"/>
  <c r="O19" i="5"/>
  <c r="P19" i="5" s="1"/>
  <c r="L19" i="5"/>
  <c r="H19" i="5"/>
  <c r="G19" i="5"/>
  <c r="C19" i="5"/>
  <c r="Q19" i="5" s="1"/>
  <c r="O18" i="5"/>
  <c r="P18" i="5" s="1"/>
  <c r="M18" i="5"/>
  <c r="N18" i="5" s="1"/>
  <c r="L18" i="5"/>
  <c r="H18" i="5"/>
  <c r="G18" i="5"/>
  <c r="C18" i="5"/>
  <c r="Q18" i="5" s="1"/>
  <c r="O17" i="5"/>
  <c r="P17" i="5" s="1"/>
  <c r="L17" i="5"/>
  <c r="H17" i="5"/>
  <c r="G17" i="5"/>
  <c r="C17" i="5"/>
  <c r="Q17" i="5" s="1"/>
  <c r="O16" i="5"/>
  <c r="P16" i="5" s="1"/>
  <c r="L16" i="5"/>
  <c r="M16" i="5" s="1"/>
  <c r="N16" i="5" s="1"/>
  <c r="H16" i="5"/>
  <c r="G16" i="5"/>
  <c r="C16" i="5"/>
  <c r="Q16" i="5" s="1"/>
  <c r="P15" i="5"/>
  <c r="O15" i="5"/>
  <c r="L15" i="5"/>
  <c r="M15" i="5" s="1"/>
  <c r="H15" i="5"/>
  <c r="G15" i="5"/>
  <c r="C15" i="5"/>
  <c r="Q15" i="5" s="1"/>
  <c r="T14" i="5"/>
  <c r="O14" i="5"/>
  <c r="L14" i="5"/>
  <c r="M14" i="5" s="1"/>
  <c r="N14" i="5" s="1"/>
  <c r="H14" i="5"/>
  <c r="G14" i="5"/>
  <c r="C14" i="5"/>
  <c r="O13" i="5"/>
  <c r="P13" i="5" s="1"/>
  <c r="M13" i="5"/>
  <c r="N13" i="5" s="1"/>
  <c r="L13" i="5"/>
  <c r="H13" i="5"/>
  <c r="G13" i="5"/>
  <c r="C13" i="5"/>
  <c r="O12" i="5"/>
  <c r="L12" i="5"/>
  <c r="H12" i="5"/>
  <c r="G12" i="5"/>
  <c r="C12" i="5"/>
  <c r="O11" i="5"/>
  <c r="P11" i="5" s="1"/>
  <c r="M11" i="5"/>
  <c r="L11" i="5"/>
  <c r="N11" i="5" s="1"/>
  <c r="H11" i="5"/>
  <c r="T17" i="5" s="1"/>
  <c r="G11" i="5"/>
  <c r="C11" i="5"/>
  <c r="P10" i="5"/>
  <c r="O10" i="5"/>
  <c r="L10" i="5"/>
  <c r="M10" i="5" s="1"/>
  <c r="N10" i="5" s="1"/>
  <c r="H10" i="5"/>
  <c r="G10" i="5"/>
  <c r="C10" i="5"/>
  <c r="Q10" i="5" s="1"/>
  <c r="P9" i="5"/>
  <c r="O9" i="5"/>
  <c r="L9" i="5"/>
  <c r="M9" i="5" s="1"/>
  <c r="H9" i="5"/>
  <c r="G9" i="5"/>
  <c r="C9" i="5"/>
  <c r="Q9" i="5" s="1"/>
  <c r="O8" i="5"/>
  <c r="L8" i="5"/>
  <c r="H8" i="5"/>
  <c r="G8" i="5"/>
  <c r="C8" i="5"/>
  <c r="Q28" i="5" l="1"/>
  <c r="Q13" i="5"/>
  <c r="Q22" i="5"/>
  <c r="Q11" i="5"/>
  <c r="N19" i="5"/>
  <c r="Q21" i="5"/>
  <c r="P12" i="5"/>
  <c r="Q12" i="5" s="1"/>
  <c r="T9" i="5" s="1"/>
  <c r="P8" i="5"/>
  <c r="Q8" i="5" s="1"/>
  <c r="N9" i="5"/>
  <c r="P14" i="5"/>
  <c r="Q14" i="5" s="1"/>
  <c r="N15" i="5"/>
  <c r="N21" i="5"/>
  <c r="M12" i="5"/>
  <c r="N12" i="5" s="1"/>
  <c r="M17" i="5"/>
  <c r="N17" i="5" s="1"/>
  <c r="N28" i="5"/>
  <c r="M29" i="5"/>
  <c r="N29" i="5" s="1"/>
  <c r="T15" i="5"/>
  <c r="M30" i="5"/>
  <c r="N30" i="5" s="1"/>
  <c r="M8" i="5"/>
  <c r="N8" i="5" s="1"/>
  <c r="T16" i="5"/>
  <c r="M19" i="5"/>
  <c r="O30" i="4"/>
  <c r="L30" i="4"/>
  <c r="P30" i="4" s="1"/>
  <c r="H30" i="4"/>
  <c r="G30" i="4"/>
  <c r="C30" i="4"/>
  <c r="O29" i="4"/>
  <c r="L29" i="4"/>
  <c r="P29" i="4" s="1"/>
  <c r="H29" i="4"/>
  <c r="G29" i="4"/>
  <c r="C29" i="4"/>
  <c r="Q29" i="4" s="1"/>
  <c r="O28" i="4"/>
  <c r="M28" i="4"/>
  <c r="L28" i="4"/>
  <c r="H28" i="4"/>
  <c r="G28" i="4"/>
  <c r="C28" i="4"/>
  <c r="O27" i="4"/>
  <c r="P27" i="4" s="1"/>
  <c r="N27" i="4"/>
  <c r="M27" i="4"/>
  <c r="L27" i="4"/>
  <c r="H27" i="4"/>
  <c r="G27" i="4"/>
  <c r="C27" i="4"/>
  <c r="O26" i="4"/>
  <c r="P26" i="4" s="1"/>
  <c r="L26" i="4"/>
  <c r="M26" i="4" s="1"/>
  <c r="H26" i="4"/>
  <c r="G26" i="4"/>
  <c r="C26" i="4"/>
  <c r="P25" i="4"/>
  <c r="O25" i="4"/>
  <c r="M25" i="4"/>
  <c r="L25" i="4"/>
  <c r="H25" i="4"/>
  <c r="G25" i="4"/>
  <c r="C25" i="4"/>
  <c r="Q25" i="4" s="1"/>
  <c r="O24" i="4"/>
  <c r="P24" i="4" s="1"/>
  <c r="M24" i="4"/>
  <c r="N24" i="4" s="1"/>
  <c r="L24" i="4"/>
  <c r="H24" i="4"/>
  <c r="G24" i="4"/>
  <c r="C24" i="4"/>
  <c r="O23" i="4"/>
  <c r="P23" i="4" s="1"/>
  <c r="N23" i="4"/>
  <c r="M23" i="4"/>
  <c r="L23" i="4"/>
  <c r="H23" i="4"/>
  <c r="G23" i="4"/>
  <c r="C23" i="4"/>
  <c r="O22" i="4"/>
  <c r="P22" i="4" s="1"/>
  <c r="M22" i="4"/>
  <c r="N22" i="4" s="1"/>
  <c r="L22" i="4"/>
  <c r="H22" i="4"/>
  <c r="G22" i="4"/>
  <c r="C22" i="4"/>
  <c r="O21" i="4"/>
  <c r="P21" i="4" s="1"/>
  <c r="L21" i="4"/>
  <c r="M21" i="4" s="1"/>
  <c r="H21" i="4"/>
  <c r="G21" i="4"/>
  <c r="C21" i="4"/>
  <c r="P20" i="4"/>
  <c r="O20" i="4"/>
  <c r="M20" i="4"/>
  <c r="L20" i="4"/>
  <c r="N20" i="4" s="1"/>
  <c r="H20" i="4"/>
  <c r="G20" i="4"/>
  <c r="C20" i="4"/>
  <c r="O19" i="4"/>
  <c r="N19" i="4"/>
  <c r="M19" i="4"/>
  <c r="L19" i="4"/>
  <c r="P19" i="4" s="1"/>
  <c r="H19" i="4"/>
  <c r="G19" i="4"/>
  <c r="C19" i="4"/>
  <c r="O18" i="4"/>
  <c r="P18" i="4" s="1"/>
  <c r="M18" i="4"/>
  <c r="N18" i="4" s="1"/>
  <c r="L18" i="4"/>
  <c r="H18" i="4"/>
  <c r="G18" i="4"/>
  <c r="C18" i="4"/>
  <c r="O17" i="4"/>
  <c r="L17" i="4"/>
  <c r="P17" i="4" s="1"/>
  <c r="H17" i="4"/>
  <c r="G17" i="4"/>
  <c r="C17" i="4"/>
  <c r="O16" i="4"/>
  <c r="P16" i="4" s="1"/>
  <c r="L16" i="4"/>
  <c r="M16" i="4" s="1"/>
  <c r="N16" i="4" s="1"/>
  <c r="H16" i="4"/>
  <c r="G16" i="4"/>
  <c r="C16" i="4"/>
  <c r="O15" i="4"/>
  <c r="P15" i="4" s="1"/>
  <c r="L15" i="4"/>
  <c r="H15" i="4"/>
  <c r="G15" i="4"/>
  <c r="C15" i="4"/>
  <c r="O14" i="4"/>
  <c r="P14" i="4" s="1"/>
  <c r="L14" i="4"/>
  <c r="M14" i="4" s="1"/>
  <c r="N14" i="4" s="1"/>
  <c r="H14" i="4"/>
  <c r="G14" i="4"/>
  <c r="C14" i="4"/>
  <c r="O13" i="4"/>
  <c r="P13" i="4" s="1"/>
  <c r="L13" i="4"/>
  <c r="H13" i="4"/>
  <c r="G13" i="4"/>
  <c r="C13" i="4"/>
  <c r="O12" i="4"/>
  <c r="L12" i="4"/>
  <c r="H12" i="4"/>
  <c r="G12" i="4"/>
  <c r="C12" i="4"/>
  <c r="O11" i="4"/>
  <c r="P11" i="4" s="1"/>
  <c r="M11" i="4"/>
  <c r="N11" i="4" s="1"/>
  <c r="L11" i="4"/>
  <c r="H11" i="4"/>
  <c r="G11" i="4"/>
  <c r="C11" i="4"/>
  <c r="O10" i="4"/>
  <c r="P10" i="4" s="1"/>
  <c r="L10" i="4"/>
  <c r="M10" i="4" s="1"/>
  <c r="N10" i="4" s="1"/>
  <c r="H10" i="4"/>
  <c r="G10" i="4"/>
  <c r="C10" i="4"/>
  <c r="P9" i="4"/>
  <c r="O9" i="4"/>
  <c r="L9" i="4"/>
  <c r="H9" i="4"/>
  <c r="G9" i="4"/>
  <c r="C9" i="4"/>
  <c r="O8" i="4"/>
  <c r="P8" i="4" s="1"/>
  <c r="L8" i="4"/>
  <c r="M8" i="4" s="1"/>
  <c r="N8" i="4" s="1"/>
  <c r="H8" i="4"/>
  <c r="G8" i="4"/>
  <c r="C8" i="4"/>
  <c r="O30" i="3"/>
  <c r="P30" i="3" s="1"/>
  <c r="L30" i="3"/>
  <c r="H30" i="3"/>
  <c r="G30" i="3"/>
  <c r="C30" i="3"/>
  <c r="O29" i="3"/>
  <c r="L29" i="3"/>
  <c r="H29" i="3"/>
  <c r="G29" i="3"/>
  <c r="C29" i="3"/>
  <c r="O28" i="3"/>
  <c r="L28" i="3"/>
  <c r="H28" i="3"/>
  <c r="G28" i="3"/>
  <c r="C28" i="3"/>
  <c r="O27" i="3"/>
  <c r="P27" i="3" s="1"/>
  <c r="M27" i="3"/>
  <c r="L27" i="3"/>
  <c r="H27" i="3"/>
  <c r="G27" i="3"/>
  <c r="C27" i="3"/>
  <c r="O26" i="3"/>
  <c r="P26" i="3" s="1"/>
  <c r="L26" i="3"/>
  <c r="M26" i="3" s="1"/>
  <c r="N26" i="3" s="1"/>
  <c r="H26" i="3"/>
  <c r="G26" i="3"/>
  <c r="C26" i="3"/>
  <c r="O25" i="3"/>
  <c r="P25" i="3" s="1"/>
  <c r="M25" i="3"/>
  <c r="N25" i="3" s="1"/>
  <c r="L25" i="3"/>
  <c r="H25" i="3"/>
  <c r="G25" i="3"/>
  <c r="C25" i="3"/>
  <c r="O24" i="3"/>
  <c r="P24" i="3" s="1"/>
  <c r="L24" i="3"/>
  <c r="M24" i="3" s="1"/>
  <c r="N24" i="3" s="1"/>
  <c r="H24" i="3"/>
  <c r="G24" i="3"/>
  <c r="C24" i="3"/>
  <c r="O23" i="3"/>
  <c r="P23" i="3" s="1"/>
  <c r="M23" i="3"/>
  <c r="N23" i="3" s="1"/>
  <c r="L23" i="3"/>
  <c r="H23" i="3"/>
  <c r="G23" i="3"/>
  <c r="C23" i="3"/>
  <c r="O22" i="3"/>
  <c r="P22" i="3" s="1"/>
  <c r="M22" i="3"/>
  <c r="L22" i="3"/>
  <c r="N22" i="3" s="1"/>
  <c r="H22" i="3"/>
  <c r="G22" i="3"/>
  <c r="C22" i="3"/>
  <c r="O21" i="3"/>
  <c r="P21" i="3" s="1"/>
  <c r="L21" i="3"/>
  <c r="M21" i="3" s="1"/>
  <c r="N21" i="3" s="1"/>
  <c r="H21" i="3"/>
  <c r="G21" i="3"/>
  <c r="C21" i="3"/>
  <c r="Q21" i="3" s="1"/>
  <c r="O20" i="3"/>
  <c r="P20" i="3" s="1"/>
  <c r="M20" i="3"/>
  <c r="L20" i="3"/>
  <c r="N20" i="3" s="1"/>
  <c r="H20" i="3"/>
  <c r="G20" i="3"/>
  <c r="C20" i="3"/>
  <c r="O19" i="3"/>
  <c r="L19" i="3"/>
  <c r="H19" i="3"/>
  <c r="G19" i="3"/>
  <c r="C19" i="3"/>
  <c r="O18" i="3"/>
  <c r="P18" i="3" s="1"/>
  <c r="M18" i="3"/>
  <c r="N18" i="3" s="1"/>
  <c r="L18" i="3"/>
  <c r="H18" i="3"/>
  <c r="G18" i="3"/>
  <c r="C18" i="3"/>
  <c r="O17" i="3"/>
  <c r="P17" i="3" s="1"/>
  <c r="M17" i="3"/>
  <c r="L17" i="3"/>
  <c r="H17" i="3"/>
  <c r="G17" i="3"/>
  <c r="C17" i="3"/>
  <c r="O16" i="3"/>
  <c r="P16" i="3" s="1"/>
  <c r="L16" i="3"/>
  <c r="H16" i="3"/>
  <c r="G16" i="3"/>
  <c r="C16" i="3"/>
  <c r="O15" i="3"/>
  <c r="P15" i="3" s="1"/>
  <c r="L15" i="3"/>
  <c r="M15" i="3" s="1"/>
  <c r="N15" i="3" s="1"/>
  <c r="H15" i="3"/>
  <c r="G15" i="3"/>
  <c r="C15" i="3"/>
  <c r="O14" i="3"/>
  <c r="P14" i="3" s="1"/>
  <c r="L14" i="3"/>
  <c r="M14" i="3" s="1"/>
  <c r="N14" i="3" s="1"/>
  <c r="H14" i="3"/>
  <c r="G14" i="3"/>
  <c r="C14" i="3"/>
  <c r="O13" i="3"/>
  <c r="P13" i="3" s="1"/>
  <c r="M13" i="3"/>
  <c r="N13" i="3" s="1"/>
  <c r="L13" i="3"/>
  <c r="H13" i="3"/>
  <c r="G13" i="3"/>
  <c r="C13" i="3"/>
  <c r="P12" i="3"/>
  <c r="O12" i="3"/>
  <c r="L12" i="3"/>
  <c r="M12" i="3" s="1"/>
  <c r="N12" i="3" s="1"/>
  <c r="H12" i="3"/>
  <c r="G12" i="3"/>
  <c r="C12" i="3"/>
  <c r="O11" i="3"/>
  <c r="P11" i="3" s="1"/>
  <c r="M11" i="3"/>
  <c r="L11" i="3"/>
  <c r="H11" i="3"/>
  <c r="G11" i="3"/>
  <c r="C11" i="3"/>
  <c r="O10" i="3"/>
  <c r="L10" i="3"/>
  <c r="H10" i="3"/>
  <c r="G10" i="3"/>
  <c r="C10" i="3"/>
  <c r="O9" i="3"/>
  <c r="L9" i="3"/>
  <c r="M9" i="3" s="1"/>
  <c r="N9" i="3" s="1"/>
  <c r="H9" i="3"/>
  <c r="G9" i="3"/>
  <c r="C9" i="3"/>
  <c r="O8" i="3"/>
  <c r="P8" i="3" s="1"/>
  <c r="L8" i="3"/>
  <c r="H8" i="3"/>
  <c r="T14" i="3" s="1"/>
  <c r="G8" i="3"/>
  <c r="C8" i="3"/>
  <c r="U22" i="5" l="1"/>
  <c r="T22" i="5"/>
  <c r="S22" i="5"/>
  <c r="T8" i="5"/>
  <c r="Q8" i="4"/>
  <c r="Q11" i="4"/>
  <c r="Q14" i="4"/>
  <c r="Q22" i="4"/>
  <c r="Q8" i="3"/>
  <c r="Q11" i="3"/>
  <c r="P29" i="3"/>
  <c r="P12" i="4"/>
  <c r="Q17" i="4"/>
  <c r="N25" i="4"/>
  <c r="Q28" i="4"/>
  <c r="T17" i="4"/>
  <c r="Q30" i="3"/>
  <c r="N11" i="3"/>
  <c r="Q20" i="4"/>
  <c r="P28" i="4"/>
  <c r="Q30" i="4"/>
  <c r="Q9" i="4"/>
  <c r="T14" i="4"/>
  <c r="N17" i="3"/>
  <c r="Q26" i="3"/>
  <c r="Q15" i="4"/>
  <c r="Q24" i="4"/>
  <c r="Q27" i="4"/>
  <c r="Q10" i="4"/>
  <c r="Q13" i="4"/>
  <c r="T8" i="4" s="1"/>
  <c r="Q21" i="4"/>
  <c r="Q16" i="4"/>
  <c r="Q19" i="4"/>
  <c r="Q12" i="4"/>
  <c r="T9" i="4" s="1"/>
  <c r="Q18" i="4"/>
  <c r="Q26" i="4"/>
  <c r="Q23" i="4"/>
  <c r="T17" i="3"/>
  <c r="Q14" i="3"/>
  <c r="Q18" i="3"/>
  <c r="Q25" i="3"/>
  <c r="N21" i="4"/>
  <c r="N26" i="4"/>
  <c r="Q13" i="3"/>
  <c r="Q17" i="3"/>
  <c r="Q24" i="3"/>
  <c r="M12" i="4"/>
  <c r="N12" i="4" s="1"/>
  <c r="M17" i="4"/>
  <c r="N17" i="4" s="1"/>
  <c r="N28" i="4"/>
  <c r="M29" i="4"/>
  <c r="N29" i="4" s="1"/>
  <c r="M13" i="4"/>
  <c r="N13" i="4" s="1"/>
  <c r="T15" i="4"/>
  <c r="M30" i="4"/>
  <c r="P10" i="3"/>
  <c r="Q10" i="3" s="1"/>
  <c r="Q12" i="3"/>
  <c r="T15" i="3"/>
  <c r="P28" i="3"/>
  <c r="N30" i="4"/>
  <c r="Q28" i="3"/>
  <c r="T16" i="4"/>
  <c r="Q22" i="3"/>
  <c r="N27" i="3"/>
  <c r="Q29" i="3"/>
  <c r="M9" i="4"/>
  <c r="N9" i="4" s="1"/>
  <c r="M15" i="4"/>
  <c r="N15" i="4" s="1"/>
  <c r="Q20" i="3"/>
  <c r="Q27" i="3"/>
  <c r="Q23" i="3"/>
  <c r="Q16" i="3"/>
  <c r="Q15" i="3"/>
  <c r="M10" i="3"/>
  <c r="N10" i="3" s="1"/>
  <c r="M16" i="3"/>
  <c r="N16" i="3" s="1"/>
  <c r="P19" i="3"/>
  <c r="Q19" i="3" s="1"/>
  <c r="M28" i="3"/>
  <c r="N28" i="3" s="1"/>
  <c r="P9" i="3"/>
  <c r="Q9" i="3" s="1"/>
  <c r="M29" i="3"/>
  <c r="N29" i="3" s="1"/>
  <c r="M30" i="3"/>
  <c r="N30" i="3" s="1"/>
  <c r="M8" i="3"/>
  <c r="N8" i="3" s="1"/>
  <c r="T16" i="3"/>
  <c r="M19" i="3"/>
  <c r="N19" i="3" s="1"/>
  <c r="U22" i="4" l="1"/>
  <c r="T8" i="3"/>
  <c r="S22" i="4"/>
  <c r="T22" i="4"/>
  <c r="T9" i="3"/>
  <c r="U22" i="3"/>
  <c r="T22" i="3"/>
  <c r="S22" i="3"/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8" i="1"/>
  <c r="H8" i="1" l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8" i="1"/>
  <c r="P8" i="1" s="1"/>
  <c r="Q8" i="1" s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8" i="1"/>
  <c r="N8" i="1" s="1"/>
  <c r="L8" i="1"/>
  <c r="H9" i="1"/>
  <c r="T14" i="1" s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T17" i="1" l="1"/>
  <c r="T16" i="1"/>
  <c r="T15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8" i="1"/>
  <c r="L10" i="1" l="1"/>
  <c r="L9" i="1"/>
  <c r="L30" i="1" l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P30" i="1" l="1"/>
  <c r="Q30" i="1" s="1"/>
  <c r="N30" i="1"/>
  <c r="P29" i="1"/>
  <c r="Q29" i="1" s="1"/>
  <c r="N29" i="1"/>
  <c r="P28" i="1"/>
  <c r="Q28" i="1" s="1"/>
  <c r="N28" i="1"/>
  <c r="P27" i="1"/>
  <c r="Q27" i="1" s="1"/>
  <c r="N27" i="1"/>
  <c r="P26" i="1"/>
  <c r="Q26" i="1" s="1"/>
  <c r="N26" i="1"/>
  <c r="P25" i="1"/>
  <c r="Q25" i="1" s="1"/>
  <c r="N25" i="1"/>
  <c r="P24" i="1"/>
  <c r="Q24" i="1" s="1"/>
  <c r="N24" i="1"/>
  <c r="P23" i="1"/>
  <c r="Q23" i="1" s="1"/>
  <c r="N23" i="1"/>
  <c r="P22" i="1"/>
  <c r="Q22" i="1" s="1"/>
  <c r="N22" i="1"/>
  <c r="P21" i="1"/>
  <c r="Q21" i="1" s="1"/>
  <c r="N21" i="1"/>
  <c r="P20" i="1"/>
  <c r="Q20" i="1" s="1"/>
  <c r="N20" i="1"/>
  <c r="P19" i="1"/>
  <c r="Q19" i="1" s="1"/>
  <c r="N19" i="1"/>
  <c r="P18" i="1"/>
  <c r="Q18" i="1" s="1"/>
  <c r="N18" i="1"/>
  <c r="P17" i="1"/>
  <c r="Q17" i="1" s="1"/>
  <c r="N17" i="1"/>
  <c r="P16" i="1"/>
  <c r="Q16" i="1" s="1"/>
  <c r="N16" i="1"/>
  <c r="P15" i="1"/>
  <c r="Q15" i="1" s="1"/>
  <c r="N15" i="1"/>
  <c r="P14" i="1"/>
  <c r="Q14" i="1" s="1"/>
  <c r="N14" i="1"/>
  <c r="P13" i="1"/>
  <c r="Q13" i="1" s="1"/>
  <c r="T8" i="1" s="1"/>
  <c r="N13" i="1"/>
  <c r="P12" i="1"/>
  <c r="Q12" i="1" s="1"/>
  <c r="N12" i="1"/>
  <c r="P11" i="1"/>
  <c r="Q11" i="1" s="1"/>
  <c r="N11" i="1"/>
  <c r="P10" i="1"/>
  <c r="Q10" i="1" s="1"/>
  <c r="N10" i="1"/>
  <c r="P9" i="1"/>
  <c r="Q9" i="1" s="1"/>
  <c r="N9" i="1"/>
  <c r="T9" i="1" l="1"/>
  <c r="U22" i="1"/>
  <c r="S22" i="1"/>
  <c r="T22" i="1"/>
</calcChain>
</file>

<file path=xl/sharedStrings.xml><?xml version="1.0" encoding="utf-8"?>
<sst xmlns="http://schemas.openxmlformats.org/spreadsheetml/2006/main" count="524" uniqueCount="73">
  <si>
    <t>取引番号</t>
    <rPh sb="0" eb="2">
      <t>トリヒキ</t>
    </rPh>
    <rPh sb="2" eb="4">
      <t>バンゴウ</t>
    </rPh>
    <phoneticPr fontId="3"/>
  </si>
  <si>
    <t>受注日</t>
    <rPh sb="0" eb="2">
      <t>ジュチュウ</t>
    </rPh>
    <rPh sb="2" eb="3">
      <t>ビ</t>
    </rPh>
    <phoneticPr fontId="3"/>
  </si>
  <si>
    <t>個装数
(本)</t>
    <rPh sb="0" eb="1">
      <t>コ</t>
    </rPh>
    <rPh sb="1" eb="2">
      <t>ソウ</t>
    </rPh>
    <rPh sb="2" eb="3">
      <t>スウ</t>
    </rPh>
    <rPh sb="5" eb="6">
      <t>ホン</t>
    </rPh>
    <phoneticPr fontId="3"/>
  </si>
  <si>
    <t>単価(円)</t>
    <rPh sb="0" eb="2">
      <t>タンカ</t>
    </rPh>
    <rPh sb="3" eb="4">
      <t>エン</t>
    </rPh>
    <phoneticPr fontId="3"/>
  </si>
  <si>
    <t>請求金額
(円)</t>
    <rPh sb="0" eb="2">
      <t>セイキュウ</t>
    </rPh>
    <rPh sb="2" eb="4">
      <t>キンガク</t>
    </rPh>
    <rPh sb="6" eb="7">
      <t>エン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</si>
  <si>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</si>
  <si>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</si>
  <si>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</si>
  <si>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曜日</t>
    <rPh sb="0" eb="2">
      <t>ヨウビ</t>
    </rPh>
    <phoneticPr fontId="3"/>
  </si>
  <si>
    <t>法人</t>
    <rPh sb="0" eb="2">
      <t>ホウジン</t>
    </rPh>
    <phoneticPr fontId="3"/>
  </si>
  <si>
    <t>4日</t>
  </si>
  <si>
    <t>個人</t>
    <rPh sb="0" eb="2">
      <t>コジン</t>
    </rPh>
    <phoneticPr fontId="3"/>
  </si>
  <si>
    <t>6日</t>
  </si>
  <si>
    <t>19日</t>
  </si>
  <si>
    <t>標準品</t>
    <rPh sb="0" eb="2">
      <t>ヒョウジュン</t>
    </rPh>
    <rPh sb="2" eb="3">
      <t>ヒン</t>
    </rPh>
    <phoneticPr fontId="3"/>
  </si>
  <si>
    <t>8日</t>
  </si>
  <si>
    <t>9日</t>
  </si>
  <si>
    <t>ｷｬﾗｸﾀｰ品</t>
    <rPh sb="6" eb="7">
      <t>ヒン</t>
    </rPh>
    <phoneticPr fontId="3"/>
  </si>
  <si>
    <t>11日</t>
  </si>
  <si>
    <t>7日</t>
  </si>
  <si>
    <t>27日</t>
  </si>
  <si>
    <t>26日</t>
  </si>
  <si>
    <t>梱包単位一覧</t>
    <rPh sb="0" eb="2">
      <t>コンポウ</t>
    </rPh>
    <rPh sb="2" eb="4">
      <t>タンイ</t>
    </rPh>
    <rPh sb="4" eb="6">
      <t>イチラン</t>
    </rPh>
    <phoneticPr fontId="3"/>
  </si>
  <si>
    <t>梱包単位(本)</t>
    <rPh sb="0" eb="2">
      <t>コンポウ</t>
    </rPh>
    <rPh sb="2" eb="4">
      <t>タンイ</t>
    </rPh>
    <rPh sb="5" eb="6">
      <t>ホン</t>
    </rPh>
    <phoneticPr fontId="3"/>
  </si>
  <si>
    <t>仕切率一覧</t>
    <rPh sb="0" eb="2">
      <t>シキリ</t>
    </rPh>
    <rPh sb="2" eb="3">
      <t>リツ</t>
    </rPh>
    <rPh sb="3" eb="5">
      <t>イチラン</t>
    </rPh>
    <phoneticPr fontId="3"/>
  </si>
  <si>
    <t>キャラクター品</t>
    <rPh sb="6" eb="7">
      <t>ヒン</t>
    </rPh>
    <phoneticPr fontId="3"/>
  </si>
  <si>
    <t>仕切率コード</t>
    <rPh sb="0" eb="2">
      <t>シキリ</t>
    </rPh>
    <rPh sb="2" eb="3">
      <t>リツ</t>
    </rPh>
    <phoneticPr fontId="3"/>
  </si>
  <si>
    <t>A</t>
    <phoneticPr fontId="3"/>
  </si>
  <si>
    <t>B</t>
    <phoneticPr fontId="3"/>
  </si>
  <si>
    <t>仕切率</t>
    <rPh sb="0" eb="2">
      <t>シキリ</t>
    </rPh>
    <rPh sb="2" eb="3">
      <t>リツ</t>
    </rPh>
    <phoneticPr fontId="3"/>
  </si>
  <si>
    <t>箱詰対象数
(本)</t>
    <rPh sb="0" eb="2">
      <t>ハコヅ</t>
    </rPh>
    <rPh sb="2" eb="4">
      <t>タイショウ</t>
    </rPh>
    <rPh sb="4" eb="5">
      <t>スウ</t>
    </rPh>
    <rPh sb="7" eb="8">
      <t>ホン</t>
    </rPh>
    <phoneticPr fontId="3"/>
  </si>
  <si>
    <t>受注件数
(件)</t>
    <rPh sb="6" eb="7">
      <t>ケン</t>
    </rPh>
    <phoneticPr fontId="3"/>
  </si>
  <si>
    <t>分類一覧</t>
    <rPh sb="0" eb="2">
      <t>ブンルイ</t>
    </rPh>
    <rPh sb="2" eb="4">
      <t>イチラン</t>
    </rPh>
    <phoneticPr fontId="3"/>
  </si>
  <si>
    <t>得意先
区分</t>
    <rPh sb="0" eb="3">
      <t>トクイサキ</t>
    </rPh>
    <rPh sb="4" eb="6">
      <t>クブン</t>
    </rPh>
    <phoneticPr fontId="3"/>
  </si>
  <si>
    <t>分類名</t>
    <rPh sb="0" eb="2">
      <t>ブンルイ</t>
    </rPh>
    <rPh sb="2" eb="3">
      <t>メイ</t>
    </rPh>
    <phoneticPr fontId="3"/>
  </si>
  <si>
    <t>受注数合計
(本)</t>
    <rPh sb="0" eb="2">
      <t>ジュチュウ</t>
    </rPh>
    <rPh sb="2" eb="3">
      <t>スウ</t>
    </rPh>
    <rPh sb="7" eb="8">
      <t>ホン</t>
    </rPh>
    <phoneticPr fontId="3"/>
  </si>
  <si>
    <t>単価
(円)</t>
    <rPh sb="0" eb="2">
      <t>タンカ</t>
    </rPh>
    <rPh sb="4" eb="5">
      <t>エン</t>
    </rPh>
    <phoneticPr fontId="3"/>
  </si>
  <si>
    <t>金額
(円)</t>
    <rPh sb="0" eb="2">
      <t>キンガク</t>
    </rPh>
    <rPh sb="4" eb="5">
      <t>エン</t>
    </rPh>
    <phoneticPr fontId="3"/>
  </si>
  <si>
    <t>得意先区分別の請求金額合計</t>
    <rPh sb="0" eb="3">
      <t>トクイサキ</t>
    </rPh>
    <rPh sb="3" eb="5">
      <t>クブン</t>
    </rPh>
    <rPh sb="5" eb="6">
      <t>ベツ</t>
    </rPh>
    <rPh sb="7" eb="9">
      <t>セイキュウ</t>
    </rPh>
    <rPh sb="9" eb="11">
      <t>キンガク</t>
    </rPh>
    <rPh sb="11" eb="13">
      <t>ゴウケイ</t>
    </rPh>
    <phoneticPr fontId="3"/>
  </si>
  <si>
    <t>分類名別の受注件数</t>
    <rPh sb="0" eb="2">
      <t>ブンルイ</t>
    </rPh>
    <rPh sb="2" eb="3">
      <t>メイ</t>
    </rPh>
    <rPh sb="3" eb="4">
      <t>ベツ</t>
    </rPh>
    <rPh sb="5" eb="7">
      <t>ジュチュウ</t>
    </rPh>
    <rPh sb="7" eb="9">
      <t>ケンスウ</t>
    </rPh>
    <phoneticPr fontId="3"/>
  </si>
  <si>
    <t>1件の請求金額が最も高い受注</t>
    <rPh sb="1" eb="2">
      <t>ケン</t>
    </rPh>
    <rPh sb="3" eb="5">
      <t>セイキュウ</t>
    </rPh>
    <rPh sb="5" eb="7">
      <t>キンガク</t>
    </rPh>
    <rPh sb="8" eb="9">
      <t>モット</t>
    </rPh>
    <rPh sb="10" eb="11">
      <t>タカ</t>
    </rPh>
    <rPh sb="12" eb="14">
      <t>ジュチュウ</t>
    </rPh>
    <phoneticPr fontId="3"/>
  </si>
  <si>
    <t>分類コード</t>
    <rPh sb="0" eb="2">
      <t>ブンルイ</t>
    </rPh>
    <phoneticPr fontId="3"/>
  </si>
  <si>
    <t>請求金額合計
(円)</t>
    <rPh sb="0" eb="2">
      <t>セイキュウ</t>
    </rPh>
    <rPh sb="2" eb="4">
      <t>キンガク</t>
    </rPh>
    <rPh sb="4" eb="6">
      <t>ゴウケイ</t>
    </rPh>
    <rPh sb="8" eb="9">
      <t>エン</t>
    </rPh>
    <phoneticPr fontId="3"/>
  </si>
  <si>
    <t>1-HYOJ-A</t>
  </si>
  <si>
    <t>2-TOKU</t>
  </si>
  <si>
    <t>2-CHAL</t>
  </si>
  <si>
    <t>2-SOTU</t>
  </si>
  <si>
    <t>1-SOTU-A</t>
  </si>
  <si>
    <t>1-TOKU-B</t>
  </si>
  <si>
    <t>1-TOKU-A</t>
  </si>
  <si>
    <t>1-CHAL-B</t>
  </si>
  <si>
    <t>2-HYOJ</t>
  </si>
  <si>
    <t>SKY文具のシャープペンシル受注一覧</t>
    <rPh sb="3" eb="5">
      <t>ブング</t>
    </rPh>
    <rPh sb="14" eb="16">
      <t>ジュチュウ</t>
    </rPh>
    <rPh sb="16" eb="18">
      <t>イチラン</t>
    </rPh>
    <phoneticPr fontId="2"/>
  </si>
  <si>
    <t>2019年</t>
    <rPh sb="4" eb="5">
      <t>ネン</t>
    </rPh>
    <phoneticPr fontId="3"/>
  </si>
  <si>
    <t>8月</t>
  </si>
  <si>
    <t>3日</t>
    <rPh sb="1" eb="2">
      <t>ニチ</t>
    </rPh>
    <phoneticPr fontId="3"/>
  </si>
  <si>
    <t>16日</t>
  </si>
  <si>
    <t>29日</t>
  </si>
  <si>
    <t>9月</t>
  </si>
  <si>
    <t>13日</t>
  </si>
  <si>
    <t>17日</t>
  </si>
  <si>
    <t>10月</t>
  </si>
  <si>
    <t>24日</t>
  </si>
  <si>
    <t>11月</t>
  </si>
  <si>
    <t>12日</t>
  </si>
  <si>
    <t>シャーペン受注数(本)</t>
    <rPh sb="5" eb="7">
      <t>ジュチュウ</t>
    </rPh>
    <rPh sb="7" eb="8">
      <t>スウ</t>
    </rPh>
    <phoneticPr fontId="3"/>
  </si>
  <si>
    <t>TOKU</t>
  </si>
  <si>
    <t>HYOJ</t>
  </si>
  <si>
    <t>SOTU</t>
  </si>
  <si>
    <t>CHAL</t>
  </si>
  <si>
    <t>特注品</t>
    <rPh sb="0" eb="2">
      <t>トクチュウ</t>
    </rPh>
    <rPh sb="2" eb="3">
      <t>ヒン</t>
    </rPh>
    <phoneticPr fontId="3"/>
  </si>
  <si>
    <t>卒業記念品</t>
    <rPh sb="0" eb="2">
      <t>ソツギョウ</t>
    </rPh>
    <rPh sb="2" eb="4">
      <t>キネン</t>
    </rPh>
    <rPh sb="4" eb="5">
      <t>ヒン</t>
    </rPh>
    <phoneticPr fontId="3"/>
  </si>
  <si>
    <t>競技者氏名</t>
    <rPh sb="0" eb="5">
      <t>キョウギシャシメイ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</si>
</sst>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"/>
  </numFmts>
  <fonts count="1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2"/>
      <charset val="128"/>
    </font>
    <font>
      <sz val="20"/>
      <color rgb="FF0070C0"/>
      <name val="ＭＳ Ｐゴシック"/>
      <family val="2"/>
      <charset val="128"/>
    </font>
    <font>
      <b/>
      <sz val="11"/>
      <color rgb="FF0070C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4" fillId="0" borderId="0">
      <alignment vertical="center"/>
    </xf>
  </cellStyleXfs>
  <cellXfs count="27">
    <xf numFmtId="0" fontId="0" fillId="0" borderId="0" xfId="0">
      <alignment vertical="center"/>
    </xf>
    <xf numFmtId="0" fontId="5" fillId="0" borderId="0" xfId="2" applyFont="1">
      <alignment vertical="center"/>
    </xf>
    <xf numFmtId="0" fontId="5" fillId="0" borderId="0" xfId="0" applyFont="1">
      <alignment vertical="center"/>
    </xf>
    <xf numFmtId="0" fontId="7" fillId="0" borderId="1" xfId="0" applyNumberFormat="1" applyFont="1" applyBorder="1">
      <alignment vertical="center"/>
    </xf>
    <xf numFmtId="0" fontId="7" fillId="0" borderId="1" xfId="1" applyNumberFormat="1" applyFont="1" applyBorder="1">
      <alignment vertical="center"/>
    </xf>
    <xf numFmtId="0" fontId="7" fillId="0" borderId="1" xfId="0" applyFont="1" applyBorder="1">
      <alignment vertical="center"/>
    </xf>
    <xf numFmtId="0" fontId="8" fillId="0" borderId="0" xfId="0" applyFont="1">
      <alignment vertical="center"/>
    </xf>
    <xf numFmtId="0" fontId="7" fillId="0" borderId="0" xfId="0" applyFont="1">
      <alignment vertical="center"/>
    </xf>
    <xf numFmtId="9" fontId="7" fillId="0" borderId="1" xfId="0" applyNumberFormat="1" applyFont="1" applyBorder="1">
      <alignment vertical="center"/>
    </xf>
    <xf numFmtId="0" fontId="9" fillId="0" borderId="0" xfId="2" applyFont="1">
      <alignment vertical="center"/>
    </xf>
    <xf numFmtId="0" fontId="6" fillId="2" borderId="1" xfId="2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176" fontId="7" fillId="0" borderId="1" xfId="0" applyNumberFormat="1" applyFont="1" applyBorder="1">
      <alignment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</cellXfs>
  <cellStyles count="6">
    <cellStyle name="桁区切り" xfId="1" builtinId="6"/>
    <cellStyle name="桁区切り 2" xfId="3"/>
    <cellStyle name="標準" xfId="0" builtinId="0"/>
    <cellStyle name="標準 2" xfId="2"/>
    <cellStyle name="標準 2 2" xfId="4"/>
    <cellStyle name="標準 3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showZeros="0" zoomScaleNormal="100" workbookViewId="0"/>
  </sheetViews>
  <sheetFormatPr defaultRowHeight="13.5" x14ac:dyDescent="0.15"/>
  <cols>
    <col min="1" max="1" width="9" style="2"/>
    <col min="2" max="2" width="10.875" style="2" customWidth="1"/>
    <col min="3" max="3" width="7.125" style="2" customWidth="1"/>
    <col min="4" max="4" width="7.375" style="2" bestFit="1" customWidth="1"/>
    <col min="5" max="5" width="4.375" style="2" bestFit="1" customWidth="1"/>
    <col min="6" max="6" width="5.375" style="2" bestFit="1" customWidth="1"/>
    <col min="7" max="7" width="5.25" style="2" bestFit="1" customWidth="1"/>
    <col min="8" max="8" width="11" style="2" bestFit="1" customWidth="1"/>
    <col min="9" max="11" width="6.625" style="2" customWidth="1"/>
    <col min="12" max="13" width="11" style="2" bestFit="1" customWidth="1"/>
    <col min="14" max="14" width="7.125" style="2" bestFit="1" customWidth="1"/>
    <col min="15" max="15" width="5.25" style="2" customWidth="1"/>
    <col min="16" max="16" width="6.5" style="2" bestFit="1" customWidth="1"/>
    <col min="17" max="17" width="9" style="2" bestFit="1" customWidth="1"/>
    <col min="18" max="18" width="2.625" style="2" customWidth="1"/>
    <col min="19" max="19" width="11" style="2" bestFit="1" customWidth="1"/>
    <col min="20" max="20" width="12.75" style="2" customWidth="1"/>
    <col min="21" max="16384" width="9" style="2"/>
  </cols>
  <sheetData>
    <row r="1" spans="1:20" x14ac:dyDescent="0.15">
      <c r="A1" t="s">
        <v>72</v>
      </c>
    </row>
    <row r="2" spans="1:20" x14ac:dyDescent="0.15">
      <c r="A2" s="1"/>
    </row>
    <row r="4" spans="1:20" ht="24" x14ac:dyDescent="0.15">
      <c r="B4" s="9" t="s">
        <v>52</v>
      </c>
    </row>
    <row r="5" spans="1:20" x14ac:dyDescent="0.15">
      <c r="S5" s="11" t="s">
        <v>38</v>
      </c>
      <c r="T5" s="7"/>
    </row>
    <row r="6" spans="1:20" ht="13.5" customHeight="1" x14ac:dyDescent="0.15">
      <c r="B6" s="21" t="s">
        <v>0</v>
      </c>
      <c r="C6" s="20" t="s">
        <v>33</v>
      </c>
      <c r="D6" s="21" t="s">
        <v>1</v>
      </c>
      <c r="E6" s="21"/>
      <c r="F6" s="21"/>
      <c r="G6" s="21"/>
      <c r="H6" s="21" t="s">
        <v>34</v>
      </c>
      <c r="I6" s="24" t="s">
        <v>65</v>
      </c>
      <c r="J6" s="25"/>
      <c r="K6" s="26"/>
      <c r="L6" s="22" t="s">
        <v>35</v>
      </c>
      <c r="M6" s="20" t="s">
        <v>30</v>
      </c>
      <c r="N6" s="22" t="s">
        <v>2</v>
      </c>
      <c r="O6" s="20" t="s">
        <v>36</v>
      </c>
      <c r="P6" s="22" t="s">
        <v>37</v>
      </c>
      <c r="Q6" s="20" t="s">
        <v>4</v>
      </c>
      <c r="S6" s="18" t="s">
        <v>33</v>
      </c>
      <c r="T6" s="18" t="s">
        <v>42</v>
      </c>
    </row>
    <row r="7" spans="1:20" x14ac:dyDescent="0.15">
      <c r="B7" s="21"/>
      <c r="C7" s="21"/>
      <c r="D7" s="10" t="s">
        <v>5</v>
      </c>
      <c r="E7" s="10" t="s">
        <v>6</v>
      </c>
      <c r="F7" s="10" t="s">
        <v>7</v>
      </c>
      <c r="G7" s="10" t="s">
        <v>8</v>
      </c>
      <c r="H7" s="21"/>
      <c r="I7" s="10">
        <v>0.2</v>
      </c>
      <c r="J7" s="10">
        <v>0.3</v>
      </c>
      <c r="K7" s="10">
        <v>0.5</v>
      </c>
      <c r="L7" s="23"/>
      <c r="M7" s="21"/>
      <c r="N7" s="23"/>
      <c r="O7" s="21"/>
      <c r="P7" s="23"/>
      <c r="Q7" s="21"/>
      <c r="S7" s="19"/>
      <c r="T7" s="19"/>
    </row>
    <row r="8" spans="1:20" x14ac:dyDescent="0.15">
      <c r="B8" s="5" t="s">
        <v>43</v>
      </c>
      <c r="C8" s="5" t="str">
        <f>CHOOSE(LEFT(B8,1),"法人","個人")</f>
        <v>法人</v>
      </c>
      <c r="D8" s="3" t="s">
        <v>53</v>
      </c>
      <c r="E8" s="3" t="s">
        <v>54</v>
      </c>
      <c r="F8" s="3" t="s">
        <v>55</v>
      </c>
      <c r="G8" s="3" t="str">
        <f>TEXT(DATEVALUE(D8&amp;E8&amp;F8),"aaa")</f>
        <v>土</v>
      </c>
      <c r="H8" s="3" t="str">
        <f t="shared" ref="H8:H30" si="0">ASC(VLOOKUP(MID(B8,3,4),分類,2,FALSE))</f>
        <v>標準品</v>
      </c>
      <c r="I8" s="5">
        <v>220</v>
      </c>
      <c r="J8" s="5">
        <v>310</v>
      </c>
      <c r="K8" s="5">
        <v>120</v>
      </c>
      <c r="L8" s="5">
        <f>SUM(I8:K8)</f>
        <v>650</v>
      </c>
      <c r="M8" s="3">
        <f t="shared" ref="M8:M30" si="1">FLOOR(L8,HLOOKUP(MID(B8,3,4),梱包,2,FALSE))</f>
        <v>650</v>
      </c>
      <c r="N8" s="3">
        <f>L8-M8</f>
        <v>0</v>
      </c>
      <c r="O8" s="3">
        <f t="shared" ref="O8:O30" si="2">VLOOKUP(MID(B8,3,4),分類,3,FALSE)</f>
        <v>20</v>
      </c>
      <c r="P8" s="4">
        <f>O8*L8</f>
        <v>13000</v>
      </c>
      <c r="Q8" s="4">
        <f t="shared" ref="Q8:Q30" si="3">IF(C8="法人",ROUND(P8*HLOOKUP(RIGHT(B8,1),仕切,2,FALSE),0),P8)</f>
        <v>13000</v>
      </c>
      <c r="S8" s="5" t="s">
        <v>9</v>
      </c>
      <c r="T8" s="4">
        <f>SUMIF($C$8:$C$30,S8,$Q$8:$Q$30)</f>
        <v>185563</v>
      </c>
    </row>
    <row r="9" spans="1:20" x14ac:dyDescent="0.15">
      <c r="B9" s="5" t="s">
        <v>44</v>
      </c>
      <c r="C9" s="5" t="str">
        <f t="shared" ref="C9:C30" si="4">CHOOSE(LEFT(B9,1),"法人","個人")</f>
        <v>個人</v>
      </c>
      <c r="D9" s="3" t="s">
        <v>53</v>
      </c>
      <c r="E9" s="3" t="s">
        <v>54</v>
      </c>
      <c r="F9" s="3" t="s">
        <v>19</v>
      </c>
      <c r="G9" s="3" t="str">
        <f t="shared" ref="G9:G30" si="5">TEXT(DATEVALUE(D9&amp;E9&amp;F9),"aaa")</f>
        <v>水</v>
      </c>
      <c r="H9" s="3" t="str">
        <f t="shared" si="0"/>
        <v>特注品</v>
      </c>
      <c r="I9" s="5">
        <v>20</v>
      </c>
      <c r="J9" s="5">
        <v>5</v>
      </c>
      <c r="K9" s="5">
        <v>20</v>
      </c>
      <c r="L9" s="5">
        <f t="shared" ref="L9:L10" si="6">SUM(I9:K9)</f>
        <v>45</v>
      </c>
      <c r="M9" s="3">
        <f t="shared" si="1"/>
        <v>0</v>
      </c>
      <c r="N9" s="3">
        <f t="shared" ref="N9:N30" si="7">L9-M9</f>
        <v>45</v>
      </c>
      <c r="O9" s="3">
        <f t="shared" si="2"/>
        <v>40</v>
      </c>
      <c r="P9" s="4">
        <f t="shared" ref="P9:P30" si="8">O9*L9</f>
        <v>1800</v>
      </c>
      <c r="Q9" s="4">
        <f t="shared" si="3"/>
        <v>1800</v>
      </c>
      <c r="S9" s="5" t="s">
        <v>11</v>
      </c>
      <c r="T9" s="4">
        <f>SUMIF($C$8:$C$30,S9,$Q$8:$Q$30)</f>
        <v>17010</v>
      </c>
    </row>
    <row r="10" spans="1:20" x14ac:dyDescent="0.15">
      <c r="B10" s="5" t="s">
        <v>45</v>
      </c>
      <c r="C10" s="5" t="str">
        <f t="shared" si="4"/>
        <v>個人</v>
      </c>
      <c r="D10" s="3" t="s">
        <v>53</v>
      </c>
      <c r="E10" s="3" t="s">
        <v>54</v>
      </c>
      <c r="F10" s="3" t="s">
        <v>16</v>
      </c>
      <c r="G10" s="3" t="str">
        <f t="shared" si="5"/>
        <v>金</v>
      </c>
      <c r="H10" s="3" t="str">
        <f t="shared" si="0"/>
        <v>ｷｬﾗｸﾀｰ品</v>
      </c>
      <c r="I10" s="5">
        <v>8</v>
      </c>
      <c r="J10" s="5">
        <v>20</v>
      </c>
      <c r="K10" s="5">
        <v>10</v>
      </c>
      <c r="L10" s="5">
        <f t="shared" si="6"/>
        <v>38</v>
      </c>
      <c r="M10" s="3">
        <f t="shared" si="1"/>
        <v>20</v>
      </c>
      <c r="N10" s="3">
        <f t="shared" si="7"/>
        <v>18</v>
      </c>
      <c r="O10" s="3">
        <f t="shared" si="2"/>
        <v>50</v>
      </c>
      <c r="P10" s="4">
        <f t="shared" si="8"/>
        <v>1900</v>
      </c>
      <c r="Q10" s="4">
        <f t="shared" si="3"/>
        <v>1900</v>
      </c>
    </row>
    <row r="11" spans="1:20" x14ac:dyDescent="0.15">
      <c r="B11" s="3" t="s">
        <v>45</v>
      </c>
      <c r="C11" s="5" t="str">
        <f t="shared" si="4"/>
        <v>個人</v>
      </c>
      <c r="D11" s="3" t="s">
        <v>53</v>
      </c>
      <c r="E11" s="3" t="s">
        <v>54</v>
      </c>
      <c r="F11" s="3" t="s">
        <v>18</v>
      </c>
      <c r="G11" s="3" t="str">
        <f t="shared" si="5"/>
        <v>日</v>
      </c>
      <c r="H11" s="3" t="str">
        <f t="shared" si="0"/>
        <v>ｷｬﾗｸﾀｰ品</v>
      </c>
      <c r="I11" s="3">
        <v>20</v>
      </c>
      <c r="J11" s="3">
        <v>5</v>
      </c>
      <c r="K11" s="3">
        <v>5</v>
      </c>
      <c r="L11" s="3">
        <f t="shared" ref="L11:L30" si="9">SUM(I11:K11)</f>
        <v>30</v>
      </c>
      <c r="M11" s="3">
        <f t="shared" si="1"/>
        <v>20</v>
      </c>
      <c r="N11" s="3">
        <f t="shared" si="7"/>
        <v>10</v>
      </c>
      <c r="O11" s="3">
        <f t="shared" si="2"/>
        <v>50</v>
      </c>
      <c r="P11" s="4">
        <f t="shared" si="8"/>
        <v>1500</v>
      </c>
      <c r="Q11" s="4">
        <f t="shared" si="3"/>
        <v>1500</v>
      </c>
      <c r="S11" s="11" t="s">
        <v>39</v>
      </c>
      <c r="T11" s="7"/>
    </row>
    <row r="12" spans="1:20" ht="13.5" customHeight="1" x14ac:dyDescent="0.15">
      <c r="B12" s="3" t="s">
        <v>46</v>
      </c>
      <c r="C12" s="5" t="str">
        <f t="shared" si="4"/>
        <v>個人</v>
      </c>
      <c r="D12" s="3" t="s">
        <v>53</v>
      </c>
      <c r="E12" s="3" t="s">
        <v>54</v>
      </c>
      <c r="F12" s="3" t="s">
        <v>56</v>
      </c>
      <c r="G12" s="3" t="str">
        <f t="shared" si="5"/>
        <v>金</v>
      </c>
      <c r="H12" s="3" t="str">
        <f t="shared" si="0"/>
        <v>卒業記念品</v>
      </c>
      <c r="I12" s="3">
        <v>5</v>
      </c>
      <c r="J12" s="3">
        <v>15</v>
      </c>
      <c r="K12" s="3">
        <v>12</v>
      </c>
      <c r="L12" s="3">
        <f t="shared" si="9"/>
        <v>32</v>
      </c>
      <c r="M12" s="3">
        <f t="shared" si="1"/>
        <v>30</v>
      </c>
      <c r="N12" s="3">
        <f t="shared" si="7"/>
        <v>2</v>
      </c>
      <c r="O12" s="3">
        <f t="shared" si="2"/>
        <v>30</v>
      </c>
      <c r="P12" s="4">
        <f t="shared" si="8"/>
        <v>960</v>
      </c>
      <c r="Q12" s="4">
        <f t="shared" si="3"/>
        <v>960</v>
      </c>
      <c r="S12" s="15" t="s">
        <v>34</v>
      </c>
      <c r="T12" s="17" t="s">
        <v>31</v>
      </c>
    </row>
    <row r="13" spans="1:20" x14ac:dyDescent="0.15">
      <c r="B13" s="3" t="s">
        <v>47</v>
      </c>
      <c r="C13" s="5" t="str">
        <f t="shared" si="4"/>
        <v>法人</v>
      </c>
      <c r="D13" s="3" t="s">
        <v>53</v>
      </c>
      <c r="E13" s="3" t="s">
        <v>54</v>
      </c>
      <c r="F13" s="3" t="s">
        <v>21</v>
      </c>
      <c r="G13" s="3" t="str">
        <f t="shared" si="5"/>
        <v>月</v>
      </c>
      <c r="H13" s="3" t="str">
        <f t="shared" si="0"/>
        <v>卒業記念品</v>
      </c>
      <c r="I13" s="3">
        <v>90</v>
      </c>
      <c r="J13" s="3">
        <v>280</v>
      </c>
      <c r="K13" s="3">
        <v>60</v>
      </c>
      <c r="L13" s="3">
        <f t="shared" si="9"/>
        <v>430</v>
      </c>
      <c r="M13" s="3">
        <f t="shared" si="1"/>
        <v>420</v>
      </c>
      <c r="N13" s="3">
        <f t="shared" si="7"/>
        <v>10</v>
      </c>
      <c r="O13" s="3">
        <f t="shared" si="2"/>
        <v>30</v>
      </c>
      <c r="P13" s="4">
        <f t="shared" si="8"/>
        <v>12900</v>
      </c>
      <c r="Q13" s="4">
        <f t="shared" si="3"/>
        <v>12900</v>
      </c>
      <c r="S13" s="16"/>
      <c r="T13" s="16"/>
    </row>
    <row r="14" spans="1:20" x14ac:dyDescent="0.15">
      <c r="B14" s="3" t="s">
        <v>48</v>
      </c>
      <c r="C14" s="5" t="str">
        <f t="shared" si="4"/>
        <v>法人</v>
      </c>
      <c r="D14" s="3" t="s">
        <v>53</v>
      </c>
      <c r="E14" s="3" t="s">
        <v>54</v>
      </c>
      <c r="F14" s="3" t="s">
        <v>57</v>
      </c>
      <c r="G14" s="3" t="str">
        <f t="shared" si="5"/>
        <v>木</v>
      </c>
      <c r="H14" s="3" t="str">
        <f t="shared" si="0"/>
        <v>特注品</v>
      </c>
      <c r="I14" s="3">
        <v>365</v>
      </c>
      <c r="J14" s="3">
        <v>150</v>
      </c>
      <c r="K14" s="3">
        <v>110</v>
      </c>
      <c r="L14" s="3">
        <f t="shared" si="9"/>
        <v>625</v>
      </c>
      <c r="M14" s="3">
        <f t="shared" si="1"/>
        <v>600</v>
      </c>
      <c r="N14" s="3">
        <f t="shared" si="7"/>
        <v>25</v>
      </c>
      <c r="O14" s="3">
        <f t="shared" si="2"/>
        <v>40</v>
      </c>
      <c r="P14" s="4">
        <f t="shared" si="8"/>
        <v>25000</v>
      </c>
      <c r="Q14" s="4">
        <f t="shared" si="3"/>
        <v>18750</v>
      </c>
      <c r="S14" s="5" t="s">
        <v>70</v>
      </c>
      <c r="T14" s="5">
        <f>COUNTIF($H$8:$H$30,S14)</f>
        <v>8</v>
      </c>
    </row>
    <row r="15" spans="1:20" x14ac:dyDescent="0.15">
      <c r="B15" s="3" t="s">
        <v>43</v>
      </c>
      <c r="C15" s="5" t="str">
        <f t="shared" si="4"/>
        <v>法人</v>
      </c>
      <c r="D15" s="3" t="s">
        <v>53</v>
      </c>
      <c r="E15" s="3" t="s">
        <v>58</v>
      </c>
      <c r="F15" s="3" t="s">
        <v>10</v>
      </c>
      <c r="G15" s="3" t="str">
        <f t="shared" si="5"/>
        <v>水</v>
      </c>
      <c r="H15" s="3" t="str">
        <f t="shared" si="0"/>
        <v>標準品</v>
      </c>
      <c r="I15" s="3">
        <v>130</v>
      </c>
      <c r="J15" s="3">
        <v>245</v>
      </c>
      <c r="K15" s="3">
        <v>150</v>
      </c>
      <c r="L15" s="3">
        <f t="shared" si="9"/>
        <v>525</v>
      </c>
      <c r="M15" s="3">
        <f t="shared" si="1"/>
        <v>500</v>
      </c>
      <c r="N15" s="3">
        <f t="shared" si="7"/>
        <v>25</v>
      </c>
      <c r="O15" s="3">
        <f t="shared" si="2"/>
        <v>20</v>
      </c>
      <c r="P15" s="4">
        <f t="shared" si="8"/>
        <v>10500</v>
      </c>
      <c r="Q15" s="4">
        <f t="shared" si="3"/>
        <v>10500</v>
      </c>
      <c r="S15" s="5" t="s">
        <v>14</v>
      </c>
      <c r="T15" s="5">
        <f t="shared" ref="T15:T17" si="10">COUNTIF($H$8:$H$30,S15)</f>
        <v>6</v>
      </c>
    </row>
    <row r="16" spans="1:20" x14ac:dyDescent="0.15">
      <c r="B16" s="3" t="s">
        <v>43</v>
      </c>
      <c r="C16" s="5" t="str">
        <f t="shared" si="4"/>
        <v>法人</v>
      </c>
      <c r="D16" s="3" t="s">
        <v>53</v>
      </c>
      <c r="E16" s="3" t="s">
        <v>58</v>
      </c>
      <c r="F16" s="3" t="s">
        <v>12</v>
      </c>
      <c r="G16" s="3" t="str">
        <f t="shared" si="5"/>
        <v>金</v>
      </c>
      <c r="H16" s="3" t="str">
        <f t="shared" si="0"/>
        <v>標準品</v>
      </c>
      <c r="I16" s="3">
        <v>400</v>
      </c>
      <c r="J16" s="3">
        <v>410</v>
      </c>
      <c r="K16" s="3">
        <v>130</v>
      </c>
      <c r="L16" s="3">
        <f t="shared" si="9"/>
        <v>940</v>
      </c>
      <c r="M16" s="3">
        <f t="shared" si="1"/>
        <v>900</v>
      </c>
      <c r="N16" s="3">
        <f t="shared" si="7"/>
        <v>40</v>
      </c>
      <c r="O16" s="3">
        <f t="shared" si="2"/>
        <v>20</v>
      </c>
      <c r="P16" s="4">
        <f t="shared" si="8"/>
        <v>18800</v>
      </c>
      <c r="Q16" s="4">
        <f t="shared" si="3"/>
        <v>18800</v>
      </c>
      <c r="S16" s="5" t="s">
        <v>71</v>
      </c>
      <c r="T16" s="5">
        <f t="shared" si="10"/>
        <v>4</v>
      </c>
    </row>
    <row r="17" spans="2:21" x14ac:dyDescent="0.15">
      <c r="B17" s="3" t="s">
        <v>49</v>
      </c>
      <c r="C17" s="5" t="str">
        <f t="shared" si="4"/>
        <v>法人</v>
      </c>
      <c r="D17" s="3" t="s">
        <v>53</v>
      </c>
      <c r="E17" s="3" t="s">
        <v>58</v>
      </c>
      <c r="F17" s="3" t="s">
        <v>59</v>
      </c>
      <c r="G17" s="3" t="str">
        <f t="shared" si="5"/>
        <v>金</v>
      </c>
      <c r="H17" s="3" t="str">
        <f t="shared" si="0"/>
        <v>特注品</v>
      </c>
      <c r="I17" s="3">
        <v>80</v>
      </c>
      <c r="J17" s="3">
        <v>250</v>
      </c>
      <c r="K17" s="3">
        <v>50</v>
      </c>
      <c r="L17" s="3">
        <f t="shared" si="9"/>
        <v>380</v>
      </c>
      <c r="M17" s="3">
        <f t="shared" si="1"/>
        <v>360</v>
      </c>
      <c r="N17" s="3">
        <f t="shared" si="7"/>
        <v>20</v>
      </c>
      <c r="O17" s="3">
        <f t="shared" si="2"/>
        <v>40</v>
      </c>
      <c r="P17" s="4">
        <f t="shared" si="8"/>
        <v>15200</v>
      </c>
      <c r="Q17" s="4">
        <f t="shared" si="3"/>
        <v>15200</v>
      </c>
      <c r="S17" s="5" t="s">
        <v>17</v>
      </c>
      <c r="T17" s="5">
        <f t="shared" si="10"/>
        <v>5</v>
      </c>
    </row>
    <row r="18" spans="2:21" x14ac:dyDescent="0.15">
      <c r="B18" s="3" t="s">
        <v>46</v>
      </c>
      <c r="C18" s="5" t="str">
        <f t="shared" si="4"/>
        <v>個人</v>
      </c>
      <c r="D18" s="3" t="s">
        <v>53</v>
      </c>
      <c r="E18" s="3" t="s">
        <v>58</v>
      </c>
      <c r="F18" s="3" t="s">
        <v>60</v>
      </c>
      <c r="G18" s="3" t="str">
        <f t="shared" si="5"/>
        <v>火</v>
      </c>
      <c r="H18" s="3" t="str">
        <f t="shared" si="0"/>
        <v>卒業記念品</v>
      </c>
      <c r="I18" s="3">
        <v>10</v>
      </c>
      <c r="J18" s="3">
        <v>20</v>
      </c>
      <c r="K18" s="3">
        <v>20</v>
      </c>
      <c r="L18" s="3">
        <f t="shared" si="9"/>
        <v>50</v>
      </c>
      <c r="M18" s="3">
        <f t="shared" si="1"/>
        <v>30</v>
      </c>
      <c r="N18" s="3">
        <f t="shared" si="7"/>
        <v>20</v>
      </c>
      <c r="O18" s="3">
        <f t="shared" si="2"/>
        <v>30</v>
      </c>
      <c r="P18" s="4">
        <f t="shared" si="8"/>
        <v>1500</v>
      </c>
      <c r="Q18" s="4">
        <f t="shared" si="3"/>
        <v>1500</v>
      </c>
    </row>
    <row r="19" spans="2:21" x14ac:dyDescent="0.15">
      <c r="B19" s="3" t="s">
        <v>43</v>
      </c>
      <c r="C19" s="5" t="str">
        <f t="shared" si="4"/>
        <v>法人</v>
      </c>
      <c r="D19" s="3" t="s">
        <v>53</v>
      </c>
      <c r="E19" s="3" t="s">
        <v>58</v>
      </c>
      <c r="F19" s="3" t="s">
        <v>13</v>
      </c>
      <c r="G19" s="3" t="str">
        <f t="shared" si="5"/>
        <v>木</v>
      </c>
      <c r="H19" s="3" t="str">
        <f t="shared" si="0"/>
        <v>標準品</v>
      </c>
      <c r="I19" s="3">
        <v>160</v>
      </c>
      <c r="J19" s="3">
        <v>295</v>
      </c>
      <c r="K19" s="3">
        <v>60</v>
      </c>
      <c r="L19" s="3">
        <f t="shared" si="9"/>
        <v>515</v>
      </c>
      <c r="M19" s="3">
        <f t="shared" si="1"/>
        <v>500</v>
      </c>
      <c r="N19" s="3">
        <f t="shared" si="7"/>
        <v>15</v>
      </c>
      <c r="O19" s="3">
        <f t="shared" si="2"/>
        <v>20</v>
      </c>
      <c r="P19" s="4">
        <f t="shared" si="8"/>
        <v>10300</v>
      </c>
      <c r="Q19" s="4">
        <f t="shared" si="3"/>
        <v>10300</v>
      </c>
      <c r="S19" s="11" t="s">
        <v>40</v>
      </c>
      <c r="T19" s="7"/>
      <c r="U19" s="7"/>
    </row>
    <row r="20" spans="2:21" ht="13.5" customHeight="1" x14ac:dyDescent="0.15">
      <c r="B20" s="3" t="s">
        <v>44</v>
      </c>
      <c r="C20" s="5" t="str">
        <f t="shared" si="4"/>
        <v>個人</v>
      </c>
      <c r="D20" s="3" t="s">
        <v>53</v>
      </c>
      <c r="E20" s="3" t="s">
        <v>61</v>
      </c>
      <c r="F20" s="3" t="s">
        <v>10</v>
      </c>
      <c r="G20" s="3" t="str">
        <f t="shared" si="5"/>
        <v>金</v>
      </c>
      <c r="H20" s="3" t="str">
        <f t="shared" si="0"/>
        <v>特注品</v>
      </c>
      <c r="I20" s="3">
        <v>20</v>
      </c>
      <c r="J20" s="3">
        <v>20</v>
      </c>
      <c r="K20" s="3">
        <v>20</v>
      </c>
      <c r="L20" s="3">
        <f t="shared" si="9"/>
        <v>60</v>
      </c>
      <c r="M20" s="3">
        <f t="shared" si="1"/>
        <v>60</v>
      </c>
      <c r="N20" s="3">
        <f t="shared" si="7"/>
        <v>0</v>
      </c>
      <c r="O20" s="3">
        <f t="shared" si="2"/>
        <v>40</v>
      </c>
      <c r="P20" s="4">
        <f t="shared" si="8"/>
        <v>2400</v>
      </c>
      <c r="Q20" s="4">
        <f t="shared" si="3"/>
        <v>2400</v>
      </c>
      <c r="S20" s="15" t="s">
        <v>0</v>
      </c>
      <c r="T20" s="15" t="s">
        <v>34</v>
      </c>
      <c r="U20" s="17" t="s">
        <v>4</v>
      </c>
    </row>
    <row r="21" spans="2:21" x14ac:dyDescent="0.15">
      <c r="B21" s="3" t="s">
        <v>50</v>
      </c>
      <c r="C21" s="5" t="str">
        <f t="shared" si="4"/>
        <v>法人</v>
      </c>
      <c r="D21" s="3" t="s">
        <v>53</v>
      </c>
      <c r="E21" s="3" t="s">
        <v>61</v>
      </c>
      <c r="F21" s="3" t="s">
        <v>12</v>
      </c>
      <c r="G21" s="3" t="str">
        <f t="shared" si="5"/>
        <v>日</v>
      </c>
      <c r="H21" s="3" t="str">
        <f t="shared" si="0"/>
        <v>ｷｬﾗｸﾀｰ品</v>
      </c>
      <c r="I21" s="3">
        <v>75</v>
      </c>
      <c r="J21" s="3">
        <v>70</v>
      </c>
      <c r="K21" s="3">
        <v>150</v>
      </c>
      <c r="L21" s="3">
        <f t="shared" si="9"/>
        <v>295</v>
      </c>
      <c r="M21" s="3">
        <f t="shared" si="1"/>
        <v>280</v>
      </c>
      <c r="N21" s="3">
        <f t="shared" si="7"/>
        <v>15</v>
      </c>
      <c r="O21" s="3">
        <f t="shared" si="2"/>
        <v>50</v>
      </c>
      <c r="P21" s="4">
        <f t="shared" si="8"/>
        <v>14750</v>
      </c>
      <c r="Q21" s="4">
        <f t="shared" si="3"/>
        <v>11063</v>
      </c>
      <c r="S21" s="16"/>
      <c r="T21" s="16"/>
      <c r="U21" s="16"/>
    </row>
    <row r="22" spans="2:21" x14ac:dyDescent="0.15">
      <c r="B22" s="3" t="s">
        <v>45</v>
      </c>
      <c r="C22" s="5" t="str">
        <f t="shared" si="4"/>
        <v>個人</v>
      </c>
      <c r="D22" s="3" t="s">
        <v>53</v>
      </c>
      <c r="E22" s="3" t="s">
        <v>61</v>
      </c>
      <c r="F22" s="3" t="s">
        <v>15</v>
      </c>
      <c r="G22" s="3" t="str">
        <f t="shared" si="5"/>
        <v>火</v>
      </c>
      <c r="H22" s="3" t="str">
        <f t="shared" si="0"/>
        <v>ｷｬﾗｸﾀｰ品</v>
      </c>
      <c r="I22" s="3">
        <v>5</v>
      </c>
      <c r="J22" s="3">
        <v>10</v>
      </c>
      <c r="K22" s="3">
        <v>5</v>
      </c>
      <c r="L22" s="3">
        <f t="shared" si="9"/>
        <v>20</v>
      </c>
      <c r="M22" s="3">
        <f t="shared" si="1"/>
        <v>20</v>
      </c>
      <c r="N22" s="3">
        <f t="shared" si="7"/>
        <v>0</v>
      </c>
      <c r="O22" s="3">
        <f t="shared" si="2"/>
        <v>50</v>
      </c>
      <c r="P22" s="4">
        <f t="shared" si="8"/>
        <v>1000</v>
      </c>
      <c r="Q22" s="4">
        <f t="shared" si="3"/>
        <v>1000</v>
      </c>
      <c r="S22" s="5" t="str">
        <f>INDEX($B$8:$Q$30,MATCH(MAX($Q$8:$Q$30),$Q$8:$Q$30,0),1)</f>
        <v>1-TOKU-A</v>
      </c>
      <c r="T22" s="5" t="str">
        <f>INDEX($B$8:$Q$30,MATCH(MAX($Q$8:$Q$30),$Q$8:$Q$30,0),7)</f>
        <v>特注品</v>
      </c>
      <c r="U22" s="5">
        <f>INDEX($B$8:$Q$30,MATCH(MAX($Q$8:$Q$30),$Q$8:$Q$30,0),16)</f>
        <v>22400</v>
      </c>
    </row>
    <row r="23" spans="2:21" x14ac:dyDescent="0.15">
      <c r="B23" s="3" t="s">
        <v>51</v>
      </c>
      <c r="C23" s="5" t="str">
        <f t="shared" si="4"/>
        <v>個人</v>
      </c>
      <c r="D23" s="3" t="s">
        <v>53</v>
      </c>
      <c r="E23" s="3" t="s">
        <v>61</v>
      </c>
      <c r="F23" s="3" t="s">
        <v>18</v>
      </c>
      <c r="G23" s="3" t="str">
        <f t="shared" si="5"/>
        <v>金</v>
      </c>
      <c r="H23" s="3" t="str">
        <f t="shared" si="0"/>
        <v>標準品</v>
      </c>
      <c r="I23" s="3">
        <v>20</v>
      </c>
      <c r="J23" s="3">
        <v>20</v>
      </c>
      <c r="K23" s="3">
        <v>15</v>
      </c>
      <c r="L23" s="3">
        <f t="shared" si="9"/>
        <v>55</v>
      </c>
      <c r="M23" s="3">
        <f t="shared" si="1"/>
        <v>50</v>
      </c>
      <c r="N23" s="3">
        <f t="shared" si="7"/>
        <v>5</v>
      </c>
      <c r="O23" s="3">
        <f t="shared" si="2"/>
        <v>20</v>
      </c>
      <c r="P23" s="4">
        <f t="shared" si="8"/>
        <v>1100</v>
      </c>
      <c r="Q23" s="4">
        <f t="shared" si="3"/>
        <v>1100</v>
      </c>
    </row>
    <row r="24" spans="2:21" x14ac:dyDescent="0.15">
      <c r="B24" s="3" t="s">
        <v>51</v>
      </c>
      <c r="C24" s="5" t="str">
        <f t="shared" si="4"/>
        <v>個人</v>
      </c>
      <c r="D24" s="3" t="s">
        <v>53</v>
      </c>
      <c r="E24" s="3" t="s">
        <v>61</v>
      </c>
      <c r="F24" s="3" t="s">
        <v>60</v>
      </c>
      <c r="G24" s="3" t="str">
        <f t="shared" si="5"/>
        <v>木</v>
      </c>
      <c r="H24" s="3" t="str">
        <f t="shared" si="0"/>
        <v>標準品</v>
      </c>
      <c r="I24" s="3">
        <v>30</v>
      </c>
      <c r="J24" s="3">
        <v>15</v>
      </c>
      <c r="K24" s="3">
        <v>30</v>
      </c>
      <c r="L24" s="3">
        <f t="shared" si="9"/>
        <v>75</v>
      </c>
      <c r="M24" s="3">
        <f t="shared" si="1"/>
        <v>50</v>
      </c>
      <c r="N24" s="3">
        <f t="shared" si="7"/>
        <v>25</v>
      </c>
      <c r="O24" s="3">
        <f t="shared" si="2"/>
        <v>20</v>
      </c>
      <c r="P24" s="4">
        <f t="shared" si="8"/>
        <v>1500</v>
      </c>
      <c r="Q24" s="4">
        <f t="shared" si="3"/>
        <v>1500</v>
      </c>
    </row>
    <row r="25" spans="2:21" x14ac:dyDescent="0.15">
      <c r="B25" s="3" t="s">
        <v>45</v>
      </c>
      <c r="C25" s="5" t="str">
        <f t="shared" si="4"/>
        <v>個人</v>
      </c>
      <c r="D25" s="3" t="s">
        <v>53</v>
      </c>
      <c r="E25" s="3" t="s">
        <v>61</v>
      </c>
      <c r="F25" s="3" t="s">
        <v>62</v>
      </c>
      <c r="G25" s="3" t="str">
        <f t="shared" si="5"/>
        <v>木</v>
      </c>
      <c r="H25" s="3" t="str">
        <f t="shared" si="0"/>
        <v>ｷｬﾗｸﾀｰ品</v>
      </c>
      <c r="I25" s="3">
        <v>20</v>
      </c>
      <c r="J25" s="3">
        <v>15</v>
      </c>
      <c r="K25" s="3">
        <v>20</v>
      </c>
      <c r="L25" s="3">
        <f t="shared" si="9"/>
        <v>55</v>
      </c>
      <c r="M25" s="3">
        <f t="shared" si="1"/>
        <v>40</v>
      </c>
      <c r="N25" s="3">
        <f t="shared" si="7"/>
        <v>15</v>
      </c>
      <c r="O25" s="3">
        <f t="shared" si="2"/>
        <v>50</v>
      </c>
      <c r="P25" s="4">
        <f t="shared" si="8"/>
        <v>2750</v>
      </c>
      <c r="Q25" s="4">
        <f t="shared" si="3"/>
        <v>2750</v>
      </c>
    </row>
    <row r="26" spans="2:21" x14ac:dyDescent="0.15">
      <c r="B26" s="3" t="s">
        <v>49</v>
      </c>
      <c r="C26" s="5" t="str">
        <f t="shared" si="4"/>
        <v>法人</v>
      </c>
      <c r="D26" s="3" t="s">
        <v>53</v>
      </c>
      <c r="E26" s="3" t="s">
        <v>63</v>
      </c>
      <c r="F26" s="3" t="s">
        <v>12</v>
      </c>
      <c r="G26" s="3" t="str">
        <f t="shared" si="5"/>
        <v>水</v>
      </c>
      <c r="H26" s="3" t="str">
        <f t="shared" si="0"/>
        <v>特注品</v>
      </c>
      <c r="I26" s="3">
        <v>70</v>
      </c>
      <c r="J26" s="3">
        <v>170</v>
      </c>
      <c r="K26" s="3">
        <v>160</v>
      </c>
      <c r="L26" s="3">
        <f t="shared" si="9"/>
        <v>400</v>
      </c>
      <c r="M26" s="3">
        <f t="shared" si="1"/>
        <v>360</v>
      </c>
      <c r="N26" s="3">
        <f t="shared" si="7"/>
        <v>40</v>
      </c>
      <c r="O26" s="3">
        <f t="shared" si="2"/>
        <v>40</v>
      </c>
      <c r="P26" s="4">
        <f t="shared" si="8"/>
        <v>16000</v>
      </c>
      <c r="Q26" s="4">
        <f t="shared" si="3"/>
        <v>16000</v>
      </c>
    </row>
    <row r="27" spans="2:21" x14ac:dyDescent="0.15">
      <c r="B27" s="3" t="s">
        <v>46</v>
      </c>
      <c r="C27" s="5" t="str">
        <f t="shared" si="4"/>
        <v>個人</v>
      </c>
      <c r="D27" s="3" t="s">
        <v>53</v>
      </c>
      <c r="E27" s="3" t="s">
        <v>63</v>
      </c>
      <c r="F27" s="3" t="s">
        <v>64</v>
      </c>
      <c r="G27" s="3" t="str">
        <f t="shared" si="5"/>
        <v>火</v>
      </c>
      <c r="H27" s="3" t="str">
        <f t="shared" si="0"/>
        <v>卒業記念品</v>
      </c>
      <c r="I27" s="3">
        <v>5</v>
      </c>
      <c r="J27" s="3">
        <v>10</v>
      </c>
      <c r="K27" s="3">
        <v>5</v>
      </c>
      <c r="L27" s="3">
        <f t="shared" si="9"/>
        <v>20</v>
      </c>
      <c r="M27" s="3">
        <f t="shared" si="1"/>
        <v>0</v>
      </c>
      <c r="N27" s="3">
        <f t="shared" si="7"/>
        <v>20</v>
      </c>
      <c r="O27" s="3">
        <f t="shared" si="2"/>
        <v>30</v>
      </c>
      <c r="P27" s="4">
        <f t="shared" si="8"/>
        <v>600</v>
      </c>
      <c r="Q27" s="4">
        <f t="shared" si="3"/>
        <v>600</v>
      </c>
    </row>
    <row r="28" spans="2:21" x14ac:dyDescent="0.15">
      <c r="B28" s="3" t="s">
        <v>49</v>
      </c>
      <c r="C28" s="5" t="str">
        <f t="shared" si="4"/>
        <v>法人</v>
      </c>
      <c r="D28" s="3" t="s">
        <v>53</v>
      </c>
      <c r="E28" s="3" t="s">
        <v>63</v>
      </c>
      <c r="F28" s="3" t="s">
        <v>60</v>
      </c>
      <c r="G28" s="3" t="str">
        <f t="shared" si="5"/>
        <v>日</v>
      </c>
      <c r="H28" s="3" t="str">
        <f t="shared" si="0"/>
        <v>特注品</v>
      </c>
      <c r="I28" s="3">
        <v>180</v>
      </c>
      <c r="J28" s="3">
        <v>130</v>
      </c>
      <c r="K28" s="3">
        <v>130</v>
      </c>
      <c r="L28" s="3">
        <f t="shared" si="9"/>
        <v>440</v>
      </c>
      <c r="M28" s="3">
        <f t="shared" si="1"/>
        <v>420</v>
      </c>
      <c r="N28" s="3">
        <f t="shared" si="7"/>
        <v>20</v>
      </c>
      <c r="O28" s="3">
        <f t="shared" si="2"/>
        <v>40</v>
      </c>
      <c r="P28" s="4">
        <f t="shared" si="8"/>
        <v>17600</v>
      </c>
      <c r="Q28" s="4">
        <f t="shared" si="3"/>
        <v>17600</v>
      </c>
    </row>
    <row r="29" spans="2:21" x14ac:dyDescent="0.15">
      <c r="B29" s="3" t="s">
        <v>48</v>
      </c>
      <c r="C29" s="5" t="str">
        <f t="shared" si="4"/>
        <v>法人</v>
      </c>
      <c r="D29" s="3" t="s">
        <v>53</v>
      </c>
      <c r="E29" s="3" t="s">
        <v>63</v>
      </c>
      <c r="F29" s="3" t="s">
        <v>21</v>
      </c>
      <c r="G29" s="3" t="str">
        <f t="shared" si="5"/>
        <v>火</v>
      </c>
      <c r="H29" s="3" t="str">
        <f t="shared" si="0"/>
        <v>特注品</v>
      </c>
      <c r="I29" s="3">
        <v>230</v>
      </c>
      <c r="J29" s="3">
        <v>225</v>
      </c>
      <c r="K29" s="3">
        <v>180</v>
      </c>
      <c r="L29" s="3">
        <f t="shared" si="9"/>
        <v>635</v>
      </c>
      <c r="M29" s="3">
        <f t="shared" si="1"/>
        <v>600</v>
      </c>
      <c r="N29" s="3">
        <f t="shared" si="7"/>
        <v>35</v>
      </c>
      <c r="O29" s="3">
        <f t="shared" si="2"/>
        <v>40</v>
      </c>
      <c r="P29" s="4">
        <f t="shared" si="8"/>
        <v>25400</v>
      </c>
      <c r="Q29" s="4">
        <f t="shared" si="3"/>
        <v>19050</v>
      </c>
    </row>
    <row r="30" spans="2:21" x14ac:dyDescent="0.15">
      <c r="B30" s="3" t="s">
        <v>49</v>
      </c>
      <c r="C30" s="5" t="str">
        <f t="shared" si="4"/>
        <v>法人</v>
      </c>
      <c r="D30" s="3" t="s">
        <v>53</v>
      </c>
      <c r="E30" s="3" t="s">
        <v>63</v>
      </c>
      <c r="F30" s="3" t="s">
        <v>20</v>
      </c>
      <c r="G30" s="3" t="str">
        <f t="shared" si="5"/>
        <v>水</v>
      </c>
      <c r="H30" s="3" t="str">
        <f t="shared" si="0"/>
        <v>特注品</v>
      </c>
      <c r="I30" s="3">
        <v>150</v>
      </c>
      <c r="J30" s="3">
        <v>270</v>
      </c>
      <c r="K30" s="3">
        <v>140</v>
      </c>
      <c r="L30" s="3">
        <f t="shared" si="9"/>
        <v>560</v>
      </c>
      <c r="M30" s="3">
        <f t="shared" si="1"/>
        <v>540</v>
      </c>
      <c r="N30" s="3">
        <f t="shared" si="7"/>
        <v>20</v>
      </c>
      <c r="O30" s="3">
        <f t="shared" si="2"/>
        <v>40</v>
      </c>
      <c r="P30" s="4">
        <f t="shared" si="8"/>
        <v>22400</v>
      </c>
      <c r="Q30" s="4">
        <f t="shared" si="3"/>
        <v>22400</v>
      </c>
    </row>
  </sheetData>
  <mergeCells count="18">
    <mergeCell ref="L6:L7"/>
    <mergeCell ref="B6:B7"/>
    <mergeCell ref="C6:C7"/>
    <mergeCell ref="D6:G6"/>
    <mergeCell ref="H6:H7"/>
    <mergeCell ref="I6:K6"/>
    <mergeCell ref="T6:T7"/>
    <mergeCell ref="M6:M7"/>
    <mergeCell ref="N6:N7"/>
    <mergeCell ref="O6:O7"/>
    <mergeCell ref="P6:P7"/>
    <mergeCell ref="Q6:Q7"/>
    <mergeCell ref="S6:S7"/>
    <mergeCell ref="S12:S13"/>
    <mergeCell ref="T12:T13"/>
    <mergeCell ref="S20:S21"/>
    <mergeCell ref="T20:T21"/>
    <mergeCell ref="U20:U21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8"/>
  <sheetViews>
    <sheetView workbookViewId="0"/>
  </sheetViews>
  <sheetFormatPr defaultRowHeight="13.5" x14ac:dyDescent="0.15"/>
  <cols>
    <col min="1" max="1" width="9" style="7"/>
    <col min="2" max="2" width="10" style="7" bestFit="1" customWidth="1"/>
    <col min="3" max="3" width="12.875" style="7" bestFit="1" customWidth="1"/>
    <col min="4" max="4" width="8.375" style="7" bestFit="1" customWidth="1"/>
    <col min="5" max="5" width="9" style="7"/>
    <col min="6" max="6" width="14.125" style="7" bestFit="1" customWidth="1"/>
    <col min="7" max="10" width="5.625" style="7" customWidth="1"/>
    <col min="11" max="16384" width="9" style="7"/>
  </cols>
  <sheetData>
    <row r="2" spans="2:10" x14ac:dyDescent="0.15">
      <c r="B2" s="6" t="s">
        <v>32</v>
      </c>
      <c r="F2" s="6" t="s">
        <v>22</v>
      </c>
    </row>
    <row r="3" spans="2:10" x14ac:dyDescent="0.15">
      <c r="B3" s="12" t="s">
        <v>41</v>
      </c>
      <c r="C3" s="12" t="s">
        <v>34</v>
      </c>
      <c r="D3" s="12" t="s">
        <v>3</v>
      </c>
      <c r="F3" s="12" t="s">
        <v>41</v>
      </c>
      <c r="G3" s="5" t="s">
        <v>66</v>
      </c>
      <c r="H3" s="5" t="s">
        <v>67</v>
      </c>
      <c r="I3" s="5" t="s">
        <v>68</v>
      </c>
      <c r="J3" s="5" t="s">
        <v>69</v>
      </c>
    </row>
    <row r="4" spans="2:10" x14ac:dyDescent="0.15">
      <c r="B4" s="5" t="s">
        <v>66</v>
      </c>
      <c r="C4" s="5" t="s">
        <v>70</v>
      </c>
      <c r="D4" s="5">
        <v>40</v>
      </c>
      <c r="F4" s="12" t="s">
        <v>23</v>
      </c>
      <c r="G4" s="5">
        <v>60</v>
      </c>
      <c r="H4" s="5">
        <v>50</v>
      </c>
      <c r="I4" s="5">
        <v>30</v>
      </c>
      <c r="J4" s="5">
        <v>20</v>
      </c>
    </row>
    <row r="5" spans="2:10" x14ac:dyDescent="0.15">
      <c r="B5" s="5" t="s">
        <v>67</v>
      </c>
      <c r="C5" s="5" t="s">
        <v>14</v>
      </c>
      <c r="D5" s="5">
        <v>20</v>
      </c>
    </row>
    <row r="6" spans="2:10" x14ac:dyDescent="0.15">
      <c r="B6" s="5" t="s">
        <v>68</v>
      </c>
      <c r="C6" s="5" t="s">
        <v>71</v>
      </c>
      <c r="D6" s="5">
        <v>30</v>
      </c>
      <c r="F6" s="6" t="s">
        <v>24</v>
      </c>
    </row>
    <row r="7" spans="2:10" x14ac:dyDescent="0.15">
      <c r="B7" s="5" t="s">
        <v>69</v>
      </c>
      <c r="C7" s="5" t="s">
        <v>25</v>
      </c>
      <c r="D7" s="5">
        <v>50</v>
      </c>
      <c r="F7" s="12" t="s">
        <v>26</v>
      </c>
      <c r="G7" s="5" t="s">
        <v>27</v>
      </c>
      <c r="H7" s="5" t="s">
        <v>28</v>
      </c>
    </row>
    <row r="8" spans="2:10" x14ac:dyDescent="0.15">
      <c r="F8" s="12" t="s">
        <v>29</v>
      </c>
      <c r="G8" s="8">
        <v>1</v>
      </c>
      <c r="H8" s="8">
        <v>0.75</v>
      </c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tabSelected="1" zoomScaleNormal="100" workbookViewId="0"/>
  </sheetViews>
  <sheetFormatPr defaultRowHeight="13.5" x14ac:dyDescent="0.15"/>
  <cols>
    <col min="1" max="1" width="9" style="2"/>
    <col min="2" max="2" width="10.875" style="2" customWidth="1"/>
    <col min="3" max="3" width="7.125" style="2" customWidth="1"/>
    <col min="4" max="4" width="7.375" style="2" bestFit="1" customWidth="1"/>
    <col min="5" max="5" width="4.375" style="2" bestFit="1" customWidth="1"/>
    <col min="6" max="6" width="5.375" style="2" bestFit="1" customWidth="1"/>
    <col min="7" max="7" width="5.25" style="2" bestFit="1" customWidth="1"/>
    <col min="8" max="8" width="11" style="2" bestFit="1" customWidth="1"/>
    <col min="9" max="11" width="6.625" style="2" customWidth="1"/>
    <col min="12" max="13" width="11" style="2" bestFit="1" customWidth="1"/>
    <col min="14" max="14" width="7.125" style="2" bestFit="1" customWidth="1"/>
    <col min="15" max="15" width="5.25" style="2" customWidth="1"/>
    <col min="16" max="16" width="6.5" style="2" bestFit="1" customWidth="1"/>
    <col min="17" max="17" width="9" style="2" bestFit="1" customWidth="1"/>
    <col min="18" max="18" width="2.625" style="2" customWidth="1"/>
    <col min="19" max="19" width="11" style="2" bestFit="1" customWidth="1"/>
    <col min="20" max="20" width="12.75" style="2" customWidth="1"/>
    <col min="21" max="16384" width="9" style="2"/>
  </cols>
  <sheetData>
    <row r="1" spans="1:20" x14ac:dyDescent="0.15">
      <c r="A1" t="s">
        <v>72</v>
      </c>
    </row>
    <row r="2" spans="1:20" x14ac:dyDescent="0.15">
      <c r="A2" s="1"/>
    </row>
    <row r="4" spans="1:20" ht="24" x14ac:dyDescent="0.15">
      <c r="B4" s="9" t="s">
        <v>52</v>
      </c>
    </row>
    <row r="5" spans="1:20" x14ac:dyDescent="0.15">
      <c r="S5" s="11" t="s">
        <v>38</v>
      </c>
      <c r="T5" s="7"/>
    </row>
    <row r="6" spans="1:20" ht="13.5" customHeight="1" x14ac:dyDescent="0.15">
      <c r="B6" s="21" t="s">
        <v>0</v>
      </c>
      <c r="C6" s="20" t="s">
        <v>33</v>
      </c>
      <c r="D6" s="21" t="s">
        <v>1</v>
      </c>
      <c r="E6" s="21"/>
      <c r="F6" s="21"/>
      <c r="G6" s="21"/>
      <c r="H6" s="21" t="s">
        <v>34</v>
      </c>
      <c r="I6" s="24" t="s">
        <v>65</v>
      </c>
      <c r="J6" s="25"/>
      <c r="K6" s="26"/>
      <c r="L6" s="22" t="s">
        <v>35</v>
      </c>
      <c r="M6" s="20" t="s">
        <v>30</v>
      </c>
      <c r="N6" s="22" t="s">
        <v>2</v>
      </c>
      <c r="O6" s="20" t="s">
        <v>36</v>
      </c>
      <c r="P6" s="22" t="s">
        <v>37</v>
      </c>
      <c r="Q6" s="20" t="s">
        <v>4</v>
      </c>
      <c r="S6" s="18" t="s">
        <v>33</v>
      </c>
      <c r="T6" s="18" t="s">
        <v>42</v>
      </c>
    </row>
    <row r="7" spans="1:20" x14ac:dyDescent="0.15">
      <c r="B7" s="21"/>
      <c r="C7" s="21"/>
      <c r="D7" s="10" t="s">
        <v>5</v>
      </c>
      <c r="E7" s="10" t="s">
        <v>6</v>
      </c>
      <c r="F7" s="10" t="s">
        <v>7</v>
      </c>
      <c r="G7" s="10" t="s">
        <v>8</v>
      </c>
      <c r="H7" s="21"/>
      <c r="I7" s="10">
        <v>0.2</v>
      </c>
      <c r="J7" s="10">
        <v>0.3</v>
      </c>
      <c r="K7" s="10">
        <v>0.5</v>
      </c>
      <c r="L7" s="23"/>
      <c r="M7" s="21"/>
      <c r="N7" s="23"/>
      <c r="O7" s="21"/>
      <c r="P7" s="23"/>
      <c r="Q7" s="21"/>
      <c r="S7" s="19"/>
      <c r="T7" s="19"/>
    </row>
    <row r="8" spans="1:20" x14ac:dyDescent="0.15">
      <c r="B8" s="5" t="s">
        <v>43</v>
      </c>
      <c r="C8" s="5" t="str">
        <f>CHOOSE(LEFT(B8,1),"法人","個人")</f>
        <v>法人</v>
      </c>
      <c r="D8" s="3" t="s">
        <v>53</v>
      </c>
      <c r="E8" s="3" t="s">
        <v>54</v>
      </c>
      <c r="F8" s="3" t="s">
        <v>55</v>
      </c>
      <c r="G8" s="3" t="str">
        <f>TEXT(DATEVALUE(D8&amp;E8&amp;F8),"aaa")</f>
        <v>土</v>
      </c>
      <c r="H8" s="3" t="str">
        <f t="shared" ref="H8:H30" si="0">ASC(VLOOKUP(MID(B8,3,4),分類,2,FALSE))</f>
        <v>標準品</v>
      </c>
      <c r="I8" s="5">
        <v>220</v>
      </c>
      <c r="J8" s="5">
        <v>310</v>
      </c>
      <c r="K8" s="5">
        <v>120</v>
      </c>
      <c r="L8" s="5">
        <f>SUM(I8:K8)</f>
        <v>650</v>
      </c>
      <c r="M8" s="14">
        <f t="shared" ref="M8:M30" si="1">FLOOR(L8,HLOOKUP(MID(B8,3,4),梱包,2,FALSE))</f>
        <v>650</v>
      </c>
      <c r="N8" s="14">
        <f>L8-M8</f>
        <v>0</v>
      </c>
      <c r="O8" s="3">
        <f t="shared" ref="O8:O30" si="2">VLOOKUP(MID(B8,3,4),分類,3,FALSE)</f>
        <v>20</v>
      </c>
      <c r="P8" s="4">
        <f>O8*L8</f>
        <v>13000</v>
      </c>
      <c r="Q8" s="4">
        <f t="shared" ref="Q8:Q30" si="3">IF(C8="法人",ROUND(P8*HLOOKUP(RIGHT(B8,1),仕切,2,FALSE),0),P8)</f>
        <v>13000</v>
      </c>
      <c r="S8" s="5" t="s">
        <v>9</v>
      </c>
      <c r="T8" s="4">
        <f>SUMIF($C$8:$C$30,S8,$Q$8:$Q$30)</f>
        <v>185563</v>
      </c>
    </row>
    <row r="9" spans="1:20" x14ac:dyDescent="0.15">
      <c r="B9" s="5" t="s">
        <v>44</v>
      </c>
      <c r="C9" s="5" t="str">
        <f t="shared" ref="C9:C30" si="4">CHOOSE(LEFT(B9,1),"法人","個人")</f>
        <v>個人</v>
      </c>
      <c r="D9" s="3" t="s">
        <v>53</v>
      </c>
      <c r="E9" s="3" t="s">
        <v>54</v>
      </c>
      <c r="F9" s="3" t="s">
        <v>19</v>
      </c>
      <c r="G9" s="3" t="str">
        <f t="shared" ref="G9:G30" si="5">TEXT(DATEVALUE(D9&amp;E9&amp;F9),"aaa")</f>
        <v>水</v>
      </c>
      <c r="H9" s="3" t="str">
        <f t="shared" si="0"/>
        <v>特注品</v>
      </c>
      <c r="I9" s="5">
        <v>20</v>
      </c>
      <c r="J9" s="5">
        <v>5</v>
      </c>
      <c r="K9" s="5">
        <v>20</v>
      </c>
      <c r="L9" s="5">
        <f t="shared" ref="L9:L30" si="6">SUM(I9:K9)</f>
        <v>45</v>
      </c>
      <c r="M9" s="14">
        <f t="shared" si="1"/>
        <v>0</v>
      </c>
      <c r="N9" s="14">
        <f t="shared" ref="N9:N30" si="7">L9-M9</f>
        <v>45</v>
      </c>
      <c r="O9" s="3">
        <f t="shared" si="2"/>
        <v>40</v>
      </c>
      <c r="P9" s="4">
        <f t="shared" ref="P9:P30" si="8">O9*L9</f>
        <v>1800</v>
      </c>
      <c r="Q9" s="4">
        <f t="shared" si="3"/>
        <v>1800</v>
      </c>
      <c r="S9" s="5" t="s">
        <v>11</v>
      </c>
      <c r="T9" s="4">
        <f>SUMIF($C$8:$C$30,S9,$Q$8:$Q$30)</f>
        <v>17010</v>
      </c>
    </row>
    <row r="10" spans="1:20" x14ac:dyDescent="0.15">
      <c r="B10" s="5" t="s">
        <v>45</v>
      </c>
      <c r="C10" s="5" t="str">
        <f t="shared" si="4"/>
        <v>個人</v>
      </c>
      <c r="D10" s="3" t="s">
        <v>53</v>
      </c>
      <c r="E10" s="3" t="s">
        <v>54</v>
      </c>
      <c r="F10" s="3" t="s">
        <v>16</v>
      </c>
      <c r="G10" s="3" t="str">
        <f t="shared" si="5"/>
        <v>金</v>
      </c>
      <c r="H10" s="3" t="str">
        <f t="shared" si="0"/>
        <v>ｷｬﾗｸﾀｰ品</v>
      </c>
      <c r="I10" s="5">
        <v>8</v>
      </c>
      <c r="J10" s="5">
        <v>20</v>
      </c>
      <c r="K10" s="5">
        <v>10</v>
      </c>
      <c r="L10" s="5">
        <f t="shared" si="6"/>
        <v>38</v>
      </c>
      <c r="M10" s="14">
        <f t="shared" si="1"/>
        <v>20</v>
      </c>
      <c r="N10" s="14">
        <f t="shared" si="7"/>
        <v>18</v>
      </c>
      <c r="O10" s="3">
        <f t="shared" si="2"/>
        <v>50</v>
      </c>
      <c r="P10" s="4">
        <f t="shared" si="8"/>
        <v>1900</v>
      </c>
      <c r="Q10" s="4">
        <f t="shared" si="3"/>
        <v>1900</v>
      </c>
    </row>
    <row r="11" spans="1:20" x14ac:dyDescent="0.15">
      <c r="B11" s="3" t="s">
        <v>45</v>
      </c>
      <c r="C11" s="5" t="str">
        <f t="shared" si="4"/>
        <v>個人</v>
      </c>
      <c r="D11" s="3" t="s">
        <v>53</v>
      </c>
      <c r="E11" s="3" t="s">
        <v>54</v>
      </c>
      <c r="F11" s="3" t="s">
        <v>18</v>
      </c>
      <c r="G11" s="3" t="str">
        <f t="shared" si="5"/>
        <v>日</v>
      </c>
      <c r="H11" s="3" t="str">
        <f t="shared" si="0"/>
        <v>ｷｬﾗｸﾀｰ品</v>
      </c>
      <c r="I11" s="3">
        <v>20</v>
      </c>
      <c r="J11" s="3">
        <v>5</v>
      </c>
      <c r="K11" s="3">
        <v>5</v>
      </c>
      <c r="L11" s="3">
        <f t="shared" si="6"/>
        <v>30</v>
      </c>
      <c r="M11" s="14">
        <f t="shared" si="1"/>
        <v>20</v>
      </c>
      <c r="N11" s="14">
        <f t="shared" si="7"/>
        <v>10</v>
      </c>
      <c r="O11" s="3">
        <f t="shared" si="2"/>
        <v>50</v>
      </c>
      <c r="P11" s="4">
        <f t="shared" si="8"/>
        <v>1500</v>
      </c>
      <c r="Q11" s="4">
        <f t="shared" si="3"/>
        <v>1500</v>
      </c>
      <c r="S11" s="11" t="s">
        <v>39</v>
      </c>
      <c r="T11" s="7"/>
    </row>
    <row r="12" spans="1:20" ht="13.5" customHeight="1" x14ac:dyDescent="0.15">
      <c r="B12" s="3" t="s">
        <v>46</v>
      </c>
      <c r="C12" s="5" t="str">
        <f t="shared" si="4"/>
        <v>個人</v>
      </c>
      <c r="D12" s="3" t="s">
        <v>53</v>
      </c>
      <c r="E12" s="3" t="s">
        <v>54</v>
      </c>
      <c r="F12" s="3" t="s">
        <v>56</v>
      </c>
      <c r="G12" s="3" t="str">
        <f t="shared" si="5"/>
        <v>金</v>
      </c>
      <c r="H12" s="3" t="str">
        <f t="shared" si="0"/>
        <v>卒業記念品</v>
      </c>
      <c r="I12" s="3">
        <v>5</v>
      </c>
      <c r="J12" s="3">
        <v>15</v>
      </c>
      <c r="K12" s="3">
        <v>12</v>
      </c>
      <c r="L12" s="3">
        <f t="shared" si="6"/>
        <v>32</v>
      </c>
      <c r="M12" s="14">
        <f t="shared" si="1"/>
        <v>30</v>
      </c>
      <c r="N12" s="14">
        <f t="shared" si="7"/>
        <v>2</v>
      </c>
      <c r="O12" s="3">
        <f t="shared" si="2"/>
        <v>30</v>
      </c>
      <c r="P12" s="4">
        <f t="shared" si="8"/>
        <v>960</v>
      </c>
      <c r="Q12" s="4">
        <f t="shared" si="3"/>
        <v>960</v>
      </c>
      <c r="S12" s="15" t="s">
        <v>34</v>
      </c>
      <c r="T12" s="17" t="s">
        <v>31</v>
      </c>
    </row>
    <row r="13" spans="1:20" x14ac:dyDescent="0.15">
      <c r="B13" s="3" t="s">
        <v>47</v>
      </c>
      <c r="C13" s="5" t="str">
        <f t="shared" si="4"/>
        <v>法人</v>
      </c>
      <c r="D13" s="3" t="s">
        <v>53</v>
      </c>
      <c r="E13" s="3" t="s">
        <v>54</v>
      </c>
      <c r="F13" s="3" t="s">
        <v>21</v>
      </c>
      <c r="G13" s="3" t="str">
        <f t="shared" si="5"/>
        <v>月</v>
      </c>
      <c r="H13" s="3" t="str">
        <f t="shared" si="0"/>
        <v>卒業記念品</v>
      </c>
      <c r="I13" s="3">
        <v>90</v>
      </c>
      <c r="J13" s="3">
        <v>280</v>
      </c>
      <c r="K13" s="3">
        <v>60</v>
      </c>
      <c r="L13" s="3">
        <f t="shared" si="6"/>
        <v>430</v>
      </c>
      <c r="M13" s="14">
        <f t="shared" si="1"/>
        <v>420</v>
      </c>
      <c r="N13" s="14">
        <f t="shared" si="7"/>
        <v>10</v>
      </c>
      <c r="O13" s="3">
        <f t="shared" si="2"/>
        <v>30</v>
      </c>
      <c r="P13" s="4">
        <f t="shared" si="8"/>
        <v>12900</v>
      </c>
      <c r="Q13" s="4">
        <f t="shared" si="3"/>
        <v>12900</v>
      </c>
      <c r="S13" s="16"/>
      <c r="T13" s="16"/>
    </row>
    <row r="14" spans="1:20" x14ac:dyDescent="0.15">
      <c r="B14" s="3" t="s">
        <v>48</v>
      </c>
      <c r="C14" s="5" t="str">
        <f t="shared" si="4"/>
        <v>法人</v>
      </c>
      <c r="D14" s="3" t="s">
        <v>53</v>
      </c>
      <c r="E14" s="3" t="s">
        <v>54</v>
      </c>
      <c r="F14" s="3" t="s">
        <v>57</v>
      </c>
      <c r="G14" s="3" t="str">
        <f t="shared" si="5"/>
        <v>木</v>
      </c>
      <c r="H14" s="3" t="str">
        <f t="shared" si="0"/>
        <v>特注品</v>
      </c>
      <c r="I14" s="3">
        <v>365</v>
      </c>
      <c r="J14" s="3">
        <v>150</v>
      </c>
      <c r="K14" s="3">
        <v>110</v>
      </c>
      <c r="L14" s="3">
        <f t="shared" si="6"/>
        <v>625</v>
      </c>
      <c r="M14" s="14">
        <f t="shared" si="1"/>
        <v>600</v>
      </c>
      <c r="N14" s="14">
        <f t="shared" si="7"/>
        <v>25</v>
      </c>
      <c r="O14" s="3">
        <f t="shared" si="2"/>
        <v>40</v>
      </c>
      <c r="P14" s="4">
        <f t="shared" si="8"/>
        <v>25000</v>
      </c>
      <c r="Q14" s="4">
        <f t="shared" si="3"/>
        <v>18750</v>
      </c>
      <c r="S14" s="5" t="s">
        <v>70</v>
      </c>
      <c r="T14" s="5">
        <f>COUNTIF($H$8:$H$30,S14)</f>
        <v>8</v>
      </c>
    </row>
    <row r="15" spans="1:20" x14ac:dyDescent="0.15">
      <c r="B15" s="3" t="s">
        <v>43</v>
      </c>
      <c r="C15" s="5" t="str">
        <f t="shared" si="4"/>
        <v>法人</v>
      </c>
      <c r="D15" s="3" t="s">
        <v>53</v>
      </c>
      <c r="E15" s="3" t="s">
        <v>58</v>
      </c>
      <c r="F15" s="3" t="s">
        <v>10</v>
      </c>
      <c r="G15" s="3" t="str">
        <f t="shared" si="5"/>
        <v>水</v>
      </c>
      <c r="H15" s="3" t="str">
        <f t="shared" si="0"/>
        <v>標準品</v>
      </c>
      <c r="I15" s="3">
        <v>130</v>
      </c>
      <c r="J15" s="3">
        <v>245</v>
      </c>
      <c r="K15" s="3">
        <v>150</v>
      </c>
      <c r="L15" s="3">
        <f t="shared" si="6"/>
        <v>525</v>
      </c>
      <c r="M15" s="14">
        <f t="shared" si="1"/>
        <v>500</v>
      </c>
      <c r="N15" s="14">
        <f t="shared" si="7"/>
        <v>25</v>
      </c>
      <c r="O15" s="3">
        <f t="shared" si="2"/>
        <v>20</v>
      </c>
      <c r="P15" s="4">
        <f t="shared" si="8"/>
        <v>10500</v>
      </c>
      <c r="Q15" s="4">
        <f t="shared" si="3"/>
        <v>10500</v>
      </c>
      <c r="S15" s="5" t="s">
        <v>14</v>
      </c>
      <c r="T15" s="5">
        <f t="shared" ref="T15:T17" si="9">COUNTIF($H$8:$H$30,S15)</f>
        <v>6</v>
      </c>
    </row>
    <row r="16" spans="1:20" x14ac:dyDescent="0.15">
      <c r="B16" s="3" t="s">
        <v>43</v>
      </c>
      <c r="C16" s="5" t="str">
        <f t="shared" si="4"/>
        <v>法人</v>
      </c>
      <c r="D16" s="3" t="s">
        <v>53</v>
      </c>
      <c r="E16" s="3" t="s">
        <v>58</v>
      </c>
      <c r="F16" s="3" t="s">
        <v>12</v>
      </c>
      <c r="G16" s="3" t="str">
        <f t="shared" si="5"/>
        <v>金</v>
      </c>
      <c r="H16" s="3" t="str">
        <f t="shared" si="0"/>
        <v>標準品</v>
      </c>
      <c r="I16" s="3">
        <v>400</v>
      </c>
      <c r="J16" s="3">
        <v>410</v>
      </c>
      <c r="K16" s="3">
        <v>130</v>
      </c>
      <c r="L16" s="3">
        <f t="shared" si="6"/>
        <v>940</v>
      </c>
      <c r="M16" s="14">
        <f t="shared" si="1"/>
        <v>900</v>
      </c>
      <c r="N16" s="14">
        <f t="shared" si="7"/>
        <v>40</v>
      </c>
      <c r="O16" s="3">
        <f t="shared" si="2"/>
        <v>20</v>
      </c>
      <c r="P16" s="4">
        <f t="shared" si="8"/>
        <v>18800</v>
      </c>
      <c r="Q16" s="4">
        <f t="shared" si="3"/>
        <v>18800</v>
      </c>
      <c r="S16" s="5" t="s">
        <v>71</v>
      </c>
      <c r="T16" s="5">
        <f t="shared" si="9"/>
        <v>4</v>
      </c>
    </row>
    <row r="17" spans="2:21" x14ac:dyDescent="0.15">
      <c r="B17" s="3" t="s">
        <v>49</v>
      </c>
      <c r="C17" s="5" t="str">
        <f t="shared" si="4"/>
        <v>法人</v>
      </c>
      <c r="D17" s="3" t="s">
        <v>53</v>
      </c>
      <c r="E17" s="3" t="s">
        <v>58</v>
      </c>
      <c r="F17" s="3" t="s">
        <v>59</v>
      </c>
      <c r="G17" s="3" t="str">
        <f t="shared" si="5"/>
        <v>金</v>
      </c>
      <c r="H17" s="3" t="str">
        <f t="shared" si="0"/>
        <v>特注品</v>
      </c>
      <c r="I17" s="3">
        <v>80</v>
      </c>
      <c r="J17" s="3">
        <v>250</v>
      </c>
      <c r="K17" s="3">
        <v>50</v>
      </c>
      <c r="L17" s="3">
        <f t="shared" si="6"/>
        <v>380</v>
      </c>
      <c r="M17" s="14">
        <f t="shared" si="1"/>
        <v>360</v>
      </c>
      <c r="N17" s="14">
        <f t="shared" si="7"/>
        <v>20</v>
      </c>
      <c r="O17" s="3">
        <f t="shared" si="2"/>
        <v>40</v>
      </c>
      <c r="P17" s="4">
        <f t="shared" si="8"/>
        <v>15200</v>
      </c>
      <c r="Q17" s="4">
        <f t="shared" si="3"/>
        <v>15200</v>
      </c>
      <c r="S17" s="5" t="s">
        <v>17</v>
      </c>
      <c r="T17" s="5">
        <f t="shared" si="9"/>
        <v>5</v>
      </c>
    </row>
    <row r="18" spans="2:21" x14ac:dyDescent="0.15">
      <c r="B18" s="3" t="s">
        <v>46</v>
      </c>
      <c r="C18" s="5" t="str">
        <f t="shared" si="4"/>
        <v>個人</v>
      </c>
      <c r="D18" s="3" t="s">
        <v>53</v>
      </c>
      <c r="E18" s="3" t="s">
        <v>58</v>
      </c>
      <c r="F18" s="3" t="s">
        <v>60</v>
      </c>
      <c r="G18" s="3" t="str">
        <f t="shared" si="5"/>
        <v>火</v>
      </c>
      <c r="H18" s="3" t="str">
        <f t="shared" si="0"/>
        <v>卒業記念品</v>
      </c>
      <c r="I18" s="3">
        <v>10</v>
      </c>
      <c r="J18" s="3">
        <v>20</v>
      </c>
      <c r="K18" s="3">
        <v>20</v>
      </c>
      <c r="L18" s="3">
        <f t="shared" si="6"/>
        <v>50</v>
      </c>
      <c r="M18" s="14">
        <f t="shared" si="1"/>
        <v>30</v>
      </c>
      <c r="N18" s="14">
        <f t="shared" si="7"/>
        <v>20</v>
      </c>
      <c r="O18" s="3">
        <f t="shared" si="2"/>
        <v>30</v>
      </c>
      <c r="P18" s="4">
        <f t="shared" si="8"/>
        <v>1500</v>
      </c>
      <c r="Q18" s="4">
        <f t="shared" si="3"/>
        <v>1500</v>
      </c>
    </row>
    <row r="19" spans="2:21" x14ac:dyDescent="0.15">
      <c r="B19" s="3" t="s">
        <v>43</v>
      </c>
      <c r="C19" s="5" t="str">
        <f t="shared" si="4"/>
        <v>法人</v>
      </c>
      <c r="D19" s="3" t="s">
        <v>53</v>
      </c>
      <c r="E19" s="3" t="s">
        <v>58</v>
      </c>
      <c r="F19" s="3" t="s">
        <v>13</v>
      </c>
      <c r="G19" s="3" t="str">
        <f t="shared" si="5"/>
        <v>木</v>
      </c>
      <c r="H19" s="3" t="str">
        <f t="shared" si="0"/>
        <v>標準品</v>
      </c>
      <c r="I19" s="3">
        <v>160</v>
      </c>
      <c r="J19" s="3">
        <v>295</v>
      </c>
      <c r="K19" s="3">
        <v>60</v>
      </c>
      <c r="L19" s="3">
        <f t="shared" si="6"/>
        <v>515</v>
      </c>
      <c r="M19" s="14">
        <f t="shared" si="1"/>
        <v>500</v>
      </c>
      <c r="N19" s="14">
        <f t="shared" si="7"/>
        <v>15</v>
      </c>
      <c r="O19" s="3">
        <f t="shared" si="2"/>
        <v>20</v>
      </c>
      <c r="P19" s="4">
        <f t="shared" si="8"/>
        <v>10300</v>
      </c>
      <c r="Q19" s="4">
        <f t="shared" si="3"/>
        <v>10300</v>
      </c>
      <c r="S19" s="11" t="s">
        <v>40</v>
      </c>
      <c r="T19" s="7"/>
      <c r="U19" s="7"/>
    </row>
    <row r="20" spans="2:21" ht="13.5" customHeight="1" x14ac:dyDescent="0.15">
      <c r="B20" s="3" t="s">
        <v>44</v>
      </c>
      <c r="C20" s="5" t="str">
        <f t="shared" si="4"/>
        <v>個人</v>
      </c>
      <c r="D20" s="3" t="s">
        <v>53</v>
      </c>
      <c r="E20" s="3" t="s">
        <v>61</v>
      </c>
      <c r="F20" s="3" t="s">
        <v>10</v>
      </c>
      <c r="G20" s="3" t="str">
        <f t="shared" si="5"/>
        <v>金</v>
      </c>
      <c r="H20" s="3" t="str">
        <f t="shared" si="0"/>
        <v>特注品</v>
      </c>
      <c r="I20" s="3">
        <v>20</v>
      </c>
      <c r="J20" s="3">
        <v>20</v>
      </c>
      <c r="K20" s="3">
        <v>20</v>
      </c>
      <c r="L20" s="3">
        <f t="shared" si="6"/>
        <v>60</v>
      </c>
      <c r="M20" s="14">
        <f t="shared" si="1"/>
        <v>60</v>
      </c>
      <c r="N20" s="14">
        <f t="shared" si="7"/>
        <v>0</v>
      </c>
      <c r="O20" s="3">
        <f t="shared" si="2"/>
        <v>40</v>
      </c>
      <c r="P20" s="4">
        <f t="shared" si="8"/>
        <v>2400</v>
      </c>
      <c r="Q20" s="4">
        <f t="shared" si="3"/>
        <v>2400</v>
      </c>
      <c r="S20" s="15" t="s">
        <v>0</v>
      </c>
      <c r="T20" s="15" t="s">
        <v>34</v>
      </c>
      <c r="U20" s="17" t="s">
        <v>4</v>
      </c>
    </row>
    <row r="21" spans="2:21" x14ac:dyDescent="0.15">
      <c r="B21" s="3" t="s">
        <v>50</v>
      </c>
      <c r="C21" s="5" t="str">
        <f t="shared" si="4"/>
        <v>法人</v>
      </c>
      <c r="D21" s="3" t="s">
        <v>53</v>
      </c>
      <c r="E21" s="3" t="s">
        <v>61</v>
      </c>
      <c r="F21" s="3" t="s">
        <v>12</v>
      </c>
      <c r="G21" s="3" t="str">
        <f t="shared" si="5"/>
        <v>日</v>
      </c>
      <c r="H21" s="3" t="str">
        <f t="shared" si="0"/>
        <v>ｷｬﾗｸﾀｰ品</v>
      </c>
      <c r="I21" s="3">
        <v>75</v>
      </c>
      <c r="J21" s="3">
        <v>70</v>
      </c>
      <c r="K21" s="3">
        <v>150</v>
      </c>
      <c r="L21" s="3">
        <f t="shared" si="6"/>
        <v>295</v>
      </c>
      <c r="M21" s="14">
        <f t="shared" si="1"/>
        <v>280</v>
      </c>
      <c r="N21" s="14">
        <f t="shared" si="7"/>
        <v>15</v>
      </c>
      <c r="O21" s="3">
        <f t="shared" si="2"/>
        <v>50</v>
      </c>
      <c r="P21" s="4">
        <f t="shared" si="8"/>
        <v>14750</v>
      </c>
      <c r="Q21" s="4">
        <f t="shared" si="3"/>
        <v>11063</v>
      </c>
      <c r="S21" s="16"/>
      <c r="T21" s="16"/>
      <c r="U21" s="16"/>
    </row>
    <row r="22" spans="2:21" x14ac:dyDescent="0.15">
      <c r="B22" s="3" t="s">
        <v>45</v>
      </c>
      <c r="C22" s="5" t="str">
        <f t="shared" si="4"/>
        <v>個人</v>
      </c>
      <c r="D22" s="3" t="s">
        <v>53</v>
      </c>
      <c r="E22" s="3" t="s">
        <v>61</v>
      </c>
      <c r="F22" s="3" t="s">
        <v>15</v>
      </c>
      <c r="G22" s="3" t="str">
        <f t="shared" si="5"/>
        <v>火</v>
      </c>
      <c r="H22" s="3" t="str">
        <f t="shared" si="0"/>
        <v>ｷｬﾗｸﾀｰ品</v>
      </c>
      <c r="I22" s="3">
        <v>5</v>
      </c>
      <c r="J22" s="3">
        <v>10</v>
      </c>
      <c r="K22" s="3">
        <v>5</v>
      </c>
      <c r="L22" s="3">
        <f t="shared" si="6"/>
        <v>20</v>
      </c>
      <c r="M22" s="14">
        <f t="shared" si="1"/>
        <v>20</v>
      </c>
      <c r="N22" s="14">
        <f t="shared" si="7"/>
        <v>0</v>
      </c>
      <c r="O22" s="3">
        <f t="shared" si="2"/>
        <v>50</v>
      </c>
      <c r="P22" s="4">
        <f t="shared" si="8"/>
        <v>1000</v>
      </c>
      <c r="Q22" s="4">
        <f t="shared" si="3"/>
        <v>1000</v>
      </c>
      <c r="S22" s="5" t="str">
        <f>INDEX($B$8:$Q$30,MATCH(MAX($Q$8:$Q$30),$Q$8:$Q$30,0),1)</f>
        <v>1-TOKU-A</v>
      </c>
      <c r="T22" s="5" t="str">
        <f>INDEX($B$8:$Q$30,MATCH(MAX($Q$8:$Q$30),$Q$8:$Q$30,0),7)</f>
        <v>特注品</v>
      </c>
      <c r="U22" s="5">
        <f>INDEX($B$8:$Q$30,MATCH(MAX($Q$8:$Q$30),$Q$8:$Q$30,0),16)</f>
        <v>22400</v>
      </c>
    </row>
    <row r="23" spans="2:21" x14ac:dyDescent="0.15">
      <c r="B23" s="3" t="s">
        <v>51</v>
      </c>
      <c r="C23" s="5" t="str">
        <f t="shared" si="4"/>
        <v>個人</v>
      </c>
      <c r="D23" s="3" t="s">
        <v>53</v>
      </c>
      <c r="E23" s="3" t="s">
        <v>61</v>
      </c>
      <c r="F23" s="3" t="s">
        <v>18</v>
      </c>
      <c r="G23" s="3" t="str">
        <f t="shared" si="5"/>
        <v>金</v>
      </c>
      <c r="H23" s="3" t="str">
        <f t="shared" si="0"/>
        <v>標準品</v>
      </c>
      <c r="I23" s="3">
        <v>20</v>
      </c>
      <c r="J23" s="3">
        <v>20</v>
      </c>
      <c r="K23" s="3">
        <v>15</v>
      </c>
      <c r="L23" s="3">
        <f t="shared" si="6"/>
        <v>55</v>
      </c>
      <c r="M23" s="14">
        <f t="shared" si="1"/>
        <v>50</v>
      </c>
      <c r="N23" s="14">
        <f t="shared" si="7"/>
        <v>5</v>
      </c>
      <c r="O23" s="3">
        <f t="shared" si="2"/>
        <v>20</v>
      </c>
      <c r="P23" s="4">
        <f t="shared" si="8"/>
        <v>1100</v>
      </c>
      <c r="Q23" s="4">
        <f t="shared" si="3"/>
        <v>1100</v>
      </c>
    </row>
    <row r="24" spans="2:21" x14ac:dyDescent="0.15">
      <c r="B24" s="3" t="s">
        <v>51</v>
      </c>
      <c r="C24" s="5" t="str">
        <f t="shared" si="4"/>
        <v>個人</v>
      </c>
      <c r="D24" s="3" t="s">
        <v>53</v>
      </c>
      <c r="E24" s="3" t="s">
        <v>61</v>
      </c>
      <c r="F24" s="3" t="s">
        <v>60</v>
      </c>
      <c r="G24" s="3" t="str">
        <f t="shared" si="5"/>
        <v>木</v>
      </c>
      <c r="H24" s="3" t="str">
        <f t="shared" si="0"/>
        <v>標準品</v>
      </c>
      <c r="I24" s="3">
        <v>30</v>
      </c>
      <c r="J24" s="3">
        <v>15</v>
      </c>
      <c r="K24" s="3">
        <v>30</v>
      </c>
      <c r="L24" s="3">
        <f t="shared" si="6"/>
        <v>75</v>
      </c>
      <c r="M24" s="14">
        <f t="shared" si="1"/>
        <v>50</v>
      </c>
      <c r="N24" s="14">
        <f t="shared" si="7"/>
        <v>25</v>
      </c>
      <c r="O24" s="3">
        <f t="shared" si="2"/>
        <v>20</v>
      </c>
      <c r="P24" s="4">
        <f t="shared" si="8"/>
        <v>1500</v>
      </c>
      <c r="Q24" s="4">
        <f t="shared" si="3"/>
        <v>1500</v>
      </c>
    </row>
    <row r="25" spans="2:21" x14ac:dyDescent="0.15">
      <c r="B25" s="3" t="s">
        <v>45</v>
      </c>
      <c r="C25" s="5" t="str">
        <f t="shared" si="4"/>
        <v>個人</v>
      </c>
      <c r="D25" s="3" t="s">
        <v>53</v>
      </c>
      <c r="E25" s="3" t="s">
        <v>61</v>
      </c>
      <c r="F25" s="3" t="s">
        <v>62</v>
      </c>
      <c r="G25" s="3" t="str">
        <f t="shared" si="5"/>
        <v>木</v>
      </c>
      <c r="H25" s="3" t="str">
        <f t="shared" si="0"/>
        <v>ｷｬﾗｸﾀｰ品</v>
      </c>
      <c r="I25" s="3">
        <v>20</v>
      </c>
      <c r="J25" s="3">
        <v>15</v>
      </c>
      <c r="K25" s="3">
        <v>20</v>
      </c>
      <c r="L25" s="3">
        <f t="shared" si="6"/>
        <v>55</v>
      </c>
      <c r="M25" s="14">
        <f t="shared" si="1"/>
        <v>40</v>
      </c>
      <c r="N25" s="14">
        <f t="shared" si="7"/>
        <v>15</v>
      </c>
      <c r="O25" s="3">
        <f t="shared" si="2"/>
        <v>50</v>
      </c>
      <c r="P25" s="4">
        <f t="shared" si="8"/>
        <v>2750</v>
      </c>
      <c r="Q25" s="4">
        <f t="shared" si="3"/>
        <v>2750</v>
      </c>
    </row>
    <row r="26" spans="2:21" x14ac:dyDescent="0.15">
      <c r="B26" s="3" t="s">
        <v>49</v>
      </c>
      <c r="C26" s="5" t="str">
        <f t="shared" si="4"/>
        <v>法人</v>
      </c>
      <c r="D26" s="3" t="s">
        <v>53</v>
      </c>
      <c r="E26" s="3" t="s">
        <v>63</v>
      </c>
      <c r="F26" s="3" t="s">
        <v>12</v>
      </c>
      <c r="G26" s="3" t="str">
        <f t="shared" si="5"/>
        <v>水</v>
      </c>
      <c r="H26" s="3" t="str">
        <f t="shared" si="0"/>
        <v>特注品</v>
      </c>
      <c r="I26" s="3">
        <v>70</v>
      </c>
      <c r="J26" s="3">
        <v>170</v>
      </c>
      <c r="K26" s="3">
        <v>160</v>
      </c>
      <c r="L26" s="3">
        <f t="shared" si="6"/>
        <v>400</v>
      </c>
      <c r="M26" s="14">
        <f t="shared" si="1"/>
        <v>360</v>
      </c>
      <c r="N26" s="14">
        <f t="shared" si="7"/>
        <v>40</v>
      </c>
      <c r="O26" s="3">
        <f t="shared" si="2"/>
        <v>40</v>
      </c>
      <c r="P26" s="4">
        <f t="shared" si="8"/>
        <v>16000</v>
      </c>
      <c r="Q26" s="4">
        <f t="shared" si="3"/>
        <v>16000</v>
      </c>
    </row>
    <row r="27" spans="2:21" x14ac:dyDescent="0.15">
      <c r="B27" s="3" t="s">
        <v>46</v>
      </c>
      <c r="C27" s="5" t="str">
        <f t="shared" si="4"/>
        <v>個人</v>
      </c>
      <c r="D27" s="3" t="s">
        <v>53</v>
      </c>
      <c r="E27" s="3" t="s">
        <v>63</v>
      </c>
      <c r="F27" s="3" t="s">
        <v>64</v>
      </c>
      <c r="G27" s="3" t="str">
        <f t="shared" si="5"/>
        <v>火</v>
      </c>
      <c r="H27" s="3" t="str">
        <f t="shared" si="0"/>
        <v>卒業記念品</v>
      </c>
      <c r="I27" s="3">
        <v>5</v>
      </c>
      <c r="J27" s="3">
        <v>10</v>
      </c>
      <c r="K27" s="3">
        <v>5</v>
      </c>
      <c r="L27" s="3">
        <f t="shared" si="6"/>
        <v>20</v>
      </c>
      <c r="M27" s="14">
        <f t="shared" si="1"/>
        <v>0</v>
      </c>
      <c r="N27" s="14">
        <f t="shared" si="7"/>
        <v>20</v>
      </c>
      <c r="O27" s="3">
        <f t="shared" si="2"/>
        <v>30</v>
      </c>
      <c r="P27" s="4">
        <f t="shared" si="8"/>
        <v>600</v>
      </c>
      <c r="Q27" s="4">
        <f t="shared" si="3"/>
        <v>600</v>
      </c>
    </row>
    <row r="28" spans="2:21" x14ac:dyDescent="0.15">
      <c r="B28" s="3" t="s">
        <v>49</v>
      </c>
      <c r="C28" s="5" t="str">
        <f t="shared" si="4"/>
        <v>法人</v>
      </c>
      <c r="D28" s="3" t="s">
        <v>53</v>
      </c>
      <c r="E28" s="3" t="s">
        <v>63</v>
      </c>
      <c r="F28" s="3" t="s">
        <v>60</v>
      </c>
      <c r="G28" s="3" t="str">
        <f t="shared" si="5"/>
        <v>日</v>
      </c>
      <c r="H28" s="3" t="str">
        <f t="shared" si="0"/>
        <v>特注品</v>
      </c>
      <c r="I28" s="3">
        <v>180</v>
      </c>
      <c r="J28" s="3">
        <v>130</v>
      </c>
      <c r="K28" s="3">
        <v>130</v>
      </c>
      <c r="L28" s="3">
        <f t="shared" si="6"/>
        <v>440</v>
      </c>
      <c r="M28" s="14">
        <f t="shared" si="1"/>
        <v>420</v>
      </c>
      <c r="N28" s="14">
        <f t="shared" si="7"/>
        <v>20</v>
      </c>
      <c r="O28" s="3">
        <f t="shared" si="2"/>
        <v>40</v>
      </c>
      <c r="P28" s="4">
        <f t="shared" si="8"/>
        <v>17600</v>
      </c>
      <c r="Q28" s="4">
        <f t="shared" si="3"/>
        <v>17600</v>
      </c>
    </row>
    <row r="29" spans="2:21" x14ac:dyDescent="0.15">
      <c r="B29" s="3" t="s">
        <v>48</v>
      </c>
      <c r="C29" s="5" t="str">
        <f t="shared" si="4"/>
        <v>法人</v>
      </c>
      <c r="D29" s="3" t="s">
        <v>53</v>
      </c>
      <c r="E29" s="3" t="s">
        <v>63</v>
      </c>
      <c r="F29" s="3" t="s">
        <v>21</v>
      </c>
      <c r="G29" s="3" t="str">
        <f t="shared" si="5"/>
        <v>火</v>
      </c>
      <c r="H29" s="3" t="str">
        <f t="shared" si="0"/>
        <v>特注品</v>
      </c>
      <c r="I29" s="3">
        <v>230</v>
      </c>
      <c r="J29" s="3">
        <v>225</v>
      </c>
      <c r="K29" s="3">
        <v>180</v>
      </c>
      <c r="L29" s="3">
        <f t="shared" si="6"/>
        <v>635</v>
      </c>
      <c r="M29" s="14">
        <f t="shared" si="1"/>
        <v>600</v>
      </c>
      <c r="N29" s="14">
        <f t="shared" si="7"/>
        <v>35</v>
      </c>
      <c r="O29" s="3">
        <f t="shared" si="2"/>
        <v>40</v>
      </c>
      <c r="P29" s="4">
        <f t="shared" si="8"/>
        <v>25400</v>
      </c>
      <c r="Q29" s="4">
        <f t="shared" si="3"/>
        <v>19050</v>
      </c>
    </row>
    <row r="30" spans="2:21" x14ac:dyDescent="0.15">
      <c r="B30" s="3" t="s">
        <v>49</v>
      </c>
      <c r="C30" s="5" t="str">
        <f t="shared" si="4"/>
        <v>法人</v>
      </c>
      <c r="D30" s="3" t="s">
        <v>53</v>
      </c>
      <c r="E30" s="3" t="s">
        <v>63</v>
      </c>
      <c r="F30" s="3" t="s">
        <v>20</v>
      </c>
      <c r="G30" s="3" t="str">
        <f t="shared" si="5"/>
        <v>水</v>
      </c>
      <c r="H30" s="3" t="str">
        <f t="shared" si="0"/>
        <v>特注品</v>
      </c>
      <c r="I30" s="3">
        <v>150</v>
      </c>
      <c r="J30" s="3">
        <v>270</v>
      </c>
      <c r="K30" s="3">
        <v>140</v>
      </c>
      <c r="L30" s="3">
        <f t="shared" si="6"/>
        <v>560</v>
      </c>
      <c r="M30" s="14">
        <f t="shared" si="1"/>
        <v>540</v>
      </c>
      <c r="N30" s="14">
        <f t="shared" si="7"/>
        <v>20</v>
      </c>
      <c r="O30" s="3">
        <f t="shared" si="2"/>
        <v>40</v>
      </c>
      <c r="P30" s="4">
        <f t="shared" si="8"/>
        <v>22400</v>
      </c>
      <c r="Q30" s="4">
        <f t="shared" si="3"/>
        <v>22400</v>
      </c>
    </row>
  </sheetData>
  <mergeCells count="18">
    <mergeCell ref="L6:L7"/>
    <mergeCell ref="B6:B7"/>
    <mergeCell ref="C6:C7"/>
    <mergeCell ref="D6:G6"/>
    <mergeCell ref="H6:H7"/>
    <mergeCell ref="I6:K6"/>
    <mergeCell ref="U20:U21"/>
    <mergeCell ref="M6:M7"/>
    <mergeCell ref="N6:N7"/>
    <mergeCell ref="O6:O7"/>
    <mergeCell ref="P6:P7"/>
    <mergeCell ref="Q6:Q7"/>
    <mergeCell ref="S6:S7"/>
    <mergeCell ref="T6:T7"/>
    <mergeCell ref="S12:S13"/>
    <mergeCell ref="T12:T13"/>
    <mergeCell ref="S20:S21"/>
    <mergeCell ref="T20:T21"/>
  </mergeCells>
  <phoneticPr fontId="3"/>
  <pageMargins left="0.11811023622047245" right="0.11811023622047245" top="0.74803149606299213" bottom="0.74803149606299213" header="0.31496062992125984" footer="0.31496062992125984"/>
  <pageSetup paperSize="9" scale="8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showGridLines="0" zoomScaleNormal="100" workbookViewId="0"/>
  </sheetViews>
  <sheetFormatPr defaultRowHeight="13.5" x14ac:dyDescent="0.15"/>
  <cols>
    <col min="1" max="1" width="9" style="2"/>
    <col min="2" max="2" width="10.875" style="2" customWidth="1"/>
    <col min="3" max="3" width="7.125" style="2" customWidth="1"/>
    <col min="4" max="4" width="7.375" style="2" bestFit="1" customWidth="1"/>
    <col min="5" max="5" width="4.375" style="2" bestFit="1" customWidth="1"/>
    <col min="6" max="6" width="5.375" style="2" bestFit="1" customWidth="1"/>
    <col min="7" max="7" width="5.25" style="2" bestFit="1" customWidth="1"/>
    <col min="8" max="8" width="11" style="2" bestFit="1" customWidth="1"/>
    <col min="9" max="11" width="6.625" style="2" customWidth="1"/>
    <col min="12" max="13" width="11" style="2" bestFit="1" customWidth="1"/>
    <col min="14" max="14" width="7.125" style="2" bestFit="1" customWidth="1"/>
    <col min="15" max="15" width="5.25" style="2" customWidth="1"/>
    <col min="16" max="16" width="6.5" style="2" bestFit="1" customWidth="1"/>
    <col min="17" max="17" width="9" style="2" bestFit="1" customWidth="1"/>
    <col min="18" max="18" width="2.625" style="2" customWidth="1"/>
    <col min="19" max="19" width="11" style="2" bestFit="1" customWidth="1"/>
    <col min="20" max="20" width="12.75" style="2" customWidth="1"/>
    <col min="21" max="21" width="9" style="2"/>
    <col min="22" max="22" width="2.625" style="2" customWidth="1"/>
    <col min="23" max="16384" width="9" style="2"/>
  </cols>
  <sheetData>
    <row r="1" spans="1:20" x14ac:dyDescent="0.15">
      <c r="A1" t="s">
        <v>72</v>
      </c>
    </row>
    <row r="2" spans="1:20" x14ac:dyDescent="0.15">
      <c r="A2" s="1"/>
    </row>
    <row r="4" spans="1:20" ht="24" x14ac:dyDescent="0.15">
      <c r="B4" s="9" t="s">
        <v>52</v>
      </c>
    </row>
    <row r="5" spans="1:20" x14ac:dyDescent="0.15">
      <c r="S5" s="11" t="s">
        <v>38</v>
      </c>
      <c r="T5" s="7"/>
    </row>
    <row r="6" spans="1:20" ht="13.5" customHeight="1" x14ac:dyDescent="0.15">
      <c r="B6" s="21" t="s">
        <v>0</v>
      </c>
      <c r="C6" s="20" t="s">
        <v>33</v>
      </c>
      <c r="D6" s="21" t="s">
        <v>1</v>
      </c>
      <c r="E6" s="21"/>
      <c r="F6" s="21"/>
      <c r="G6" s="21"/>
      <c r="H6" s="21" t="s">
        <v>34</v>
      </c>
      <c r="I6" s="24" t="s">
        <v>65</v>
      </c>
      <c r="J6" s="25"/>
      <c r="K6" s="26"/>
      <c r="L6" s="22" t="s">
        <v>35</v>
      </c>
      <c r="M6" s="20" t="s">
        <v>30</v>
      </c>
      <c r="N6" s="22" t="s">
        <v>2</v>
      </c>
      <c r="O6" s="20" t="s">
        <v>36</v>
      </c>
      <c r="P6" s="22" t="s">
        <v>37</v>
      </c>
      <c r="Q6" s="20" t="s">
        <v>4</v>
      </c>
      <c r="S6" s="18" t="s">
        <v>33</v>
      </c>
      <c r="T6" s="18" t="s">
        <v>42</v>
      </c>
    </row>
    <row r="7" spans="1:20" x14ac:dyDescent="0.15">
      <c r="B7" s="21"/>
      <c r="C7" s="21"/>
      <c r="D7" s="10" t="s">
        <v>5</v>
      </c>
      <c r="E7" s="10" t="s">
        <v>6</v>
      </c>
      <c r="F7" s="10" t="s">
        <v>7</v>
      </c>
      <c r="G7" s="10" t="s">
        <v>8</v>
      </c>
      <c r="H7" s="21"/>
      <c r="I7" s="10">
        <v>0.2</v>
      </c>
      <c r="J7" s="10">
        <v>0.3</v>
      </c>
      <c r="K7" s="10">
        <v>0.5</v>
      </c>
      <c r="L7" s="23"/>
      <c r="M7" s="21"/>
      <c r="N7" s="23"/>
      <c r="O7" s="21"/>
      <c r="P7" s="23"/>
      <c r="Q7" s="21"/>
      <c r="S7" s="19"/>
      <c r="T7" s="19"/>
    </row>
    <row r="8" spans="1:20" x14ac:dyDescent="0.15">
      <c r="B8" s="5" t="s">
        <v>43</v>
      </c>
      <c r="C8" s="5" t="str">
        <f>CHOOSE(LEFT(B8,1),"法人","個人")</f>
        <v>法人</v>
      </c>
      <c r="D8" s="3" t="s">
        <v>53</v>
      </c>
      <c r="E8" s="3" t="s">
        <v>54</v>
      </c>
      <c r="F8" s="3" t="s">
        <v>55</v>
      </c>
      <c r="G8" s="3" t="str">
        <f>TEXT(DATEVALUE(D8&amp;E8&amp;F8),"aaa")</f>
        <v>土</v>
      </c>
      <c r="H8" s="3" t="str">
        <f t="shared" ref="H8:H30" si="0">ASC(VLOOKUP(MID(B8,3,4),分類,2,FALSE))</f>
        <v>標準品</v>
      </c>
      <c r="I8" s="5">
        <v>220</v>
      </c>
      <c r="J8" s="5">
        <v>310</v>
      </c>
      <c r="K8" s="5">
        <v>120</v>
      </c>
      <c r="L8" s="5">
        <f>SUM(I8:K8)</f>
        <v>650</v>
      </c>
      <c r="M8" s="14">
        <f t="shared" ref="M8:M30" si="1">FLOOR(L8,HLOOKUP(MID(B8,3,4),梱包,2,FALSE))</f>
        <v>650</v>
      </c>
      <c r="N8" s="14">
        <f>L8-M8</f>
        <v>0</v>
      </c>
      <c r="O8" s="3">
        <f t="shared" ref="O8:O30" si="2">VLOOKUP(MID(B8,3,4),分類,3,FALSE)</f>
        <v>20</v>
      </c>
      <c r="P8" s="4">
        <f>O8*L8</f>
        <v>13000</v>
      </c>
      <c r="Q8" s="4">
        <f t="shared" ref="Q8:Q30" si="3">IF(C8="法人",ROUND(P8*HLOOKUP(RIGHT(B8,1),仕切,2,FALSE),0),P8)</f>
        <v>13000</v>
      </c>
      <c r="S8" s="5" t="s">
        <v>9</v>
      </c>
      <c r="T8" s="4">
        <f>SUMIF($C$8:$C$30,S8,$Q$8:$Q$30)</f>
        <v>185563</v>
      </c>
    </row>
    <row r="9" spans="1:20" x14ac:dyDescent="0.15">
      <c r="B9" s="5" t="s">
        <v>44</v>
      </c>
      <c r="C9" s="5" t="str">
        <f t="shared" ref="C9:C30" si="4">CHOOSE(LEFT(B9,1),"法人","個人")</f>
        <v>個人</v>
      </c>
      <c r="D9" s="3" t="s">
        <v>53</v>
      </c>
      <c r="E9" s="3" t="s">
        <v>54</v>
      </c>
      <c r="F9" s="3" t="s">
        <v>19</v>
      </c>
      <c r="G9" s="3" t="str">
        <f t="shared" ref="G9:G30" si="5">TEXT(DATEVALUE(D9&amp;E9&amp;F9),"aaa")</f>
        <v>水</v>
      </c>
      <c r="H9" s="3" t="str">
        <f t="shared" si="0"/>
        <v>特注品</v>
      </c>
      <c r="I9" s="5">
        <v>20</v>
      </c>
      <c r="J9" s="5">
        <v>5</v>
      </c>
      <c r="K9" s="5">
        <v>20</v>
      </c>
      <c r="L9" s="5">
        <f t="shared" ref="L9:L30" si="6">SUM(I9:K9)</f>
        <v>45</v>
      </c>
      <c r="M9" s="14">
        <f t="shared" si="1"/>
        <v>0</v>
      </c>
      <c r="N9" s="14">
        <f t="shared" ref="N9:N30" si="7">L9-M9</f>
        <v>45</v>
      </c>
      <c r="O9" s="3">
        <f t="shared" si="2"/>
        <v>40</v>
      </c>
      <c r="P9" s="4">
        <f t="shared" ref="P9:P30" si="8">O9*L9</f>
        <v>1800</v>
      </c>
      <c r="Q9" s="4">
        <f t="shared" si="3"/>
        <v>1800</v>
      </c>
      <c r="S9" s="5" t="s">
        <v>11</v>
      </c>
      <c r="T9" s="4">
        <f>SUMIF($C$8:$C$30,S9,$Q$8:$Q$30)</f>
        <v>17010</v>
      </c>
    </row>
    <row r="10" spans="1:20" x14ac:dyDescent="0.15">
      <c r="B10" s="5" t="s">
        <v>45</v>
      </c>
      <c r="C10" s="5" t="str">
        <f t="shared" si="4"/>
        <v>個人</v>
      </c>
      <c r="D10" s="3" t="s">
        <v>53</v>
      </c>
      <c r="E10" s="3" t="s">
        <v>54</v>
      </c>
      <c r="F10" s="3" t="s">
        <v>16</v>
      </c>
      <c r="G10" s="3" t="str">
        <f t="shared" si="5"/>
        <v>金</v>
      </c>
      <c r="H10" s="3" t="str">
        <f t="shared" si="0"/>
        <v>ｷｬﾗｸﾀｰ品</v>
      </c>
      <c r="I10" s="5">
        <v>8</v>
      </c>
      <c r="J10" s="5">
        <v>20</v>
      </c>
      <c r="K10" s="5">
        <v>10</v>
      </c>
      <c r="L10" s="5">
        <f t="shared" si="6"/>
        <v>38</v>
      </c>
      <c r="M10" s="14">
        <f t="shared" si="1"/>
        <v>20</v>
      </c>
      <c r="N10" s="14">
        <f t="shared" si="7"/>
        <v>18</v>
      </c>
      <c r="O10" s="3">
        <f t="shared" si="2"/>
        <v>50</v>
      </c>
      <c r="P10" s="4">
        <f t="shared" si="8"/>
        <v>1900</v>
      </c>
      <c r="Q10" s="4">
        <f t="shared" si="3"/>
        <v>1900</v>
      </c>
    </row>
    <row r="11" spans="1:20" x14ac:dyDescent="0.15">
      <c r="B11" s="3" t="s">
        <v>45</v>
      </c>
      <c r="C11" s="5" t="str">
        <f t="shared" si="4"/>
        <v>個人</v>
      </c>
      <c r="D11" s="3" t="s">
        <v>53</v>
      </c>
      <c r="E11" s="3" t="s">
        <v>54</v>
      </c>
      <c r="F11" s="3" t="s">
        <v>18</v>
      </c>
      <c r="G11" s="3" t="str">
        <f t="shared" si="5"/>
        <v>日</v>
      </c>
      <c r="H11" s="3" t="str">
        <f t="shared" si="0"/>
        <v>ｷｬﾗｸﾀｰ品</v>
      </c>
      <c r="I11" s="3">
        <v>20</v>
      </c>
      <c r="J11" s="3">
        <v>5</v>
      </c>
      <c r="K11" s="3">
        <v>5</v>
      </c>
      <c r="L11" s="3">
        <f t="shared" si="6"/>
        <v>30</v>
      </c>
      <c r="M11" s="14">
        <f t="shared" si="1"/>
        <v>20</v>
      </c>
      <c r="N11" s="14">
        <f t="shared" si="7"/>
        <v>10</v>
      </c>
      <c r="O11" s="3">
        <f t="shared" si="2"/>
        <v>50</v>
      </c>
      <c r="P11" s="4">
        <f t="shared" si="8"/>
        <v>1500</v>
      </c>
      <c r="Q11" s="4">
        <f t="shared" si="3"/>
        <v>1500</v>
      </c>
      <c r="S11" s="11" t="s">
        <v>39</v>
      </c>
      <c r="T11" s="7"/>
    </row>
    <row r="12" spans="1:20" ht="13.5" customHeight="1" x14ac:dyDescent="0.15">
      <c r="B12" s="3" t="s">
        <v>46</v>
      </c>
      <c r="C12" s="5" t="str">
        <f t="shared" si="4"/>
        <v>個人</v>
      </c>
      <c r="D12" s="3" t="s">
        <v>53</v>
      </c>
      <c r="E12" s="3" t="s">
        <v>54</v>
      </c>
      <c r="F12" s="3" t="s">
        <v>56</v>
      </c>
      <c r="G12" s="3" t="str">
        <f t="shared" si="5"/>
        <v>金</v>
      </c>
      <c r="H12" s="3" t="str">
        <f t="shared" si="0"/>
        <v>卒業記念品</v>
      </c>
      <c r="I12" s="3">
        <v>5</v>
      </c>
      <c r="J12" s="3">
        <v>15</v>
      </c>
      <c r="K12" s="3">
        <v>12</v>
      </c>
      <c r="L12" s="3">
        <f t="shared" si="6"/>
        <v>32</v>
      </c>
      <c r="M12" s="14">
        <f t="shared" si="1"/>
        <v>30</v>
      </c>
      <c r="N12" s="14">
        <f t="shared" si="7"/>
        <v>2</v>
      </c>
      <c r="O12" s="3">
        <f t="shared" si="2"/>
        <v>30</v>
      </c>
      <c r="P12" s="4">
        <f t="shared" si="8"/>
        <v>960</v>
      </c>
      <c r="Q12" s="4">
        <f t="shared" si="3"/>
        <v>960</v>
      </c>
      <c r="S12" s="15" t="s">
        <v>34</v>
      </c>
      <c r="T12" s="17" t="s">
        <v>31</v>
      </c>
    </row>
    <row r="13" spans="1:20" x14ac:dyDescent="0.15">
      <c r="B13" s="3" t="s">
        <v>47</v>
      </c>
      <c r="C13" s="5" t="str">
        <f t="shared" si="4"/>
        <v>法人</v>
      </c>
      <c r="D13" s="3" t="s">
        <v>53</v>
      </c>
      <c r="E13" s="3" t="s">
        <v>54</v>
      </c>
      <c r="F13" s="3" t="s">
        <v>21</v>
      </c>
      <c r="G13" s="3" t="str">
        <f t="shared" si="5"/>
        <v>月</v>
      </c>
      <c r="H13" s="3" t="str">
        <f t="shared" si="0"/>
        <v>卒業記念品</v>
      </c>
      <c r="I13" s="3">
        <v>90</v>
      </c>
      <c r="J13" s="3">
        <v>280</v>
      </c>
      <c r="K13" s="3">
        <v>60</v>
      </c>
      <c r="L13" s="3">
        <f t="shared" si="6"/>
        <v>430</v>
      </c>
      <c r="M13" s="14">
        <f t="shared" si="1"/>
        <v>420</v>
      </c>
      <c r="N13" s="14">
        <f t="shared" si="7"/>
        <v>10</v>
      </c>
      <c r="O13" s="3">
        <f t="shared" si="2"/>
        <v>30</v>
      </c>
      <c r="P13" s="4">
        <f t="shared" si="8"/>
        <v>12900</v>
      </c>
      <c r="Q13" s="4">
        <f t="shared" si="3"/>
        <v>12900</v>
      </c>
      <c r="S13" s="16"/>
      <c r="T13" s="16"/>
    </row>
    <row r="14" spans="1:20" x14ac:dyDescent="0.15">
      <c r="B14" s="3" t="s">
        <v>48</v>
      </c>
      <c r="C14" s="5" t="str">
        <f t="shared" si="4"/>
        <v>法人</v>
      </c>
      <c r="D14" s="3" t="s">
        <v>53</v>
      </c>
      <c r="E14" s="3" t="s">
        <v>54</v>
      </c>
      <c r="F14" s="3" t="s">
        <v>57</v>
      </c>
      <c r="G14" s="3" t="str">
        <f t="shared" si="5"/>
        <v>木</v>
      </c>
      <c r="H14" s="3" t="str">
        <f t="shared" si="0"/>
        <v>特注品</v>
      </c>
      <c r="I14" s="3">
        <v>365</v>
      </c>
      <c r="J14" s="3">
        <v>150</v>
      </c>
      <c r="K14" s="3">
        <v>110</v>
      </c>
      <c r="L14" s="3">
        <f t="shared" si="6"/>
        <v>625</v>
      </c>
      <c r="M14" s="14">
        <f t="shared" si="1"/>
        <v>600</v>
      </c>
      <c r="N14" s="14">
        <f t="shared" si="7"/>
        <v>25</v>
      </c>
      <c r="O14" s="3">
        <f t="shared" si="2"/>
        <v>40</v>
      </c>
      <c r="P14" s="4">
        <f t="shared" si="8"/>
        <v>25000</v>
      </c>
      <c r="Q14" s="4">
        <f t="shared" si="3"/>
        <v>18750</v>
      </c>
      <c r="S14" s="5" t="s">
        <v>70</v>
      </c>
      <c r="T14" s="5">
        <f>COUNTIF($H$8:$H$30,S14)</f>
        <v>8</v>
      </c>
    </row>
    <row r="15" spans="1:20" x14ac:dyDescent="0.15">
      <c r="B15" s="3" t="s">
        <v>43</v>
      </c>
      <c r="C15" s="5" t="str">
        <f t="shared" si="4"/>
        <v>法人</v>
      </c>
      <c r="D15" s="3" t="s">
        <v>53</v>
      </c>
      <c r="E15" s="3" t="s">
        <v>58</v>
      </c>
      <c r="F15" s="3" t="s">
        <v>10</v>
      </c>
      <c r="G15" s="3" t="str">
        <f t="shared" si="5"/>
        <v>水</v>
      </c>
      <c r="H15" s="3" t="str">
        <f t="shared" si="0"/>
        <v>標準品</v>
      </c>
      <c r="I15" s="3">
        <v>130</v>
      </c>
      <c r="J15" s="3">
        <v>245</v>
      </c>
      <c r="K15" s="3">
        <v>150</v>
      </c>
      <c r="L15" s="3">
        <f t="shared" si="6"/>
        <v>525</v>
      </c>
      <c r="M15" s="14">
        <f t="shared" si="1"/>
        <v>500</v>
      </c>
      <c r="N15" s="14">
        <f t="shared" si="7"/>
        <v>25</v>
      </c>
      <c r="O15" s="3">
        <f t="shared" si="2"/>
        <v>20</v>
      </c>
      <c r="P15" s="4">
        <f t="shared" si="8"/>
        <v>10500</v>
      </c>
      <c r="Q15" s="4">
        <f t="shared" si="3"/>
        <v>10500</v>
      </c>
      <c r="S15" s="5" t="s">
        <v>14</v>
      </c>
      <c r="T15" s="5">
        <f t="shared" ref="T15:T17" si="9">COUNTIF($H$8:$H$30,S15)</f>
        <v>6</v>
      </c>
    </row>
    <row r="16" spans="1:20" x14ac:dyDescent="0.15">
      <c r="B16" s="3" t="s">
        <v>43</v>
      </c>
      <c r="C16" s="5" t="str">
        <f t="shared" si="4"/>
        <v>法人</v>
      </c>
      <c r="D16" s="3" t="s">
        <v>53</v>
      </c>
      <c r="E16" s="3" t="s">
        <v>58</v>
      </c>
      <c r="F16" s="3" t="s">
        <v>12</v>
      </c>
      <c r="G16" s="3" t="str">
        <f t="shared" si="5"/>
        <v>金</v>
      </c>
      <c r="H16" s="3" t="str">
        <f t="shared" si="0"/>
        <v>標準品</v>
      </c>
      <c r="I16" s="3">
        <v>400</v>
      </c>
      <c r="J16" s="3">
        <v>410</v>
      </c>
      <c r="K16" s="3">
        <v>130</v>
      </c>
      <c r="L16" s="3">
        <f t="shared" si="6"/>
        <v>940</v>
      </c>
      <c r="M16" s="14">
        <f t="shared" si="1"/>
        <v>900</v>
      </c>
      <c r="N16" s="14">
        <f t="shared" si="7"/>
        <v>40</v>
      </c>
      <c r="O16" s="3">
        <f t="shared" si="2"/>
        <v>20</v>
      </c>
      <c r="P16" s="4">
        <f t="shared" si="8"/>
        <v>18800</v>
      </c>
      <c r="Q16" s="4">
        <f t="shared" si="3"/>
        <v>18800</v>
      </c>
      <c r="S16" s="5" t="s">
        <v>71</v>
      </c>
      <c r="T16" s="5">
        <f t="shared" si="9"/>
        <v>4</v>
      </c>
    </row>
    <row r="17" spans="2:21" x14ac:dyDescent="0.15">
      <c r="B17" s="3" t="s">
        <v>49</v>
      </c>
      <c r="C17" s="5" t="str">
        <f t="shared" si="4"/>
        <v>法人</v>
      </c>
      <c r="D17" s="3" t="s">
        <v>53</v>
      </c>
      <c r="E17" s="3" t="s">
        <v>58</v>
      </c>
      <c r="F17" s="3" t="s">
        <v>59</v>
      </c>
      <c r="G17" s="3" t="str">
        <f t="shared" si="5"/>
        <v>金</v>
      </c>
      <c r="H17" s="3" t="str">
        <f t="shared" si="0"/>
        <v>特注品</v>
      </c>
      <c r="I17" s="3">
        <v>80</v>
      </c>
      <c r="J17" s="3">
        <v>250</v>
      </c>
      <c r="K17" s="3">
        <v>50</v>
      </c>
      <c r="L17" s="3">
        <f t="shared" si="6"/>
        <v>380</v>
      </c>
      <c r="M17" s="14">
        <f t="shared" si="1"/>
        <v>360</v>
      </c>
      <c r="N17" s="14">
        <f t="shared" si="7"/>
        <v>20</v>
      </c>
      <c r="O17" s="3">
        <f t="shared" si="2"/>
        <v>40</v>
      </c>
      <c r="P17" s="4">
        <f t="shared" si="8"/>
        <v>15200</v>
      </c>
      <c r="Q17" s="4">
        <f t="shared" si="3"/>
        <v>15200</v>
      </c>
      <c r="S17" s="5" t="s">
        <v>17</v>
      </c>
      <c r="T17" s="5">
        <f t="shared" si="9"/>
        <v>5</v>
      </c>
    </row>
    <row r="18" spans="2:21" x14ac:dyDescent="0.15">
      <c r="B18" s="3" t="s">
        <v>46</v>
      </c>
      <c r="C18" s="5" t="str">
        <f t="shared" si="4"/>
        <v>個人</v>
      </c>
      <c r="D18" s="3" t="s">
        <v>53</v>
      </c>
      <c r="E18" s="3" t="s">
        <v>58</v>
      </c>
      <c r="F18" s="3" t="s">
        <v>60</v>
      </c>
      <c r="G18" s="3" t="str">
        <f t="shared" si="5"/>
        <v>火</v>
      </c>
      <c r="H18" s="3" t="str">
        <f t="shared" si="0"/>
        <v>卒業記念品</v>
      </c>
      <c r="I18" s="3">
        <v>10</v>
      </c>
      <c r="J18" s="3">
        <v>20</v>
      </c>
      <c r="K18" s="3">
        <v>20</v>
      </c>
      <c r="L18" s="3">
        <f t="shared" si="6"/>
        <v>50</v>
      </c>
      <c r="M18" s="14">
        <f t="shared" si="1"/>
        <v>30</v>
      </c>
      <c r="N18" s="14">
        <f t="shared" si="7"/>
        <v>20</v>
      </c>
      <c r="O18" s="3">
        <f t="shared" si="2"/>
        <v>30</v>
      </c>
      <c r="P18" s="4">
        <f t="shared" si="8"/>
        <v>1500</v>
      </c>
      <c r="Q18" s="4">
        <f t="shared" si="3"/>
        <v>1500</v>
      </c>
    </row>
    <row r="19" spans="2:21" x14ac:dyDescent="0.15">
      <c r="B19" s="3" t="s">
        <v>43</v>
      </c>
      <c r="C19" s="5" t="str">
        <f t="shared" si="4"/>
        <v>法人</v>
      </c>
      <c r="D19" s="3" t="s">
        <v>53</v>
      </c>
      <c r="E19" s="3" t="s">
        <v>58</v>
      </c>
      <c r="F19" s="3" t="s">
        <v>13</v>
      </c>
      <c r="G19" s="3" t="str">
        <f t="shared" si="5"/>
        <v>木</v>
      </c>
      <c r="H19" s="3" t="str">
        <f t="shared" si="0"/>
        <v>標準品</v>
      </c>
      <c r="I19" s="3">
        <v>160</v>
      </c>
      <c r="J19" s="3">
        <v>295</v>
      </c>
      <c r="K19" s="3">
        <v>60</v>
      </c>
      <c r="L19" s="3">
        <f t="shared" si="6"/>
        <v>515</v>
      </c>
      <c r="M19" s="14">
        <f t="shared" si="1"/>
        <v>500</v>
      </c>
      <c r="N19" s="14">
        <f t="shared" si="7"/>
        <v>15</v>
      </c>
      <c r="O19" s="3">
        <f t="shared" si="2"/>
        <v>20</v>
      </c>
      <c r="P19" s="4">
        <f t="shared" si="8"/>
        <v>10300</v>
      </c>
      <c r="Q19" s="4">
        <f t="shared" si="3"/>
        <v>10300</v>
      </c>
      <c r="S19" s="11" t="s">
        <v>40</v>
      </c>
      <c r="T19" s="7"/>
      <c r="U19" s="7"/>
    </row>
    <row r="20" spans="2:21" ht="13.5" customHeight="1" x14ac:dyDescent="0.15">
      <c r="B20" s="3" t="s">
        <v>44</v>
      </c>
      <c r="C20" s="5" t="str">
        <f t="shared" si="4"/>
        <v>個人</v>
      </c>
      <c r="D20" s="3" t="s">
        <v>53</v>
      </c>
      <c r="E20" s="3" t="s">
        <v>61</v>
      </c>
      <c r="F20" s="3" t="s">
        <v>10</v>
      </c>
      <c r="G20" s="3" t="str">
        <f t="shared" si="5"/>
        <v>金</v>
      </c>
      <c r="H20" s="3" t="str">
        <f t="shared" si="0"/>
        <v>特注品</v>
      </c>
      <c r="I20" s="3">
        <v>20</v>
      </c>
      <c r="J20" s="3">
        <v>20</v>
      </c>
      <c r="K20" s="3">
        <v>20</v>
      </c>
      <c r="L20" s="3">
        <f t="shared" si="6"/>
        <v>60</v>
      </c>
      <c r="M20" s="14">
        <f t="shared" si="1"/>
        <v>60</v>
      </c>
      <c r="N20" s="14">
        <f t="shared" si="7"/>
        <v>0</v>
      </c>
      <c r="O20" s="3">
        <f t="shared" si="2"/>
        <v>40</v>
      </c>
      <c r="P20" s="4">
        <f t="shared" si="8"/>
        <v>2400</v>
      </c>
      <c r="Q20" s="4">
        <f t="shared" si="3"/>
        <v>2400</v>
      </c>
      <c r="S20" s="15" t="s">
        <v>0</v>
      </c>
      <c r="T20" s="15" t="s">
        <v>34</v>
      </c>
      <c r="U20" s="17" t="s">
        <v>4</v>
      </c>
    </row>
    <row r="21" spans="2:21" x14ac:dyDescent="0.15">
      <c r="B21" s="3" t="s">
        <v>50</v>
      </c>
      <c r="C21" s="5" t="str">
        <f t="shared" si="4"/>
        <v>法人</v>
      </c>
      <c r="D21" s="3" t="s">
        <v>53</v>
      </c>
      <c r="E21" s="3" t="s">
        <v>61</v>
      </c>
      <c r="F21" s="3" t="s">
        <v>12</v>
      </c>
      <c r="G21" s="3" t="str">
        <f t="shared" si="5"/>
        <v>日</v>
      </c>
      <c r="H21" s="3" t="str">
        <f t="shared" si="0"/>
        <v>ｷｬﾗｸﾀｰ品</v>
      </c>
      <c r="I21" s="3">
        <v>75</v>
      </c>
      <c r="J21" s="3">
        <v>70</v>
      </c>
      <c r="K21" s="3">
        <v>150</v>
      </c>
      <c r="L21" s="3">
        <f t="shared" si="6"/>
        <v>295</v>
      </c>
      <c r="M21" s="14">
        <f t="shared" si="1"/>
        <v>280</v>
      </c>
      <c r="N21" s="14">
        <f t="shared" si="7"/>
        <v>15</v>
      </c>
      <c r="O21" s="3">
        <f t="shared" si="2"/>
        <v>50</v>
      </c>
      <c r="P21" s="4">
        <f t="shared" si="8"/>
        <v>14750</v>
      </c>
      <c r="Q21" s="4">
        <f t="shared" si="3"/>
        <v>11063</v>
      </c>
      <c r="S21" s="16"/>
      <c r="T21" s="16"/>
      <c r="U21" s="16"/>
    </row>
    <row r="22" spans="2:21" x14ac:dyDescent="0.15">
      <c r="B22" s="3" t="s">
        <v>45</v>
      </c>
      <c r="C22" s="5" t="str">
        <f t="shared" si="4"/>
        <v>個人</v>
      </c>
      <c r="D22" s="3" t="s">
        <v>53</v>
      </c>
      <c r="E22" s="3" t="s">
        <v>61</v>
      </c>
      <c r="F22" s="3" t="s">
        <v>15</v>
      </c>
      <c r="G22" s="3" t="str">
        <f t="shared" si="5"/>
        <v>火</v>
      </c>
      <c r="H22" s="3" t="str">
        <f t="shared" si="0"/>
        <v>ｷｬﾗｸﾀｰ品</v>
      </c>
      <c r="I22" s="3">
        <v>5</v>
      </c>
      <c r="J22" s="3">
        <v>10</v>
      </c>
      <c r="K22" s="3">
        <v>5</v>
      </c>
      <c r="L22" s="3">
        <f t="shared" si="6"/>
        <v>20</v>
      </c>
      <c r="M22" s="14">
        <f t="shared" si="1"/>
        <v>20</v>
      </c>
      <c r="N22" s="14">
        <f t="shared" si="7"/>
        <v>0</v>
      </c>
      <c r="O22" s="3">
        <f t="shared" si="2"/>
        <v>50</v>
      </c>
      <c r="P22" s="4">
        <f t="shared" si="8"/>
        <v>1000</v>
      </c>
      <c r="Q22" s="4">
        <f t="shared" si="3"/>
        <v>1000</v>
      </c>
      <c r="S22" s="5" t="str">
        <f>INDEX($B$8:$Q$30,MATCH(MAX($Q$8:$Q$30),$Q$8:$Q$30,0),1)</f>
        <v>1-TOKU-A</v>
      </c>
      <c r="T22" s="5" t="str">
        <f>INDEX($B$8:$Q$30,MATCH(MAX($Q$8:$Q$30),$Q$8:$Q$30,0),7)</f>
        <v>特注品</v>
      </c>
      <c r="U22" s="5">
        <f>INDEX($B$8:$Q$30,MATCH(MAX($Q$8:$Q$30),$Q$8:$Q$30,0),16)</f>
        <v>22400</v>
      </c>
    </row>
    <row r="23" spans="2:21" x14ac:dyDescent="0.15">
      <c r="B23" s="3" t="s">
        <v>51</v>
      </c>
      <c r="C23" s="5" t="str">
        <f t="shared" si="4"/>
        <v>個人</v>
      </c>
      <c r="D23" s="3" t="s">
        <v>53</v>
      </c>
      <c r="E23" s="3" t="s">
        <v>61</v>
      </c>
      <c r="F23" s="3" t="s">
        <v>18</v>
      </c>
      <c r="G23" s="3" t="str">
        <f t="shared" si="5"/>
        <v>金</v>
      </c>
      <c r="H23" s="3" t="str">
        <f t="shared" si="0"/>
        <v>標準品</v>
      </c>
      <c r="I23" s="3">
        <v>20</v>
      </c>
      <c r="J23" s="3">
        <v>20</v>
      </c>
      <c r="K23" s="3">
        <v>15</v>
      </c>
      <c r="L23" s="3">
        <f t="shared" si="6"/>
        <v>55</v>
      </c>
      <c r="M23" s="14">
        <f t="shared" si="1"/>
        <v>50</v>
      </c>
      <c r="N23" s="14">
        <f t="shared" si="7"/>
        <v>5</v>
      </c>
      <c r="O23" s="3">
        <f t="shared" si="2"/>
        <v>20</v>
      </c>
      <c r="P23" s="4">
        <f t="shared" si="8"/>
        <v>1100</v>
      </c>
      <c r="Q23" s="4">
        <f t="shared" si="3"/>
        <v>1100</v>
      </c>
    </row>
    <row r="24" spans="2:21" x14ac:dyDescent="0.15">
      <c r="B24" s="3" t="s">
        <v>51</v>
      </c>
      <c r="C24" s="5" t="str">
        <f t="shared" si="4"/>
        <v>個人</v>
      </c>
      <c r="D24" s="3" t="s">
        <v>53</v>
      </c>
      <c r="E24" s="3" t="s">
        <v>61</v>
      </c>
      <c r="F24" s="3" t="s">
        <v>60</v>
      </c>
      <c r="G24" s="3" t="str">
        <f t="shared" si="5"/>
        <v>木</v>
      </c>
      <c r="H24" s="3" t="str">
        <f t="shared" si="0"/>
        <v>標準品</v>
      </c>
      <c r="I24" s="3">
        <v>30</v>
      </c>
      <c r="J24" s="3">
        <v>15</v>
      </c>
      <c r="K24" s="3">
        <v>30</v>
      </c>
      <c r="L24" s="3">
        <f t="shared" si="6"/>
        <v>75</v>
      </c>
      <c r="M24" s="14">
        <f t="shared" si="1"/>
        <v>50</v>
      </c>
      <c r="N24" s="14">
        <f t="shared" si="7"/>
        <v>25</v>
      </c>
      <c r="O24" s="3">
        <f t="shared" si="2"/>
        <v>20</v>
      </c>
      <c r="P24" s="4">
        <f t="shared" si="8"/>
        <v>1500</v>
      </c>
      <c r="Q24" s="4">
        <f t="shared" si="3"/>
        <v>1500</v>
      </c>
    </row>
    <row r="25" spans="2:21" x14ac:dyDescent="0.15">
      <c r="B25" s="3" t="s">
        <v>45</v>
      </c>
      <c r="C25" s="5" t="str">
        <f t="shared" si="4"/>
        <v>個人</v>
      </c>
      <c r="D25" s="3" t="s">
        <v>53</v>
      </c>
      <c r="E25" s="3" t="s">
        <v>61</v>
      </c>
      <c r="F25" s="3" t="s">
        <v>62</v>
      </c>
      <c r="G25" s="3" t="str">
        <f t="shared" si="5"/>
        <v>木</v>
      </c>
      <c r="H25" s="3" t="str">
        <f t="shared" si="0"/>
        <v>ｷｬﾗｸﾀｰ品</v>
      </c>
      <c r="I25" s="3">
        <v>20</v>
      </c>
      <c r="J25" s="3">
        <v>15</v>
      </c>
      <c r="K25" s="3">
        <v>20</v>
      </c>
      <c r="L25" s="3">
        <f t="shared" si="6"/>
        <v>55</v>
      </c>
      <c r="M25" s="14">
        <f t="shared" si="1"/>
        <v>40</v>
      </c>
      <c r="N25" s="14">
        <f t="shared" si="7"/>
        <v>15</v>
      </c>
      <c r="O25" s="3">
        <f t="shared" si="2"/>
        <v>50</v>
      </c>
      <c r="P25" s="4">
        <f t="shared" si="8"/>
        <v>2750</v>
      </c>
      <c r="Q25" s="4">
        <f t="shared" si="3"/>
        <v>2750</v>
      </c>
    </row>
    <row r="26" spans="2:21" x14ac:dyDescent="0.15">
      <c r="B26" s="3" t="s">
        <v>49</v>
      </c>
      <c r="C26" s="5" t="str">
        <f t="shared" si="4"/>
        <v>法人</v>
      </c>
      <c r="D26" s="3" t="s">
        <v>53</v>
      </c>
      <c r="E26" s="3" t="s">
        <v>63</v>
      </c>
      <c r="F26" s="3" t="s">
        <v>12</v>
      </c>
      <c r="G26" s="3" t="str">
        <f t="shared" si="5"/>
        <v>水</v>
      </c>
      <c r="H26" s="3" t="str">
        <f t="shared" si="0"/>
        <v>特注品</v>
      </c>
      <c r="I26" s="3">
        <v>70</v>
      </c>
      <c r="J26" s="3">
        <v>170</v>
      </c>
      <c r="K26" s="3">
        <v>160</v>
      </c>
      <c r="L26" s="3">
        <f t="shared" si="6"/>
        <v>400</v>
      </c>
      <c r="M26" s="14">
        <f t="shared" si="1"/>
        <v>360</v>
      </c>
      <c r="N26" s="14">
        <f t="shared" si="7"/>
        <v>40</v>
      </c>
      <c r="O26" s="3">
        <f t="shared" si="2"/>
        <v>40</v>
      </c>
      <c r="P26" s="4">
        <f t="shared" si="8"/>
        <v>16000</v>
      </c>
      <c r="Q26" s="4">
        <f t="shared" si="3"/>
        <v>16000</v>
      </c>
    </row>
    <row r="27" spans="2:21" x14ac:dyDescent="0.15">
      <c r="B27" s="3" t="s">
        <v>46</v>
      </c>
      <c r="C27" s="5" t="str">
        <f t="shared" si="4"/>
        <v>個人</v>
      </c>
      <c r="D27" s="3" t="s">
        <v>53</v>
      </c>
      <c r="E27" s="3" t="s">
        <v>63</v>
      </c>
      <c r="F27" s="3" t="s">
        <v>64</v>
      </c>
      <c r="G27" s="3" t="str">
        <f t="shared" si="5"/>
        <v>火</v>
      </c>
      <c r="H27" s="3" t="str">
        <f t="shared" si="0"/>
        <v>卒業記念品</v>
      </c>
      <c r="I27" s="3">
        <v>5</v>
      </c>
      <c r="J27" s="3">
        <v>10</v>
      </c>
      <c r="K27" s="3">
        <v>5</v>
      </c>
      <c r="L27" s="3">
        <f t="shared" si="6"/>
        <v>20</v>
      </c>
      <c r="M27" s="14">
        <f t="shared" si="1"/>
        <v>0</v>
      </c>
      <c r="N27" s="14">
        <f t="shared" si="7"/>
        <v>20</v>
      </c>
      <c r="O27" s="3">
        <f t="shared" si="2"/>
        <v>30</v>
      </c>
      <c r="P27" s="4">
        <f t="shared" si="8"/>
        <v>600</v>
      </c>
      <c r="Q27" s="4">
        <f t="shared" si="3"/>
        <v>600</v>
      </c>
    </row>
    <row r="28" spans="2:21" x14ac:dyDescent="0.15">
      <c r="B28" s="3" t="s">
        <v>49</v>
      </c>
      <c r="C28" s="5" t="str">
        <f t="shared" si="4"/>
        <v>法人</v>
      </c>
      <c r="D28" s="3" t="s">
        <v>53</v>
      </c>
      <c r="E28" s="3" t="s">
        <v>63</v>
      </c>
      <c r="F28" s="3" t="s">
        <v>60</v>
      </c>
      <c r="G28" s="3" t="str">
        <f t="shared" si="5"/>
        <v>日</v>
      </c>
      <c r="H28" s="3" t="str">
        <f t="shared" si="0"/>
        <v>特注品</v>
      </c>
      <c r="I28" s="3">
        <v>180</v>
      </c>
      <c r="J28" s="3">
        <v>130</v>
      </c>
      <c r="K28" s="3">
        <v>130</v>
      </c>
      <c r="L28" s="3">
        <f t="shared" si="6"/>
        <v>440</v>
      </c>
      <c r="M28" s="14">
        <f t="shared" si="1"/>
        <v>420</v>
      </c>
      <c r="N28" s="14">
        <f t="shared" si="7"/>
        <v>20</v>
      </c>
      <c r="O28" s="3">
        <f t="shared" si="2"/>
        <v>40</v>
      </c>
      <c r="P28" s="4">
        <f t="shared" si="8"/>
        <v>17600</v>
      </c>
      <c r="Q28" s="4">
        <f t="shared" si="3"/>
        <v>17600</v>
      </c>
    </row>
    <row r="29" spans="2:21" x14ac:dyDescent="0.15">
      <c r="B29" s="3" t="s">
        <v>48</v>
      </c>
      <c r="C29" s="5" t="str">
        <f t="shared" si="4"/>
        <v>法人</v>
      </c>
      <c r="D29" s="3" t="s">
        <v>53</v>
      </c>
      <c r="E29" s="3" t="s">
        <v>63</v>
      </c>
      <c r="F29" s="3" t="s">
        <v>21</v>
      </c>
      <c r="G29" s="3" t="str">
        <f t="shared" si="5"/>
        <v>火</v>
      </c>
      <c r="H29" s="3" t="str">
        <f t="shared" si="0"/>
        <v>特注品</v>
      </c>
      <c r="I29" s="3">
        <v>230</v>
      </c>
      <c r="J29" s="3">
        <v>225</v>
      </c>
      <c r="K29" s="3">
        <v>180</v>
      </c>
      <c r="L29" s="3">
        <f t="shared" si="6"/>
        <v>635</v>
      </c>
      <c r="M29" s="14">
        <f t="shared" si="1"/>
        <v>600</v>
      </c>
      <c r="N29" s="14">
        <f t="shared" si="7"/>
        <v>35</v>
      </c>
      <c r="O29" s="3">
        <f t="shared" si="2"/>
        <v>40</v>
      </c>
      <c r="P29" s="4">
        <f t="shared" si="8"/>
        <v>25400</v>
      </c>
      <c r="Q29" s="4">
        <f t="shared" si="3"/>
        <v>19050</v>
      </c>
    </row>
    <row r="30" spans="2:21" x14ac:dyDescent="0.15">
      <c r="B30" s="3" t="s">
        <v>49</v>
      </c>
      <c r="C30" s="5" t="str">
        <f t="shared" si="4"/>
        <v>法人</v>
      </c>
      <c r="D30" s="3" t="s">
        <v>53</v>
      </c>
      <c r="E30" s="3" t="s">
        <v>63</v>
      </c>
      <c r="F30" s="3" t="s">
        <v>20</v>
      </c>
      <c r="G30" s="3" t="str">
        <f t="shared" si="5"/>
        <v>水</v>
      </c>
      <c r="H30" s="3" t="str">
        <f t="shared" si="0"/>
        <v>特注品</v>
      </c>
      <c r="I30" s="3">
        <v>150</v>
      </c>
      <c r="J30" s="3">
        <v>270</v>
      </c>
      <c r="K30" s="3">
        <v>140</v>
      </c>
      <c r="L30" s="3">
        <f t="shared" si="6"/>
        <v>560</v>
      </c>
      <c r="M30" s="14">
        <f t="shared" si="1"/>
        <v>540</v>
      </c>
      <c r="N30" s="14">
        <f t="shared" si="7"/>
        <v>20</v>
      </c>
      <c r="O30" s="3">
        <f t="shared" si="2"/>
        <v>40</v>
      </c>
      <c r="P30" s="4">
        <f t="shared" si="8"/>
        <v>22400</v>
      </c>
      <c r="Q30" s="4">
        <f t="shared" si="3"/>
        <v>22400</v>
      </c>
    </row>
  </sheetData>
  <mergeCells count="18">
    <mergeCell ref="L6:L7"/>
    <mergeCell ref="B6:B7"/>
    <mergeCell ref="C6:C7"/>
    <mergeCell ref="D6:G6"/>
    <mergeCell ref="H6:H7"/>
    <mergeCell ref="I6:K6"/>
    <mergeCell ref="U20:U21"/>
    <mergeCell ref="M6:M7"/>
    <mergeCell ref="N6:N7"/>
    <mergeCell ref="O6:O7"/>
    <mergeCell ref="P6:P7"/>
    <mergeCell ref="Q6:Q7"/>
    <mergeCell ref="S6:S7"/>
    <mergeCell ref="T6:T7"/>
    <mergeCell ref="S12:S13"/>
    <mergeCell ref="T12:T13"/>
    <mergeCell ref="S20:S21"/>
    <mergeCell ref="T20:T21"/>
  </mergeCells>
  <phoneticPr fontId="3"/>
  <printOptions headings="1"/>
  <pageMargins left="0.11811023622047245" right="0.11811023622047245" top="0.98425196850393704" bottom="0.98425196850393704" header="0.51181102362204722" footer="0.31496062992125984"/>
  <pageSetup paperSize="9" scale="85" orientation="landscape" r:id="rId1"/>
  <headerFooter>
    <oddHeader>&amp;L●課題2（解答例）&amp;R令和2年度　 表計算 競技課題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showFormulas="1" showGridLines="0" zoomScaleNormal="100" workbookViewId="0"/>
  </sheetViews>
  <sheetFormatPr defaultRowHeight="13.5" x14ac:dyDescent="0.15"/>
  <cols>
    <col min="1" max="1" width="5.625" style="2" bestFit="1" customWidth="1"/>
    <col min="2" max="2" width="6" style="2" customWidth="1"/>
    <col min="3" max="3" width="18" style="2" bestFit="1" customWidth="1"/>
    <col min="4" max="4" width="3.75" style="2" bestFit="1" customWidth="1"/>
    <col min="5" max="6" width="2.75" style="2" bestFit="1" customWidth="1"/>
    <col min="7" max="7" width="19.5" style="2" bestFit="1" customWidth="1"/>
    <col min="8" max="8" width="20.875" style="2" bestFit="1" customWidth="1"/>
    <col min="9" max="11" width="2.875" style="2" bestFit="1" customWidth="1"/>
    <col min="12" max="12" width="7.25" style="2" bestFit="1" customWidth="1"/>
    <col min="13" max="13" width="24.125" style="2" bestFit="1" customWidth="1"/>
    <col min="14" max="14" width="5.25" style="2" bestFit="1" customWidth="1"/>
    <col min="15" max="15" width="18.25" style="2" bestFit="1" customWidth="1"/>
    <col min="16" max="16" width="5" style="2" bestFit="1" customWidth="1"/>
    <col min="17" max="17" width="35.125" style="2" bestFit="1" customWidth="1"/>
    <col min="18" max="18" width="2.625" style="2" customWidth="1"/>
    <col min="19" max="20" width="30" style="2" bestFit="1" customWidth="1"/>
    <col min="21" max="21" width="30.5" style="2" bestFit="1" customWidth="1"/>
    <col min="22" max="22" width="2.625" style="2" customWidth="1"/>
    <col min="23" max="16384" width="9" style="2"/>
  </cols>
  <sheetData>
    <row r="1" spans="1:20" x14ac:dyDescent="0.15">
      <c r="A1" t="s">
        <v>72</v>
      </c>
    </row>
    <row r="2" spans="1:20" x14ac:dyDescent="0.15">
      <c r="A2" s="1"/>
    </row>
    <row r="4" spans="1:20" ht="24" x14ac:dyDescent="0.15">
      <c r="B4" s="9" t="s">
        <v>52</v>
      </c>
    </row>
    <row r="5" spans="1:20" x14ac:dyDescent="0.15">
      <c r="S5" s="11" t="s">
        <v>38</v>
      </c>
      <c r="T5" s="7"/>
    </row>
    <row r="6" spans="1:20" ht="13.5" customHeight="1" x14ac:dyDescent="0.15">
      <c r="B6" s="21" t="s">
        <v>0</v>
      </c>
      <c r="C6" s="20" t="s">
        <v>33</v>
      </c>
      <c r="D6" s="21" t="s">
        <v>1</v>
      </c>
      <c r="E6" s="21"/>
      <c r="F6" s="21"/>
      <c r="G6" s="21"/>
      <c r="H6" s="21" t="s">
        <v>34</v>
      </c>
      <c r="I6" s="24" t="s">
        <v>65</v>
      </c>
      <c r="J6" s="25"/>
      <c r="K6" s="26"/>
      <c r="L6" s="22" t="s">
        <v>35</v>
      </c>
      <c r="M6" s="20" t="s">
        <v>30</v>
      </c>
      <c r="N6" s="22" t="s">
        <v>2</v>
      </c>
      <c r="O6" s="20" t="s">
        <v>36</v>
      </c>
      <c r="P6" s="22" t="s">
        <v>37</v>
      </c>
      <c r="Q6" s="20" t="s">
        <v>4</v>
      </c>
      <c r="S6" s="18" t="s">
        <v>33</v>
      </c>
      <c r="T6" s="18" t="s">
        <v>42</v>
      </c>
    </row>
    <row r="7" spans="1:20" x14ac:dyDescent="0.15">
      <c r="B7" s="21"/>
      <c r="C7" s="21"/>
      <c r="D7" s="13" t="s">
        <v>5</v>
      </c>
      <c r="E7" s="13" t="s">
        <v>6</v>
      </c>
      <c r="F7" s="13" t="s">
        <v>7</v>
      </c>
      <c r="G7" s="13" t="s">
        <v>8</v>
      </c>
      <c r="H7" s="21"/>
      <c r="I7" s="13">
        <v>0.2</v>
      </c>
      <c r="J7" s="13">
        <v>0.3</v>
      </c>
      <c r="K7" s="13">
        <v>0.5</v>
      </c>
      <c r="L7" s="23"/>
      <c r="M7" s="21"/>
      <c r="N7" s="23"/>
      <c r="O7" s="21"/>
      <c r="P7" s="23"/>
      <c r="Q7" s="21"/>
      <c r="S7" s="19"/>
      <c r="T7" s="19"/>
    </row>
    <row r="8" spans="1:20" x14ac:dyDescent="0.15">
      <c r="B8" s="5" t="s">
        <v>43</v>
      </c>
      <c r="C8" s="5" t="str">
        <f>CHOOSE(LEFT(B8,1),"法人","個人")</f>
        <v>法人</v>
      </c>
      <c r="D8" s="3" t="s">
        <v>53</v>
      </c>
      <c r="E8" s="3" t="s">
        <v>54</v>
      </c>
      <c r="F8" s="3" t="s">
        <v>55</v>
      </c>
      <c r="G8" s="3" t="str">
        <f>TEXT(DATEVALUE(D8&amp;E8&amp;F8),"aaa")</f>
        <v>土</v>
      </c>
      <c r="H8" s="3" t="str">
        <f t="shared" ref="H8:H30" si="0">ASC(VLOOKUP(MID(B8,3,4),分類,2,FALSE))</f>
        <v>標準品</v>
      </c>
      <c r="I8" s="5">
        <v>220</v>
      </c>
      <c r="J8" s="5">
        <v>310</v>
      </c>
      <c r="K8" s="5">
        <v>120</v>
      </c>
      <c r="L8" s="5">
        <f>SUM(I8:K8)</f>
        <v>650</v>
      </c>
      <c r="M8" s="14">
        <f t="shared" ref="M8:M30" si="1">FLOOR(L8,HLOOKUP(MID(B8,3,4),梱包,2,FALSE))</f>
        <v>650</v>
      </c>
      <c r="N8" s="14">
        <f>L8-M8</f>
        <v>0</v>
      </c>
      <c r="O8" s="3">
        <f t="shared" ref="O8:O30" si="2">VLOOKUP(MID(B8,3,4),分類,3,FALSE)</f>
        <v>20</v>
      </c>
      <c r="P8" s="4">
        <f>O8*L8</f>
        <v>13000</v>
      </c>
      <c r="Q8" s="4">
        <f t="shared" ref="Q8:Q30" si="3">IF(C8="法人",ROUND(P8*HLOOKUP(RIGHT(B8,1),仕切,2,FALSE),0),P8)</f>
        <v>13000</v>
      </c>
      <c r="S8" s="5" t="s">
        <v>9</v>
      </c>
      <c r="T8" s="4">
        <f>SUMIF($C$8:$C$30,S8,$Q$8:$Q$30)</f>
        <v>185563</v>
      </c>
    </row>
    <row r="9" spans="1:20" x14ac:dyDescent="0.15">
      <c r="B9" s="5" t="s">
        <v>44</v>
      </c>
      <c r="C9" s="5" t="str">
        <f t="shared" ref="C9:C30" si="4">CHOOSE(LEFT(B9,1),"法人","個人")</f>
        <v>個人</v>
      </c>
      <c r="D9" s="3" t="s">
        <v>53</v>
      </c>
      <c r="E9" s="3" t="s">
        <v>54</v>
      </c>
      <c r="F9" s="3" t="s">
        <v>19</v>
      </c>
      <c r="G9" s="3" t="str">
        <f t="shared" ref="G9:G30" si="5">TEXT(DATEVALUE(D9&amp;E9&amp;F9),"aaa")</f>
        <v>水</v>
      </c>
      <c r="H9" s="3" t="str">
        <f t="shared" si="0"/>
        <v>特注品</v>
      </c>
      <c r="I9" s="5">
        <v>20</v>
      </c>
      <c r="J9" s="5">
        <v>5</v>
      </c>
      <c r="K9" s="5">
        <v>20</v>
      </c>
      <c r="L9" s="5">
        <f t="shared" ref="L9:L30" si="6">SUM(I9:K9)</f>
        <v>45</v>
      </c>
      <c r="M9" s="14">
        <f t="shared" si="1"/>
        <v>0</v>
      </c>
      <c r="N9" s="14">
        <f t="shared" ref="N9:N30" si="7">L9-M9</f>
        <v>45</v>
      </c>
      <c r="O9" s="3">
        <f t="shared" si="2"/>
        <v>40</v>
      </c>
      <c r="P9" s="4">
        <f t="shared" ref="P9:P30" si="8">O9*L9</f>
        <v>1800</v>
      </c>
      <c r="Q9" s="4">
        <f t="shared" si="3"/>
        <v>1800</v>
      </c>
      <c r="S9" s="5" t="s">
        <v>11</v>
      </c>
      <c r="T9" s="4">
        <f>SUMIF($C$8:$C$30,S9,$Q$8:$Q$30)</f>
        <v>17010</v>
      </c>
    </row>
    <row r="10" spans="1:20" x14ac:dyDescent="0.15">
      <c r="B10" s="5" t="s">
        <v>45</v>
      </c>
      <c r="C10" s="5" t="str">
        <f t="shared" si="4"/>
        <v>個人</v>
      </c>
      <c r="D10" s="3" t="s">
        <v>53</v>
      </c>
      <c r="E10" s="3" t="s">
        <v>54</v>
      </c>
      <c r="F10" s="3" t="s">
        <v>16</v>
      </c>
      <c r="G10" s="3" t="str">
        <f t="shared" si="5"/>
        <v>金</v>
      </c>
      <c r="H10" s="3" t="str">
        <f t="shared" si="0"/>
        <v>ｷｬﾗｸﾀｰ品</v>
      </c>
      <c r="I10" s="5">
        <v>8</v>
      </c>
      <c r="J10" s="5">
        <v>20</v>
      </c>
      <c r="K10" s="5">
        <v>10</v>
      </c>
      <c r="L10" s="5">
        <f t="shared" si="6"/>
        <v>38</v>
      </c>
      <c r="M10" s="14">
        <f t="shared" si="1"/>
        <v>20</v>
      </c>
      <c r="N10" s="14">
        <f t="shared" si="7"/>
        <v>18</v>
      </c>
      <c r="O10" s="3">
        <f t="shared" si="2"/>
        <v>50</v>
      </c>
      <c r="P10" s="4">
        <f t="shared" si="8"/>
        <v>1900</v>
      </c>
      <c r="Q10" s="4">
        <f t="shared" si="3"/>
        <v>1900</v>
      </c>
    </row>
    <row r="11" spans="1:20" x14ac:dyDescent="0.15">
      <c r="B11" s="3" t="s">
        <v>45</v>
      </c>
      <c r="C11" s="5" t="str">
        <f t="shared" si="4"/>
        <v>個人</v>
      </c>
      <c r="D11" s="3" t="s">
        <v>53</v>
      </c>
      <c r="E11" s="3" t="s">
        <v>54</v>
      </c>
      <c r="F11" s="3" t="s">
        <v>18</v>
      </c>
      <c r="G11" s="3" t="str">
        <f t="shared" si="5"/>
        <v>日</v>
      </c>
      <c r="H11" s="3" t="str">
        <f t="shared" si="0"/>
        <v>ｷｬﾗｸﾀｰ品</v>
      </c>
      <c r="I11" s="3">
        <v>20</v>
      </c>
      <c r="J11" s="3">
        <v>5</v>
      </c>
      <c r="K11" s="3">
        <v>5</v>
      </c>
      <c r="L11" s="3">
        <f t="shared" si="6"/>
        <v>30</v>
      </c>
      <c r="M11" s="14">
        <f t="shared" si="1"/>
        <v>20</v>
      </c>
      <c r="N11" s="14">
        <f t="shared" si="7"/>
        <v>10</v>
      </c>
      <c r="O11" s="3">
        <f t="shared" si="2"/>
        <v>50</v>
      </c>
      <c r="P11" s="4">
        <f t="shared" si="8"/>
        <v>1500</v>
      </c>
      <c r="Q11" s="4">
        <f t="shared" si="3"/>
        <v>1500</v>
      </c>
      <c r="S11" s="11" t="s">
        <v>39</v>
      </c>
      <c r="T11" s="7"/>
    </row>
    <row r="12" spans="1:20" ht="13.5" customHeight="1" x14ac:dyDescent="0.15">
      <c r="B12" s="3" t="s">
        <v>46</v>
      </c>
      <c r="C12" s="5" t="str">
        <f t="shared" si="4"/>
        <v>個人</v>
      </c>
      <c r="D12" s="3" t="s">
        <v>53</v>
      </c>
      <c r="E12" s="3" t="s">
        <v>54</v>
      </c>
      <c r="F12" s="3" t="s">
        <v>56</v>
      </c>
      <c r="G12" s="3" t="str">
        <f t="shared" si="5"/>
        <v>金</v>
      </c>
      <c r="H12" s="3" t="str">
        <f t="shared" si="0"/>
        <v>卒業記念品</v>
      </c>
      <c r="I12" s="3">
        <v>5</v>
      </c>
      <c r="J12" s="3">
        <v>15</v>
      </c>
      <c r="K12" s="3">
        <v>12</v>
      </c>
      <c r="L12" s="3">
        <f t="shared" si="6"/>
        <v>32</v>
      </c>
      <c r="M12" s="14">
        <f t="shared" si="1"/>
        <v>30</v>
      </c>
      <c r="N12" s="14">
        <f t="shared" si="7"/>
        <v>2</v>
      </c>
      <c r="O12" s="3">
        <f t="shared" si="2"/>
        <v>30</v>
      </c>
      <c r="P12" s="4">
        <f t="shared" si="8"/>
        <v>960</v>
      </c>
      <c r="Q12" s="4">
        <f t="shared" si="3"/>
        <v>960</v>
      </c>
      <c r="S12" s="15" t="s">
        <v>34</v>
      </c>
      <c r="T12" s="17" t="s">
        <v>31</v>
      </c>
    </row>
    <row r="13" spans="1:20" x14ac:dyDescent="0.15">
      <c r="B13" s="3" t="s">
        <v>47</v>
      </c>
      <c r="C13" s="5" t="str">
        <f t="shared" si="4"/>
        <v>法人</v>
      </c>
      <c r="D13" s="3" t="s">
        <v>53</v>
      </c>
      <c r="E13" s="3" t="s">
        <v>54</v>
      </c>
      <c r="F13" s="3" t="s">
        <v>21</v>
      </c>
      <c r="G13" s="3" t="str">
        <f t="shared" si="5"/>
        <v>月</v>
      </c>
      <c r="H13" s="3" t="str">
        <f t="shared" si="0"/>
        <v>卒業記念品</v>
      </c>
      <c r="I13" s="3">
        <v>90</v>
      </c>
      <c r="J13" s="3">
        <v>280</v>
      </c>
      <c r="K13" s="3">
        <v>60</v>
      </c>
      <c r="L13" s="3">
        <f t="shared" si="6"/>
        <v>430</v>
      </c>
      <c r="M13" s="14">
        <f t="shared" si="1"/>
        <v>420</v>
      </c>
      <c r="N13" s="14">
        <f t="shared" si="7"/>
        <v>10</v>
      </c>
      <c r="O13" s="3">
        <f t="shared" si="2"/>
        <v>30</v>
      </c>
      <c r="P13" s="4">
        <f t="shared" si="8"/>
        <v>12900</v>
      </c>
      <c r="Q13" s="4">
        <f t="shared" si="3"/>
        <v>12900</v>
      </c>
      <c r="S13" s="16"/>
      <c r="T13" s="16"/>
    </row>
    <row r="14" spans="1:20" x14ac:dyDescent="0.15">
      <c r="B14" s="3" t="s">
        <v>48</v>
      </c>
      <c r="C14" s="5" t="str">
        <f t="shared" si="4"/>
        <v>法人</v>
      </c>
      <c r="D14" s="3" t="s">
        <v>53</v>
      </c>
      <c r="E14" s="3" t="s">
        <v>54</v>
      </c>
      <c r="F14" s="3" t="s">
        <v>57</v>
      </c>
      <c r="G14" s="3" t="str">
        <f t="shared" si="5"/>
        <v>木</v>
      </c>
      <c r="H14" s="3" t="str">
        <f t="shared" si="0"/>
        <v>特注品</v>
      </c>
      <c r="I14" s="3">
        <v>365</v>
      </c>
      <c r="J14" s="3">
        <v>150</v>
      </c>
      <c r="K14" s="3">
        <v>110</v>
      </c>
      <c r="L14" s="3">
        <f t="shared" si="6"/>
        <v>625</v>
      </c>
      <c r="M14" s="14">
        <f t="shared" si="1"/>
        <v>600</v>
      </c>
      <c r="N14" s="14">
        <f t="shared" si="7"/>
        <v>25</v>
      </c>
      <c r="O14" s="3">
        <f t="shared" si="2"/>
        <v>40</v>
      </c>
      <c r="P14" s="4">
        <f t="shared" si="8"/>
        <v>25000</v>
      </c>
      <c r="Q14" s="4">
        <f t="shared" si="3"/>
        <v>18750</v>
      </c>
      <c r="S14" s="5" t="s">
        <v>70</v>
      </c>
      <c r="T14" s="5">
        <f>COUNTIF($H$8:$H$30,S14)</f>
        <v>8</v>
      </c>
    </row>
    <row r="15" spans="1:20" x14ac:dyDescent="0.15">
      <c r="B15" s="3" t="s">
        <v>43</v>
      </c>
      <c r="C15" s="5" t="str">
        <f t="shared" si="4"/>
        <v>法人</v>
      </c>
      <c r="D15" s="3" t="s">
        <v>53</v>
      </c>
      <c r="E15" s="3" t="s">
        <v>58</v>
      </c>
      <c r="F15" s="3" t="s">
        <v>10</v>
      </c>
      <c r="G15" s="3" t="str">
        <f t="shared" si="5"/>
        <v>水</v>
      </c>
      <c r="H15" s="3" t="str">
        <f t="shared" si="0"/>
        <v>標準品</v>
      </c>
      <c r="I15" s="3">
        <v>130</v>
      </c>
      <c r="J15" s="3">
        <v>245</v>
      </c>
      <c r="K15" s="3">
        <v>150</v>
      </c>
      <c r="L15" s="3">
        <f t="shared" si="6"/>
        <v>525</v>
      </c>
      <c r="M15" s="14">
        <f t="shared" si="1"/>
        <v>500</v>
      </c>
      <c r="N15" s="14">
        <f t="shared" si="7"/>
        <v>25</v>
      </c>
      <c r="O15" s="3">
        <f t="shared" si="2"/>
        <v>20</v>
      </c>
      <c r="P15" s="4">
        <f t="shared" si="8"/>
        <v>10500</v>
      </c>
      <c r="Q15" s="4">
        <f t="shared" si="3"/>
        <v>10500</v>
      </c>
      <c r="S15" s="5" t="s">
        <v>14</v>
      </c>
      <c r="T15" s="5">
        <f t="shared" ref="T15:T17" si="9">COUNTIF($H$8:$H$30,S15)</f>
        <v>6</v>
      </c>
    </row>
    <row r="16" spans="1:20" x14ac:dyDescent="0.15">
      <c r="B16" s="3" t="s">
        <v>43</v>
      </c>
      <c r="C16" s="5" t="str">
        <f t="shared" si="4"/>
        <v>法人</v>
      </c>
      <c r="D16" s="3" t="s">
        <v>53</v>
      </c>
      <c r="E16" s="3" t="s">
        <v>58</v>
      </c>
      <c r="F16" s="3" t="s">
        <v>12</v>
      </c>
      <c r="G16" s="3" t="str">
        <f t="shared" si="5"/>
        <v>金</v>
      </c>
      <c r="H16" s="3" t="str">
        <f t="shared" si="0"/>
        <v>標準品</v>
      </c>
      <c r="I16" s="3">
        <v>400</v>
      </c>
      <c r="J16" s="3">
        <v>410</v>
      </c>
      <c r="K16" s="3">
        <v>130</v>
      </c>
      <c r="L16" s="3">
        <f t="shared" si="6"/>
        <v>940</v>
      </c>
      <c r="M16" s="14">
        <f t="shared" si="1"/>
        <v>900</v>
      </c>
      <c r="N16" s="14">
        <f t="shared" si="7"/>
        <v>40</v>
      </c>
      <c r="O16" s="3">
        <f t="shared" si="2"/>
        <v>20</v>
      </c>
      <c r="P16" s="4">
        <f t="shared" si="8"/>
        <v>18800</v>
      </c>
      <c r="Q16" s="4">
        <f t="shared" si="3"/>
        <v>18800</v>
      </c>
      <c r="S16" s="5" t="s">
        <v>71</v>
      </c>
      <c r="T16" s="5">
        <f t="shared" si="9"/>
        <v>4</v>
      </c>
    </row>
    <row r="17" spans="2:21" x14ac:dyDescent="0.15">
      <c r="B17" s="3" t="s">
        <v>49</v>
      </c>
      <c r="C17" s="5" t="str">
        <f t="shared" si="4"/>
        <v>法人</v>
      </c>
      <c r="D17" s="3" t="s">
        <v>53</v>
      </c>
      <c r="E17" s="3" t="s">
        <v>58</v>
      </c>
      <c r="F17" s="3" t="s">
        <v>59</v>
      </c>
      <c r="G17" s="3" t="str">
        <f t="shared" si="5"/>
        <v>金</v>
      </c>
      <c r="H17" s="3" t="str">
        <f t="shared" si="0"/>
        <v>特注品</v>
      </c>
      <c r="I17" s="3">
        <v>80</v>
      </c>
      <c r="J17" s="3">
        <v>250</v>
      </c>
      <c r="K17" s="3">
        <v>50</v>
      </c>
      <c r="L17" s="3">
        <f t="shared" si="6"/>
        <v>380</v>
      </c>
      <c r="M17" s="14">
        <f t="shared" si="1"/>
        <v>360</v>
      </c>
      <c r="N17" s="14">
        <f t="shared" si="7"/>
        <v>20</v>
      </c>
      <c r="O17" s="3">
        <f t="shared" si="2"/>
        <v>40</v>
      </c>
      <c r="P17" s="4">
        <f t="shared" si="8"/>
        <v>15200</v>
      </c>
      <c r="Q17" s="4">
        <f t="shared" si="3"/>
        <v>15200</v>
      </c>
      <c r="S17" s="5" t="s">
        <v>17</v>
      </c>
      <c r="T17" s="5">
        <f t="shared" si="9"/>
        <v>5</v>
      </c>
    </row>
    <row r="18" spans="2:21" x14ac:dyDescent="0.15">
      <c r="B18" s="3" t="s">
        <v>46</v>
      </c>
      <c r="C18" s="5" t="str">
        <f t="shared" si="4"/>
        <v>個人</v>
      </c>
      <c r="D18" s="3" t="s">
        <v>53</v>
      </c>
      <c r="E18" s="3" t="s">
        <v>58</v>
      </c>
      <c r="F18" s="3" t="s">
        <v>60</v>
      </c>
      <c r="G18" s="3" t="str">
        <f t="shared" si="5"/>
        <v>火</v>
      </c>
      <c r="H18" s="3" t="str">
        <f t="shared" si="0"/>
        <v>卒業記念品</v>
      </c>
      <c r="I18" s="3">
        <v>10</v>
      </c>
      <c r="J18" s="3">
        <v>20</v>
      </c>
      <c r="K18" s="3">
        <v>20</v>
      </c>
      <c r="L18" s="3">
        <f t="shared" si="6"/>
        <v>50</v>
      </c>
      <c r="M18" s="14">
        <f t="shared" si="1"/>
        <v>30</v>
      </c>
      <c r="N18" s="14">
        <f t="shared" si="7"/>
        <v>20</v>
      </c>
      <c r="O18" s="3">
        <f t="shared" si="2"/>
        <v>30</v>
      </c>
      <c r="P18" s="4">
        <f t="shared" si="8"/>
        <v>1500</v>
      </c>
      <c r="Q18" s="4">
        <f t="shared" si="3"/>
        <v>1500</v>
      </c>
    </row>
    <row r="19" spans="2:21" x14ac:dyDescent="0.15">
      <c r="B19" s="3" t="s">
        <v>43</v>
      </c>
      <c r="C19" s="5" t="str">
        <f t="shared" si="4"/>
        <v>法人</v>
      </c>
      <c r="D19" s="3" t="s">
        <v>53</v>
      </c>
      <c r="E19" s="3" t="s">
        <v>58</v>
      </c>
      <c r="F19" s="3" t="s">
        <v>13</v>
      </c>
      <c r="G19" s="3" t="str">
        <f t="shared" si="5"/>
        <v>木</v>
      </c>
      <c r="H19" s="3" t="str">
        <f t="shared" si="0"/>
        <v>標準品</v>
      </c>
      <c r="I19" s="3">
        <v>160</v>
      </c>
      <c r="J19" s="3">
        <v>295</v>
      </c>
      <c r="K19" s="3">
        <v>60</v>
      </c>
      <c r="L19" s="3">
        <f t="shared" si="6"/>
        <v>515</v>
      </c>
      <c r="M19" s="14">
        <f t="shared" si="1"/>
        <v>500</v>
      </c>
      <c r="N19" s="14">
        <f t="shared" si="7"/>
        <v>15</v>
      </c>
      <c r="O19" s="3">
        <f t="shared" si="2"/>
        <v>20</v>
      </c>
      <c r="P19" s="4">
        <f t="shared" si="8"/>
        <v>10300</v>
      </c>
      <c r="Q19" s="4">
        <f t="shared" si="3"/>
        <v>10300</v>
      </c>
      <c r="S19" s="11" t="s">
        <v>40</v>
      </c>
      <c r="T19" s="7"/>
      <c r="U19" s="7"/>
    </row>
    <row r="20" spans="2:21" ht="13.5" customHeight="1" x14ac:dyDescent="0.15">
      <c r="B20" s="3" t="s">
        <v>44</v>
      </c>
      <c r="C20" s="5" t="str">
        <f t="shared" si="4"/>
        <v>個人</v>
      </c>
      <c r="D20" s="3" t="s">
        <v>53</v>
      </c>
      <c r="E20" s="3" t="s">
        <v>61</v>
      </c>
      <c r="F20" s="3" t="s">
        <v>10</v>
      </c>
      <c r="G20" s="3" t="str">
        <f t="shared" si="5"/>
        <v>金</v>
      </c>
      <c r="H20" s="3" t="str">
        <f t="shared" si="0"/>
        <v>特注品</v>
      </c>
      <c r="I20" s="3">
        <v>20</v>
      </c>
      <c r="J20" s="3">
        <v>20</v>
      </c>
      <c r="K20" s="3">
        <v>20</v>
      </c>
      <c r="L20" s="3">
        <f t="shared" si="6"/>
        <v>60</v>
      </c>
      <c r="M20" s="14">
        <f t="shared" si="1"/>
        <v>60</v>
      </c>
      <c r="N20" s="14">
        <f t="shared" si="7"/>
        <v>0</v>
      </c>
      <c r="O20" s="3">
        <f t="shared" si="2"/>
        <v>40</v>
      </c>
      <c r="P20" s="4">
        <f t="shared" si="8"/>
        <v>2400</v>
      </c>
      <c r="Q20" s="4">
        <f t="shared" si="3"/>
        <v>2400</v>
      </c>
      <c r="S20" s="15" t="s">
        <v>0</v>
      </c>
      <c r="T20" s="15" t="s">
        <v>34</v>
      </c>
      <c r="U20" s="17" t="s">
        <v>4</v>
      </c>
    </row>
    <row r="21" spans="2:21" x14ac:dyDescent="0.15">
      <c r="B21" s="3" t="s">
        <v>50</v>
      </c>
      <c r="C21" s="5" t="str">
        <f t="shared" si="4"/>
        <v>法人</v>
      </c>
      <c r="D21" s="3" t="s">
        <v>53</v>
      </c>
      <c r="E21" s="3" t="s">
        <v>61</v>
      </c>
      <c r="F21" s="3" t="s">
        <v>12</v>
      </c>
      <c r="G21" s="3" t="str">
        <f t="shared" si="5"/>
        <v>日</v>
      </c>
      <c r="H21" s="3" t="str">
        <f t="shared" si="0"/>
        <v>ｷｬﾗｸﾀｰ品</v>
      </c>
      <c r="I21" s="3">
        <v>75</v>
      </c>
      <c r="J21" s="3">
        <v>70</v>
      </c>
      <c r="K21" s="3">
        <v>150</v>
      </c>
      <c r="L21" s="3">
        <f t="shared" si="6"/>
        <v>295</v>
      </c>
      <c r="M21" s="14">
        <f t="shared" si="1"/>
        <v>280</v>
      </c>
      <c r="N21" s="14">
        <f t="shared" si="7"/>
        <v>15</v>
      </c>
      <c r="O21" s="3">
        <f t="shared" si="2"/>
        <v>50</v>
      </c>
      <c r="P21" s="4">
        <f t="shared" si="8"/>
        <v>14750</v>
      </c>
      <c r="Q21" s="4">
        <f t="shared" si="3"/>
        <v>11063</v>
      </c>
      <c r="S21" s="16"/>
      <c r="T21" s="16"/>
      <c r="U21" s="16"/>
    </row>
    <row r="22" spans="2:21" x14ac:dyDescent="0.15">
      <c r="B22" s="3" t="s">
        <v>45</v>
      </c>
      <c r="C22" s="5" t="str">
        <f t="shared" si="4"/>
        <v>個人</v>
      </c>
      <c r="D22" s="3" t="s">
        <v>53</v>
      </c>
      <c r="E22" s="3" t="s">
        <v>61</v>
      </c>
      <c r="F22" s="3" t="s">
        <v>15</v>
      </c>
      <c r="G22" s="3" t="str">
        <f t="shared" si="5"/>
        <v>火</v>
      </c>
      <c r="H22" s="3" t="str">
        <f t="shared" si="0"/>
        <v>ｷｬﾗｸﾀｰ品</v>
      </c>
      <c r="I22" s="3">
        <v>5</v>
      </c>
      <c r="J22" s="3">
        <v>10</v>
      </c>
      <c r="K22" s="3">
        <v>5</v>
      </c>
      <c r="L22" s="3">
        <f t="shared" si="6"/>
        <v>20</v>
      </c>
      <c r="M22" s="14">
        <f t="shared" si="1"/>
        <v>20</v>
      </c>
      <c r="N22" s="14">
        <f t="shared" si="7"/>
        <v>0</v>
      </c>
      <c r="O22" s="3">
        <f t="shared" si="2"/>
        <v>50</v>
      </c>
      <c r="P22" s="4">
        <f t="shared" si="8"/>
        <v>1000</v>
      </c>
      <c r="Q22" s="4">
        <f t="shared" si="3"/>
        <v>1000</v>
      </c>
      <c r="S22" s="5" t="str">
        <f>INDEX($B$8:$Q$30,MATCH(MAX($Q$8:$Q$30),$Q$8:$Q$30,0),1)</f>
        <v>1-TOKU-A</v>
      </c>
      <c r="T22" s="5" t="str">
        <f>INDEX($B$8:$Q$30,MATCH(MAX($Q$8:$Q$30),$Q$8:$Q$30,0),7)</f>
        <v>特注品</v>
      </c>
      <c r="U22" s="5">
        <f>INDEX($B$8:$Q$30,MATCH(MAX($Q$8:$Q$30),$Q$8:$Q$30,0),16)</f>
        <v>22400</v>
      </c>
    </row>
    <row r="23" spans="2:21" x14ac:dyDescent="0.15">
      <c r="B23" s="3" t="s">
        <v>51</v>
      </c>
      <c r="C23" s="5" t="str">
        <f t="shared" si="4"/>
        <v>個人</v>
      </c>
      <c r="D23" s="3" t="s">
        <v>53</v>
      </c>
      <c r="E23" s="3" t="s">
        <v>61</v>
      </c>
      <c r="F23" s="3" t="s">
        <v>18</v>
      </c>
      <c r="G23" s="3" t="str">
        <f t="shared" si="5"/>
        <v>金</v>
      </c>
      <c r="H23" s="3" t="str">
        <f t="shared" si="0"/>
        <v>標準品</v>
      </c>
      <c r="I23" s="3">
        <v>20</v>
      </c>
      <c r="J23" s="3">
        <v>20</v>
      </c>
      <c r="K23" s="3">
        <v>15</v>
      </c>
      <c r="L23" s="3">
        <f t="shared" si="6"/>
        <v>55</v>
      </c>
      <c r="M23" s="14">
        <f t="shared" si="1"/>
        <v>50</v>
      </c>
      <c r="N23" s="14">
        <f t="shared" si="7"/>
        <v>5</v>
      </c>
      <c r="O23" s="3">
        <f t="shared" si="2"/>
        <v>20</v>
      </c>
      <c r="P23" s="4">
        <f t="shared" si="8"/>
        <v>1100</v>
      </c>
      <c r="Q23" s="4">
        <f t="shared" si="3"/>
        <v>1100</v>
      </c>
    </row>
    <row r="24" spans="2:21" x14ac:dyDescent="0.15">
      <c r="B24" s="3" t="s">
        <v>51</v>
      </c>
      <c r="C24" s="5" t="str">
        <f t="shared" si="4"/>
        <v>個人</v>
      </c>
      <c r="D24" s="3" t="s">
        <v>53</v>
      </c>
      <c r="E24" s="3" t="s">
        <v>61</v>
      </c>
      <c r="F24" s="3" t="s">
        <v>60</v>
      </c>
      <c r="G24" s="3" t="str">
        <f t="shared" si="5"/>
        <v>木</v>
      </c>
      <c r="H24" s="3" t="str">
        <f t="shared" si="0"/>
        <v>標準品</v>
      </c>
      <c r="I24" s="3">
        <v>30</v>
      </c>
      <c r="J24" s="3">
        <v>15</v>
      </c>
      <c r="K24" s="3">
        <v>30</v>
      </c>
      <c r="L24" s="3">
        <f t="shared" si="6"/>
        <v>75</v>
      </c>
      <c r="M24" s="14">
        <f t="shared" si="1"/>
        <v>50</v>
      </c>
      <c r="N24" s="14">
        <f t="shared" si="7"/>
        <v>25</v>
      </c>
      <c r="O24" s="3">
        <f t="shared" si="2"/>
        <v>20</v>
      </c>
      <c r="P24" s="4">
        <f t="shared" si="8"/>
        <v>1500</v>
      </c>
      <c r="Q24" s="4">
        <f t="shared" si="3"/>
        <v>1500</v>
      </c>
    </row>
    <row r="25" spans="2:21" x14ac:dyDescent="0.15">
      <c r="B25" s="3" t="s">
        <v>45</v>
      </c>
      <c r="C25" s="5" t="str">
        <f t="shared" si="4"/>
        <v>個人</v>
      </c>
      <c r="D25" s="3" t="s">
        <v>53</v>
      </c>
      <c r="E25" s="3" t="s">
        <v>61</v>
      </c>
      <c r="F25" s="3" t="s">
        <v>62</v>
      </c>
      <c r="G25" s="3" t="str">
        <f t="shared" si="5"/>
        <v>木</v>
      </c>
      <c r="H25" s="3" t="str">
        <f t="shared" si="0"/>
        <v>ｷｬﾗｸﾀｰ品</v>
      </c>
      <c r="I25" s="3">
        <v>20</v>
      </c>
      <c r="J25" s="3">
        <v>15</v>
      </c>
      <c r="K25" s="3">
        <v>20</v>
      </c>
      <c r="L25" s="3">
        <f t="shared" si="6"/>
        <v>55</v>
      </c>
      <c r="M25" s="14">
        <f t="shared" si="1"/>
        <v>40</v>
      </c>
      <c r="N25" s="14">
        <f t="shared" si="7"/>
        <v>15</v>
      </c>
      <c r="O25" s="3">
        <f t="shared" si="2"/>
        <v>50</v>
      </c>
      <c r="P25" s="4">
        <f t="shared" si="8"/>
        <v>2750</v>
      </c>
      <c r="Q25" s="4">
        <f t="shared" si="3"/>
        <v>2750</v>
      </c>
    </row>
    <row r="26" spans="2:21" x14ac:dyDescent="0.15">
      <c r="B26" s="3" t="s">
        <v>49</v>
      </c>
      <c r="C26" s="5" t="str">
        <f t="shared" si="4"/>
        <v>法人</v>
      </c>
      <c r="D26" s="3" t="s">
        <v>53</v>
      </c>
      <c r="E26" s="3" t="s">
        <v>63</v>
      </c>
      <c r="F26" s="3" t="s">
        <v>12</v>
      </c>
      <c r="G26" s="3" t="str">
        <f t="shared" si="5"/>
        <v>水</v>
      </c>
      <c r="H26" s="3" t="str">
        <f t="shared" si="0"/>
        <v>特注品</v>
      </c>
      <c r="I26" s="3">
        <v>70</v>
      </c>
      <c r="J26" s="3">
        <v>170</v>
      </c>
      <c r="K26" s="3">
        <v>160</v>
      </c>
      <c r="L26" s="3">
        <f t="shared" si="6"/>
        <v>400</v>
      </c>
      <c r="M26" s="14">
        <f t="shared" si="1"/>
        <v>360</v>
      </c>
      <c r="N26" s="14">
        <f t="shared" si="7"/>
        <v>40</v>
      </c>
      <c r="O26" s="3">
        <f t="shared" si="2"/>
        <v>40</v>
      </c>
      <c r="P26" s="4">
        <f t="shared" si="8"/>
        <v>16000</v>
      </c>
      <c r="Q26" s="4">
        <f t="shared" si="3"/>
        <v>16000</v>
      </c>
    </row>
    <row r="27" spans="2:21" x14ac:dyDescent="0.15">
      <c r="B27" s="3" t="s">
        <v>46</v>
      </c>
      <c r="C27" s="5" t="str">
        <f t="shared" si="4"/>
        <v>個人</v>
      </c>
      <c r="D27" s="3" t="s">
        <v>53</v>
      </c>
      <c r="E27" s="3" t="s">
        <v>63</v>
      </c>
      <c r="F27" s="3" t="s">
        <v>64</v>
      </c>
      <c r="G27" s="3" t="str">
        <f t="shared" si="5"/>
        <v>火</v>
      </c>
      <c r="H27" s="3" t="str">
        <f t="shared" si="0"/>
        <v>卒業記念品</v>
      </c>
      <c r="I27" s="3">
        <v>5</v>
      </c>
      <c r="J27" s="3">
        <v>10</v>
      </c>
      <c r="K27" s="3">
        <v>5</v>
      </c>
      <c r="L27" s="3">
        <f t="shared" si="6"/>
        <v>20</v>
      </c>
      <c r="M27" s="14">
        <f t="shared" si="1"/>
        <v>0</v>
      </c>
      <c r="N27" s="14">
        <f t="shared" si="7"/>
        <v>20</v>
      </c>
      <c r="O27" s="3">
        <f t="shared" si="2"/>
        <v>30</v>
      </c>
      <c r="P27" s="4">
        <f t="shared" si="8"/>
        <v>600</v>
      </c>
      <c r="Q27" s="4">
        <f t="shared" si="3"/>
        <v>600</v>
      </c>
    </row>
    <row r="28" spans="2:21" x14ac:dyDescent="0.15">
      <c r="B28" s="3" t="s">
        <v>49</v>
      </c>
      <c r="C28" s="5" t="str">
        <f t="shared" si="4"/>
        <v>法人</v>
      </c>
      <c r="D28" s="3" t="s">
        <v>53</v>
      </c>
      <c r="E28" s="3" t="s">
        <v>63</v>
      </c>
      <c r="F28" s="3" t="s">
        <v>60</v>
      </c>
      <c r="G28" s="3" t="str">
        <f t="shared" si="5"/>
        <v>日</v>
      </c>
      <c r="H28" s="3" t="str">
        <f t="shared" si="0"/>
        <v>特注品</v>
      </c>
      <c r="I28" s="3">
        <v>180</v>
      </c>
      <c r="J28" s="3">
        <v>130</v>
      </c>
      <c r="K28" s="3">
        <v>130</v>
      </c>
      <c r="L28" s="3">
        <f t="shared" si="6"/>
        <v>440</v>
      </c>
      <c r="M28" s="14">
        <f t="shared" si="1"/>
        <v>420</v>
      </c>
      <c r="N28" s="14">
        <f t="shared" si="7"/>
        <v>20</v>
      </c>
      <c r="O28" s="3">
        <f t="shared" si="2"/>
        <v>40</v>
      </c>
      <c r="P28" s="4">
        <f t="shared" si="8"/>
        <v>17600</v>
      </c>
      <c r="Q28" s="4">
        <f t="shared" si="3"/>
        <v>17600</v>
      </c>
    </row>
    <row r="29" spans="2:21" x14ac:dyDescent="0.15">
      <c r="B29" s="3" t="s">
        <v>48</v>
      </c>
      <c r="C29" s="5" t="str">
        <f t="shared" si="4"/>
        <v>法人</v>
      </c>
      <c r="D29" s="3" t="s">
        <v>53</v>
      </c>
      <c r="E29" s="3" t="s">
        <v>63</v>
      </c>
      <c r="F29" s="3" t="s">
        <v>21</v>
      </c>
      <c r="G29" s="3" t="str">
        <f t="shared" si="5"/>
        <v>火</v>
      </c>
      <c r="H29" s="3" t="str">
        <f t="shared" si="0"/>
        <v>特注品</v>
      </c>
      <c r="I29" s="3">
        <v>230</v>
      </c>
      <c r="J29" s="3">
        <v>225</v>
      </c>
      <c r="K29" s="3">
        <v>180</v>
      </c>
      <c r="L29" s="3">
        <f t="shared" si="6"/>
        <v>635</v>
      </c>
      <c r="M29" s="14">
        <f t="shared" si="1"/>
        <v>600</v>
      </c>
      <c r="N29" s="14">
        <f t="shared" si="7"/>
        <v>35</v>
      </c>
      <c r="O29" s="3">
        <f t="shared" si="2"/>
        <v>40</v>
      </c>
      <c r="P29" s="4">
        <f t="shared" si="8"/>
        <v>25400</v>
      </c>
      <c r="Q29" s="4">
        <f t="shared" si="3"/>
        <v>19050</v>
      </c>
    </row>
    <row r="30" spans="2:21" x14ac:dyDescent="0.15">
      <c r="B30" s="3" t="s">
        <v>49</v>
      </c>
      <c r="C30" s="5" t="str">
        <f t="shared" si="4"/>
        <v>法人</v>
      </c>
      <c r="D30" s="3" t="s">
        <v>53</v>
      </c>
      <c r="E30" s="3" t="s">
        <v>63</v>
      </c>
      <c r="F30" s="3" t="s">
        <v>20</v>
      </c>
      <c r="G30" s="3" t="str">
        <f t="shared" si="5"/>
        <v>水</v>
      </c>
      <c r="H30" s="3" t="str">
        <f t="shared" si="0"/>
        <v>特注品</v>
      </c>
      <c r="I30" s="3">
        <v>150</v>
      </c>
      <c r="J30" s="3">
        <v>270</v>
      </c>
      <c r="K30" s="3">
        <v>140</v>
      </c>
      <c r="L30" s="3">
        <f t="shared" si="6"/>
        <v>560</v>
      </c>
      <c r="M30" s="14">
        <f t="shared" si="1"/>
        <v>540</v>
      </c>
      <c r="N30" s="14">
        <f t="shared" si="7"/>
        <v>20</v>
      </c>
      <c r="O30" s="3">
        <f t="shared" si="2"/>
        <v>40</v>
      </c>
      <c r="P30" s="4">
        <f t="shared" si="8"/>
        <v>22400</v>
      </c>
      <c r="Q30" s="4">
        <f t="shared" si="3"/>
        <v>22400</v>
      </c>
    </row>
  </sheetData>
  <mergeCells count="18">
    <mergeCell ref="U20:U21"/>
    <mergeCell ref="M6:M7"/>
    <mergeCell ref="N6:N7"/>
    <mergeCell ref="O6:O7"/>
    <mergeCell ref="P6:P7"/>
    <mergeCell ref="Q6:Q7"/>
    <mergeCell ref="S6:S7"/>
    <mergeCell ref="T6:T7"/>
    <mergeCell ref="S12:S13"/>
    <mergeCell ref="T12:T13"/>
    <mergeCell ref="S20:S21"/>
    <mergeCell ref="T20:T21"/>
    <mergeCell ref="L6:L7"/>
    <mergeCell ref="B6:B7"/>
    <mergeCell ref="C6:C7"/>
    <mergeCell ref="D6:G6"/>
    <mergeCell ref="H6:H7"/>
    <mergeCell ref="I6:K6"/>
  </mergeCells>
  <phoneticPr fontId="3"/>
  <printOptions headings="1"/>
  <pageMargins left="0.11811023622047245" right="0.11811023622047245" top="0.98425196850393704" bottom="0.98425196850393704" header="0.51181102362204722" footer="0.31496062992125984"/>
  <pageSetup paperSize="9" scale="80" orientation="landscape" r:id="rId1"/>
  <headerFooter>
    <oddHeader>&amp;L●課題2（数式例）&amp;R令和2年度　 表計算 競技課題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とりまとめ表</vt:lpstr>
      <vt:lpstr>リスト一覧</vt:lpstr>
      <vt:lpstr>解答02HA2</vt:lpstr>
      <vt:lpstr>解答例</vt:lpstr>
      <vt:lpstr>数式</vt:lpstr>
      <vt:lpstr>解答例!Print_Area</vt:lpstr>
      <vt:lpstr>数式!Print_Area</vt:lpstr>
      <vt:lpstr>梱包</vt:lpstr>
      <vt:lpstr>仕切</vt:lpstr>
      <vt:lpstr>分類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2021-05-19T07:01:45Z</dcterms:created>
  <dcterms:modified xsi:type="dcterms:W3CDTF">2021-05-19T07:01:53Z</dcterms:modified>
</cp:coreProperties>
</file>