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635"/>
  </bookViews>
  <sheets>
    <sheet name="認定様式9号添付資料（参考様式）" sheetId="6" r:id="rId1"/>
    <sheet name="記入例" sheetId="3" r:id="rId2"/>
  </sheets>
  <definedNames>
    <definedName name="_xlnm.Print_Area" localSheetId="1">記入例!$A$1:$T$47</definedName>
    <definedName name="_xlnm.Print_Area" localSheetId="0">'認定様式9号添付資料（参考様式）'!$A$1:$T$47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9" i="6" l="1"/>
  <c r="O39" i="6"/>
  <c r="K39" i="6"/>
  <c r="G39" i="6"/>
  <c r="C39" i="6"/>
  <c r="X7" i="6"/>
  <c r="W7" i="6"/>
  <c r="W10" i="6" s="1"/>
  <c r="A8" i="6" s="1"/>
  <c r="T42" i="6" l="1"/>
  <c r="T43" i="6" s="1"/>
  <c r="B8" i="6"/>
  <c r="X10" i="6"/>
  <c r="E8" i="6" s="1"/>
  <c r="W11" i="6"/>
  <c r="A15" i="6" s="1"/>
  <c r="B15" i="6" s="1"/>
  <c r="X7" i="3"/>
  <c r="W7" i="3"/>
  <c r="W10" i="3" s="1"/>
  <c r="A8" i="3" s="1"/>
  <c r="B8" i="3" s="1"/>
  <c r="A26" i="6" l="1"/>
  <c r="B26" i="6" s="1"/>
  <c r="A37" i="6"/>
  <c r="B37" i="6" s="1"/>
  <c r="A32" i="6"/>
  <c r="B32" i="6" s="1"/>
  <c r="A27" i="6"/>
  <c r="B27" i="6" s="1"/>
  <c r="A21" i="6"/>
  <c r="B21" i="6" s="1"/>
  <c r="A16" i="6"/>
  <c r="B16" i="6" s="1"/>
  <c r="A11" i="6"/>
  <c r="B11" i="6" s="1"/>
  <c r="A10" i="6"/>
  <c r="B10" i="6" s="1"/>
  <c r="A22" i="6"/>
  <c r="B22" i="6" s="1"/>
  <c r="A38" i="6"/>
  <c r="B38" i="6" s="1"/>
  <c r="F8" i="6"/>
  <c r="A18" i="6"/>
  <c r="B18" i="6" s="1"/>
  <c r="A34" i="6"/>
  <c r="B34" i="6" s="1"/>
  <c r="A35" i="6"/>
  <c r="B35" i="6" s="1"/>
  <c r="A29" i="6"/>
  <c r="B29" i="6" s="1"/>
  <c r="A24" i="6"/>
  <c r="B24" i="6" s="1"/>
  <c r="A19" i="6"/>
  <c r="B19" i="6" s="1"/>
  <c r="A13" i="6"/>
  <c r="B13" i="6" s="1"/>
  <c r="A14" i="6"/>
  <c r="B14" i="6" s="1"/>
  <c r="A30" i="6"/>
  <c r="B30" i="6" s="1"/>
  <c r="A9" i="6"/>
  <c r="B9" i="6" s="1"/>
  <c r="A33" i="6"/>
  <c r="B33" i="6" s="1"/>
  <c r="A28" i="6"/>
  <c r="B28" i="6" s="1"/>
  <c r="A23" i="6"/>
  <c r="B23" i="6" s="1"/>
  <c r="A17" i="6"/>
  <c r="B17" i="6" s="1"/>
  <c r="A12" i="6"/>
  <c r="B12" i="6" s="1"/>
  <c r="A36" i="6"/>
  <c r="B36" i="6" s="1"/>
  <c r="A31" i="6"/>
  <c r="B31" i="6" s="1"/>
  <c r="A25" i="6"/>
  <c r="B25" i="6" s="1"/>
  <c r="A20" i="6"/>
  <c r="B20" i="6" s="1"/>
  <c r="X11" i="6"/>
  <c r="E18" i="6" s="1"/>
  <c r="F18" i="6" s="1"/>
  <c r="Y10" i="6"/>
  <c r="I8" i="6" s="1"/>
  <c r="X10" i="3"/>
  <c r="E8" i="3" s="1"/>
  <c r="W11" i="3"/>
  <c r="S39" i="3"/>
  <c r="O39" i="3"/>
  <c r="K39" i="3"/>
  <c r="G39" i="3"/>
  <c r="C39" i="3"/>
  <c r="E22" i="6" l="1"/>
  <c r="F22" i="6" s="1"/>
  <c r="E31" i="6"/>
  <c r="F31" i="6" s="1"/>
  <c r="E23" i="6"/>
  <c r="F23" i="6" s="1"/>
  <c r="E36" i="6"/>
  <c r="F36" i="6" s="1"/>
  <c r="E15" i="6"/>
  <c r="F15" i="6" s="1"/>
  <c r="E9" i="6"/>
  <c r="F9" i="6" s="1"/>
  <c r="E38" i="6"/>
  <c r="F38" i="6" s="1"/>
  <c r="E32" i="6"/>
  <c r="F32" i="6" s="1"/>
  <c r="E28" i="6"/>
  <c r="F28" i="6" s="1"/>
  <c r="E29" i="6"/>
  <c r="F29" i="6" s="1"/>
  <c r="E21" i="6"/>
  <c r="F21" i="6" s="1"/>
  <c r="E34" i="6"/>
  <c r="F34" i="6" s="1"/>
  <c r="E24" i="6"/>
  <c r="F24" i="6" s="1"/>
  <c r="E20" i="6"/>
  <c r="F20" i="6" s="1"/>
  <c r="E35" i="6"/>
  <c r="F35" i="6" s="1"/>
  <c r="E27" i="6"/>
  <c r="F27" i="6" s="1"/>
  <c r="E19" i="6"/>
  <c r="F19" i="6" s="1"/>
  <c r="E11" i="6"/>
  <c r="F11" i="6" s="1"/>
  <c r="E30" i="6"/>
  <c r="F30" i="6" s="1"/>
  <c r="E14" i="6"/>
  <c r="F14" i="6" s="1"/>
  <c r="E16" i="6"/>
  <c r="F16" i="6" s="1"/>
  <c r="E12" i="6"/>
  <c r="F12" i="6" s="1"/>
  <c r="E33" i="6"/>
  <c r="F33" i="6" s="1"/>
  <c r="E25" i="6"/>
  <c r="F25" i="6" s="1"/>
  <c r="E17" i="6"/>
  <c r="F17" i="6" s="1"/>
  <c r="E10" i="6"/>
  <c r="F10" i="6" s="1"/>
  <c r="E26" i="6"/>
  <c r="F26" i="6" s="1"/>
  <c r="J8" i="6"/>
  <c r="E37" i="6"/>
  <c r="F37" i="6" s="1"/>
  <c r="E13" i="6"/>
  <c r="F13" i="6" s="1"/>
  <c r="Y11" i="6"/>
  <c r="I12" i="6" s="1"/>
  <c r="J12" i="6" s="1"/>
  <c r="Z10" i="6"/>
  <c r="M8" i="6" s="1"/>
  <c r="N8" i="6" s="1"/>
  <c r="A9" i="3"/>
  <c r="B9" i="3" s="1"/>
  <c r="A35" i="3"/>
  <c r="A31" i="3"/>
  <c r="A27" i="3"/>
  <c r="A23" i="3"/>
  <c r="A19" i="3"/>
  <c r="A15" i="3"/>
  <c r="A11" i="3"/>
  <c r="A38" i="3"/>
  <c r="A34" i="3"/>
  <c r="A30" i="3"/>
  <c r="A26" i="3"/>
  <c r="A22" i="3"/>
  <c r="A18" i="3"/>
  <c r="A14" i="3"/>
  <c r="A10" i="3"/>
  <c r="A37" i="3"/>
  <c r="A33" i="3"/>
  <c r="A29" i="3"/>
  <c r="A32" i="3"/>
  <c r="A21" i="3"/>
  <c r="A13" i="3"/>
  <c r="A28" i="3"/>
  <c r="A20" i="3"/>
  <c r="A12" i="3"/>
  <c r="A25" i="3"/>
  <c r="A17" i="3"/>
  <c r="A36" i="3"/>
  <c r="A24" i="3"/>
  <c r="A16" i="3"/>
  <c r="F8" i="3"/>
  <c r="Y10" i="3"/>
  <c r="I8" i="3" s="1"/>
  <c r="X11" i="3"/>
  <c r="E33" i="3" s="1"/>
  <c r="T42" i="3"/>
  <c r="T43" i="3" s="1"/>
  <c r="E37" i="3" l="1"/>
  <c r="E38" i="3"/>
  <c r="E31" i="3"/>
  <c r="E20" i="3"/>
  <c r="I24" i="6"/>
  <c r="J24" i="6" s="1"/>
  <c r="I29" i="6"/>
  <c r="J29" i="6" s="1"/>
  <c r="I15" i="6"/>
  <c r="J15" i="6" s="1"/>
  <c r="I26" i="6"/>
  <c r="J26" i="6" s="1"/>
  <c r="I25" i="6"/>
  <c r="J25" i="6" s="1"/>
  <c r="I36" i="6"/>
  <c r="J36" i="6" s="1"/>
  <c r="I35" i="6"/>
  <c r="J35" i="6" s="1"/>
  <c r="I22" i="6"/>
  <c r="J22" i="6" s="1"/>
  <c r="I19" i="6"/>
  <c r="J19" i="6" s="1"/>
  <c r="I9" i="6"/>
  <c r="J9" i="6" s="1"/>
  <c r="I20" i="6"/>
  <c r="J20" i="6" s="1"/>
  <c r="I34" i="6"/>
  <c r="J34" i="6" s="1"/>
  <c r="I31" i="6"/>
  <c r="J31" i="6" s="1"/>
  <c r="I10" i="6"/>
  <c r="J10" i="6" s="1"/>
  <c r="I14" i="6"/>
  <c r="J14" i="6" s="1"/>
  <c r="I38" i="6"/>
  <c r="J38" i="6" s="1"/>
  <c r="I33" i="6"/>
  <c r="J33" i="6" s="1"/>
  <c r="I17" i="6"/>
  <c r="J17" i="6" s="1"/>
  <c r="I23" i="6"/>
  <c r="J23" i="6" s="1"/>
  <c r="I13" i="6"/>
  <c r="J13" i="6" s="1"/>
  <c r="I32" i="6"/>
  <c r="J32" i="6" s="1"/>
  <c r="I16" i="6"/>
  <c r="J16" i="6" s="1"/>
  <c r="I30" i="6"/>
  <c r="J30" i="6" s="1"/>
  <c r="I18" i="6"/>
  <c r="J18" i="6" s="1"/>
  <c r="I27" i="6"/>
  <c r="J27" i="6" s="1"/>
  <c r="I37" i="6"/>
  <c r="J37" i="6" s="1"/>
  <c r="I21" i="6"/>
  <c r="J21" i="6" s="1"/>
  <c r="I11" i="6"/>
  <c r="J11" i="6" s="1"/>
  <c r="I28" i="6"/>
  <c r="J28" i="6" s="1"/>
  <c r="Z11" i="6"/>
  <c r="M9" i="6" s="1"/>
  <c r="N9" i="6" s="1"/>
  <c r="AA10" i="6"/>
  <c r="Q8" i="6" s="1"/>
  <c r="E30" i="3"/>
  <c r="E36" i="3"/>
  <c r="E15" i="3"/>
  <c r="E21" i="3"/>
  <c r="E10" i="3"/>
  <c r="E18" i="3"/>
  <c r="E19" i="3"/>
  <c r="E35" i="3"/>
  <c r="E24" i="3"/>
  <c r="E9" i="3"/>
  <c r="F9" i="3" s="1"/>
  <c r="E25" i="3"/>
  <c r="J8" i="3"/>
  <c r="E26" i="3"/>
  <c r="E23" i="3"/>
  <c r="E12" i="3"/>
  <c r="E28" i="3"/>
  <c r="E13" i="3"/>
  <c r="E29" i="3"/>
  <c r="E34" i="3"/>
  <c r="E22" i="3"/>
  <c r="E14" i="3"/>
  <c r="E11" i="3"/>
  <c r="F11" i="3" s="1"/>
  <c r="E27" i="3"/>
  <c r="E16" i="3"/>
  <c r="E32" i="3"/>
  <c r="E17" i="3"/>
  <c r="Y11" i="3"/>
  <c r="I36" i="3" s="1"/>
  <c r="Z10" i="3"/>
  <c r="M8" i="3" s="1"/>
  <c r="N8" i="3" s="1"/>
  <c r="B10" i="3"/>
  <c r="I19" i="3" l="1"/>
  <c r="I17" i="3"/>
  <c r="I18" i="3"/>
  <c r="M37" i="6"/>
  <c r="N37" i="6" s="1"/>
  <c r="M38" i="6"/>
  <c r="N38" i="6" s="1"/>
  <c r="M34" i="6"/>
  <c r="N34" i="6" s="1"/>
  <c r="M27" i="6"/>
  <c r="N27" i="6" s="1"/>
  <c r="M21" i="6"/>
  <c r="N21" i="6" s="1"/>
  <c r="M22" i="6"/>
  <c r="N22" i="6" s="1"/>
  <c r="M18" i="6"/>
  <c r="N18" i="6" s="1"/>
  <c r="R8" i="6"/>
  <c r="M25" i="6"/>
  <c r="N25" i="6" s="1"/>
  <c r="M36" i="6"/>
  <c r="N36" i="6" s="1"/>
  <c r="M20" i="6"/>
  <c r="N20" i="6" s="1"/>
  <c r="M31" i="6"/>
  <c r="N31" i="6" s="1"/>
  <c r="M15" i="6"/>
  <c r="N15" i="6" s="1"/>
  <c r="M32" i="6"/>
  <c r="N32" i="6" s="1"/>
  <c r="M16" i="6"/>
  <c r="N16" i="6" s="1"/>
  <c r="M35" i="6"/>
  <c r="N35" i="6" s="1"/>
  <c r="M19" i="6"/>
  <c r="N19" i="6" s="1"/>
  <c r="M30" i="6"/>
  <c r="N30" i="6" s="1"/>
  <c r="M14" i="6"/>
  <c r="N14" i="6" s="1"/>
  <c r="M29" i="6"/>
  <c r="N29" i="6" s="1"/>
  <c r="M13" i="6"/>
  <c r="N13" i="6" s="1"/>
  <c r="M26" i="6"/>
  <c r="N26" i="6" s="1"/>
  <c r="M12" i="6"/>
  <c r="N12" i="6" s="1"/>
  <c r="M33" i="6"/>
  <c r="N33" i="6" s="1"/>
  <c r="M17" i="6"/>
  <c r="N17" i="6" s="1"/>
  <c r="M28" i="6"/>
  <c r="N28" i="6" s="1"/>
  <c r="M11" i="6"/>
  <c r="N11" i="6" s="1"/>
  <c r="M23" i="6"/>
  <c r="N23" i="6" s="1"/>
  <c r="M10" i="6"/>
  <c r="N10" i="6" s="1"/>
  <c r="M24" i="6"/>
  <c r="N24" i="6" s="1"/>
  <c r="AB10" i="6"/>
  <c r="AB11" i="6" s="1"/>
  <c r="AA11" i="6"/>
  <c r="Q24" i="6" s="1"/>
  <c r="R24" i="6" s="1"/>
  <c r="I21" i="3"/>
  <c r="I22" i="3"/>
  <c r="I23" i="3"/>
  <c r="M27" i="3"/>
  <c r="N27" i="3" s="1"/>
  <c r="I16" i="3"/>
  <c r="I33" i="3"/>
  <c r="I34" i="3"/>
  <c r="I35" i="3"/>
  <c r="I20" i="3"/>
  <c r="I37" i="3"/>
  <c r="I38" i="3"/>
  <c r="I28" i="3"/>
  <c r="I24" i="3"/>
  <c r="I9" i="3"/>
  <c r="J9" i="3" s="1"/>
  <c r="I25" i="3"/>
  <c r="I10" i="3"/>
  <c r="J10" i="3" s="1"/>
  <c r="I26" i="3"/>
  <c r="I11" i="3"/>
  <c r="I27" i="3"/>
  <c r="I32" i="3"/>
  <c r="I12" i="3"/>
  <c r="I13" i="3"/>
  <c r="I29" i="3"/>
  <c r="I14" i="3"/>
  <c r="I30" i="3"/>
  <c r="I15" i="3"/>
  <c r="I31" i="3"/>
  <c r="AA10" i="3"/>
  <c r="Q8" i="3" s="1"/>
  <c r="Z11" i="3"/>
  <c r="M28" i="3" s="1"/>
  <c r="N28" i="3" s="1"/>
  <c r="F12" i="3"/>
  <c r="B11" i="3"/>
  <c r="M35" i="3" l="1"/>
  <c r="N35" i="3" s="1"/>
  <c r="M37" i="3"/>
  <c r="N37" i="3" s="1"/>
  <c r="M17" i="3"/>
  <c r="N17" i="3" s="1"/>
  <c r="M30" i="3"/>
  <c r="N30" i="3" s="1"/>
  <c r="M38" i="3"/>
  <c r="N38" i="3" s="1"/>
  <c r="M14" i="3"/>
  <c r="N14" i="3" s="1"/>
  <c r="M29" i="3"/>
  <c r="N29" i="3" s="1"/>
  <c r="M16" i="3"/>
  <c r="N16" i="3" s="1"/>
  <c r="M25" i="3"/>
  <c r="N25" i="3" s="1"/>
  <c r="M22" i="3"/>
  <c r="N22" i="3" s="1"/>
  <c r="M19" i="3"/>
  <c r="N19" i="3" s="1"/>
  <c r="M24" i="3"/>
  <c r="N24" i="3" s="1"/>
  <c r="M32" i="3"/>
  <c r="N32" i="3" s="1"/>
  <c r="M18" i="3"/>
  <c r="N18" i="3" s="1"/>
  <c r="M34" i="3"/>
  <c r="N34" i="3" s="1"/>
  <c r="M15" i="3"/>
  <c r="N15" i="3" s="1"/>
  <c r="M31" i="3"/>
  <c r="N31" i="3" s="1"/>
  <c r="M20" i="3"/>
  <c r="N20" i="3" s="1"/>
  <c r="M36" i="3"/>
  <c r="N36" i="3" s="1"/>
  <c r="Q31" i="6"/>
  <c r="R31" i="6" s="1"/>
  <c r="Q18" i="6"/>
  <c r="R18" i="6" s="1"/>
  <c r="M33" i="3"/>
  <c r="N33" i="3" s="1"/>
  <c r="M26" i="3"/>
  <c r="N26" i="3" s="1"/>
  <c r="M13" i="3"/>
  <c r="N13" i="3" s="1"/>
  <c r="M23" i="3"/>
  <c r="N23" i="3" s="1"/>
  <c r="M21" i="3"/>
  <c r="N21" i="3" s="1"/>
  <c r="Q21" i="6"/>
  <c r="R21" i="6" s="1"/>
  <c r="Q19" i="6"/>
  <c r="R19" i="6" s="1"/>
  <c r="Q28" i="6"/>
  <c r="R28" i="6" s="1"/>
  <c r="Q17" i="6"/>
  <c r="R17" i="6" s="1"/>
  <c r="Q34" i="6"/>
  <c r="R34" i="6" s="1"/>
  <c r="Q9" i="6"/>
  <c r="R9" i="6" s="1"/>
  <c r="Q35" i="6"/>
  <c r="R35" i="6" s="1"/>
  <c r="Q33" i="6"/>
  <c r="R33" i="6" s="1"/>
  <c r="Q37" i="6"/>
  <c r="R37" i="6" s="1"/>
  <c r="Q38" i="6"/>
  <c r="R38" i="6" s="1"/>
  <c r="Q22" i="6"/>
  <c r="R22" i="6" s="1"/>
  <c r="Q32" i="6"/>
  <c r="R32" i="6" s="1"/>
  <c r="Q16" i="6"/>
  <c r="R16" i="6" s="1"/>
  <c r="Q25" i="6"/>
  <c r="R25" i="6" s="1"/>
  <c r="Q13" i="6"/>
  <c r="R13" i="6" s="1"/>
  <c r="Q11" i="6"/>
  <c r="R11" i="6" s="1"/>
  <c r="Q23" i="6"/>
  <c r="R23" i="6" s="1"/>
  <c r="Q36" i="6"/>
  <c r="R36" i="6" s="1"/>
  <c r="Q20" i="6"/>
  <c r="R20" i="6" s="1"/>
  <c r="Q26" i="6"/>
  <c r="R26" i="6" s="1"/>
  <c r="Q12" i="6"/>
  <c r="R12" i="6" s="1"/>
  <c r="Q10" i="6"/>
  <c r="R10" i="6" s="1"/>
  <c r="Q29" i="6"/>
  <c r="R29" i="6" s="1"/>
  <c r="Q27" i="6"/>
  <c r="R27" i="6" s="1"/>
  <c r="Q15" i="6"/>
  <c r="R15" i="6" s="1"/>
  <c r="Q30" i="6"/>
  <c r="R30" i="6" s="1"/>
  <c r="Q14" i="6"/>
  <c r="R14" i="6" s="1"/>
  <c r="R8" i="3"/>
  <c r="M10" i="3"/>
  <c r="N10" i="3" s="1"/>
  <c r="M9" i="3"/>
  <c r="N9" i="3" s="1"/>
  <c r="M11" i="3"/>
  <c r="N11" i="3" s="1"/>
  <c r="M12" i="3"/>
  <c r="N12" i="3" s="1"/>
  <c r="AA11" i="3"/>
  <c r="Q26" i="3" s="1"/>
  <c r="AB10" i="3"/>
  <c r="AB11" i="3" s="1"/>
  <c r="F13" i="3"/>
  <c r="J11" i="3"/>
  <c r="B12" i="3"/>
  <c r="Q23" i="3" l="1"/>
  <c r="Q28" i="3"/>
  <c r="Q13" i="3"/>
  <c r="Q29" i="3"/>
  <c r="Q14" i="3"/>
  <c r="Q30" i="3"/>
  <c r="Q11" i="3"/>
  <c r="R11" i="3" s="1"/>
  <c r="Q27" i="3"/>
  <c r="Q16" i="3"/>
  <c r="Q32" i="3"/>
  <c r="Q17" i="3"/>
  <c r="Q33" i="3"/>
  <c r="Q18" i="3"/>
  <c r="Q34" i="3"/>
  <c r="Q12" i="3"/>
  <c r="Q37" i="3"/>
  <c r="Q15" i="3"/>
  <c r="Q31" i="3"/>
  <c r="Q20" i="3"/>
  <c r="Q36" i="3"/>
  <c r="Q21" i="3"/>
  <c r="Q22" i="3"/>
  <c r="Q38" i="3"/>
  <c r="Q19" i="3"/>
  <c r="Q35" i="3"/>
  <c r="Q24" i="3"/>
  <c r="Q9" i="3"/>
  <c r="Q25" i="3"/>
  <c r="Q10" i="3"/>
  <c r="R10" i="3" s="1"/>
  <c r="J12" i="3"/>
  <c r="F14" i="3"/>
  <c r="B13" i="3"/>
  <c r="R12" i="3" l="1"/>
  <c r="F15" i="3"/>
  <c r="J13" i="3"/>
  <c r="B14" i="3"/>
  <c r="R13" i="3" l="1"/>
  <c r="J14" i="3"/>
  <c r="F16" i="3"/>
  <c r="B15" i="3"/>
  <c r="R14" i="3" l="1"/>
  <c r="F17" i="3"/>
  <c r="J15" i="3"/>
  <c r="B16" i="3"/>
  <c r="R15" i="3" l="1"/>
  <c r="J16" i="3"/>
  <c r="F18" i="3"/>
  <c r="B17" i="3"/>
  <c r="R16" i="3" l="1"/>
  <c r="F19" i="3"/>
  <c r="J17" i="3"/>
  <c r="B18" i="3"/>
  <c r="R17" i="3" l="1"/>
  <c r="J18" i="3"/>
  <c r="F20" i="3"/>
  <c r="B19" i="3"/>
  <c r="R18" i="3" l="1"/>
  <c r="F21" i="3"/>
  <c r="J19" i="3"/>
  <c r="B20" i="3"/>
  <c r="R19" i="3" l="1"/>
  <c r="J20" i="3"/>
  <c r="F22" i="3"/>
  <c r="B21" i="3"/>
  <c r="R20" i="3" l="1"/>
  <c r="F23" i="3"/>
  <c r="J21" i="3"/>
  <c r="B22" i="3"/>
  <c r="R21" i="3" l="1"/>
  <c r="J22" i="3"/>
  <c r="F24" i="3"/>
  <c r="B23" i="3"/>
  <c r="R22" i="3" l="1"/>
  <c r="F25" i="3"/>
  <c r="J23" i="3"/>
  <c r="B24" i="3"/>
  <c r="R23" i="3" l="1"/>
  <c r="J24" i="3"/>
  <c r="F26" i="3"/>
  <c r="B25" i="3"/>
  <c r="R24" i="3" l="1"/>
  <c r="F27" i="3"/>
  <c r="J25" i="3"/>
  <c r="B26" i="3"/>
  <c r="R25" i="3" l="1"/>
  <c r="J26" i="3"/>
  <c r="F28" i="3"/>
  <c r="B27" i="3"/>
  <c r="R26" i="3" l="1"/>
  <c r="F29" i="3"/>
  <c r="J27" i="3"/>
  <c r="B28" i="3"/>
  <c r="R27" i="3" l="1"/>
  <c r="J28" i="3"/>
  <c r="F30" i="3"/>
  <c r="B29" i="3"/>
  <c r="R28" i="3" l="1"/>
  <c r="F31" i="3"/>
  <c r="J29" i="3"/>
  <c r="B30" i="3"/>
  <c r="R29" i="3" l="1"/>
  <c r="J30" i="3"/>
  <c r="F32" i="3"/>
  <c r="B31" i="3"/>
  <c r="R30" i="3" l="1"/>
  <c r="F33" i="3"/>
  <c r="J31" i="3"/>
  <c r="B32" i="3"/>
  <c r="R31" i="3" l="1"/>
  <c r="J32" i="3"/>
  <c r="F34" i="3"/>
  <c r="B33" i="3"/>
  <c r="R32" i="3" l="1"/>
  <c r="F35" i="3"/>
  <c r="J33" i="3"/>
  <c r="B34" i="3"/>
  <c r="R33" i="3" l="1"/>
  <c r="J34" i="3"/>
  <c r="F36" i="3"/>
  <c r="B35" i="3"/>
  <c r="R34" i="3" l="1"/>
  <c r="F38" i="3"/>
  <c r="F37" i="3"/>
  <c r="J35" i="3"/>
  <c r="B36" i="3"/>
  <c r="R35" i="3" l="1"/>
  <c r="J36" i="3"/>
  <c r="B37" i="3"/>
  <c r="B38" i="3"/>
  <c r="R36" i="3" l="1"/>
  <c r="J38" i="3"/>
  <c r="J37" i="3"/>
  <c r="R37" i="3" l="1"/>
  <c r="R38" i="3"/>
  <c r="F10" i="3" l="1"/>
  <c r="R9" i="3" l="1"/>
</calcChain>
</file>

<file path=xl/comments1.xml><?xml version="1.0" encoding="utf-8"?>
<comments xmlns="http://schemas.openxmlformats.org/spreadsheetml/2006/main">
  <authors>
    <author>作成者</author>
  </authors>
  <commentList>
    <comment ref="E4" authorId="0" shapeId="0">
      <text>
        <r>
          <rPr>
            <b/>
            <sz val="9"/>
            <color indexed="81"/>
            <rFont val="MS P ゴシック"/>
            <family val="3"/>
            <charset val="128"/>
          </rPr>
          <t>訓練開始日を入力してください。
（例：2025/10/10）</t>
        </r>
      </text>
    </comment>
    <comment ref="I4" authorId="0" shapeId="0">
      <text>
        <r>
          <rPr>
            <b/>
            <sz val="9"/>
            <color indexed="81"/>
            <rFont val="MS P ゴシック"/>
            <family val="3"/>
            <charset val="128"/>
          </rPr>
          <t>訓練終了日を入力してください。
（例：2026/2/9）</t>
        </r>
      </text>
    </comment>
    <comment ref="A8" authorId="0" shapeId="0">
      <text>
        <r>
          <rPr>
            <b/>
            <sz val="14"/>
            <color indexed="81"/>
            <rFont val="MS P ゴシック"/>
            <family val="3"/>
            <charset val="128"/>
          </rPr>
          <t>↑①訓練開始日、②訓練終了日のセルに入力すると、日・曜日は自動入力されます。</t>
        </r>
      </text>
    </comment>
    <comment ref="T41" authorId="0" shapeId="0">
      <text>
        <r>
          <rPr>
            <b/>
            <sz val="9"/>
            <color indexed="81"/>
            <rFont val="MS P ゴシック"/>
            <family val="3"/>
            <charset val="128"/>
          </rPr>
          <t>認定様式第5号の「訓練日数」を入力してください。</t>
        </r>
      </text>
    </comment>
  </commentList>
</comments>
</file>

<file path=xl/sharedStrings.xml><?xml version="1.0" encoding="utf-8"?>
<sst xmlns="http://schemas.openxmlformats.org/spreadsheetml/2006/main" count="137" uniqueCount="45">
  <si>
    <t>○</t>
  </si>
  <si>
    <t>小計</t>
    <rPh sb="0" eb="2">
      <t>ショウケイ</t>
    </rPh>
    <phoneticPr fontId="2"/>
  </si>
  <si>
    <t>日</t>
    <rPh sb="0" eb="1">
      <t>ニチ</t>
    </rPh>
    <phoneticPr fontId="2"/>
  </si>
  <si>
    <t>曜日</t>
    <rPh sb="0" eb="2">
      <t>ヨウビ</t>
    </rPh>
    <phoneticPr fontId="2"/>
  </si>
  <si>
    <t>勤務</t>
    <rPh sb="0" eb="2">
      <t>キンム</t>
    </rPh>
    <phoneticPr fontId="2"/>
  </si>
  <si>
    <t>１か月目</t>
    <rPh sb="2" eb="3">
      <t>ゲツ</t>
    </rPh>
    <rPh sb="3" eb="4">
      <t>メ</t>
    </rPh>
    <phoneticPr fontId="2"/>
  </si>
  <si>
    <t>2か月目</t>
    <rPh sb="2" eb="3">
      <t>ゲツ</t>
    </rPh>
    <rPh sb="3" eb="4">
      <t>メ</t>
    </rPh>
    <phoneticPr fontId="2"/>
  </si>
  <si>
    <t>３か月目</t>
    <rPh sb="2" eb="3">
      <t>ゲツ</t>
    </rPh>
    <rPh sb="3" eb="4">
      <t>メ</t>
    </rPh>
    <phoneticPr fontId="2"/>
  </si>
  <si>
    <t>訓練開始日</t>
  </si>
  <si>
    <t>訓練終了日</t>
  </si>
  <si>
    <t>１か月目</t>
  </si>
  <si>
    <t>２か月目</t>
  </si>
  <si>
    <t>３か月目</t>
  </si>
  <si>
    <t>４か月目</t>
  </si>
  <si>
    <t>５か月目</t>
  </si>
  <si>
    <t>６か月目</t>
  </si>
  <si>
    <t>認定様式９号添付資料（参考様式）</t>
    <rPh sb="0" eb="2">
      <t>ニンテイ</t>
    </rPh>
    <rPh sb="2" eb="4">
      <t>ヨウシキ</t>
    </rPh>
    <rPh sb="5" eb="6">
      <t>ゴウ</t>
    </rPh>
    <rPh sb="6" eb="8">
      <t>テンプ</t>
    </rPh>
    <rPh sb="8" eb="10">
      <t>シリョウ</t>
    </rPh>
    <rPh sb="11" eb="13">
      <t>サンコウ</t>
    </rPh>
    <rPh sb="13" eb="15">
      <t>ヨウシキ</t>
    </rPh>
    <phoneticPr fontId="2"/>
  </si>
  <si>
    <t>➊　訓練実施日数（５号から転記）</t>
    <rPh sb="2" eb="4">
      <t>クンレン</t>
    </rPh>
    <rPh sb="4" eb="6">
      <t>ジッシ</t>
    </rPh>
    <rPh sb="6" eb="8">
      <t>ニッスウ</t>
    </rPh>
    <rPh sb="10" eb="11">
      <t>ゴウ</t>
    </rPh>
    <rPh sb="13" eb="15">
      <t>テンキ</t>
    </rPh>
    <phoneticPr fontId="2"/>
  </si>
  <si>
    <t>4か月目</t>
    <rPh sb="2" eb="3">
      <t>ゲツ</t>
    </rPh>
    <rPh sb="3" eb="4">
      <t>メ</t>
    </rPh>
    <phoneticPr fontId="2"/>
  </si>
  <si>
    <t>5か月目</t>
    <rPh sb="2" eb="3">
      <t>ゲツ</t>
    </rPh>
    <rPh sb="3" eb="4">
      <t>メ</t>
    </rPh>
    <phoneticPr fontId="2"/>
  </si>
  <si>
    <t>　　</t>
    <phoneticPr fontId="2"/>
  </si>
  <si>
    <t>　</t>
    <phoneticPr fontId="2"/>
  </si>
  <si>
    <t>訓練実施機関名：</t>
    <rPh sb="0" eb="2">
      <t>クンレン</t>
    </rPh>
    <rPh sb="2" eb="4">
      <t>ジッシ</t>
    </rPh>
    <rPh sb="4" eb="6">
      <t>キカン</t>
    </rPh>
    <rPh sb="6" eb="7">
      <t>メイ</t>
    </rPh>
    <phoneticPr fontId="2"/>
  </si>
  <si>
    <t>訓練科名：</t>
    <rPh sb="0" eb="3">
      <t>クンレンカ</t>
    </rPh>
    <rPh sb="3" eb="4">
      <t>メイ</t>
    </rPh>
    <phoneticPr fontId="2"/>
  </si>
  <si>
    <t>就職支援等の内容</t>
    <rPh sb="0" eb="2">
      <t>シュウショク</t>
    </rPh>
    <rPh sb="2" eb="4">
      <t>シエン</t>
    </rPh>
    <rPh sb="4" eb="5">
      <t>トウ</t>
    </rPh>
    <rPh sb="6" eb="8">
      <t>ナイヨウ</t>
    </rPh>
    <phoneticPr fontId="2"/>
  </si>
  <si>
    <t>訓練開始日:</t>
    <rPh sb="0" eb="2">
      <t>クンレン</t>
    </rPh>
    <rPh sb="2" eb="4">
      <t>カイシ</t>
    </rPh>
    <rPh sb="4" eb="5">
      <t>ビ</t>
    </rPh>
    <phoneticPr fontId="2"/>
  </si>
  <si>
    <t>訓練終了日:</t>
    <rPh sb="0" eb="2">
      <t>クンレン</t>
    </rPh>
    <rPh sb="2" eb="5">
      <t>シュウリョウビ</t>
    </rPh>
    <phoneticPr fontId="2"/>
  </si>
  <si>
    <t>①訓練開始日:</t>
    <rPh sb="1" eb="3">
      <t>クンレン</t>
    </rPh>
    <rPh sb="3" eb="5">
      <t>カイシ</t>
    </rPh>
    <rPh sb="5" eb="6">
      <t>ビ</t>
    </rPh>
    <phoneticPr fontId="2"/>
  </si>
  <si>
    <t>②訓練終了日:</t>
    <rPh sb="1" eb="3">
      <t>クンレン</t>
    </rPh>
    <rPh sb="3" eb="6">
      <t>シュウリョウビ</t>
    </rPh>
    <phoneticPr fontId="2"/>
  </si>
  <si>
    <t>➋　勤務予定日数　　（自動計算）</t>
    <rPh sb="2" eb="4">
      <t>キンム</t>
    </rPh>
    <rPh sb="4" eb="6">
      <t>ヨテイ</t>
    </rPh>
    <rPh sb="6" eb="8">
      <t>ニッスウ</t>
    </rPh>
    <rPh sb="11" eb="13">
      <t>ジドウ</t>
    </rPh>
    <rPh sb="13" eb="15">
      <t>ケイサン</t>
    </rPh>
    <phoneticPr fontId="2"/>
  </si>
  <si>
    <t>➌　勤務予定割合　　（自動計算）</t>
    <rPh sb="2" eb="4">
      <t>キンム</t>
    </rPh>
    <rPh sb="4" eb="6">
      <t>ヨテイ</t>
    </rPh>
    <rPh sb="6" eb="8">
      <t>ワリアイ</t>
    </rPh>
    <rPh sb="11" eb="13">
      <t>ジドウ</t>
    </rPh>
    <rPh sb="13" eb="15">
      <t>ケイサン</t>
    </rPh>
    <phoneticPr fontId="2"/>
  </si>
  <si>
    <t>株式会社〇〇</t>
    <rPh sb="0" eb="4">
      <t>カブシキガイシャ</t>
    </rPh>
    <phoneticPr fontId="2"/>
  </si>
  <si>
    <t>×××科</t>
    <rPh sb="3" eb="4">
      <t>ジッカ</t>
    </rPh>
    <phoneticPr fontId="2"/>
  </si>
  <si>
    <r>
      <t>　　【注意事項】
　　（１）</t>
    </r>
    <r>
      <rPr>
        <sz val="11"/>
        <color rgb="FFFF0000"/>
        <rFont val="メイリオ"/>
        <family val="3"/>
        <charset val="128"/>
      </rPr>
      <t>本予定表に記載の就職支援責任者の勤務予定に変更が生じた場合（年休取得等）は、「変更届」が必要となります。</t>
    </r>
    <r>
      <rPr>
        <sz val="11"/>
        <color theme="1"/>
        <rFont val="メイリオ"/>
        <family val="3"/>
        <charset val="128"/>
      </rPr>
      <t xml:space="preserve">
　　（２）就職支援責任者がその職務の遂行のために安定所等へ外出する場合については、「訓練実施施設で業務を遂行」しているとみなされますので、「変更届」は不要です。</t>
    </r>
    <rPh sb="3" eb="5">
      <t>チュウイ</t>
    </rPh>
    <rPh sb="5" eb="7">
      <t>ジコウ</t>
    </rPh>
    <rPh sb="72" eb="74">
      <t>シュウショク</t>
    </rPh>
    <rPh sb="74" eb="76">
      <t>シエン</t>
    </rPh>
    <rPh sb="76" eb="79">
      <t>セキニンシャ</t>
    </rPh>
    <rPh sb="82" eb="84">
      <t>ショクム</t>
    </rPh>
    <rPh sb="85" eb="87">
      <t>スイコウ</t>
    </rPh>
    <rPh sb="91" eb="93">
      <t>アンテイ</t>
    </rPh>
    <rPh sb="93" eb="94">
      <t>ショ</t>
    </rPh>
    <rPh sb="94" eb="95">
      <t>トウ</t>
    </rPh>
    <rPh sb="96" eb="98">
      <t>ガイシュツ</t>
    </rPh>
    <rPh sb="100" eb="102">
      <t>バアイ</t>
    </rPh>
    <rPh sb="109" eb="111">
      <t>クンレン</t>
    </rPh>
    <rPh sb="111" eb="113">
      <t>ジッシ</t>
    </rPh>
    <rPh sb="113" eb="115">
      <t>シセツ</t>
    </rPh>
    <rPh sb="116" eb="118">
      <t>ギョウム</t>
    </rPh>
    <rPh sb="119" eb="121">
      <t>スイコウ</t>
    </rPh>
    <rPh sb="137" eb="139">
      <t>ヘンコウ</t>
    </rPh>
    <rPh sb="139" eb="140">
      <t>トドケ</t>
    </rPh>
    <rPh sb="142" eb="144">
      <t>フヨウ</t>
    </rPh>
    <phoneticPr fontId="2"/>
  </si>
  <si>
    <r>
      <t>　　【注意事項】
　　（１）</t>
    </r>
    <r>
      <rPr>
        <sz val="11"/>
        <color rgb="FFFF0000"/>
        <rFont val="メイリオ"/>
        <family val="3"/>
        <charset val="128"/>
      </rPr>
      <t>本予定表に記載の就職支援責任者の勤務予定に変更が生じた場合（年休取得等）は、「変更届」が必要となります。</t>
    </r>
    <r>
      <rPr>
        <sz val="11"/>
        <color theme="1"/>
        <rFont val="メイリオ"/>
        <family val="3"/>
        <charset val="128"/>
      </rPr>
      <t xml:space="preserve">
　　（２）就職支援責任者がその職務の遂行のために安定所等へ外出する場合については、「訓練実施施設で業務を遂行」しているとみなされますので、「変更届」は不要です。</t>
    </r>
    <rPh sb="3" eb="5">
      <t>チュウイ</t>
    </rPh>
    <rPh sb="5" eb="7">
      <t>ジコウ</t>
    </rPh>
    <rPh sb="14" eb="15">
      <t>ホン</t>
    </rPh>
    <rPh sb="15" eb="18">
      <t>ヨテイヒョウ</t>
    </rPh>
    <rPh sb="19" eb="21">
      <t>キサイ</t>
    </rPh>
    <rPh sb="22" eb="24">
      <t>シュウショク</t>
    </rPh>
    <rPh sb="24" eb="26">
      <t>シエン</t>
    </rPh>
    <rPh sb="26" eb="29">
      <t>セキニンシャ</t>
    </rPh>
    <rPh sb="30" eb="32">
      <t>キンム</t>
    </rPh>
    <rPh sb="32" eb="34">
      <t>ヨテイ</t>
    </rPh>
    <rPh sb="35" eb="37">
      <t>ヘンコウ</t>
    </rPh>
    <rPh sb="38" eb="39">
      <t>ショウ</t>
    </rPh>
    <rPh sb="41" eb="43">
      <t>バアイ</t>
    </rPh>
    <rPh sb="44" eb="46">
      <t>ネンキュウ</t>
    </rPh>
    <rPh sb="46" eb="48">
      <t>シュトク</t>
    </rPh>
    <rPh sb="48" eb="49">
      <t>トウ</t>
    </rPh>
    <rPh sb="53" eb="55">
      <t>ヘンコウ</t>
    </rPh>
    <rPh sb="55" eb="56">
      <t>トドケ</t>
    </rPh>
    <rPh sb="58" eb="60">
      <t>ヒツヨウ</t>
    </rPh>
    <rPh sb="72" eb="74">
      <t>シュウショク</t>
    </rPh>
    <rPh sb="74" eb="76">
      <t>シエン</t>
    </rPh>
    <rPh sb="76" eb="79">
      <t>セキニンシャ</t>
    </rPh>
    <rPh sb="82" eb="84">
      <t>ショクム</t>
    </rPh>
    <rPh sb="85" eb="87">
      <t>スイコウ</t>
    </rPh>
    <rPh sb="91" eb="93">
      <t>アンテイ</t>
    </rPh>
    <rPh sb="93" eb="94">
      <t>ショ</t>
    </rPh>
    <rPh sb="94" eb="95">
      <t>トウ</t>
    </rPh>
    <rPh sb="96" eb="98">
      <t>ガイシュツ</t>
    </rPh>
    <rPh sb="100" eb="102">
      <t>バアイ</t>
    </rPh>
    <rPh sb="109" eb="111">
      <t>クンレン</t>
    </rPh>
    <rPh sb="111" eb="113">
      <t>ジッシ</t>
    </rPh>
    <rPh sb="113" eb="115">
      <t>シセツ</t>
    </rPh>
    <rPh sb="116" eb="118">
      <t>ギョウム</t>
    </rPh>
    <rPh sb="119" eb="121">
      <t>スイコウ</t>
    </rPh>
    <rPh sb="137" eb="139">
      <t>ヘンコウ</t>
    </rPh>
    <rPh sb="139" eb="140">
      <t>トドケ</t>
    </rPh>
    <rPh sb="142" eb="144">
      <t>フヨウ</t>
    </rPh>
    <phoneticPr fontId="2"/>
  </si>
  <si>
    <r>
      <t>就職支援責任者の勤務予定表</t>
    </r>
    <r>
      <rPr>
        <b/>
        <sz val="14"/>
        <color rgb="FFFF0000"/>
        <rFont val="メイリオ"/>
        <family val="3"/>
        <charset val="128"/>
      </rPr>
      <t>・訓練期間中の就職支援スケジュール（フロー）</t>
    </r>
    <rPh sb="0" eb="7">
      <t>シュウショクシエンセキニンシャ</t>
    </rPh>
    <rPh sb="8" eb="10">
      <t>キンム</t>
    </rPh>
    <rPh sb="10" eb="13">
      <t>ヨテイヒョウ</t>
    </rPh>
    <rPh sb="14" eb="16">
      <t>クンレン</t>
    </rPh>
    <rPh sb="16" eb="19">
      <t>キカンチュウ</t>
    </rPh>
    <rPh sb="20" eb="22">
      <t>シュウショク</t>
    </rPh>
    <rPh sb="22" eb="24">
      <t>シエン</t>
    </rPh>
    <phoneticPr fontId="2"/>
  </si>
  <si>
    <r>
      <t>　　【記入方法】※「記入例」シートを参照ください。
　　（１）「①訓練開始日」と「②訓練終了日」をそれぞれ青色のセルに入力してください。「日」「曜日」欄に自動で入力されます。
　　（２）就職支援責任者の勤務日（当該施設で業務を遂行する日）について、「勤務」欄に〇印で記入してください。
　　（３）認定様式第９号に記載された【就職支援等の内容】①～⑩について、実施予定としている</t>
    </r>
    <r>
      <rPr>
        <sz val="11"/>
        <color rgb="FFFF0000"/>
        <rFont val="メイリオ"/>
        <family val="3"/>
        <charset val="128"/>
      </rPr>
      <t>月</t>
    </r>
    <r>
      <rPr>
        <sz val="11"/>
        <color theme="1"/>
        <rFont val="メイリオ"/>
        <family val="3"/>
        <charset val="128"/>
      </rPr>
      <t>の「就職支援等の内容」欄に①～⑩の番号を記載してください。
　　（４）土日祝、及び訓練休とする日については、セルに色を付けてください。
　　（５）➊訓練実施日数（青色のセル）に、認定様式第5号に記載された「訓練日数」を転記してください。
　　（６）➋勤務予定日数と➌勤務予定割合が自動計算されます。（➌勤務予定割合が50％以上となるようにしてください。）</t>
    </r>
    <rPh sb="3" eb="5">
      <t>キニュウ</t>
    </rPh>
    <rPh sb="5" eb="7">
      <t>ホウホウ</t>
    </rPh>
    <rPh sb="10" eb="12">
      <t>キニュウ</t>
    </rPh>
    <rPh sb="12" eb="13">
      <t>レイ</t>
    </rPh>
    <rPh sb="18" eb="20">
      <t>サンショウ</t>
    </rPh>
    <rPh sb="33" eb="35">
      <t>クンレン</t>
    </rPh>
    <rPh sb="35" eb="37">
      <t>カイシ</t>
    </rPh>
    <rPh sb="37" eb="38">
      <t>ビ</t>
    </rPh>
    <rPh sb="42" eb="44">
      <t>クンレン</t>
    </rPh>
    <rPh sb="44" eb="47">
      <t>シュウリョウビ</t>
    </rPh>
    <rPh sb="53" eb="55">
      <t>アオイロ</t>
    </rPh>
    <rPh sb="59" eb="61">
      <t>ニュウリョク</t>
    </rPh>
    <rPh sb="69" eb="70">
      <t>ヒ</t>
    </rPh>
    <rPh sb="72" eb="74">
      <t>ヨウビ</t>
    </rPh>
    <rPh sb="75" eb="76">
      <t>ラン</t>
    </rPh>
    <rPh sb="77" eb="79">
      <t>ジドウ</t>
    </rPh>
    <rPh sb="80" eb="82">
      <t>ニュウリョク</t>
    </rPh>
    <rPh sb="148" eb="150">
      <t>ニンテイ</t>
    </rPh>
    <rPh sb="150" eb="152">
      <t>ヨウシキ</t>
    </rPh>
    <rPh sb="152" eb="153">
      <t>ダイ</t>
    </rPh>
    <rPh sb="154" eb="155">
      <t>ゴウ</t>
    </rPh>
    <rPh sb="156" eb="158">
      <t>キサイ</t>
    </rPh>
    <rPh sb="162" eb="164">
      <t>シュウショク</t>
    </rPh>
    <rPh sb="164" eb="166">
      <t>シエン</t>
    </rPh>
    <rPh sb="166" eb="167">
      <t>トウ</t>
    </rPh>
    <rPh sb="168" eb="170">
      <t>ナイヨウ</t>
    </rPh>
    <rPh sb="179" eb="181">
      <t>ジッシ</t>
    </rPh>
    <rPh sb="181" eb="183">
      <t>ヨテイ</t>
    </rPh>
    <rPh sb="188" eb="189">
      <t>ツキ</t>
    </rPh>
    <rPh sb="191" eb="193">
      <t>シュウショク</t>
    </rPh>
    <rPh sb="193" eb="195">
      <t>シエン</t>
    </rPh>
    <rPh sb="195" eb="196">
      <t>トウ</t>
    </rPh>
    <rPh sb="197" eb="199">
      <t>ナイヨウ</t>
    </rPh>
    <rPh sb="200" eb="201">
      <t>ラン</t>
    </rPh>
    <rPh sb="206" eb="208">
      <t>バンゴウ</t>
    </rPh>
    <rPh sb="209" eb="211">
      <t>キサイ</t>
    </rPh>
    <rPh sb="224" eb="225">
      <t>ド</t>
    </rPh>
    <rPh sb="225" eb="226">
      <t>ニチ</t>
    </rPh>
    <rPh sb="226" eb="227">
      <t>シュク</t>
    </rPh>
    <rPh sb="228" eb="229">
      <t>オヨ</t>
    </rPh>
    <rPh sb="230" eb="232">
      <t>クンレン</t>
    </rPh>
    <rPh sb="232" eb="233">
      <t>キュウ</t>
    </rPh>
    <rPh sb="236" eb="237">
      <t>ヒ</t>
    </rPh>
    <rPh sb="263" eb="265">
      <t>クンレン</t>
    </rPh>
    <rPh sb="265" eb="267">
      <t>ジッシ</t>
    </rPh>
    <rPh sb="267" eb="269">
      <t>ニッスウ</t>
    </rPh>
    <rPh sb="270" eb="272">
      <t>アオイロ</t>
    </rPh>
    <rPh sb="278" eb="280">
      <t>ニンテイ</t>
    </rPh>
    <rPh sb="280" eb="282">
      <t>ヨウシキ</t>
    </rPh>
    <rPh sb="282" eb="283">
      <t>ダイ</t>
    </rPh>
    <rPh sb="284" eb="285">
      <t>ゴウ</t>
    </rPh>
    <rPh sb="286" eb="288">
      <t>キサイ</t>
    </rPh>
    <rPh sb="292" eb="294">
      <t>クンレン</t>
    </rPh>
    <rPh sb="294" eb="296">
      <t>ニッスウ</t>
    </rPh>
    <rPh sb="298" eb="300">
      <t>テンキ</t>
    </rPh>
    <rPh sb="314" eb="316">
      <t>キンム</t>
    </rPh>
    <rPh sb="316" eb="318">
      <t>ヨテイ</t>
    </rPh>
    <rPh sb="318" eb="320">
      <t>ニッスウ</t>
    </rPh>
    <rPh sb="324" eb="326">
      <t>ヨテイ</t>
    </rPh>
    <rPh sb="326" eb="328">
      <t>ワリアイ</t>
    </rPh>
    <rPh sb="329" eb="331">
      <t>ジドウ</t>
    </rPh>
    <rPh sb="331" eb="333">
      <t>ケイサン</t>
    </rPh>
    <rPh sb="340" eb="342">
      <t>キンム</t>
    </rPh>
    <rPh sb="342" eb="344">
      <t>ヨテイ</t>
    </rPh>
    <rPh sb="344" eb="346">
      <t>ワリアイ</t>
    </rPh>
    <rPh sb="350" eb="352">
      <t>イジョウ</t>
    </rPh>
    <phoneticPr fontId="2"/>
  </si>
  <si>
    <r>
      <t>　　【記入方法】※「記入例」シートを参照ください。
　　（１）「訓練開始日」と「訓練終了日」をそれぞれ青色のセルに入力してください。「日」「曜日」欄に自動で入力されます。
　　（２）就職支援責任者の勤務日（当該施設で業務を遂行する日）について、「勤務」欄に〇印で記入してください。
　　（３）認定様式第９号に記載された【就職支援等の内容】①～⑩について、実施予定としている</t>
    </r>
    <r>
      <rPr>
        <sz val="11"/>
        <color rgb="FFFF0000"/>
        <rFont val="メイリオ"/>
        <family val="3"/>
        <charset val="128"/>
      </rPr>
      <t>月</t>
    </r>
    <r>
      <rPr>
        <sz val="11"/>
        <color theme="1"/>
        <rFont val="メイリオ"/>
        <family val="3"/>
        <charset val="128"/>
      </rPr>
      <t>の「就職支援等の内容」欄に①～⑩の番号を記載してください。
　　（４）土日祝、及び訓練休とする日については、セルに色を付けてください。
　　（５）➊訓練実施日数（青色のセル）に、認定様式第5号に記載された「訓練日数」を転記してください。
　　（６）➋勤務予定日数と➌勤務予定割合が自動計算されます。（➌勤務予定割合が50％以上となるようにしてください。）</t>
    </r>
    <rPh sb="3" eb="5">
      <t>キニュウ</t>
    </rPh>
    <rPh sb="5" eb="7">
      <t>ホウホウ</t>
    </rPh>
    <rPh sb="10" eb="12">
      <t>キニュウ</t>
    </rPh>
    <rPh sb="12" eb="13">
      <t>レイ</t>
    </rPh>
    <rPh sb="18" eb="20">
      <t>サンショウ</t>
    </rPh>
    <rPh sb="32" eb="34">
      <t>クンレン</t>
    </rPh>
    <rPh sb="34" eb="36">
      <t>カイシ</t>
    </rPh>
    <rPh sb="36" eb="37">
      <t>ビ</t>
    </rPh>
    <rPh sb="40" eb="42">
      <t>クンレン</t>
    </rPh>
    <rPh sb="42" eb="45">
      <t>シュウリョウビ</t>
    </rPh>
    <rPh sb="51" eb="53">
      <t>アオイロ</t>
    </rPh>
    <rPh sb="57" eb="59">
      <t>ニュウリョク</t>
    </rPh>
    <rPh sb="67" eb="68">
      <t>ヒ</t>
    </rPh>
    <rPh sb="70" eb="72">
      <t>ヨウビ</t>
    </rPh>
    <rPh sb="73" eb="74">
      <t>ラン</t>
    </rPh>
    <rPh sb="75" eb="77">
      <t>ジドウ</t>
    </rPh>
    <rPh sb="78" eb="80">
      <t>ニュウリョク</t>
    </rPh>
    <rPh sb="146" eb="148">
      <t>ニンテイ</t>
    </rPh>
    <rPh sb="148" eb="150">
      <t>ヨウシキ</t>
    </rPh>
    <rPh sb="150" eb="151">
      <t>ダイ</t>
    </rPh>
    <rPh sb="152" eb="153">
      <t>ゴウ</t>
    </rPh>
    <rPh sb="154" eb="156">
      <t>キサイ</t>
    </rPh>
    <rPh sb="160" eb="162">
      <t>シュウショク</t>
    </rPh>
    <rPh sb="162" eb="164">
      <t>シエン</t>
    </rPh>
    <rPh sb="164" eb="165">
      <t>トウ</t>
    </rPh>
    <rPh sb="166" eb="168">
      <t>ナイヨウ</t>
    </rPh>
    <rPh sb="177" eb="179">
      <t>ジッシ</t>
    </rPh>
    <rPh sb="179" eb="181">
      <t>ヨテイ</t>
    </rPh>
    <rPh sb="186" eb="187">
      <t>ツキ</t>
    </rPh>
    <rPh sb="189" eb="191">
      <t>シュウショク</t>
    </rPh>
    <rPh sb="191" eb="193">
      <t>シエン</t>
    </rPh>
    <rPh sb="193" eb="194">
      <t>トウ</t>
    </rPh>
    <rPh sb="195" eb="197">
      <t>ナイヨウ</t>
    </rPh>
    <rPh sb="198" eb="199">
      <t>ラン</t>
    </rPh>
    <rPh sb="204" eb="206">
      <t>バンゴウ</t>
    </rPh>
    <rPh sb="207" eb="209">
      <t>キサイ</t>
    </rPh>
    <rPh sb="222" eb="223">
      <t>ド</t>
    </rPh>
    <rPh sb="223" eb="224">
      <t>ニチ</t>
    </rPh>
    <rPh sb="224" eb="225">
      <t>シュク</t>
    </rPh>
    <rPh sb="226" eb="227">
      <t>オヨ</t>
    </rPh>
    <rPh sb="228" eb="230">
      <t>クンレン</t>
    </rPh>
    <rPh sb="230" eb="231">
      <t>キュウ</t>
    </rPh>
    <rPh sb="234" eb="235">
      <t>ヒ</t>
    </rPh>
    <rPh sb="261" eb="263">
      <t>クンレン</t>
    </rPh>
    <rPh sb="263" eb="265">
      <t>ジッシ</t>
    </rPh>
    <rPh sb="265" eb="267">
      <t>ニッスウ</t>
    </rPh>
    <rPh sb="268" eb="270">
      <t>アオイロ</t>
    </rPh>
    <rPh sb="276" eb="278">
      <t>ニンテイ</t>
    </rPh>
    <rPh sb="278" eb="280">
      <t>ヨウシキ</t>
    </rPh>
    <rPh sb="280" eb="281">
      <t>ダイ</t>
    </rPh>
    <rPh sb="282" eb="283">
      <t>ゴウ</t>
    </rPh>
    <rPh sb="284" eb="286">
      <t>キサイ</t>
    </rPh>
    <rPh sb="290" eb="292">
      <t>クンレン</t>
    </rPh>
    <rPh sb="292" eb="294">
      <t>ニッスウ</t>
    </rPh>
    <rPh sb="296" eb="298">
      <t>テンキ</t>
    </rPh>
    <rPh sb="312" eb="314">
      <t>キンム</t>
    </rPh>
    <rPh sb="314" eb="316">
      <t>ヨテイ</t>
    </rPh>
    <rPh sb="316" eb="318">
      <t>ニッスウ</t>
    </rPh>
    <rPh sb="322" eb="324">
      <t>ヨテイ</t>
    </rPh>
    <rPh sb="324" eb="326">
      <t>ワリアイ</t>
    </rPh>
    <rPh sb="327" eb="329">
      <t>ジドウ</t>
    </rPh>
    <rPh sb="329" eb="331">
      <t>ケイサン</t>
    </rPh>
    <rPh sb="338" eb="340">
      <t>キンム</t>
    </rPh>
    <rPh sb="340" eb="342">
      <t>ヨテイ</t>
    </rPh>
    <rPh sb="342" eb="344">
      <t>ワリアイ</t>
    </rPh>
    <rPh sb="348" eb="350">
      <t>イジョウ</t>
    </rPh>
    <phoneticPr fontId="2"/>
  </si>
  <si>
    <t>　➊　訓練実施日数（５号から転記）</t>
    <rPh sb="3" eb="5">
      <t>クンレン</t>
    </rPh>
    <rPh sb="5" eb="7">
      <t>ジッシ</t>
    </rPh>
    <rPh sb="7" eb="9">
      <t>ニッスウ</t>
    </rPh>
    <rPh sb="11" eb="12">
      <t>ゴウ</t>
    </rPh>
    <rPh sb="14" eb="16">
      <t>テンキ</t>
    </rPh>
    <phoneticPr fontId="2"/>
  </si>
  <si>
    <t>　➋　勤務予定日数（自動計算）</t>
    <rPh sb="3" eb="5">
      <t>キンム</t>
    </rPh>
    <rPh sb="5" eb="7">
      <t>ヨテイ</t>
    </rPh>
    <rPh sb="7" eb="9">
      <t>ニッスウ</t>
    </rPh>
    <rPh sb="10" eb="12">
      <t>ジドウ</t>
    </rPh>
    <rPh sb="12" eb="14">
      <t>ケイサン</t>
    </rPh>
    <phoneticPr fontId="2"/>
  </si>
  <si>
    <t>　➌　勤務予定割合（自動計算）</t>
    <rPh sb="3" eb="5">
      <t>キンム</t>
    </rPh>
    <rPh sb="5" eb="7">
      <t>ヨテイ</t>
    </rPh>
    <rPh sb="7" eb="9">
      <t>ワリアイ</t>
    </rPh>
    <rPh sb="10" eb="12">
      <t>ジドウ</t>
    </rPh>
    <rPh sb="12" eb="14">
      <t>ケイサン</t>
    </rPh>
    <phoneticPr fontId="2"/>
  </si>
  <si>
    <t>①
②
④
⑥
⑨
⑩</t>
    <phoneticPr fontId="2"/>
  </si>
  <si>
    <t>①
②
③
④
⑥
⑦
⑨
⑩</t>
    <phoneticPr fontId="2"/>
  </si>
  <si>
    <t>①
②
④
⑤
⑥
⑦
⑨
⑩</t>
    <phoneticPr fontId="2"/>
  </si>
  <si>
    <t>就職支援責任者の勤務予定表・訓練期間中の就職支援スケジュール（フロー）</t>
    <rPh sb="0" eb="7">
      <t>シュウショクシエンセキニンシャ</t>
    </rPh>
    <rPh sb="8" eb="10">
      <t>キンム</t>
    </rPh>
    <rPh sb="10" eb="13">
      <t>ヨテイヒョウ</t>
    </rPh>
    <rPh sb="14" eb="16">
      <t>クンレン</t>
    </rPh>
    <rPh sb="16" eb="19">
      <t>キカンチュウ</t>
    </rPh>
    <rPh sb="20" eb="22">
      <t>シュウショク</t>
    </rPh>
    <rPh sb="22" eb="2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</si>
</sst>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2"/>
      <name val="ＭＳ ゴシック"/>
      <family val="3"/>
      <charset val="128"/>
    </font>
    <font>
      <sz val="12"/>
      <color theme="1"/>
      <name val="ＭＳ ゴシック"/>
      <family val="3"/>
      <charset val="128"/>
    </font>
    <font>
      <b/>
      <sz val="14"/>
      <color theme="1"/>
      <name val="メイリオ"/>
      <family val="3"/>
      <charset val="128"/>
    </font>
    <font>
      <sz val="10"/>
      <color theme="1"/>
      <name val="游ゴシック"/>
      <family val="2"/>
      <charset val="128"/>
      <scheme val="minor"/>
    </font>
    <font>
      <sz val="10"/>
      <color theme="1"/>
      <name val="游ゴシック"/>
      <family val="3"/>
      <charset val="128"/>
      <scheme val="minor"/>
    </font>
    <font>
      <b/>
      <sz val="9"/>
      <color indexed="81"/>
      <name val="MS P ゴシック"/>
      <family val="3"/>
      <charset val="128"/>
    </font>
    <font>
      <sz val="11"/>
      <color rgb="FFFF0000"/>
      <name val="メイリオ"/>
      <family val="3"/>
      <charset val="128"/>
    </font>
    <font>
      <b/>
      <sz val="14"/>
      <color rgb="FFFF0000"/>
      <name val="メイリオ"/>
      <family val="3"/>
      <charset val="128"/>
    </font>
    <font>
      <sz val="16"/>
      <color theme="1"/>
      <name val="メイリオ"/>
      <family val="3"/>
      <charset val="128"/>
    </font>
    <font>
      <sz val="14"/>
      <color theme="1"/>
      <name val="メイリオ"/>
      <family val="3"/>
      <charset val="128"/>
    </font>
    <font>
      <sz val="14"/>
      <color theme="1"/>
      <name val="游ゴシック"/>
      <family val="2"/>
      <charset val="128"/>
      <scheme val="minor"/>
    </font>
    <font>
      <sz val="26"/>
      <color theme="1"/>
      <name val="メイリオ"/>
      <family val="3"/>
      <charset val="128"/>
    </font>
    <font>
      <sz val="26"/>
      <color theme="1"/>
      <name val="游ゴシック"/>
      <family val="2"/>
      <charset val="128"/>
      <scheme val="minor"/>
    </font>
    <font>
      <b/>
      <sz val="14"/>
      <color rgb="FF0070C0"/>
      <name val="メイリオ"/>
      <family val="3"/>
      <charset val="128"/>
    </font>
    <font>
      <sz val="36"/>
      <color theme="1"/>
      <name val="游ゴシック"/>
      <family val="2"/>
      <charset val="128"/>
      <scheme val="minor"/>
    </font>
    <font>
      <sz val="36"/>
      <color theme="1"/>
      <name val="メイリオ"/>
      <family val="3"/>
      <charset val="128"/>
    </font>
    <font>
      <b/>
      <sz val="14"/>
      <color indexed="81"/>
      <name val="MS P ゴシック"/>
      <family val="3"/>
      <charset val="128"/>
    </font>
    <font>
      <sz val="11"/>
      <color rgb="FF0070C0"/>
      <name val="メイリオ"/>
      <family val="3"/>
      <charset val="128"/>
    </font>
    <font>
      <sz val="11"/>
      <color rgb="FF0070C0"/>
      <name val="游ゴシック"/>
      <family val="2"/>
      <charset val="128"/>
      <scheme val="minor"/>
    </font>
    <font>
      <sz val="14"/>
      <color rgb="FF0070C0"/>
      <name val="メイリオ"/>
      <family val="3"/>
      <charset val="128"/>
    </font>
    <font>
      <sz val="14"/>
      <color rgb="FF0070C0"/>
      <name val="游ゴシック"/>
      <family val="2"/>
      <charset val="128"/>
      <scheme val="minor"/>
    </font>
    <font>
      <sz val="36"/>
      <color rgb="FF0070C0"/>
      <name val="メイリオ"/>
      <family val="3"/>
      <charset val="128"/>
    </font>
    <font>
      <sz val="36"/>
      <color rgb="FF0070C0"/>
      <name val="游ゴシック"/>
      <family val="2"/>
      <charset val="128"/>
      <scheme val="minor"/>
    </font>
    <font>
      <b/>
      <sz val="14"/>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left" vertical="center" indent="1"/>
    </xf>
    <xf numFmtId="0" fontId="3" fillId="0" borderId="0" xfId="0" applyFont="1" applyAlignment="1">
      <alignment horizontal="right" vertical="center"/>
    </xf>
    <xf numFmtId="0" fontId="3" fillId="0" borderId="0" xfId="0" applyFont="1" applyAlignment="1">
      <alignment horizontal="centerContinuous"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 fillId="0" borderId="0" xfId="0" applyFont="1" applyAlignment="1">
      <alignment vertical="center"/>
    </xf>
    <xf numFmtId="0" fontId="6"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0" xfId="0" applyAlignment="1">
      <alignment vertical="center" wrapText="1"/>
    </xf>
    <xf numFmtId="0" fontId="3" fillId="0" borderId="0" xfId="0" applyFont="1" applyAlignment="1">
      <alignment vertical="top" wrapText="1"/>
    </xf>
    <xf numFmtId="0" fontId="0" fillId="0" borderId="0" xfId="0" applyAlignment="1">
      <alignment vertical="top"/>
    </xf>
    <xf numFmtId="0" fontId="0" fillId="0" borderId="0" xfId="0" applyAlignment="1">
      <alignment vertical="center"/>
    </xf>
    <xf numFmtId="56" fontId="3" fillId="0" borderId="1" xfId="0" applyNumberFormat="1" applyFont="1" applyFill="1" applyBorder="1" applyAlignment="1">
      <alignment vertical="center"/>
    </xf>
    <xf numFmtId="0" fontId="3" fillId="0" borderId="1" xfId="0" applyFont="1" applyFill="1" applyBorder="1" applyAlignment="1">
      <alignment vertical="center"/>
    </xf>
    <xf numFmtId="0" fontId="7" fillId="0" borderId="0" xfId="0" applyFont="1" applyAlignment="1">
      <alignment horizontal="centerContinuous" vertical="center"/>
    </xf>
    <xf numFmtId="0" fontId="5" fillId="0" borderId="0"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0" borderId="0" xfId="0" applyFont="1" applyFill="1" applyBorder="1" applyAlignment="1">
      <alignment horizontal="left" vertical="top" wrapText="1"/>
    </xf>
    <xf numFmtId="0" fontId="0" fillId="0" borderId="0" xfId="0" applyBorder="1" applyAlignment="1">
      <alignment vertical="top" wrapText="1"/>
    </xf>
    <xf numFmtId="0" fontId="0" fillId="0" borderId="0" xfId="0" applyBorder="1" applyAlignment="1">
      <alignment vertical="center" wrapText="1"/>
    </xf>
    <xf numFmtId="9" fontId="4" fillId="0" borderId="0" xfId="1" applyFont="1" applyBorder="1">
      <alignment vertical="center"/>
    </xf>
    <xf numFmtId="0" fontId="8" fillId="0" borderId="0" xfId="0" applyFont="1" applyAlignment="1">
      <alignment vertical="top" wrapText="1"/>
    </xf>
    <xf numFmtId="0" fontId="9" fillId="0" borderId="0" xfId="0" applyFont="1" applyAlignment="1">
      <alignmen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7" fillId="0" borderId="0" xfId="0" applyFont="1" applyAlignment="1">
      <alignment vertical="center"/>
    </xf>
    <xf numFmtId="14" fontId="3" fillId="0" borderId="0" xfId="0" applyNumberFormat="1" applyFont="1">
      <alignment vertical="center"/>
    </xf>
    <xf numFmtId="0" fontId="3" fillId="4" borderId="1" xfId="0" applyFont="1" applyFill="1" applyBorder="1">
      <alignment vertical="center"/>
    </xf>
    <xf numFmtId="0" fontId="3" fillId="4" borderId="1" xfId="0" applyFont="1" applyFill="1" applyBorder="1" applyAlignment="1">
      <alignment horizontal="center" vertical="center"/>
    </xf>
    <xf numFmtId="56" fontId="3" fillId="4" borderId="1" xfId="0" applyNumberFormat="1" applyFont="1" applyFill="1" applyBorder="1">
      <alignment vertical="center"/>
    </xf>
    <xf numFmtId="0" fontId="14" fillId="0" borderId="0" xfId="0" applyFont="1" applyAlignment="1">
      <alignment vertical="center"/>
    </xf>
    <xf numFmtId="0" fontId="7" fillId="3" borderId="1" xfId="0" applyFont="1" applyFill="1" applyBorder="1">
      <alignment vertical="center"/>
    </xf>
    <xf numFmtId="0" fontId="7" fillId="0" borderId="1" xfId="0" applyFont="1" applyBorder="1">
      <alignment vertical="center"/>
    </xf>
    <xf numFmtId="9" fontId="7" fillId="0" borderId="1" xfId="1" applyFont="1" applyBorder="1">
      <alignment vertical="center"/>
    </xf>
    <xf numFmtId="56" fontId="22" fillId="4" borderId="1" xfId="0" applyNumberFormat="1" applyFont="1" applyFill="1" applyBorder="1">
      <alignment vertical="center"/>
    </xf>
    <xf numFmtId="0" fontId="22" fillId="4" borderId="1" xfId="0" applyFont="1" applyFill="1" applyBorder="1" applyAlignment="1">
      <alignment horizontal="center" vertical="center"/>
    </xf>
    <xf numFmtId="56" fontId="22" fillId="2" borderId="1" xfId="0" applyNumberFormat="1" applyFont="1" applyFill="1" applyBorder="1">
      <alignment vertical="center"/>
    </xf>
    <xf numFmtId="0" fontId="22" fillId="2" borderId="1" xfId="0" applyFont="1" applyFill="1" applyBorder="1" applyAlignment="1">
      <alignment horizontal="center" vertical="center"/>
    </xf>
    <xf numFmtId="0" fontId="22" fillId="2" borderId="1" xfId="0" applyFont="1" applyFill="1" applyBorder="1">
      <alignment vertical="center"/>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0" fontId="22" fillId="4" borderId="1" xfId="0" applyFont="1" applyFill="1" applyBorder="1">
      <alignment vertical="center"/>
    </xf>
    <xf numFmtId="0" fontId="22" fillId="0" borderId="1" xfId="0" applyFont="1" applyBorder="1">
      <alignment vertical="center"/>
    </xf>
    <xf numFmtId="0" fontId="18" fillId="3" borderId="1" xfId="0" applyFont="1" applyFill="1" applyBorder="1">
      <alignment vertical="center"/>
    </xf>
    <xf numFmtId="0" fontId="18" fillId="0" borderId="1" xfId="0" applyFont="1" applyBorder="1">
      <alignment vertical="center"/>
    </xf>
    <xf numFmtId="9" fontId="18" fillId="0" borderId="1" xfId="1" applyFont="1" applyBorder="1">
      <alignment vertical="center"/>
    </xf>
    <xf numFmtId="0" fontId="7" fillId="0" borderId="9" xfId="0" applyFont="1" applyBorder="1" applyAlignment="1">
      <alignment horizontal="right" vertical="center"/>
    </xf>
    <xf numFmtId="0" fontId="28" fillId="0" borderId="0" xfId="0" applyFont="1" applyAlignment="1">
      <alignment horizontal="centerContinuous" vertical="center"/>
    </xf>
    <xf numFmtId="0" fontId="20" fillId="0" borderId="11"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14" fontId="14" fillId="3" borderId="8" xfId="0" applyNumberFormat="1" applyFont="1" applyFill="1" applyBorder="1" applyAlignment="1">
      <alignment vertical="center"/>
    </xf>
    <xf numFmtId="0" fontId="15" fillId="0" borderId="10" xfId="0" applyFont="1" applyBorder="1" applyAlignment="1">
      <alignment vertical="center"/>
    </xf>
    <xf numFmtId="0" fontId="0" fillId="0" borderId="0" xfId="0" applyBorder="1" applyAlignment="1">
      <alignment horizontal="left" vertical="top" wrapText="1"/>
    </xf>
    <xf numFmtId="0" fontId="0" fillId="0" borderId="0" xfId="0" applyAlignment="1">
      <alignment horizontal="left" vertical="center" wrapText="1"/>
    </xf>
    <xf numFmtId="0" fontId="3" fillId="3" borderId="7" xfId="0" applyFont="1" applyFill="1" applyBorder="1" applyAlignment="1">
      <alignment horizontal="left" vertical="center"/>
    </xf>
    <xf numFmtId="0" fontId="0" fillId="3" borderId="7" xfId="0" applyFill="1" applyBorder="1" applyAlignment="1">
      <alignment horizontal="left" vertical="center"/>
    </xf>
    <xf numFmtId="0" fontId="3" fillId="3" borderId="8" xfId="0" applyFont="1" applyFill="1" applyBorder="1" applyAlignment="1">
      <alignment horizontal="left" vertical="center"/>
    </xf>
    <xf numFmtId="0" fontId="0" fillId="3" borderId="8" xfId="0"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8" fillId="0" borderId="0" xfId="0" applyFont="1" applyBorder="1" applyAlignment="1">
      <alignment horizontal="right" vertical="center" wrapText="1" indent="1"/>
    </xf>
    <xf numFmtId="0" fontId="28" fillId="0" borderId="5" xfId="0" applyFont="1" applyBorder="1" applyAlignment="1">
      <alignment horizontal="right" vertical="center" wrapText="1" indent="1"/>
    </xf>
    <xf numFmtId="0" fontId="28" fillId="0" borderId="0" xfId="0" applyFont="1" applyBorder="1" applyAlignment="1">
      <alignment horizontal="right" vertical="center" indent="1"/>
    </xf>
    <xf numFmtId="0" fontId="28" fillId="0" borderId="5" xfId="0" applyFont="1" applyBorder="1" applyAlignment="1">
      <alignment horizontal="right" vertical="center" indent="1"/>
    </xf>
    <xf numFmtId="0" fontId="3" fillId="0" borderId="0" xfId="0" applyFont="1" applyAlignment="1">
      <alignment vertical="top" wrapText="1"/>
    </xf>
    <xf numFmtId="0" fontId="0" fillId="0" borderId="0" xfId="0" applyAlignment="1">
      <alignment vertical="top"/>
    </xf>
    <xf numFmtId="0" fontId="0" fillId="0" borderId="0" xfId="0" applyAlignment="1">
      <alignment vertical="center"/>
    </xf>
    <xf numFmtId="0" fontId="20" fillId="4" borderId="11"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6" fillId="0" borderId="11" xfId="0" applyFont="1" applyFill="1" applyBorder="1" applyAlignment="1">
      <alignment vertical="center"/>
    </xf>
    <xf numFmtId="0" fontId="17" fillId="0" borderId="12" xfId="0" applyFont="1" applyBorder="1" applyAlignment="1">
      <alignment vertical="center"/>
    </xf>
    <xf numFmtId="0" fontId="17" fillId="0" borderId="13" xfId="0" applyFont="1" applyBorder="1" applyAlignment="1">
      <alignment vertical="center"/>
    </xf>
    <xf numFmtId="14" fontId="24" fillId="3" borderId="8" xfId="0" applyNumberFormat="1" applyFont="1" applyFill="1" applyBorder="1" applyAlignment="1">
      <alignment vertical="center"/>
    </xf>
    <xf numFmtId="0" fontId="25" fillId="0" borderId="10" xfId="0" applyFont="1" applyBorder="1" applyAlignment="1">
      <alignment vertical="center"/>
    </xf>
    <xf numFmtId="0" fontId="22" fillId="3" borderId="7" xfId="0" applyFont="1" applyFill="1" applyBorder="1" applyAlignment="1">
      <alignment horizontal="left" vertical="center"/>
    </xf>
    <xf numFmtId="0" fontId="23" fillId="3" borderId="7" xfId="0" applyFont="1" applyFill="1" applyBorder="1" applyAlignment="1">
      <alignment horizontal="left" vertical="center"/>
    </xf>
    <xf numFmtId="0" fontId="22" fillId="3" borderId="8" xfId="0" applyFont="1" applyFill="1" applyBorder="1" applyAlignment="1">
      <alignment horizontal="left" vertical="center"/>
    </xf>
    <xf numFmtId="0" fontId="23" fillId="3" borderId="8" xfId="0" applyFont="1" applyFill="1" applyBorder="1" applyAlignment="1">
      <alignment horizontal="left" vertical="center"/>
    </xf>
    <xf numFmtId="0" fontId="28" fillId="0" borderId="0" xfId="0" applyFont="1" applyBorder="1" applyAlignment="1">
      <alignment horizontal="left" vertical="center" indent="1"/>
    </xf>
    <xf numFmtId="0" fontId="28" fillId="0" borderId="5" xfId="0" applyFont="1" applyBorder="1" applyAlignment="1">
      <alignment horizontal="left" vertical="center" indent="1"/>
    </xf>
    <xf numFmtId="0" fontId="28" fillId="0" borderId="0" xfId="0" applyFont="1" applyBorder="1" applyAlignment="1">
      <alignment horizontal="left" vertical="center" wrapText="1" indent="1"/>
    </xf>
    <xf numFmtId="0" fontId="28" fillId="0" borderId="5" xfId="0" applyFont="1" applyBorder="1" applyAlignment="1">
      <alignment horizontal="left" vertical="center" wrapText="1" inden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43</xdr:row>
      <xdr:rowOff>211666</xdr:rowOff>
    </xdr:from>
    <xdr:to>
      <xdr:col>14</xdr:col>
      <xdr:colOff>380999</xdr:colOff>
      <xdr:row>46</xdr:row>
      <xdr:rowOff>821266</xdr:rowOff>
    </xdr:to>
    <xdr:sp macro="" textlink="">
      <xdr:nvSpPr>
        <xdr:cNvPr id="2" name="角丸四角形 1"/>
        <xdr:cNvSpPr/>
      </xdr:nvSpPr>
      <xdr:spPr>
        <a:xfrm>
          <a:off x="160866" y="10968566"/>
          <a:ext cx="11993033" cy="27940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304799</xdr:colOff>
      <xdr:row>39</xdr:row>
      <xdr:rowOff>186267</xdr:rowOff>
    </xdr:from>
    <xdr:to>
      <xdr:col>14</xdr:col>
      <xdr:colOff>338666</xdr:colOff>
      <xdr:row>43</xdr:row>
      <xdr:rowOff>16934</xdr:rowOff>
    </xdr:to>
    <xdr:sp macro="" textlink="">
      <xdr:nvSpPr>
        <xdr:cNvPr id="4" name="テキスト ボックス 3"/>
        <xdr:cNvSpPr txBox="1"/>
      </xdr:nvSpPr>
      <xdr:spPr>
        <a:xfrm>
          <a:off x="304799" y="9311217"/>
          <a:ext cx="11755967" cy="757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baseline="0"/>
            <a:t>当訓練科の就職支援責任者の勤務予定、及び就職支援等の内容（スケジュール）については上記の通りです。</a:t>
          </a:r>
          <a:endParaRPr kumimoji="1" lang="en-US" altLang="ja-JP" sz="1400" b="1" baseline="0"/>
        </a:p>
        <a:p>
          <a:r>
            <a:rPr kumimoji="1" lang="ja-JP" altLang="en-US" sz="1400" b="1" baseline="0"/>
            <a:t>なお、認定様式第</a:t>
          </a:r>
          <a:r>
            <a:rPr kumimoji="1" lang="en-US" altLang="ja-JP" sz="1400" b="1" baseline="0"/>
            <a:t>9</a:t>
          </a:r>
          <a:r>
            <a:rPr kumimoji="1" lang="ja-JP" altLang="en-US" sz="1400" b="1" baseline="0"/>
            <a:t>号に示す就職支援責任者の業務イ～ハについては、当訓練科の開講期間（訓練開始日から訓練終了日まで）を通して行います。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101599</xdr:colOff>
      <xdr:row>44</xdr:row>
      <xdr:rowOff>42333</xdr:rowOff>
    </xdr:from>
    <xdr:to>
      <xdr:col>14</xdr:col>
      <xdr:colOff>321732</xdr:colOff>
      <xdr:row>46</xdr:row>
      <xdr:rowOff>889000</xdr:rowOff>
    </xdr:to>
    <xdr:sp macro="" textlink="">
      <xdr:nvSpPr>
        <xdr:cNvPr id="3" name="角丸四角形 2"/>
        <xdr:cNvSpPr/>
      </xdr:nvSpPr>
      <xdr:spPr>
        <a:xfrm>
          <a:off x="101599" y="11154833"/>
          <a:ext cx="11993033" cy="2789767"/>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126998</xdr:colOff>
      <xdr:row>1</xdr:row>
      <xdr:rowOff>8467</xdr:rowOff>
    </xdr:from>
    <xdr:to>
      <xdr:col>6</xdr:col>
      <xdr:colOff>419100</xdr:colOff>
      <xdr:row>2</xdr:row>
      <xdr:rowOff>321733</xdr:rowOff>
    </xdr:to>
    <xdr:sp macro="" textlink="">
      <xdr:nvSpPr>
        <xdr:cNvPr id="4" name="テキスト ボックス 3"/>
        <xdr:cNvSpPr txBox="1"/>
      </xdr:nvSpPr>
      <xdr:spPr>
        <a:xfrm>
          <a:off x="126998" y="249767"/>
          <a:ext cx="5207002" cy="681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a:t>
          </a:r>
          <a:r>
            <a:rPr kumimoji="1" lang="ja-JP" altLang="en-US" sz="2800"/>
            <a:t>記入例</a:t>
          </a:r>
          <a:r>
            <a:rPr kumimoji="1" lang="ja-JP" altLang="en-US" sz="2800">
              <a:solidFill>
                <a:srgbClr val="0070C0"/>
              </a:solidFill>
            </a:rPr>
            <a:t>（青字部分を記入）</a:t>
          </a:r>
          <a:r>
            <a:rPr kumimoji="1" lang="en-US" altLang="ja-JP" sz="2800"/>
            <a:t>】</a:t>
          </a:r>
          <a:endParaRPr kumimoji="1" lang="ja-JP" altLang="en-US" sz="2800"/>
        </a:p>
      </xdr:txBody>
    </xdr:sp>
    <xdr:clientData/>
  </xdr:twoCellAnchor>
  <xdr:twoCellAnchor>
    <xdr:from>
      <xdr:col>0</xdr:col>
      <xdr:colOff>304799</xdr:colOff>
      <xdr:row>39</xdr:row>
      <xdr:rowOff>186267</xdr:rowOff>
    </xdr:from>
    <xdr:to>
      <xdr:col>14</xdr:col>
      <xdr:colOff>338666</xdr:colOff>
      <xdr:row>43</xdr:row>
      <xdr:rowOff>16934</xdr:rowOff>
    </xdr:to>
    <xdr:sp macro="" textlink="">
      <xdr:nvSpPr>
        <xdr:cNvPr id="2" name="テキスト ボックス 1"/>
        <xdr:cNvSpPr txBox="1"/>
      </xdr:nvSpPr>
      <xdr:spPr>
        <a:xfrm>
          <a:off x="304799" y="9228667"/>
          <a:ext cx="11768667"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baseline="0"/>
            <a:t>当訓練科の就職支援責任者の勤務予定、及び就職支援等の内容（スケジュール）については上記の通りです。</a:t>
          </a:r>
          <a:endParaRPr kumimoji="1" lang="en-US" altLang="ja-JP" sz="1400" b="1" baseline="0"/>
        </a:p>
        <a:p>
          <a:r>
            <a:rPr kumimoji="1" lang="ja-JP" altLang="en-US" sz="1400" b="1" baseline="0"/>
            <a:t>なお、認定様式第</a:t>
          </a:r>
          <a:r>
            <a:rPr kumimoji="1" lang="en-US" altLang="ja-JP" sz="1400" b="1" baseline="0"/>
            <a:t>9</a:t>
          </a:r>
          <a:r>
            <a:rPr kumimoji="1" lang="ja-JP" altLang="en-US" sz="1400" b="1" baseline="0"/>
            <a:t>号に示す就職支援責任者の業務イ～ハについては、当訓練科の開講期間（訓練開始日から訓練終了日まで）を通して行います。</a:t>
          </a:r>
        </a:p>
      </xdr:txBody>
    </xdr:sp>
    <xdr:clientData/>
  </xdr:twoCellAnchor>
  <xdr:twoCellAnchor editAs="oneCell">
    <xdr:from>
      <xdr:col>14</xdr:col>
      <xdr:colOff>584200</xdr:colOff>
      <xdr:row>6</xdr:row>
      <xdr:rowOff>254000</xdr:rowOff>
    </xdr:from>
    <xdr:to>
      <xdr:col>19</xdr:col>
      <xdr:colOff>336550</xdr:colOff>
      <xdr:row>36</xdr:row>
      <xdr:rowOff>95250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7100" y="2133600"/>
          <a:ext cx="3867150" cy="714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177800</xdr:colOff>
      <xdr:row>10</xdr:row>
      <xdr:rowOff>50800</xdr:rowOff>
    </xdr:from>
    <xdr:to>
      <xdr:col>18</xdr:col>
      <xdr:colOff>571500</xdr:colOff>
      <xdr:row>13</xdr:row>
      <xdr:rowOff>101600</xdr:rowOff>
    </xdr:to>
    <xdr:sp macro="" textlink="">
      <xdr:nvSpPr>
        <xdr:cNvPr id="7" name="テキスト ボックス 6"/>
        <xdr:cNvSpPr txBox="1"/>
      </xdr:nvSpPr>
      <xdr:spPr>
        <a:xfrm>
          <a:off x="13893800" y="2959100"/>
          <a:ext cx="1879600"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b="1"/>
            <a:t>様式９号</a:t>
          </a:r>
        </a:p>
      </xdr:txBody>
    </xdr:sp>
    <xdr:clientData/>
  </xdr:twoCellAnchor>
  <xdr:twoCellAnchor>
    <xdr:from>
      <xdr:col>11</xdr:col>
      <xdr:colOff>1181100</xdr:colOff>
      <xdr:row>24</xdr:row>
      <xdr:rowOff>63500</xdr:rowOff>
    </xdr:from>
    <xdr:to>
      <xdr:col>14</xdr:col>
      <xdr:colOff>647700</xdr:colOff>
      <xdr:row>27</xdr:row>
      <xdr:rowOff>203200</xdr:rowOff>
    </xdr:to>
    <xdr:cxnSp macro="">
      <xdr:nvCxnSpPr>
        <xdr:cNvPr id="9" name="直線矢印コネクタ 8"/>
        <xdr:cNvCxnSpPr/>
      </xdr:nvCxnSpPr>
      <xdr:spPr>
        <a:xfrm flipH="1" flipV="1">
          <a:off x="10210800" y="6350000"/>
          <a:ext cx="2209800" cy="8636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1016000</xdr:colOff>
      <xdr:row>16</xdr:row>
      <xdr:rowOff>152400</xdr:rowOff>
    </xdr:from>
    <xdr:to>
      <xdr:col>14</xdr:col>
      <xdr:colOff>609600</xdr:colOff>
      <xdr:row>24</xdr:row>
      <xdr:rowOff>127000</xdr:rowOff>
    </xdr:to>
    <xdr:cxnSp macro="">
      <xdr:nvCxnSpPr>
        <xdr:cNvPr id="10" name="直線矢印コネクタ 9"/>
        <xdr:cNvCxnSpPr/>
      </xdr:nvCxnSpPr>
      <xdr:spPr>
        <a:xfrm flipH="1" flipV="1">
          <a:off x="6616700" y="4508500"/>
          <a:ext cx="5765800" cy="19050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1193800</xdr:colOff>
      <xdr:row>8</xdr:row>
      <xdr:rowOff>63500</xdr:rowOff>
    </xdr:from>
    <xdr:to>
      <xdr:col>14</xdr:col>
      <xdr:colOff>673100</xdr:colOff>
      <xdr:row>21</xdr:row>
      <xdr:rowOff>139700</xdr:rowOff>
    </xdr:to>
    <xdr:cxnSp macro="">
      <xdr:nvCxnSpPr>
        <xdr:cNvPr id="12" name="直線矢印コネクタ 11"/>
        <xdr:cNvCxnSpPr/>
      </xdr:nvCxnSpPr>
      <xdr:spPr>
        <a:xfrm flipH="1" flipV="1">
          <a:off x="3365500" y="2489200"/>
          <a:ext cx="9080500" cy="32131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546100</xdr:colOff>
      <xdr:row>6</xdr:row>
      <xdr:rowOff>266700</xdr:rowOff>
    </xdr:from>
    <xdr:to>
      <xdr:col>19</xdr:col>
      <xdr:colOff>406400</xdr:colOff>
      <xdr:row>36</xdr:row>
      <xdr:rowOff>88900</xdr:rowOff>
    </xdr:to>
    <xdr:sp macro="" textlink="">
      <xdr:nvSpPr>
        <xdr:cNvPr id="15" name="正方形/長方形 14"/>
        <xdr:cNvSpPr/>
      </xdr:nvSpPr>
      <xdr:spPr>
        <a:xfrm>
          <a:off x="12319000" y="2146300"/>
          <a:ext cx="3975100" cy="71247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584200</xdr:colOff>
      <xdr:row>29</xdr:row>
      <xdr:rowOff>177800</xdr:rowOff>
    </xdr:from>
    <xdr:to>
      <xdr:col>15</xdr:col>
      <xdr:colOff>1130300</xdr:colOff>
      <xdr:row>32</xdr:row>
      <xdr:rowOff>127000</xdr:rowOff>
    </xdr:to>
    <xdr:sp macro="" textlink="">
      <xdr:nvSpPr>
        <xdr:cNvPr id="16" name="正方形/長方形 15"/>
        <xdr:cNvSpPr/>
      </xdr:nvSpPr>
      <xdr:spPr>
        <a:xfrm>
          <a:off x="12357100" y="7670800"/>
          <a:ext cx="1231900" cy="6731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622300</xdr:colOff>
      <xdr:row>14</xdr:row>
      <xdr:rowOff>25400</xdr:rowOff>
    </xdr:from>
    <xdr:to>
      <xdr:col>19</xdr:col>
      <xdr:colOff>355600</xdr:colOff>
      <xdr:row>21</xdr:row>
      <xdr:rowOff>76200</xdr:rowOff>
    </xdr:to>
    <xdr:sp macro="" textlink="">
      <xdr:nvSpPr>
        <xdr:cNvPr id="8" name="下矢印吹き出し 7"/>
        <xdr:cNvSpPr/>
      </xdr:nvSpPr>
      <xdr:spPr>
        <a:xfrm>
          <a:off x="12395200" y="3898900"/>
          <a:ext cx="3848100" cy="1739900"/>
        </a:xfrm>
        <a:prstGeom prst="downArrowCallout">
          <a:avLst>
            <a:gd name="adj1" fmla="val 25000"/>
            <a:gd name="adj2" fmla="val 56646"/>
            <a:gd name="adj3" fmla="val 25000"/>
            <a:gd name="adj4" fmla="val 649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25400</xdr:colOff>
      <xdr:row>14</xdr:row>
      <xdr:rowOff>63500</xdr:rowOff>
    </xdr:from>
    <xdr:to>
      <xdr:col>19</xdr:col>
      <xdr:colOff>127000</xdr:colOff>
      <xdr:row>18</xdr:row>
      <xdr:rowOff>152400</xdr:rowOff>
    </xdr:to>
    <xdr:sp macro="" textlink="">
      <xdr:nvSpPr>
        <xdr:cNvPr id="5" name="テキスト ボックス 4"/>
        <xdr:cNvSpPr txBox="1"/>
      </xdr:nvSpPr>
      <xdr:spPr>
        <a:xfrm>
          <a:off x="12484100" y="3937000"/>
          <a:ext cx="3530600" cy="10541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認定様式９号の記載の</a:t>
          </a:r>
          <a:endParaRPr kumimoji="1" lang="en-US" altLang="ja-JP" sz="1400" b="1">
            <a:solidFill>
              <a:srgbClr val="FF0000"/>
            </a:solidFill>
          </a:endParaRPr>
        </a:p>
        <a:p>
          <a:r>
            <a:rPr kumimoji="1" lang="ja-JP" altLang="en-US" sz="1400" b="1">
              <a:solidFill>
                <a:srgbClr val="FF0000"/>
              </a:solidFill>
            </a:rPr>
            <a:t>「就職支援等の内容」と「実施時期」を</a:t>
          </a:r>
          <a:endParaRPr kumimoji="1" lang="en-US" altLang="ja-JP" sz="1400" b="1">
            <a:solidFill>
              <a:srgbClr val="FF0000"/>
            </a:solidFill>
          </a:endParaRPr>
        </a:p>
        <a:p>
          <a:r>
            <a:rPr kumimoji="1" lang="ja-JP" altLang="en-US" sz="1400" b="1">
              <a:solidFill>
                <a:srgbClr val="FF0000"/>
              </a:solidFill>
            </a:rPr>
            <a:t>本様式へ記載ください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2"/>
  <sheetViews>
    <sheetView tabSelected="1" view="pageBreakPreview" zoomScale="75" zoomScaleNormal="100" zoomScaleSheetLayoutView="75" workbookViewId="0">
      <selection activeCell="L50" sqref="L50:T50"/>
    </sheetView>
  </sheetViews>
  <sheetFormatPr defaultColWidth="9" defaultRowHeight="18.75"/>
  <cols>
    <col min="1" max="1" width="13.625" style="1" customWidth="1"/>
    <col min="2" max="2" width="5.75" style="1" customWidth="1"/>
    <col min="3" max="3" width="9" style="3" customWidth="1"/>
    <col min="4" max="4" width="16.5" style="1" customWidth="1"/>
    <col min="5" max="5" width="13.625" style="1" customWidth="1"/>
    <col min="6" max="6" width="5.75" style="3" customWidth="1"/>
    <col min="7" max="7" width="9" style="1" customWidth="1"/>
    <col min="8" max="8" width="16.5" style="1" customWidth="1"/>
    <col min="9" max="9" width="13.625" style="1" customWidth="1"/>
    <col min="10" max="10" width="5.75" style="3" customWidth="1"/>
    <col min="11" max="11" width="9" style="1"/>
    <col min="12" max="12" width="16.5" style="1" customWidth="1"/>
    <col min="13" max="13" width="13.625" style="1" customWidth="1"/>
    <col min="14" max="14" width="5.75" style="1" customWidth="1"/>
    <col min="15" max="15" width="9" style="1"/>
    <col min="16" max="16" width="16.5" style="1" customWidth="1"/>
    <col min="17" max="17" width="13.625" style="1" customWidth="1"/>
    <col min="18" max="18" width="5.75" style="1" customWidth="1"/>
    <col min="19" max="19" width="9" style="1"/>
    <col min="20" max="20" width="16.5" style="1" customWidth="1"/>
    <col min="21" max="22" width="9" style="1"/>
    <col min="23" max="23" width="12.125" style="1" bestFit="1" customWidth="1"/>
    <col min="24" max="26" width="13.375" style="1" bestFit="1" customWidth="1"/>
    <col min="27" max="27" width="13.875" style="1" customWidth="1"/>
    <col min="28" max="28" width="11.875" style="1" customWidth="1"/>
    <col min="29" max="16384" width="9" style="1"/>
  </cols>
  <sheetData>
    <row r="1" spans="1:28">
      <c r="T1" s="8" t="s">
        <v>16</v>
      </c>
    </row>
    <row r="2" spans="1:28" ht="29.45" customHeight="1">
      <c r="A2" s="56" t="s">
        <v>44</v>
      </c>
      <c r="B2" s="9"/>
      <c r="C2" s="9"/>
      <c r="D2" s="9"/>
      <c r="E2" s="9"/>
      <c r="F2" s="9"/>
      <c r="G2" s="9"/>
      <c r="H2" s="9"/>
      <c r="I2" s="9"/>
      <c r="J2" s="9"/>
      <c r="K2" s="9"/>
      <c r="L2" s="9"/>
      <c r="M2" s="9"/>
      <c r="N2" s="9"/>
      <c r="O2" s="9"/>
      <c r="P2" s="9"/>
      <c r="Q2" s="9"/>
      <c r="R2" s="9"/>
      <c r="S2" s="9"/>
      <c r="T2" s="9"/>
    </row>
    <row r="3" spans="1:28" ht="29.45" customHeight="1" thickBot="1">
      <c r="A3" s="22"/>
      <c r="B3" s="9"/>
      <c r="C3" s="9"/>
      <c r="D3" s="9"/>
      <c r="E3" s="9"/>
      <c r="F3" s="9"/>
      <c r="G3" s="9"/>
      <c r="H3" s="9"/>
      <c r="I3" s="9"/>
      <c r="J3" s="9"/>
      <c r="K3" s="9"/>
      <c r="L3" s="9"/>
      <c r="M3" s="9"/>
      <c r="N3" s="9"/>
      <c r="O3" s="9"/>
      <c r="P3" s="32" t="s">
        <v>22</v>
      </c>
      <c r="Q3" s="64"/>
      <c r="R3" s="65"/>
      <c r="S3" s="65"/>
      <c r="T3" s="65"/>
    </row>
    <row r="4" spans="1:28" ht="29.45" customHeight="1" thickBot="1">
      <c r="A4" s="34"/>
      <c r="B4" s="12"/>
      <c r="C4" s="12"/>
      <c r="D4" s="55" t="s">
        <v>27</v>
      </c>
      <c r="E4" s="60"/>
      <c r="F4" s="61"/>
      <c r="G4" s="39"/>
      <c r="H4" s="55" t="s">
        <v>28</v>
      </c>
      <c r="I4" s="60"/>
      <c r="J4" s="61"/>
      <c r="K4" s="12"/>
      <c r="L4" s="12"/>
      <c r="M4" s="12"/>
      <c r="N4" s="12"/>
      <c r="O4" s="12"/>
      <c r="P4" s="33" t="s">
        <v>23</v>
      </c>
      <c r="Q4" s="66"/>
      <c r="R4" s="67"/>
      <c r="S4" s="67"/>
      <c r="T4" s="67"/>
    </row>
    <row r="6" spans="1:28" ht="24" customHeight="1">
      <c r="A6" s="68" t="s">
        <v>5</v>
      </c>
      <c r="B6" s="69"/>
      <c r="C6" s="69"/>
      <c r="D6" s="70"/>
      <c r="E6" s="68" t="s">
        <v>6</v>
      </c>
      <c r="F6" s="69"/>
      <c r="G6" s="69"/>
      <c r="H6" s="70"/>
      <c r="I6" s="68" t="s">
        <v>7</v>
      </c>
      <c r="J6" s="69"/>
      <c r="K6" s="69"/>
      <c r="L6" s="70"/>
      <c r="M6" s="68" t="s">
        <v>18</v>
      </c>
      <c r="N6" s="69"/>
      <c r="O6" s="69"/>
      <c r="P6" s="70"/>
      <c r="Q6" s="68" t="s">
        <v>19</v>
      </c>
      <c r="R6" s="69"/>
      <c r="S6" s="69"/>
      <c r="T6" s="70"/>
      <c r="W6" s="1" t="s">
        <v>8</v>
      </c>
      <c r="X6" s="1" t="s">
        <v>9</v>
      </c>
    </row>
    <row r="7" spans="1:28" ht="24" customHeight="1">
      <c r="A7" s="4" t="s">
        <v>2</v>
      </c>
      <c r="B7" s="4" t="s">
        <v>3</v>
      </c>
      <c r="C7" s="4" t="s">
        <v>4</v>
      </c>
      <c r="D7" s="4" t="s">
        <v>24</v>
      </c>
      <c r="E7" s="4" t="s">
        <v>2</v>
      </c>
      <c r="F7" s="4" t="s">
        <v>3</v>
      </c>
      <c r="G7" s="4" t="s">
        <v>4</v>
      </c>
      <c r="H7" s="4" t="s">
        <v>24</v>
      </c>
      <c r="I7" s="4" t="s">
        <v>2</v>
      </c>
      <c r="J7" s="4" t="s">
        <v>3</v>
      </c>
      <c r="K7" s="4" t="s">
        <v>4</v>
      </c>
      <c r="L7" s="4" t="s">
        <v>24</v>
      </c>
      <c r="M7" s="4" t="s">
        <v>2</v>
      </c>
      <c r="N7" s="4" t="s">
        <v>3</v>
      </c>
      <c r="O7" s="4" t="s">
        <v>4</v>
      </c>
      <c r="P7" s="4" t="s">
        <v>24</v>
      </c>
      <c r="Q7" s="4" t="s">
        <v>2</v>
      </c>
      <c r="R7" s="4" t="s">
        <v>3</v>
      </c>
      <c r="S7" s="4" t="s">
        <v>4</v>
      </c>
      <c r="T7" s="4" t="s">
        <v>24</v>
      </c>
      <c r="W7" s="35">
        <f>E4</f>
        <v>0</v>
      </c>
      <c r="X7" s="35">
        <f>I4</f>
        <v>0</v>
      </c>
    </row>
    <row r="8" spans="1:28">
      <c r="A8" s="38">
        <f>W10</f>
        <v>0</v>
      </c>
      <c r="B8" s="37" t="str">
        <f>TEXT(A8,"aaa")</f>
        <v>土</v>
      </c>
      <c r="C8" s="37"/>
      <c r="D8" s="78"/>
      <c r="E8" s="38" t="str">
        <f>X10</f>
        <v/>
      </c>
      <c r="F8" s="37" t="str">
        <f>TEXT(E8,"aaa")</f>
        <v/>
      </c>
      <c r="G8" s="37"/>
      <c r="H8" s="78"/>
      <c r="I8" s="38" t="str">
        <f>Y10</f>
        <v/>
      </c>
      <c r="J8" s="37" t="str">
        <f>TEXT(I8,"aaa")</f>
        <v/>
      </c>
      <c r="K8" s="37"/>
      <c r="L8" s="78"/>
      <c r="M8" s="20" t="str">
        <f>Z10</f>
        <v/>
      </c>
      <c r="N8" s="4" t="str">
        <f>TEXT(M8,"aaa")</f>
        <v/>
      </c>
      <c r="O8" s="4"/>
      <c r="P8" s="57"/>
      <c r="Q8" s="20" t="str">
        <f>AA10</f>
        <v/>
      </c>
      <c r="R8" s="4" t="str">
        <f>TEXT(Q8,"aaa")</f>
        <v/>
      </c>
      <c r="S8" s="4"/>
      <c r="T8" s="57"/>
    </row>
    <row r="9" spans="1:28">
      <c r="A9" s="38" t="str">
        <f>IF($A$8="","",IF($A$8+1&lt;$W$11,$A$8+1,""))</f>
        <v/>
      </c>
      <c r="B9" s="37" t="str">
        <f>TEXT(A9,"aaa")</f>
        <v/>
      </c>
      <c r="C9" s="37"/>
      <c r="D9" s="58"/>
      <c r="E9" s="38" t="str">
        <f>IF($E$8="","",IF($E$8+1&lt;=$X$11,$E$8+1,""))</f>
        <v/>
      </c>
      <c r="F9" s="37" t="str">
        <f t="shared" ref="F9:F38" si="0">TEXT(E9,"aaa")</f>
        <v/>
      </c>
      <c r="G9" s="37"/>
      <c r="H9" s="58"/>
      <c r="I9" s="38" t="str">
        <f>IF($I$8="","",IF($I$8+1&lt;=$Y$11,$I$8+1,""))</f>
        <v/>
      </c>
      <c r="J9" s="37" t="str">
        <f t="shared" ref="J9:J38" si="1">TEXT(I9,"aaa")</f>
        <v/>
      </c>
      <c r="K9" s="37"/>
      <c r="L9" s="58"/>
      <c r="M9" s="38" t="str">
        <f>IF($M$8="","",IF($M$8+1&lt;=$Z$11,$M$8+1,""))</f>
        <v/>
      </c>
      <c r="N9" s="4" t="str">
        <f t="shared" ref="N9:N38" si="2">TEXT(M9,"aaa")</f>
        <v/>
      </c>
      <c r="O9" s="4"/>
      <c r="P9" s="58"/>
      <c r="Q9" s="38" t="str">
        <f>IF($Q$8="","",IF($Q$8+1&lt;=$AA$11,$Q$8+1,""))</f>
        <v/>
      </c>
      <c r="R9" s="4" t="str">
        <f t="shared" ref="R9:R38" si="3">TEXT(Q9,"aaa")</f>
        <v/>
      </c>
      <c r="S9" s="4"/>
      <c r="T9" s="58"/>
      <c r="W9" s="1" t="s">
        <v>10</v>
      </c>
      <c r="X9" s="1" t="s">
        <v>11</v>
      </c>
      <c r="Y9" s="1" t="s">
        <v>12</v>
      </c>
      <c r="Z9" s="1" t="s">
        <v>13</v>
      </c>
      <c r="AA9" s="1" t="s">
        <v>14</v>
      </c>
      <c r="AB9" s="1" t="s">
        <v>15</v>
      </c>
    </row>
    <row r="10" spans="1:28">
      <c r="A10" s="38" t="str">
        <f>IF($A$8="","",IF($A$8+2&lt;=$W$11,$A$8+2,""))</f>
        <v/>
      </c>
      <c r="B10" s="37" t="str">
        <f t="shared" ref="B10:B38" si="4">TEXT(A10,"aaa")</f>
        <v/>
      </c>
      <c r="C10" s="37"/>
      <c r="D10" s="58"/>
      <c r="E10" s="38" t="str">
        <f>IF($E$8="","",IF($E$8+2&lt;=$X$11,$E$8+2,""))</f>
        <v/>
      </c>
      <c r="F10" s="37" t="str">
        <f t="shared" si="0"/>
        <v/>
      </c>
      <c r="G10" s="37"/>
      <c r="H10" s="58"/>
      <c r="I10" s="38" t="str">
        <f>IF($I$8="","",IF($I$8+2&lt;=$Y$11,$I$8+2,""))</f>
        <v/>
      </c>
      <c r="J10" s="37" t="str">
        <f t="shared" si="1"/>
        <v/>
      </c>
      <c r="K10" s="37"/>
      <c r="L10" s="58"/>
      <c r="M10" s="38" t="str">
        <f>IF($M$8="","",IF($M$8+2&lt;=$Z$11,$M$8+2,""))</f>
        <v/>
      </c>
      <c r="N10" s="4" t="str">
        <f t="shared" si="2"/>
        <v/>
      </c>
      <c r="O10" s="4"/>
      <c r="P10" s="58"/>
      <c r="Q10" s="38" t="str">
        <f>IF($Q$8="","",IF($Q$8+2&lt;=$AA$11,$Q$8+2,""))</f>
        <v/>
      </c>
      <c r="R10" s="4" t="str">
        <f t="shared" si="3"/>
        <v/>
      </c>
      <c r="S10" s="4"/>
      <c r="T10" s="58"/>
      <c r="W10" s="35">
        <f>W7</f>
        <v>0</v>
      </c>
      <c r="X10" s="35" t="str">
        <f>IF(W10=X7,"",IF(X7&gt;EDATE(W10,1)-1,EDATE(W10,1),""))</f>
        <v/>
      </c>
      <c r="Y10" s="35" t="str">
        <f>IF(X10="","",IF(X7&gt;EDATE(W10,2)-1,EDATE(W10,2),""))</f>
        <v/>
      </c>
      <c r="Z10" s="35" t="str">
        <f>IF(Y10="","",IF(X7&gt;EDATE(W10,3)-1,EDATE(W10,3),""))</f>
        <v/>
      </c>
      <c r="AA10" s="35" t="str">
        <f>IF(Z10="","",IF(X7&gt;EDATE(W10,4)-1,EDATE(W10,4),""))</f>
        <v/>
      </c>
      <c r="AB10" s="35" t="str">
        <f>IF(AA10="","",IF(X7&gt;EDATE(W10,5)-1,EDATE(W10,5),""))</f>
        <v/>
      </c>
    </row>
    <row r="11" spans="1:28">
      <c r="A11" s="38" t="str">
        <f>IF($A$8="","",IF($A$8+3&lt;=$W$11,$A$8+3,""))</f>
        <v/>
      </c>
      <c r="B11" s="37" t="str">
        <f t="shared" si="4"/>
        <v/>
      </c>
      <c r="C11" s="37"/>
      <c r="D11" s="58"/>
      <c r="E11" s="38" t="str">
        <f>IF($E$8="","",IF($E$8+3&lt;=$X$11,$E$8+3,""))</f>
        <v/>
      </c>
      <c r="F11" s="37" t="str">
        <f t="shared" si="0"/>
        <v/>
      </c>
      <c r="G11" s="37"/>
      <c r="H11" s="58"/>
      <c r="I11" s="38" t="str">
        <f>IF($I$8="","",IF($I$8+3&lt;=$Y$11,$I$8+3,""))</f>
        <v/>
      </c>
      <c r="J11" s="37" t="str">
        <f t="shared" si="1"/>
        <v/>
      </c>
      <c r="K11" s="37"/>
      <c r="L11" s="58"/>
      <c r="M11" s="38" t="str">
        <f>IF($M$8="","",IF($M$8+3&lt;=$Z$11,$M$8+3,""))</f>
        <v/>
      </c>
      <c r="N11" s="4" t="str">
        <f t="shared" si="2"/>
        <v/>
      </c>
      <c r="O11" s="4"/>
      <c r="P11" s="58"/>
      <c r="Q11" s="38" t="str">
        <f>IF($Q$8="","",IF($Q$8+3&lt;=$AA$11,$Q$8+3,""))</f>
        <v/>
      </c>
      <c r="R11" s="4" t="str">
        <f t="shared" si="3"/>
        <v/>
      </c>
      <c r="S11" s="4"/>
      <c r="T11" s="58"/>
      <c r="W11" s="35">
        <f>IF(W10="","",IF(X7&lt;(EDATE(W10,1)-1),X7,EDATE(W10,1)-1))</f>
        <v>0</v>
      </c>
      <c r="X11" s="35" t="str">
        <f>IF(X10="","",IF(X7&lt;(EDATE(W10,2)-1),X7,EDATE(W10,2)-1))</f>
        <v/>
      </c>
      <c r="Y11" s="35" t="str">
        <f>IF(Y10="","",IF(X7&lt;(EDATE(W10,3)-1),X7,EDATE(W10,3)-1))</f>
        <v/>
      </c>
      <c r="Z11" s="35" t="str">
        <f>IF(Z10="","",IF(X7&lt;=(EDATE(W10,4)-1),X7,EDATE(W10,4)-1))</f>
        <v/>
      </c>
      <c r="AA11" s="35" t="str">
        <f>IF(AA10="","",IF(X7&lt;=(EDATE(W10,5)-1),X7,EDATE(W10,5)-1))</f>
        <v/>
      </c>
      <c r="AB11" s="35" t="str">
        <f>IF(AB10="","",IF(X7&lt;=(EDATE(W10,6)-1),X7,EDATE(W10,6)-1))</f>
        <v/>
      </c>
    </row>
    <row r="12" spans="1:28">
      <c r="A12" s="38" t="str">
        <f>IF($A$8="","",IF($A$8+4&lt;=$W$11,$A$8+4,""))</f>
        <v/>
      </c>
      <c r="B12" s="37" t="str">
        <f t="shared" si="4"/>
        <v/>
      </c>
      <c r="C12" s="37"/>
      <c r="D12" s="58"/>
      <c r="E12" s="38" t="str">
        <f>IF($E$8="","",IF($E$8+4&lt;=$X$11,$E$8+4,""))</f>
        <v/>
      </c>
      <c r="F12" s="37" t="str">
        <f t="shared" si="0"/>
        <v/>
      </c>
      <c r="G12" s="37"/>
      <c r="H12" s="58"/>
      <c r="I12" s="38" t="str">
        <f>IF($I$8="","",IF($I$8+4&lt;=$Y$11,$I$8+4,""))</f>
        <v/>
      </c>
      <c r="J12" s="37" t="str">
        <f t="shared" si="1"/>
        <v/>
      </c>
      <c r="K12" s="37"/>
      <c r="L12" s="58"/>
      <c r="M12" s="38" t="str">
        <f>IF($M$8="","",IF($M$8+4&lt;=$Z$11,$M$8+4,""))</f>
        <v/>
      </c>
      <c r="N12" s="4" t="str">
        <f t="shared" si="2"/>
        <v/>
      </c>
      <c r="O12" s="4"/>
      <c r="P12" s="58"/>
      <c r="Q12" s="38" t="str">
        <f>IF($Q$8="","",IF($Q$8+4&lt;=$AA$11,$Q$8+4,""))</f>
        <v/>
      </c>
      <c r="R12" s="4" t="str">
        <f t="shared" si="3"/>
        <v/>
      </c>
      <c r="S12" s="4"/>
      <c r="T12" s="58"/>
    </row>
    <row r="13" spans="1:28">
      <c r="A13" s="38" t="str">
        <f>IF($A$8="","",IF($A$8+5&lt;=$W$11,$A$8+5,""))</f>
        <v/>
      </c>
      <c r="B13" s="37" t="str">
        <f t="shared" si="4"/>
        <v/>
      </c>
      <c r="C13" s="37"/>
      <c r="D13" s="58"/>
      <c r="E13" s="38" t="str">
        <f>IF($E$8="","",IF($E$8+5&lt;=$X$11,$E$8+5,""))</f>
        <v/>
      </c>
      <c r="F13" s="37" t="str">
        <f t="shared" si="0"/>
        <v/>
      </c>
      <c r="G13" s="37"/>
      <c r="H13" s="58"/>
      <c r="I13" s="38" t="str">
        <f>IF($I$8="","",IF($I$8+5&lt;=$Y$11,$I$8+5,""))</f>
        <v/>
      </c>
      <c r="J13" s="37" t="str">
        <f t="shared" si="1"/>
        <v/>
      </c>
      <c r="K13" s="37"/>
      <c r="L13" s="58"/>
      <c r="M13" s="38" t="str">
        <f>IF($M$8="","",IF($M$8+5&lt;=$Z$11,$M$8+5,""))</f>
        <v/>
      </c>
      <c r="N13" s="4" t="str">
        <f t="shared" si="2"/>
        <v/>
      </c>
      <c r="O13" s="4"/>
      <c r="P13" s="58"/>
      <c r="Q13" s="38" t="str">
        <f>IF($Q$8="","",IF($Q$8+5&lt;=$AA$11,$Q$8+5,""))</f>
        <v/>
      </c>
      <c r="R13" s="4" t="str">
        <f t="shared" si="3"/>
        <v/>
      </c>
      <c r="S13" s="4"/>
      <c r="T13" s="58"/>
    </row>
    <row r="14" spans="1:28">
      <c r="A14" s="38" t="str">
        <f>IF($A$8="","",IF($A$8+6&lt;=$W$11,$A$8+6,""))</f>
        <v/>
      </c>
      <c r="B14" s="37" t="str">
        <f t="shared" si="4"/>
        <v/>
      </c>
      <c r="C14" s="37"/>
      <c r="D14" s="58"/>
      <c r="E14" s="38" t="str">
        <f>IF($E$8="","",IF($E$8+6&lt;=$X$11,$E$8+6,""))</f>
        <v/>
      </c>
      <c r="F14" s="37" t="str">
        <f t="shared" si="0"/>
        <v/>
      </c>
      <c r="G14" s="37"/>
      <c r="H14" s="58"/>
      <c r="I14" s="38" t="str">
        <f>IF($I$8="","",IF($I$8+6&lt;=$Y$11,$I$8+6,""))</f>
        <v/>
      </c>
      <c r="J14" s="37" t="str">
        <f t="shared" si="1"/>
        <v/>
      </c>
      <c r="K14" s="37"/>
      <c r="L14" s="58"/>
      <c r="M14" s="38" t="str">
        <f>IF($M$8="","",IF($M$8+6&lt;=$Z$11,$M$8+6,""))</f>
        <v/>
      </c>
      <c r="N14" s="4" t="str">
        <f t="shared" si="2"/>
        <v/>
      </c>
      <c r="O14" s="4"/>
      <c r="P14" s="58"/>
      <c r="Q14" s="38" t="str">
        <f>IF($Q$8="","",IF($Q$8+6&lt;=$AA$11,$Q$8+6,""))</f>
        <v/>
      </c>
      <c r="R14" s="4" t="str">
        <f t="shared" si="3"/>
        <v/>
      </c>
      <c r="S14" s="4"/>
      <c r="T14" s="58"/>
    </row>
    <row r="15" spans="1:28">
      <c r="A15" s="38" t="str">
        <f>IF($A$8="","",IF($A$8+7&lt;=$W$11,$A$8+7,""))</f>
        <v/>
      </c>
      <c r="B15" s="37" t="str">
        <f t="shared" si="4"/>
        <v/>
      </c>
      <c r="C15" s="37"/>
      <c r="D15" s="58"/>
      <c r="E15" s="38" t="str">
        <f>IF($E$8="","",IF($E$8+7&lt;=$X$11,$E$8+7,""))</f>
        <v/>
      </c>
      <c r="F15" s="37" t="str">
        <f t="shared" si="0"/>
        <v/>
      </c>
      <c r="G15" s="37"/>
      <c r="H15" s="58"/>
      <c r="I15" s="38" t="str">
        <f>IF($I$8="","",IF($I$8+7&lt;=$Y$11,$I$8+7,""))</f>
        <v/>
      </c>
      <c r="J15" s="37" t="str">
        <f t="shared" si="1"/>
        <v/>
      </c>
      <c r="K15" s="37"/>
      <c r="L15" s="58"/>
      <c r="M15" s="38" t="str">
        <f>IF($M$8="","",IF($M$8+7&lt;=$Z$11,$M$8+7,""))</f>
        <v/>
      </c>
      <c r="N15" s="4" t="str">
        <f t="shared" si="2"/>
        <v/>
      </c>
      <c r="O15" s="4"/>
      <c r="P15" s="58"/>
      <c r="Q15" s="38" t="str">
        <f>IF($Q$8="","",IF($Q$8+7&lt;=$AA$11,$Q$8+7,""))</f>
        <v/>
      </c>
      <c r="R15" s="4" t="str">
        <f t="shared" si="3"/>
        <v/>
      </c>
      <c r="S15" s="4"/>
      <c r="T15" s="58"/>
    </row>
    <row r="16" spans="1:28">
      <c r="A16" s="38" t="str">
        <f>IF($A$8="","",IF($A$8+8&lt;=$W$11,$A$8+8,""))</f>
        <v/>
      </c>
      <c r="B16" s="37" t="str">
        <f t="shared" si="4"/>
        <v/>
      </c>
      <c r="C16" s="37"/>
      <c r="D16" s="58"/>
      <c r="E16" s="38" t="str">
        <f>IF($E$8="","",IF($E$8+8&lt;=$X$11,$E$8+8,""))</f>
        <v/>
      </c>
      <c r="F16" s="37" t="str">
        <f t="shared" si="0"/>
        <v/>
      </c>
      <c r="G16" s="37"/>
      <c r="H16" s="58"/>
      <c r="I16" s="38" t="str">
        <f>IF($I$8="","",IF($I$8+8&lt;=$Y$11,$I$8+8,""))</f>
        <v/>
      </c>
      <c r="J16" s="37" t="str">
        <f t="shared" si="1"/>
        <v/>
      </c>
      <c r="K16" s="37"/>
      <c r="L16" s="58"/>
      <c r="M16" s="38" t="str">
        <f>IF($M$8="","",IF($M$8+8&lt;=$Z$11,$M$8+8,""))</f>
        <v/>
      </c>
      <c r="N16" s="4" t="str">
        <f t="shared" si="2"/>
        <v/>
      </c>
      <c r="O16" s="4"/>
      <c r="P16" s="58"/>
      <c r="Q16" s="38" t="str">
        <f>IF($Q$8="","",IF($Q$8+8&lt;=$AA$11,$Q$8+8,""))</f>
        <v/>
      </c>
      <c r="R16" s="4" t="str">
        <f t="shared" si="3"/>
        <v/>
      </c>
      <c r="S16" s="4"/>
      <c r="T16" s="58"/>
    </row>
    <row r="17" spans="1:20">
      <c r="A17" s="38" t="str">
        <f>IF($A$8="","",IF($A$8+9&lt;=$W$11,$A$8+9,""))</f>
        <v/>
      </c>
      <c r="B17" s="37" t="str">
        <f t="shared" si="4"/>
        <v/>
      </c>
      <c r="C17" s="37"/>
      <c r="D17" s="58"/>
      <c r="E17" s="38" t="str">
        <f>IF($E$8="","",IF($E$8+9&lt;=$X$11,$E$8+9,""))</f>
        <v/>
      </c>
      <c r="F17" s="37" t="str">
        <f t="shared" si="0"/>
        <v/>
      </c>
      <c r="G17" s="37"/>
      <c r="H17" s="58"/>
      <c r="I17" s="38" t="str">
        <f>IF($I$8="","",IF($I$8+9&lt;=$Y$11,$I$8+9,""))</f>
        <v/>
      </c>
      <c r="J17" s="37" t="str">
        <f t="shared" si="1"/>
        <v/>
      </c>
      <c r="K17" s="37"/>
      <c r="L17" s="58"/>
      <c r="M17" s="38" t="str">
        <f>IF($M$8="","",IF($M$8+9&lt;=$Z$11,$M$8+9,""))</f>
        <v/>
      </c>
      <c r="N17" s="4" t="str">
        <f t="shared" si="2"/>
        <v/>
      </c>
      <c r="O17" s="4"/>
      <c r="P17" s="58"/>
      <c r="Q17" s="38" t="str">
        <f>IF($Q$8="","",IF($Q$8+9&lt;=$AA$11,$Q$8+9,""))</f>
        <v/>
      </c>
      <c r="R17" s="4" t="str">
        <f t="shared" si="3"/>
        <v/>
      </c>
      <c r="S17" s="4"/>
      <c r="T17" s="58"/>
    </row>
    <row r="18" spans="1:20">
      <c r="A18" s="38" t="str">
        <f>IF($A$8="","",IF($A$8+10&lt;=$W$11,$A$8+10,""))</f>
        <v/>
      </c>
      <c r="B18" s="37" t="str">
        <f t="shared" si="4"/>
        <v/>
      </c>
      <c r="C18" s="37"/>
      <c r="D18" s="58"/>
      <c r="E18" s="38" t="str">
        <f>IF($E$8="","",IF($E$8+10&lt;=$X$11,$E$8+10,""))</f>
        <v/>
      </c>
      <c r="F18" s="37" t="str">
        <f t="shared" si="0"/>
        <v/>
      </c>
      <c r="G18" s="37"/>
      <c r="H18" s="58"/>
      <c r="I18" s="38" t="str">
        <f>IF($I$8="","",IF($I$8+10&lt;=$Y$11,$I$8+10,""))</f>
        <v/>
      </c>
      <c r="J18" s="37" t="str">
        <f t="shared" si="1"/>
        <v/>
      </c>
      <c r="K18" s="37"/>
      <c r="L18" s="58"/>
      <c r="M18" s="38" t="str">
        <f>IF($M$8="","",IF($M$8+10&lt;=$Z$11,$M$8+10,""))</f>
        <v/>
      </c>
      <c r="N18" s="4" t="str">
        <f t="shared" si="2"/>
        <v/>
      </c>
      <c r="O18" s="4"/>
      <c r="P18" s="58"/>
      <c r="Q18" s="38" t="str">
        <f>IF($Q$8="","",IF($Q$8+10&lt;=$AA$11,$Q$8+10,""))</f>
        <v/>
      </c>
      <c r="R18" s="4" t="str">
        <f t="shared" si="3"/>
        <v/>
      </c>
      <c r="S18" s="4"/>
      <c r="T18" s="58"/>
    </row>
    <row r="19" spans="1:20">
      <c r="A19" s="38" t="str">
        <f>IF($A$8="","",IF($A$8+11&lt;=$W$11,$A$8+11,""))</f>
        <v/>
      </c>
      <c r="B19" s="37" t="str">
        <f t="shared" si="4"/>
        <v/>
      </c>
      <c r="C19" s="37"/>
      <c r="D19" s="58"/>
      <c r="E19" s="38" t="str">
        <f>IF($E$8="","",IF($E$8+11&lt;=$X$11,$E$8+11,""))</f>
        <v/>
      </c>
      <c r="F19" s="37" t="str">
        <f t="shared" si="0"/>
        <v/>
      </c>
      <c r="G19" s="37"/>
      <c r="H19" s="58"/>
      <c r="I19" s="38" t="str">
        <f>IF($I$8="","",IF($I$8+11&lt;=$Y$11,$I$8+11,""))</f>
        <v/>
      </c>
      <c r="J19" s="37" t="str">
        <f t="shared" si="1"/>
        <v/>
      </c>
      <c r="K19" s="37"/>
      <c r="L19" s="58"/>
      <c r="M19" s="38" t="str">
        <f>IF($M$8="","",IF($M$8+11&lt;=$Z$11,$M$8+11,""))</f>
        <v/>
      </c>
      <c r="N19" s="4" t="str">
        <f t="shared" si="2"/>
        <v/>
      </c>
      <c r="O19" s="4"/>
      <c r="P19" s="58"/>
      <c r="Q19" s="38" t="str">
        <f>IF($Q$8="","",IF($Q$8+11&lt;=$AA$11,$Q$8+11,""))</f>
        <v/>
      </c>
      <c r="R19" s="4" t="str">
        <f t="shared" si="3"/>
        <v/>
      </c>
      <c r="S19" s="4"/>
      <c r="T19" s="58"/>
    </row>
    <row r="20" spans="1:20">
      <c r="A20" s="38" t="str">
        <f>IF($A$8="","",IF($A$8+12&lt;=$W$11,$A$8+12,""))</f>
        <v/>
      </c>
      <c r="B20" s="37" t="str">
        <f t="shared" si="4"/>
        <v/>
      </c>
      <c r="C20" s="37"/>
      <c r="D20" s="58"/>
      <c r="E20" s="38" t="str">
        <f>IF($E$8="","",IF($E$8+12&lt;=$X$11,$E$8+12,""))</f>
        <v/>
      </c>
      <c r="F20" s="37" t="str">
        <f t="shared" si="0"/>
        <v/>
      </c>
      <c r="G20" s="37"/>
      <c r="H20" s="58"/>
      <c r="I20" s="38" t="str">
        <f>IF($I$8="","",IF($I$8+12&lt;=$Y$11,$I$8+12,""))</f>
        <v/>
      </c>
      <c r="J20" s="37" t="str">
        <f t="shared" si="1"/>
        <v/>
      </c>
      <c r="K20" s="37"/>
      <c r="L20" s="58"/>
      <c r="M20" s="38" t="str">
        <f>IF($M$8="","",IF($M$8+12&lt;=$Z$11,$M$8+12,""))</f>
        <v/>
      </c>
      <c r="N20" s="4" t="str">
        <f t="shared" si="2"/>
        <v/>
      </c>
      <c r="O20" s="4"/>
      <c r="P20" s="58"/>
      <c r="Q20" s="38" t="str">
        <f>IF($Q$8="","",IF($Q$8+12&lt;=$AA$11,$Q$8+12,""))</f>
        <v/>
      </c>
      <c r="R20" s="4" t="str">
        <f t="shared" si="3"/>
        <v/>
      </c>
      <c r="S20" s="4"/>
      <c r="T20" s="58"/>
    </row>
    <row r="21" spans="1:20">
      <c r="A21" s="38" t="str">
        <f>IF($A$8="","",IF($A$8+13&lt;=$W$11,$A$8+13,""))</f>
        <v/>
      </c>
      <c r="B21" s="37" t="str">
        <f t="shared" si="4"/>
        <v/>
      </c>
      <c r="C21" s="37"/>
      <c r="D21" s="58"/>
      <c r="E21" s="38" t="str">
        <f>IF($E$8="","",IF($E$8+13&lt;=$X$11,$E$8+13,""))</f>
        <v/>
      </c>
      <c r="F21" s="37" t="str">
        <f t="shared" si="0"/>
        <v/>
      </c>
      <c r="G21" s="37"/>
      <c r="H21" s="58"/>
      <c r="I21" s="38" t="str">
        <f>IF($I$8="","",IF($I$8+13&lt;=$Y$11,$I$8+13,""))</f>
        <v/>
      </c>
      <c r="J21" s="37" t="str">
        <f t="shared" si="1"/>
        <v/>
      </c>
      <c r="K21" s="37"/>
      <c r="L21" s="58"/>
      <c r="M21" s="38" t="str">
        <f>IF($M$8="","",IF($M$8+13&lt;=$Z$11,$M$8+13,""))</f>
        <v/>
      </c>
      <c r="N21" s="4" t="str">
        <f t="shared" si="2"/>
        <v/>
      </c>
      <c r="O21" s="4"/>
      <c r="P21" s="58"/>
      <c r="Q21" s="38" t="str">
        <f>IF($Q$8="","",IF($Q$8+13&lt;=$AA$11,$Q$8+13,""))</f>
        <v/>
      </c>
      <c r="R21" s="4" t="str">
        <f t="shared" si="3"/>
        <v/>
      </c>
      <c r="S21" s="4"/>
      <c r="T21" s="58"/>
    </row>
    <row r="22" spans="1:20">
      <c r="A22" s="38" t="str">
        <f>IF($A$8="","",IF($A$8+14&lt;=$W$11,$A$8+14,""))</f>
        <v/>
      </c>
      <c r="B22" s="37" t="str">
        <f t="shared" si="4"/>
        <v/>
      </c>
      <c r="C22" s="37"/>
      <c r="D22" s="58"/>
      <c r="E22" s="38" t="str">
        <f>IF($E$8="","",IF($E$8+14&lt;=$X$11,$E$8+14,""))</f>
        <v/>
      </c>
      <c r="F22" s="37" t="str">
        <f t="shared" si="0"/>
        <v/>
      </c>
      <c r="G22" s="37"/>
      <c r="H22" s="58"/>
      <c r="I22" s="38" t="str">
        <f>IF($I$8="","",IF($I$8+14&lt;=$Y$11,$I$8+14,""))</f>
        <v/>
      </c>
      <c r="J22" s="37" t="str">
        <f t="shared" si="1"/>
        <v/>
      </c>
      <c r="K22" s="37"/>
      <c r="L22" s="58"/>
      <c r="M22" s="38" t="str">
        <f>IF($M$8="","",IF($M$8+14&lt;=$Z$11,$M$8+14,""))</f>
        <v/>
      </c>
      <c r="N22" s="4" t="str">
        <f t="shared" si="2"/>
        <v/>
      </c>
      <c r="O22" s="4"/>
      <c r="P22" s="58"/>
      <c r="Q22" s="38" t="str">
        <f>IF($Q$8="","",IF($Q$8+14&lt;=$AA$11,$Q$8+14,""))</f>
        <v/>
      </c>
      <c r="R22" s="4" t="str">
        <f t="shared" si="3"/>
        <v/>
      </c>
      <c r="S22" s="4"/>
      <c r="T22" s="58"/>
    </row>
    <row r="23" spans="1:20">
      <c r="A23" s="38" t="str">
        <f>IF($A$8="","",IF($A$8+15&lt;=$W$11,$A$8+15,""))</f>
        <v/>
      </c>
      <c r="B23" s="37" t="str">
        <f t="shared" si="4"/>
        <v/>
      </c>
      <c r="C23" s="37"/>
      <c r="D23" s="58"/>
      <c r="E23" s="38" t="str">
        <f>IF($E$8="","",IF($E$8+15&lt;=$X$11,$E$8+15,""))</f>
        <v/>
      </c>
      <c r="F23" s="37" t="str">
        <f t="shared" si="0"/>
        <v/>
      </c>
      <c r="G23" s="37"/>
      <c r="H23" s="58"/>
      <c r="I23" s="38" t="str">
        <f>IF($I$8="","",IF($I$8+15&lt;=$Y$11,$I$8+15,""))</f>
        <v/>
      </c>
      <c r="J23" s="37" t="str">
        <f t="shared" si="1"/>
        <v/>
      </c>
      <c r="K23" s="37"/>
      <c r="L23" s="58"/>
      <c r="M23" s="38" t="str">
        <f>IF($M$8="","",IF($M$8+15&lt;=$Z$11,$M$8+15,""))</f>
        <v/>
      </c>
      <c r="N23" s="4" t="str">
        <f t="shared" si="2"/>
        <v/>
      </c>
      <c r="O23" s="4"/>
      <c r="P23" s="58"/>
      <c r="Q23" s="38" t="str">
        <f>IF($Q$8="","",IF($Q$8+15&lt;=$AA$11,$Q$8+15,""))</f>
        <v/>
      </c>
      <c r="R23" s="4" t="str">
        <f t="shared" si="3"/>
        <v/>
      </c>
      <c r="S23" s="4"/>
      <c r="T23" s="58"/>
    </row>
    <row r="24" spans="1:20">
      <c r="A24" s="38" t="str">
        <f>IF($A$8="","",IF($A$8+16&lt;=$W$11,$A$8+16,""))</f>
        <v/>
      </c>
      <c r="B24" s="37" t="str">
        <f t="shared" si="4"/>
        <v/>
      </c>
      <c r="C24" s="37"/>
      <c r="D24" s="58"/>
      <c r="E24" s="38" t="str">
        <f>IF($E$8="","",IF($E$8+16&lt;=$X$11,$E$8+16,""))</f>
        <v/>
      </c>
      <c r="F24" s="37" t="str">
        <f t="shared" si="0"/>
        <v/>
      </c>
      <c r="G24" s="37"/>
      <c r="H24" s="58"/>
      <c r="I24" s="38" t="str">
        <f>IF($I$8="","",IF($I$8+16&lt;=$Y$11,$I$8+16,""))</f>
        <v/>
      </c>
      <c r="J24" s="37" t="str">
        <f t="shared" si="1"/>
        <v/>
      </c>
      <c r="K24" s="37"/>
      <c r="L24" s="58"/>
      <c r="M24" s="38" t="str">
        <f>IF($M$8="","",IF($M$8+16&lt;=$Z$11,$M$8+16,""))</f>
        <v/>
      </c>
      <c r="N24" s="4" t="str">
        <f t="shared" si="2"/>
        <v/>
      </c>
      <c r="O24" s="4"/>
      <c r="P24" s="58"/>
      <c r="Q24" s="38" t="str">
        <f>IF($Q$8="","",IF($Q$8+16&lt;=$AA$11,$Q$8+16,""))</f>
        <v/>
      </c>
      <c r="R24" s="4" t="str">
        <f t="shared" si="3"/>
        <v/>
      </c>
      <c r="S24" s="4"/>
      <c r="T24" s="58"/>
    </row>
    <row r="25" spans="1:20">
      <c r="A25" s="38" t="str">
        <f>IF($A$8="","",IF($A$8+17&lt;=$W$11,$A$8+17,""))</f>
        <v/>
      </c>
      <c r="B25" s="37" t="str">
        <f t="shared" si="4"/>
        <v/>
      </c>
      <c r="C25" s="37"/>
      <c r="D25" s="58"/>
      <c r="E25" s="38" t="str">
        <f>IF($E$8="","",IF($E$8+17&lt;=$X$11,$E$8+17,""))</f>
        <v/>
      </c>
      <c r="F25" s="37" t="str">
        <f t="shared" si="0"/>
        <v/>
      </c>
      <c r="G25" s="37"/>
      <c r="H25" s="58"/>
      <c r="I25" s="38" t="str">
        <f>IF($I$8="","",IF($I$8+17&lt;=$Y$11,$I$8+17,""))</f>
        <v/>
      </c>
      <c r="J25" s="37" t="str">
        <f t="shared" si="1"/>
        <v/>
      </c>
      <c r="K25" s="37"/>
      <c r="L25" s="58"/>
      <c r="M25" s="38" t="str">
        <f>IF($M$8="","",IF($M$8+17&lt;=$Z$11,$M$8+17,""))</f>
        <v/>
      </c>
      <c r="N25" s="4" t="str">
        <f t="shared" si="2"/>
        <v/>
      </c>
      <c r="O25" s="4"/>
      <c r="P25" s="58"/>
      <c r="Q25" s="38" t="str">
        <f>IF($Q$8="","",IF($Q$8+17&lt;=$AA$11,$Q$8+17,""))</f>
        <v/>
      </c>
      <c r="R25" s="4" t="str">
        <f t="shared" si="3"/>
        <v/>
      </c>
      <c r="S25" s="4"/>
      <c r="T25" s="58"/>
    </row>
    <row r="26" spans="1:20">
      <c r="A26" s="38" t="str">
        <f>IF($A$8="","",IF($A$8+18&lt;=$W$11,$A$8+18,""))</f>
        <v/>
      </c>
      <c r="B26" s="37" t="str">
        <f t="shared" si="4"/>
        <v/>
      </c>
      <c r="C26" s="37"/>
      <c r="D26" s="58"/>
      <c r="E26" s="38" t="str">
        <f>IF($E$8="","",IF($E$8+18&lt;=$X$11,$E$8+18,""))</f>
        <v/>
      </c>
      <c r="F26" s="37" t="str">
        <f t="shared" si="0"/>
        <v/>
      </c>
      <c r="G26" s="37"/>
      <c r="H26" s="58"/>
      <c r="I26" s="38" t="str">
        <f>IF($I$8="","",IF($I$8+18&lt;=$Y$11,$I$8+18,""))</f>
        <v/>
      </c>
      <c r="J26" s="37" t="str">
        <f t="shared" si="1"/>
        <v/>
      </c>
      <c r="K26" s="37"/>
      <c r="L26" s="58"/>
      <c r="M26" s="38" t="str">
        <f>IF($M$8="","",IF($M$8+18&lt;=$Z$11,$M$8+18,""))</f>
        <v/>
      </c>
      <c r="N26" s="4" t="str">
        <f t="shared" si="2"/>
        <v/>
      </c>
      <c r="O26" s="4"/>
      <c r="P26" s="58"/>
      <c r="Q26" s="38" t="str">
        <f>IF($Q$8="","",IF($Q$8+18&lt;=$AA$11,$Q$8+18,""))</f>
        <v/>
      </c>
      <c r="R26" s="4" t="str">
        <f t="shared" si="3"/>
        <v/>
      </c>
      <c r="S26" s="4"/>
      <c r="T26" s="58"/>
    </row>
    <row r="27" spans="1:20">
      <c r="A27" s="38" t="str">
        <f>IF($A$8="","",IF($A$8+19&lt;=$W$11,$A$8+19,""))</f>
        <v/>
      </c>
      <c r="B27" s="37" t="str">
        <f t="shared" si="4"/>
        <v/>
      </c>
      <c r="C27" s="37"/>
      <c r="D27" s="58"/>
      <c r="E27" s="38" t="str">
        <f>IF($E$8="","",IF($E$8+19&lt;=$X$11,$E$8+19,""))</f>
        <v/>
      </c>
      <c r="F27" s="37" t="str">
        <f t="shared" si="0"/>
        <v/>
      </c>
      <c r="G27" s="37"/>
      <c r="H27" s="58"/>
      <c r="I27" s="38" t="str">
        <f>IF($I$8="","",IF($I$8+19&lt;=$Y$11,$I$8+19,""))</f>
        <v/>
      </c>
      <c r="J27" s="37" t="str">
        <f t="shared" si="1"/>
        <v/>
      </c>
      <c r="K27" s="37"/>
      <c r="L27" s="58"/>
      <c r="M27" s="38" t="str">
        <f>IF($M$8="","",IF($M$8+19&lt;=$Z$11,$M$8+19,""))</f>
        <v/>
      </c>
      <c r="N27" s="4" t="str">
        <f t="shared" si="2"/>
        <v/>
      </c>
      <c r="O27" s="4"/>
      <c r="P27" s="58"/>
      <c r="Q27" s="38" t="str">
        <f>IF($Q$8="","",IF($Q$8+19&lt;=$AA$11,$Q$8+19,""))</f>
        <v/>
      </c>
      <c r="R27" s="4" t="str">
        <f t="shared" si="3"/>
        <v/>
      </c>
      <c r="S27" s="4"/>
      <c r="T27" s="58"/>
    </row>
    <row r="28" spans="1:20">
      <c r="A28" s="38" t="str">
        <f>IF($A$8="","",IF($A$8+20&lt;=$W$11,$A$8+20,""))</f>
        <v/>
      </c>
      <c r="B28" s="37" t="str">
        <f t="shared" si="4"/>
        <v/>
      </c>
      <c r="C28" s="37"/>
      <c r="D28" s="58"/>
      <c r="E28" s="38" t="str">
        <f>IF($E$8="","",IF($E$8+20&lt;=$X$11,$E$8+20,""))</f>
        <v/>
      </c>
      <c r="F28" s="37" t="str">
        <f t="shared" si="0"/>
        <v/>
      </c>
      <c r="G28" s="37"/>
      <c r="H28" s="58"/>
      <c r="I28" s="38" t="str">
        <f>IF($I$8="","",IF($I$8+20&lt;=$Y$11,$I$8+20,""))</f>
        <v/>
      </c>
      <c r="J28" s="37" t="str">
        <f t="shared" si="1"/>
        <v/>
      </c>
      <c r="K28" s="37"/>
      <c r="L28" s="58"/>
      <c r="M28" s="38" t="str">
        <f>IF($M$8="","",IF($M$8+20&lt;=$Z$11,$M$8+20,""))</f>
        <v/>
      </c>
      <c r="N28" s="4" t="str">
        <f t="shared" si="2"/>
        <v/>
      </c>
      <c r="O28" s="4"/>
      <c r="P28" s="58"/>
      <c r="Q28" s="38" t="str">
        <f>IF($Q$8="","",IF($Q$8+20&lt;=$AA$11,$Q$8+20,""))</f>
        <v/>
      </c>
      <c r="R28" s="4" t="str">
        <f t="shared" si="3"/>
        <v/>
      </c>
      <c r="S28" s="4"/>
      <c r="T28" s="58"/>
    </row>
    <row r="29" spans="1:20">
      <c r="A29" s="38" t="str">
        <f>IF($A$8="","",IF($A$8+21&lt;=$W$11,$A$8+21,""))</f>
        <v/>
      </c>
      <c r="B29" s="37" t="str">
        <f t="shared" si="4"/>
        <v/>
      </c>
      <c r="C29" s="37"/>
      <c r="D29" s="58"/>
      <c r="E29" s="38" t="str">
        <f>IF($E$8="","",IF($E$8+21&lt;=$X$11,$E$8+21,""))</f>
        <v/>
      </c>
      <c r="F29" s="37" t="str">
        <f t="shared" si="0"/>
        <v/>
      </c>
      <c r="G29" s="37"/>
      <c r="H29" s="58"/>
      <c r="I29" s="38" t="str">
        <f>IF($I$8="","",IF($I$8+21&lt;=$Y$11,$I$8+21,""))</f>
        <v/>
      </c>
      <c r="J29" s="37" t="str">
        <f t="shared" si="1"/>
        <v/>
      </c>
      <c r="K29" s="37"/>
      <c r="L29" s="58"/>
      <c r="M29" s="38" t="str">
        <f>IF($M$8="","",IF($M$8+21&lt;=$Z$11,$M$8+21,""))</f>
        <v/>
      </c>
      <c r="N29" s="4" t="str">
        <f t="shared" si="2"/>
        <v/>
      </c>
      <c r="O29" s="4"/>
      <c r="P29" s="58"/>
      <c r="Q29" s="38" t="str">
        <f>IF($Q$8="","",IF($Q$8+21&lt;=$AA$11,$Q$8+21,""))</f>
        <v/>
      </c>
      <c r="R29" s="4" t="str">
        <f t="shared" si="3"/>
        <v/>
      </c>
      <c r="S29" s="4"/>
      <c r="T29" s="58"/>
    </row>
    <row r="30" spans="1:20">
      <c r="A30" s="38" t="str">
        <f>IF($A$8="","",IF($A$8+22&lt;=$W$11,$A$8+22,""))</f>
        <v/>
      </c>
      <c r="B30" s="37" t="str">
        <f t="shared" si="4"/>
        <v/>
      </c>
      <c r="C30" s="37"/>
      <c r="D30" s="58"/>
      <c r="E30" s="38" t="str">
        <f>IF($E$8="","",IF($E$8+22&lt;=$X$11,$E$8+22,""))</f>
        <v/>
      </c>
      <c r="F30" s="37" t="str">
        <f t="shared" si="0"/>
        <v/>
      </c>
      <c r="G30" s="37"/>
      <c r="H30" s="58"/>
      <c r="I30" s="38" t="str">
        <f>IF($I$8="","",IF($I$8+22&lt;=$Y$11,$I$8+22,""))</f>
        <v/>
      </c>
      <c r="J30" s="37" t="str">
        <f t="shared" si="1"/>
        <v/>
      </c>
      <c r="K30" s="37"/>
      <c r="L30" s="58"/>
      <c r="M30" s="38" t="str">
        <f>IF($M$8="","",IF($M$8+22&lt;=$Z$11,$M$8+22,""))</f>
        <v/>
      </c>
      <c r="N30" s="4" t="str">
        <f t="shared" si="2"/>
        <v/>
      </c>
      <c r="O30" s="4"/>
      <c r="P30" s="58"/>
      <c r="Q30" s="38" t="str">
        <f>IF($Q$8="","",IF($Q$8+22&lt;=$AA$11,$Q$8+22,""))</f>
        <v/>
      </c>
      <c r="R30" s="4" t="str">
        <f t="shared" si="3"/>
        <v/>
      </c>
      <c r="S30" s="4"/>
      <c r="T30" s="58"/>
    </row>
    <row r="31" spans="1:20">
      <c r="A31" s="38" t="str">
        <f>IF($A$8="","",IF($A$8+23&lt;=$W$11,$A$8+23,""))</f>
        <v/>
      </c>
      <c r="B31" s="37" t="str">
        <f t="shared" si="4"/>
        <v/>
      </c>
      <c r="C31" s="36"/>
      <c r="D31" s="58"/>
      <c r="E31" s="38" t="str">
        <f>IF($E$8="","",IF($E$8+23&lt;=$X$11,$E$8+23,""))</f>
        <v/>
      </c>
      <c r="F31" s="37" t="str">
        <f t="shared" si="0"/>
        <v/>
      </c>
      <c r="G31" s="37"/>
      <c r="H31" s="58"/>
      <c r="I31" s="38" t="str">
        <f>IF($I$8="","",IF($I$8+23&lt;=$Y$11,$I$8+23,""))</f>
        <v/>
      </c>
      <c r="J31" s="37" t="str">
        <f t="shared" si="1"/>
        <v/>
      </c>
      <c r="K31" s="37"/>
      <c r="L31" s="58"/>
      <c r="M31" s="38" t="str">
        <f>IF($M$8="","",IF($M$8+23&lt;=$Z$11,$M$8+23,""))</f>
        <v/>
      </c>
      <c r="N31" s="4" t="str">
        <f t="shared" si="2"/>
        <v/>
      </c>
      <c r="O31" s="4"/>
      <c r="P31" s="58"/>
      <c r="Q31" s="38" t="str">
        <f>IF($Q$8="","",IF($Q$8+23&lt;=$AA$11,$Q$8+23,""))</f>
        <v/>
      </c>
      <c r="R31" s="4" t="str">
        <f t="shared" si="3"/>
        <v/>
      </c>
      <c r="S31" s="4"/>
      <c r="T31" s="58"/>
    </row>
    <row r="32" spans="1:20">
      <c r="A32" s="38" t="str">
        <f>IF($A$8="","",IF($A$8+24&lt;=$W$11,$A$8+24,""))</f>
        <v/>
      </c>
      <c r="B32" s="37" t="str">
        <f t="shared" si="4"/>
        <v/>
      </c>
      <c r="C32" s="36"/>
      <c r="D32" s="58"/>
      <c r="E32" s="38" t="str">
        <f>IF($E$8="","",IF($E$8+24&lt;=$X$11,$E$8+24,""))</f>
        <v/>
      </c>
      <c r="F32" s="37" t="str">
        <f t="shared" si="0"/>
        <v/>
      </c>
      <c r="G32" s="37"/>
      <c r="H32" s="58"/>
      <c r="I32" s="38" t="str">
        <f>IF($I$8="","",IF($I$8+24&lt;=$Y$11,$I$8+24,""))</f>
        <v/>
      </c>
      <c r="J32" s="37" t="str">
        <f t="shared" si="1"/>
        <v/>
      </c>
      <c r="K32" s="37"/>
      <c r="L32" s="58"/>
      <c r="M32" s="38" t="str">
        <f>IF($M$8="","",IF($M$8+24&lt;=$Z$11,$M$8+24,""))</f>
        <v/>
      </c>
      <c r="N32" s="4" t="str">
        <f t="shared" si="2"/>
        <v/>
      </c>
      <c r="O32" s="4"/>
      <c r="P32" s="58"/>
      <c r="Q32" s="38" t="str">
        <f>IF($Q$8="","",IF($Q$8+24&lt;=$AA$11,$Q$8+24,""))</f>
        <v/>
      </c>
      <c r="R32" s="4" t="str">
        <f t="shared" si="3"/>
        <v/>
      </c>
      <c r="S32" s="4"/>
      <c r="T32" s="58"/>
    </row>
    <row r="33" spans="1:20">
      <c r="A33" s="38" t="str">
        <f>IF($A$8="","",IF($A$8+25&lt;=$W$11,$A$8+25,""))</f>
        <v/>
      </c>
      <c r="B33" s="37" t="str">
        <f t="shared" si="4"/>
        <v/>
      </c>
      <c r="C33" s="36"/>
      <c r="D33" s="58"/>
      <c r="E33" s="38" t="str">
        <f>IF($E$8="","",IF($E$8+25&lt;=$X$11,$E$8+25,""))</f>
        <v/>
      </c>
      <c r="F33" s="37" t="str">
        <f t="shared" si="0"/>
        <v/>
      </c>
      <c r="G33" s="37"/>
      <c r="H33" s="58"/>
      <c r="I33" s="38" t="str">
        <f>IF($I$8="","",IF($I$8+25&lt;=$Y$11,$I$8+25,""))</f>
        <v/>
      </c>
      <c r="J33" s="37" t="str">
        <f t="shared" si="1"/>
        <v/>
      </c>
      <c r="K33" s="37"/>
      <c r="L33" s="58"/>
      <c r="M33" s="38" t="str">
        <f>IF($M$8="","",IF($M$8+25&lt;=$Z$11,$M$8+25,""))</f>
        <v/>
      </c>
      <c r="N33" s="4" t="str">
        <f t="shared" si="2"/>
        <v/>
      </c>
      <c r="O33" s="4"/>
      <c r="P33" s="58"/>
      <c r="Q33" s="38" t="str">
        <f>IF($Q$8="","",IF($Q$8+25&lt;=$AA$11,$Q$8+25,""))</f>
        <v/>
      </c>
      <c r="R33" s="4" t="str">
        <f t="shared" si="3"/>
        <v/>
      </c>
      <c r="S33" s="4"/>
      <c r="T33" s="58"/>
    </row>
    <row r="34" spans="1:20">
      <c r="A34" s="38" t="str">
        <f>IF($A$8="","",IF($A$8+26&lt;=$W$11,$A$8+26,""))</f>
        <v/>
      </c>
      <c r="B34" s="37" t="str">
        <f t="shared" si="4"/>
        <v/>
      </c>
      <c r="C34" s="37"/>
      <c r="D34" s="58"/>
      <c r="E34" s="38" t="str">
        <f>IF($E$8="","",IF($E$8+26&lt;=$X$11,$E$8+26,""))</f>
        <v/>
      </c>
      <c r="F34" s="37" t="str">
        <f t="shared" si="0"/>
        <v/>
      </c>
      <c r="G34" s="37"/>
      <c r="H34" s="58"/>
      <c r="I34" s="38" t="str">
        <f>IF($I$8="","",IF($I$8+26&lt;=$Y$11,$I$8+26,""))</f>
        <v/>
      </c>
      <c r="J34" s="37" t="str">
        <f t="shared" si="1"/>
        <v/>
      </c>
      <c r="K34" s="37"/>
      <c r="L34" s="58"/>
      <c r="M34" s="38" t="str">
        <f>IF($M$8="","",IF($M$8+26&lt;=$Z$11,$M$8+26,""))</f>
        <v/>
      </c>
      <c r="N34" s="4" t="str">
        <f t="shared" si="2"/>
        <v/>
      </c>
      <c r="O34" s="4"/>
      <c r="P34" s="58"/>
      <c r="Q34" s="38" t="str">
        <f>IF($Q$8="","",IF($Q$8+26&lt;=$AA$11,$Q$8+26,""))</f>
        <v/>
      </c>
      <c r="R34" s="4" t="str">
        <f t="shared" si="3"/>
        <v/>
      </c>
      <c r="S34" s="4"/>
      <c r="T34" s="58"/>
    </row>
    <row r="35" spans="1:20">
      <c r="A35" s="38" t="str">
        <f>IF($A$8="","",IF($A$8+27&lt;=$W$11,$A$8+27,""))</f>
        <v/>
      </c>
      <c r="B35" s="37" t="str">
        <f t="shared" si="4"/>
        <v/>
      </c>
      <c r="C35" s="37"/>
      <c r="D35" s="58"/>
      <c r="E35" s="38" t="str">
        <f>IF($E$8="","",IF($E$8+27&lt;=$X$11,$E$8+27,""))</f>
        <v/>
      </c>
      <c r="F35" s="37" t="str">
        <f t="shared" si="0"/>
        <v/>
      </c>
      <c r="G35" s="37"/>
      <c r="H35" s="58"/>
      <c r="I35" s="38" t="str">
        <f>IF($I$8="","",IF($I$8+27&lt;=$Y$11,$I$8+27,""))</f>
        <v/>
      </c>
      <c r="J35" s="37" t="str">
        <f t="shared" si="1"/>
        <v/>
      </c>
      <c r="K35" s="37"/>
      <c r="L35" s="58"/>
      <c r="M35" s="38" t="str">
        <f>IF($M$8="","",IF($M$8+27&lt;=$Z$11,$M$8+27,""))</f>
        <v/>
      </c>
      <c r="N35" s="4" t="str">
        <f t="shared" si="2"/>
        <v/>
      </c>
      <c r="O35" s="4"/>
      <c r="P35" s="58"/>
      <c r="Q35" s="38" t="str">
        <f>IF($Q$8="","",IF($Q$8+27&lt;=$AA$11,$Q$8+27,""))</f>
        <v/>
      </c>
      <c r="R35" s="4" t="str">
        <f t="shared" si="3"/>
        <v/>
      </c>
      <c r="S35" s="4"/>
      <c r="T35" s="58"/>
    </row>
    <row r="36" spans="1:20">
      <c r="A36" s="38" t="str">
        <f>IF($A$8="","",IF($A$8+28&lt;=$W$11,$A$8+28,""))</f>
        <v/>
      </c>
      <c r="B36" s="37" t="str">
        <f t="shared" si="4"/>
        <v/>
      </c>
      <c r="C36" s="37"/>
      <c r="D36" s="58"/>
      <c r="E36" s="38" t="str">
        <f>IF($E$8="","",IF($E$8+28&lt;=$X$11,$E$8+28,""))</f>
        <v/>
      </c>
      <c r="F36" s="37" t="str">
        <f t="shared" si="0"/>
        <v/>
      </c>
      <c r="G36" s="37"/>
      <c r="H36" s="58"/>
      <c r="I36" s="38" t="str">
        <f>IF($I$8="","",IF($I$8+28&lt;=$Y$11,$I$8+28,""))</f>
        <v/>
      </c>
      <c r="J36" s="37" t="str">
        <f t="shared" si="1"/>
        <v/>
      </c>
      <c r="K36" s="37"/>
      <c r="L36" s="58"/>
      <c r="M36" s="38" t="str">
        <f>IF($M$8="","",IF($M$8+28&lt;=$Z$11,$M$8+28,""))</f>
        <v/>
      </c>
      <c r="N36" s="4" t="str">
        <f t="shared" si="2"/>
        <v/>
      </c>
      <c r="O36" s="4"/>
      <c r="P36" s="58"/>
      <c r="Q36" s="38" t="str">
        <f>IF($Q$8="","",IF($Q$8+28&lt;=$AA$11,$Q$8+28,""))</f>
        <v/>
      </c>
      <c r="R36" s="4" t="str">
        <f t="shared" si="3"/>
        <v/>
      </c>
      <c r="S36" s="4"/>
      <c r="T36" s="58"/>
    </row>
    <row r="37" spans="1:20">
      <c r="A37" s="38" t="str">
        <f>IF($A$8="","",IF($A$8+29&lt;=$W$11,$A$8+29,""))</f>
        <v/>
      </c>
      <c r="B37" s="2" t="str">
        <f t="shared" si="4"/>
        <v/>
      </c>
      <c r="C37" s="4"/>
      <c r="D37" s="58"/>
      <c r="E37" s="38" t="str">
        <f>IF($E$8="","",IF($E$8+29&lt;=$X$11,$E$8+29,""))</f>
        <v/>
      </c>
      <c r="F37" s="37" t="str">
        <f t="shared" si="0"/>
        <v/>
      </c>
      <c r="G37" s="37"/>
      <c r="H37" s="58"/>
      <c r="I37" s="38" t="str">
        <f>IF($I$8="","",IF($I$8+29&lt;=$Y$11,$I$8+29,""))</f>
        <v/>
      </c>
      <c r="J37" s="37" t="str">
        <f t="shared" si="1"/>
        <v/>
      </c>
      <c r="K37" s="37"/>
      <c r="L37" s="58"/>
      <c r="M37" s="38" t="str">
        <f>IF($M$8="","",IF($M$8+29&lt;=$Z$11,$M$8+29,""))</f>
        <v/>
      </c>
      <c r="N37" s="4" t="str">
        <f t="shared" si="2"/>
        <v/>
      </c>
      <c r="O37" s="4"/>
      <c r="P37" s="58"/>
      <c r="Q37" s="38" t="str">
        <f>IF($Q$8="","",IF($Q$8+29&lt;=$AA$11,$Q$8+29,""))</f>
        <v/>
      </c>
      <c r="R37" s="4" t="str">
        <f t="shared" si="3"/>
        <v/>
      </c>
      <c r="S37" s="4"/>
      <c r="T37" s="58"/>
    </row>
    <row r="38" spans="1:20">
      <c r="A38" s="38" t="str">
        <f>IF($A$8="","",IF($A$8+30&lt;=$W$11,$A$8+30,""))</f>
        <v/>
      </c>
      <c r="B38" s="2" t="str">
        <f t="shared" si="4"/>
        <v/>
      </c>
      <c r="C38" s="2"/>
      <c r="D38" s="59"/>
      <c r="E38" s="38" t="str">
        <f>IF($E$8="","",IF($E$8+30&lt;=$X$11,$E$8+30,""))</f>
        <v/>
      </c>
      <c r="F38" s="37" t="str">
        <f t="shared" si="0"/>
        <v/>
      </c>
      <c r="G38" s="37"/>
      <c r="H38" s="59"/>
      <c r="I38" s="38" t="str">
        <f>IF($I$8="","",IF($I$8+30&lt;=$Y$11,$I$8+30,""))</f>
        <v/>
      </c>
      <c r="J38" s="37" t="str">
        <f t="shared" si="1"/>
        <v/>
      </c>
      <c r="K38" s="37"/>
      <c r="L38" s="59"/>
      <c r="M38" s="38" t="str">
        <f>IF($M$8="","",IF($M$8+30&lt;=$Z$11,$M$8+30,""))</f>
        <v/>
      </c>
      <c r="N38" s="4" t="str">
        <f t="shared" si="2"/>
        <v/>
      </c>
      <c r="O38" s="4"/>
      <c r="P38" s="59"/>
      <c r="Q38" s="38" t="str">
        <f>IF($Q$8="","",IF($Q$8+30&lt;=$AA$11,$Q$8+30,""))</f>
        <v/>
      </c>
      <c r="R38" s="4" t="str">
        <f t="shared" si="3"/>
        <v/>
      </c>
      <c r="S38" s="4"/>
      <c r="T38" s="59"/>
    </row>
    <row r="39" spans="1:20">
      <c r="A39" s="3" t="s">
        <v>1</v>
      </c>
      <c r="B39" s="3"/>
      <c r="C39" s="3">
        <f>COUNTIF(C8:C38,"○")</f>
        <v>0</v>
      </c>
      <c r="E39" s="3" t="s">
        <v>1</v>
      </c>
      <c r="G39" s="3">
        <f>COUNTIF(G8:G38,"○")</f>
        <v>0</v>
      </c>
      <c r="I39" s="3" t="s">
        <v>1</v>
      </c>
      <c r="K39" s="3">
        <f>COUNTIF(K8:K38,"○")</f>
        <v>0</v>
      </c>
      <c r="M39" s="3" t="s">
        <v>1</v>
      </c>
      <c r="N39" s="3"/>
      <c r="O39" s="3">
        <f>COUNTIF(O8:O38,"○")</f>
        <v>0</v>
      </c>
      <c r="Q39" s="3" t="s">
        <v>1</v>
      </c>
      <c r="R39" s="3"/>
      <c r="S39" s="3">
        <f>COUNTIF(S8:S38,"○")</f>
        <v>0</v>
      </c>
    </row>
    <row r="41" spans="1:20" ht="18.75" customHeight="1">
      <c r="J41" s="1"/>
      <c r="P41" s="71" t="s">
        <v>17</v>
      </c>
      <c r="Q41" s="71"/>
      <c r="R41" s="71"/>
      <c r="S41" s="72"/>
      <c r="T41" s="40"/>
    </row>
    <row r="42" spans="1:20" ht="18.75" customHeight="1">
      <c r="J42" s="1"/>
      <c r="P42" s="71" t="s">
        <v>29</v>
      </c>
      <c r="Q42" s="71"/>
      <c r="R42" s="71"/>
      <c r="S42" s="72"/>
      <c r="T42" s="41">
        <f>SUM(A39:T39)</f>
        <v>0</v>
      </c>
    </row>
    <row r="43" spans="1:20" ht="18.75" customHeight="1">
      <c r="G43" s="5"/>
      <c r="J43" s="1"/>
      <c r="P43" s="73" t="s">
        <v>30</v>
      </c>
      <c r="Q43" s="73"/>
      <c r="R43" s="73"/>
      <c r="S43" s="74"/>
      <c r="T43" s="42" t="e">
        <f>ROUNDDOWN(T42/T41,2)</f>
        <v>#DIV/0!</v>
      </c>
    </row>
    <row r="44" spans="1:20" ht="18.75" customHeight="1">
      <c r="G44" s="5"/>
      <c r="J44" s="1"/>
      <c r="P44" s="7"/>
      <c r="Q44" s="7"/>
      <c r="R44" s="7"/>
      <c r="S44" s="7"/>
      <c r="T44" s="29"/>
    </row>
    <row r="45" spans="1:20">
      <c r="L45" s="30"/>
      <c r="M45" s="16"/>
      <c r="N45" s="16"/>
      <c r="O45" s="16"/>
      <c r="P45" s="16"/>
      <c r="Q45" s="16"/>
      <c r="R45" s="16"/>
      <c r="S45" s="16"/>
      <c r="T45" s="16"/>
    </row>
    <row r="46" spans="1:20" ht="133.5" customHeight="1">
      <c r="A46" s="75" t="s">
        <v>36</v>
      </c>
      <c r="B46" s="76"/>
      <c r="C46" s="76"/>
      <c r="D46" s="76"/>
      <c r="E46" s="76"/>
      <c r="F46" s="76"/>
      <c r="G46" s="76"/>
      <c r="H46" s="76"/>
      <c r="I46" s="76"/>
      <c r="J46" s="76"/>
      <c r="K46" s="77"/>
      <c r="L46" s="77"/>
      <c r="M46" s="77"/>
      <c r="N46" s="77"/>
      <c r="O46" s="77"/>
      <c r="P46" s="77"/>
      <c r="Q46" s="77"/>
      <c r="R46" s="77"/>
      <c r="S46" s="77"/>
      <c r="T46" s="77"/>
    </row>
    <row r="47" spans="1:20" ht="81.95" customHeight="1">
      <c r="A47" s="75" t="s">
        <v>34</v>
      </c>
      <c r="B47" s="76"/>
      <c r="C47" s="76"/>
      <c r="D47" s="76"/>
      <c r="E47" s="76"/>
      <c r="F47" s="76"/>
      <c r="G47" s="76"/>
      <c r="H47" s="76"/>
      <c r="I47" s="76"/>
      <c r="J47" s="76"/>
      <c r="K47" s="77"/>
      <c r="L47" s="77"/>
      <c r="M47" s="77"/>
      <c r="N47" s="77"/>
      <c r="O47" s="77"/>
      <c r="P47" s="77"/>
      <c r="Q47" s="77"/>
      <c r="R47" s="77"/>
      <c r="S47" s="77"/>
      <c r="T47" s="77"/>
    </row>
    <row r="48" spans="1:20" ht="26.1" customHeight="1">
      <c r="A48" s="17" t="s">
        <v>20</v>
      </c>
      <c r="B48" s="18"/>
      <c r="C48" s="18"/>
      <c r="D48" s="18"/>
      <c r="E48" s="18"/>
      <c r="F48" s="18"/>
      <c r="G48" s="18"/>
      <c r="H48" s="18"/>
      <c r="I48" s="18"/>
      <c r="J48" s="18"/>
      <c r="K48" s="18"/>
      <c r="L48" s="31"/>
      <c r="M48" s="31"/>
      <c r="N48" s="31"/>
      <c r="O48" s="31"/>
      <c r="P48" s="31"/>
      <c r="Q48" s="31"/>
      <c r="R48" s="31"/>
      <c r="S48" s="31"/>
      <c r="T48" s="31"/>
    </row>
    <row r="49" spans="1:41" ht="9" customHeight="1">
      <c r="A49" s="23"/>
      <c r="B49" s="24"/>
      <c r="C49" s="24"/>
      <c r="D49" s="24"/>
      <c r="E49" s="24"/>
      <c r="F49" s="24"/>
      <c r="G49" s="24"/>
      <c r="H49" s="24"/>
      <c r="I49" s="24"/>
      <c r="J49" s="24"/>
      <c r="K49" s="24"/>
      <c r="L49" s="19" t="s">
        <v>21</v>
      </c>
      <c r="M49" s="19"/>
      <c r="N49" s="19"/>
      <c r="O49" s="19"/>
      <c r="P49" s="19"/>
      <c r="Q49" s="19"/>
      <c r="R49" s="19"/>
      <c r="S49" s="19"/>
      <c r="T49" s="19"/>
      <c r="U49" s="10"/>
      <c r="V49" s="10"/>
      <c r="W49" s="10"/>
      <c r="X49" s="10"/>
      <c r="Y49" s="10"/>
      <c r="Z49" s="10"/>
      <c r="AA49" s="10"/>
      <c r="AB49" s="10"/>
      <c r="AC49" s="10"/>
      <c r="AD49" s="10"/>
      <c r="AE49" s="10"/>
      <c r="AF49" s="10"/>
      <c r="AG49" s="10"/>
      <c r="AH49" s="10"/>
      <c r="AI49" s="10"/>
      <c r="AJ49" s="10"/>
      <c r="AK49" s="10"/>
      <c r="AL49" s="10"/>
      <c r="AM49" s="10"/>
      <c r="AN49" s="10"/>
      <c r="AO49" s="11"/>
    </row>
    <row r="50" spans="1:41" s="12" customFormat="1" ht="113.45" customHeight="1">
      <c r="A50" s="23"/>
      <c r="B50" s="24"/>
      <c r="C50" s="24"/>
      <c r="D50" s="24"/>
      <c r="E50" s="24"/>
      <c r="F50" s="24"/>
      <c r="G50" s="24"/>
      <c r="H50" s="24"/>
      <c r="I50" s="24"/>
      <c r="J50" s="24"/>
      <c r="K50" s="24"/>
      <c r="L50" s="62"/>
      <c r="M50" s="63"/>
      <c r="N50" s="63"/>
      <c r="O50" s="63"/>
      <c r="P50" s="63"/>
      <c r="Q50" s="63"/>
      <c r="R50" s="63"/>
      <c r="S50" s="63"/>
      <c r="T50" s="63"/>
      <c r="U50" s="10"/>
      <c r="V50" s="10"/>
      <c r="W50" s="10"/>
      <c r="X50" s="10"/>
      <c r="Y50" s="10"/>
      <c r="Z50" s="10"/>
      <c r="AA50" s="10"/>
      <c r="AB50" s="10"/>
      <c r="AC50" s="10"/>
      <c r="AD50" s="10"/>
      <c r="AE50" s="10"/>
      <c r="AF50" s="10"/>
      <c r="AG50" s="10"/>
      <c r="AH50" s="10"/>
      <c r="AI50" s="10"/>
      <c r="AJ50" s="10"/>
      <c r="AK50" s="10"/>
      <c r="AL50" s="10"/>
      <c r="AM50" s="10"/>
      <c r="AN50" s="10"/>
      <c r="AO50" s="11"/>
    </row>
    <row r="51" spans="1:41" s="12" customFormat="1" ht="53.45" customHeight="1">
      <c r="A51" s="26"/>
      <c r="B51" s="24"/>
      <c r="C51" s="24"/>
      <c r="D51" s="24"/>
      <c r="E51" s="24"/>
      <c r="F51" s="24"/>
      <c r="G51" s="24"/>
      <c r="H51" s="24"/>
      <c r="I51" s="24"/>
      <c r="J51" s="24"/>
      <c r="K51" s="24"/>
      <c r="L51" s="24"/>
      <c r="M51" s="25"/>
      <c r="N51" s="25"/>
      <c r="O51" s="25"/>
      <c r="P51" s="25"/>
      <c r="Q51" s="25"/>
      <c r="R51" s="25"/>
      <c r="S51" s="25"/>
      <c r="T51" s="25"/>
      <c r="U51" s="13"/>
      <c r="V51" s="13"/>
      <c r="W51" s="13"/>
      <c r="X51" s="13"/>
      <c r="Y51" s="13"/>
      <c r="Z51" s="13"/>
      <c r="AA51" s="13"/>
      <c r="AB51" s="13"/>
      <c r="AC51" s="13"/>
      <c r="AD51" s="13"/>
      <c r="AE51" s="13"/>
      <c r="AF51" s="13"/>
      <c r="AG51" s="13"/>
      <c r="AH51" s="13"/>
      <c r="AI51" s="13"/>
      <c r="AJ51" s="13"/>
      <c r="AK51" s="13"/>
      <c r="AL51" s="13"/>
      <c r="AM51" s="13"/>
      <c r="AN51" s="10"/>
      <c r="AO51" s="11"/>
    </row>
    <row r="52" spans="1:41" s="12" customFormat="1" ht="41.1" customHeight="1">
      <c r="A52" s="23"/>
      <c r="B52" s="27"/>
      <c r="C52" s="27"/>
      <c r="D52" s="27"/>
      <c r="E52" s="27"/>
      <c r="F52" s="27"/>
      <c r="G52" s="27"/>
      <c r="H52" s="27"/>
      <c r="I52" s="27"/>
      <c r="J52" s="27"/>
      <c r="K52" s="27"/>
      <c r="L52" s="27"/>
      <c r="M52" s="28"/>
      <c r="N52" s="28"/>
      <c r="O52" s="28"/>
      <c r="P52" s="28"/>
      <c r="Q52" s="28"/>
      <c r="R52" s="28"/>
      <c r="S52" s="28"/>
      <c r="T52" s="28"/>
      <c r="U52" s="14"/>
      <c r="V52" s="14"/>
      <c r="W52" s="14"/>
      <c r="X52" s="14"/>
      <c r="Y52" s="14"/>
      <c r="Z52" s="14"/>
      <c r="AA52" s="14"/>
      <c r="AB52" s="14"/>
      <c r="AC52" s="14"/>
      <c r="AD52" s="14"/>
      <c r="AE52" s="14"/>
      <c r="AF52" s="14"/>
      <c r="AG52" s="14"/>
      <c r="AH52" s="14"/>
      <c r="AI52" s="14"/>
      <c r="AJ52" s="14"/>
      <c r="AK52" s="14"/>
      <c r="AL52" s="14"/>
      <c r="AM52" s="14"/>
      <c r="AN52" s="14"/>
      <c r="AO52" s="15"/>
    </row>
  </sheetData>
  <mergeCells count="20">
    <mergeCell ref="Q3:T3"/>
    <mergeCell ref="Q4:T4"/>
    <mergeCell ref="A6:D6"/>
    <mergeCell ref="E6:H6"/>
    <mergeCell ref="I6:L6"/>
    <mergeCell ref="M6:P6"/>
    <mergeCell ref="Q6:T6"/>
    <mergeCell ref="P8:P38"/>
    <mergeCell ref="T8:T38"/>
    <mergeCell ref="E4:F4"/>
    <mergeCell ref="I4:J4"/>
    <mergeCell ref="L50:T50"/>
    <mergeCell ref="P41:S41"/>
    <mergeCell ref="P42:S42"/>
    <mergeCell ref="P43:S43"/>
    <mergeCell ref="A46:T46"/>
    <mergeCell ref="A47:T47"/>
    <mergeCell ref="D8:D38"/>
    <mergeCell ref="H8:H38"/>
    <mergeCell ref="L8:L38"/>
  </mergeCells>
  <phoneticPr fontId="2"/>
  <dataValidations count="1">
    <dataValidation type="list" allowBlank="1" showInputMessage="1" showErrorMessage="1" sqref="C8:C30 S8:S38 G8:G38 C34:C38 O8:O38 K8:K38">
      <formula1>"○"</formula1>
    </dataValidation>
  </dataValidations>
  <pageMargins left="0.70866141732283472" right="0.70866141732283472" top="0.74803149606299213" bottom="0.74803149606299213" header="0.31496062992125984" footer="0.31496062992125984"/>
  <pageSetup paperSize="8" scale="67"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2"/>
  <sheetViews>
    <sheetView view="pageBreakPreview" zoomScale="75" zoomScaleNormal="100" zoomScaleSheetLayoutView="75" workbookViewId="0">
      <selection activeCell="W23" sqref="W23"/>
    </sheetView>
  </sheetViews>
  <sheetFormatPr defaultColWidth="9" defaultRowHeight="18.75"/>
  <cols>
    <col min="1" max="1" width="13.625" style="1" customWidth="1"/>
    <col min="2" max="2" width="5.75" style="1" customWidth="1"/>
    <col min="3" max="3" width="9" style="3" customWidth="1"/>
    <col min="4" max="4" width="16.5" style="1" customWidth="1"/>
    <col min="5" max="5" width="13.625" style="1" customWidth="1"/>
    <col min="6" max="6" width="5.75" style="3" customWidth="1"/>
    <col min="7" max="7" width="9" style="1" customWidth="1"/>
    <col min="8" max="8" width="16.5" style="1" customWidth="1"/>
    <col min="9" max="9" width="13.625" style="1" customWidth="1"/>
    <col min="10" max="10" width="5.75" style="3" customWidth="1"/>
    <col min="11" max="11" width="9" style="1"/>
    <col min="12" max="12" width="16.5" style="1" customWidth="1"/>
    <col min="13" max="13" width="13.625" style="1" customWidth="1"/>
    <col min="14" max="14" width="5.75" style="1" customWidth="1"/>
    <col min="15" max="15" width="9" style="1"/>
    <col min="16" max="16" width="16.5" style="1" customWidth="1"/>
    <col min="17" max="17" width="13.625" style="1" customWidth="1"/>
    <col min="18" max="18" width="5.75" style="1" customWidth="1"/>
    <col min="19" max="19" width="9" style="1"/>
    <col min="20" max="20" width="16.5" style="1" customWidth="1"/>
    <col min="21" max="22" width="9" style="1"/>
    <col min="23" max="23" width="12.125" style="1" bestFit="1" customWidth="1"/>
    <col min="24" max="26" width="13.375" style="1" bestFit="1" customWidth="1"/>
    <col min="27" max="27" width="13.875" style="1" customWidth="1"/>
    <col min="28" max="28" width="11.875" style="1" customWidth="1"/>
    <col min="29" max="16384" width="9" style="1"/>
  </cols>
  <sheetData>
    <row r="1" spans="1:28">
      <c r="T1" s="8" t="s">
        <v>16</v>
      </c>
    </row>
    <row r="2" spans="1:28" ht="29.45" customHeight="1">
      <c r="A2" s="22" t="s">
        <v>35</v>
      </c>
      <c r="B2" s="9"/>
      <c r="C2" s="9"/>
      <c r="D2" s="9"/>
      <c r="E2" s="9"/>
      <c r="F2" s="9"/>
      <c r="G2" s="9"/>
      <c r="H2" s="9"/>
      <c r="I2" s="9"/>
      <c r="J2" s="9"/>
      <c r="K2" s="9"/>
      <c r="L2" s="9"/>
      <c r="M2" s="9"/>
      <c r="N2" s="9"/>
      <c r="O2" s="9"/>
      <c r="P2" s="9"/>
      <c r="Q2" s="9"/>
      <c r="R2" s="9"/>
      <c r="S2" s="9"/>
      <c r="T2" s="9"/>
    </row>
    <row r="3" spans="1:28" ht="29.45" customHeight="1" thickBot="1">
      <c r="A3" s="22"/>
      <c r="B3" s="9"/>
      <c r="C3" s="9"/>
      <c r="D3" s="9"/>
      <c r="E3" s="9"/>
      <c r="F3" s="9"/>
      <c r="G3" s="9"/>
      <c r="H3" s="9"/>
      <c r="I3" s="9"/>
      <c r="J3" s="9"/>
      <c r="K3" s="9"/>
      <c r="L3" s="9"/>
      <c r="M3" s="9"/>
      <c r="N3" s="9"/>
      <c r="O3" s="9"/>
      <c r="P3" s="32" t="s">
        <v>22</v>
      </c>
      <c r="Q3" s="87" t="s">
        <v>31</v>
      </c>
      <c r="R3" s="88"/>
      <c r="S3" s="88"/>
      <c r="T3" s="88"/>
    </row>
    <row r="4" spans="1:28" ht="29.45" customHeight="1" thickBot="1">
      <c r="A4" s="34"/>
      <c r="B4" s="12"/>
      <c r="C4" s="12"/>
      <c r="D4" s="55" t="s">
        <v>25</v>
      </c>
      <c r="E4" s="85">
        <v>45757</v>
      </c>
      <c r="F4" s="86"/>
      <c r="G4" s="39"/>
      <c r="H4" s="55" t="s">
        <v>26</v>
      </c>
      <c r="I4" s="85">
        <v>45847</v>
      </c>
      <c r="J4" s="86"/>
      <c r="K4" s="12"/>
      <c r="L4" s="12"/>
      <c r="M4" s="12"/>
      <c r="N4" s="12"/>
      <c r="O4" s="12"/>
      <c r="P4" s="33" t="s">
        <v>23</v>
      </c>
      <c r="Q4" s="89" t="s">
        <v>32</v>
      </c>
      <c r="R4" s="90"/>
      <c r="S4" s="90"/>
      <c r="T4" s="90"/>
    </row>
    <row r="6" spans="1:28" ht="23.25" customHeight="1">
      <c r="A6" s="68" t="s">
        <v>5</v>
      </c>
      <c r="B6" s="69"/>
      <c r="C6" s="69"/>
      <c r="D6" s="70"/>
      <c r="E6" s="68" t="s">
        <v>6</v>
      </c>
      <c r="F6" s="69"/>
      <c r="G6" s="69"/>
      <c r="H6" s="70"/>
      <c r="I6" s="68" t="s">
        <v>7</v>
      </c>
      <c r="J6" s="69"/>
      <c r="K6" s="69"/>
      <c r="L6" s="70"/>
      <c r="M6" s="68" t="s">
        <v>18</v>
      </c>
      <c r="N6" s="69"/>
      <c r="O6" s="69"/>
      <c r="P6" s="70"/>
      <c r="Q6" s="68" t="s">
        <v>19</v>
      </c>
      <c r="R6" s="69"/>
      <c r="S6" s="69"/>
      <c r="T6" s="70"/>
      <c r="W6" s="1" t="s">
        <v>8</v>
      </c>
      <c r="X6" s="1" t="s">
        <v>9</v>
      </c>
    </row>
    <row r="7" spans="1:28" ht="24" customHeight="1">
      <c r="A7" s="4" t="s">
        <v>2</v>
      </c>
      <c r="B7" s="4" t="s">
        <v>3</v>
      </c>
      <c r="C7" s="4" t="s">
        <v>4</v>
      </c>
      <c r="D7" s="4" t="s">
        <v>24</v>
      </c>
      <c r="E7" s="4" t="s">
        <v>2</v>
      </c>
      <c r="F7" s="4" t="s">
        <v>3</v>
      </c>
      <c r="G7" s="4" t="s">
        <v>4</v>
      </c>
      <c r="H7" s="4" t="s">
        <v>24</v>
      </c>
      <c r="I7" s="4" t="s">
        <v>2</v>
      </c>
      <c r="J7" s="4" t="s">
        <v>3</v>
      </c>
      <c r="K7" s="4" t="s">
        <v>4</v>
      </c>
      <c r="L7" s="4" t="s">
        <v>24</v>
      </c>
      <c r="M7" s="4" t="s">
        <v>2</v>
      </c>
      <c r="N7" s="4" t="s">
        <v>3</v>
      </c>
      <c r="O7" s="4" t="s">
        <v>4</v>
      </c>
      <c r="P7" s="4" t="s">
        <v>24</v>
      </c>
      <c r="Q7" s="4" t="s">
        <v>2</v>
      </c>
      <c r="R7" s="4" t="s">
        <v>3</v>
      </c>
      <c r="S7" s="4" t="s">
        <v>4</v>
      </c>
      <c r="T7" s="4" t="s">
        <v>24</v>
      </c>
      <c r="W7" s="35">
        <f>E4</f>
        <v>45757</v>
      </c>
      <c r="X7" s="35">
        <f>I4</f>
        <v>45847</v>
      </c>
    </row>
    <row r="8" spans="1:28">
      <c r="A8" s="43">
        <f>W10</f>
        <v>45757</v>
      </c>
      <c r="B8" s="44" t="str">
        <f>TEXT(A8,"aaa")</f>
        <v>木</v>
      </c>
      <c r="C8" s="44" t="s">
        <v>0</v>
      </c>
      <c r="D8" s="79" t="s">
        <v>41</v>
      </c>
      <c r="E8" s="45">
        <f>X10</f>
        <v>45787</v>
      </c>
      <c r="F8" s="46" t="str">
        <f>TEXT(E8,"aaa")</f>
        <v>土</v>
      </c>
      <c r="G8" s="46"/>
      <c r="H8" s="79" t="s">
        <v>42</v>
      </c>
      <c r="I8" s="43">
        <f>Y10</f>
        <v>45818</v>
      </c>
      <c r="J8" s="44" t="str">
        <f>TEXT(I8,"aaa")</f>
        <v>火</v>
      </c>
      <c r="K8" s="44" t="s">
        <v>0</v>
      </c>
      <c r="L8" s="79" t="s">
        <v>43</v>
      </c>
      <c r="M8" s="20" t="str">
        <f>Z10</f>
        <v/>
      </c>
      <c r="N8" s="4" t="str">
        <f>TEXT(M8,"aaa")</f>
        <v/>
      </c>
      <c r="O8" s="4"/>
      <c r="P8" s="82"/>
      <c r="Q8" s="20" t="str">
        <f>AA10</f>
        <v/>
      </c>
      <c r="R8" s="4" t="str">
        <f>TEXT(Q8,"aaa")</f>
        <v/>
      </c>
      <c r="S8" s="4"/>
      <c r="T8" s="82"/>
    </row>
    <row r="9" spans="1:28">
      <c r="A9" s="43">
        <f>IF($A$8="","",IF($A$8+1&lt;$W$11,$A$8+1,""))</f>
        <v>45758</v>
      </c>
      <c r="B9" s="44" t="str">
        <f>TEXT(A9,"aaa")</f>
        <v>金</v>
      </c>
      <c r="C9" s="44"/>
      <c r="D9" s="95"/>
      <c r="E9" s="45">
        <f>IF($E$8="","",IF($E$8+1&lt;=$X$11,$E$8+1,""))</f>
        <v>45788</v>
      </c>
      <c r="F9" s="46" t="str">
        <f t="shared" ref="F9:F38" si="0">TEXT(E9,"aaa")</f>
        <v>日</v>
      </c>
      <c r="G9" s="46"/>
      <c r="H9" s="80"/>
      <c r="I9" s="43">
        <f>IF($I$8="","",IF($I$8+1&lt;=$Y$11,$I$8+1,""))</f>
        <v>45819</v>
      </c>
      <c r="J9" s="44" t="str">
        <f t="shared" ref="J9:J38" si="1">TEXT(I9,"aaa")</f>
        <v>水</v>
      </c>
      <c r="K9" s="44" t="s">
        <v>0</v>
      </c>
      <c r="L9" s="80"/>
      <c r="M9" s="38" t="str">
        <f>IF($M$8="","",IF($M$8+1&lt;=$Z$11,$M$8+1,""))</f>
        <v/>
      </c>
      <c r="N9" s="4" t="str">
        <f t="shared" ref="N9:N38" si="2">TEXT(M9,"aaa")</f>
        <v/>
      </c>
      <c r="O9" s="38"/>
      <c r="P9" s="83"/>
      <c r="Q9" s="38" t="str">
        <f>IF($Q$8="","",IF($Q$8+1&lt;=$AA$11,$Q$8+1,""))</f>
        <v/>
      </c>
      <c r="R9" s="4" t="str">
        <f t="shared" ref="R9:R38" si="3">TEXT(Q9,"aaa")</f>
        <v/>
      </c>
      <c r="S9" s="4"/>
      <c r="T9" s="83"/>
      <c r="W9" s="1" t="s">
        <v>10</v>
      </c>
      <c r="X9" s="1" t="s">
        <v>11</v>
      </c>
      <c r="Y9" s="1" t="s">
        <v>12</v>
      </c>
      <c r="Z9" s="1" t="s">
        <v>13</v>
      </c>
      <c r="AA9" s="1" t="s">
        <v>14</v>
      </c>
      <c r="AB9" s="1" t="s">
        <v>15</v>
      </c>
    </row>
    <row r="10" spans="1:28">
      <c r="A10" s="45">
        <f>IF($A$8="","",IF($A$8+2&lt;=$W$11,$A$8+2,""))</f>
        <v>45759</v>
      </c>
      <c r="B10" s="46" t="str">
        <f t="shared" ref="B10:B38" si="4">TEXT(A10,"aaa")</f>
        <v>土</v>
      </c>
      <c r="C10" s="46"/>
      <c r="D10" s="95"/>
      <c r="E10" s="43">
        <f>IF($E$8="","",IF($E$8+2&lt;=$X$11,$E$8+2,""))</f>
        <v>45789</v>
      </c>
      <c r="F10" s="44" t="str">
        <f t="shared" si="0"/>
        <v>月</v>
      </c>
      <c r="G10" s="50"/>
      <c r="H10" s="80"/>
      <c r="I10" s="43">
        <f>IF($I$8="","",IF($I$8+2&lt;=$Y$11,$I$8+2,""))</f>
        <v>45820</v>
      </c>
      <c r="J10" s="44" t="str">
        <f t="shared" si="1"/>
        <v>木</v>
      </c>
      <c r="K10" s="44" t="s">
        <v>0</v>
      </c>
      <c r="L10" s="80"/>
      <c r="M10" s="38" t="str">
        <f>IF($M$8="","",IF($M$8+2&lt;=$Z$11,$M$8+2,""))</f>
        <v/>
      </c>
      <c r="N10" s="4" t="str">
        <f t="shared" si="2"/>
        <v/>
      </c>
      <c r="O10" s="4"/>
      <c r="P10" s="83"/>
      <c r="Q10" s="38" t="str">
        <f>IF($Q$8="","",IF($Q$8+2&lt;=$AA$11,$Q$8+2,""))</f>
        <v/>
      </c>
      <c r="R10" s="4" t="str">
        <f t="shared" si="3"/>
        <v/>
      </c>
      <c r="S10" s="4"/>
      <c r="T10" s="83"/>
      <c r="W10" s="35">
        <f>W7</f>
        <v>45757</v>
      </c>
      <c r="X10" s="35">
        <f>IF(W10=X7,"",IF(X7&gt;EDATE(W10,1)-1,EDATE(W10,1),""))</f>
        <v>45787</v>
      </c>
      <c r="Y10" s="35">
        <f>IF(X10="","",IF(X7&gt;EDATE(W10,2)-1,EDATE(W10,2),""))</f>
        <v>45818</v>
      </c>
      <c r="Z10" s="35" t="str">
        <f>IF(Y10="","",IF(X7&gt;EDATE(W10,3)-1,EDATE(W10,3),""))</f>
        <v/>
      </c>
      <c r="AA10" s="35" t="str">
        <f>IF(Z10="","",IF(X7&gt;EDATE(W10,4)-1,EDATE(W10,4),""))</f>
        <v/>
      </c>
      <c r="AB10" s="35" t="str">
        <f>IF(AA10="","",IF(X7&gt;EDATE(W10,5)-1,EDATE(W10,5),""))</f>
        <v/>
      </c>
    </row>
    <row r="11" spans="1:28">
      <c r="A11" s="45">
        <f>IF($A$8="","",IF($A$8+3&lt;=$W$11,$A$8+3,""))</f>
        <v>45760</v>
      </c>
      <c r="B11" s="46" t="str">
        <f t="shared" si="4"/>
        <v>日</v>
      </c>
      <c r="C11" s="46"/>
      <c r="D11" s="95"/>
      <c r="E11" s="43">
        <f>IF($E$8="","",IF($E$8+3&lt;=$X$11,$E$8+3,""))</f>
        <v>45790</v>
      </c>
      <c r="F11" s="44" t="str">
        <f t="shared" si="0"/>
        <v>火</v>
      </c>
      <c r="G11" s="44" t="s">
        <v>0</v>
      </c>
      <c r="H11" s="80"/>
      <c r="I11" s="43">
        <f>IF($I$8="","",IF($I$8+3&lt;=$Y$11,$I$8+3,""))</f>
        <v>45821</v>
      </c>
      <c r="J11" s="44" t="str">
        <f t="shared" si="1"/>
        <v>金</v>
      </c>
      <c r="K11" s="44" t="s">
        <v>0</v>
      </c>
      <c r="L11" s="80"/>
      <c r="M11" s="38" t="str">
        <f>IF($M$8="","",IF($M$8+3&lt;=$Z$11,$M$8+3,""))</f>
        <v/>
      </c>
      <c r="N11" s="4" t="str">
        <f t="shared" si="2"/>
        <v/>
      </c>
      <c r="O11" s="4"/>
      <c r="P11" s="83"/>
      <c r="Q11" s="38" t="str">
        <f>IF($Q$8="","",IF($Q$8+3&lt;=$AA$11,$Q$8+3,""))</f>
        <v/>
      </c>
      <c r="R11" s="4" t="str">
        <f t="shared" si="3"/>
        <v/>
      </c>
      <c r="S11" s="4"/>
      <c r="T11" s="83"/>
      <c r="W11" s="35">
        <f>IF(W10="","",IF(X7&lt;(EDATE(W10,1)-1),X7,EDATE(W10,1)-1))</f>
        <v>45786</v>
      </c>
      <c r="X11" s="35">
        <f>IF(X10="","",IF(X7&lt;(EDATE(W10,2)-1),X7,EDATE(W10,2)-1))</f>
        <v>45817</v>
      </c>
      <c r="Y11" s="35">
        <f>IF(Y10="","",IF(X7&lt;(EDATE(W10,3)-1),X7,EDATE(W10,3)-1))</f>
        <v>45847</v>
      </c>
      <c r="Z11" s="35" t="str">
        <f>IF(Z10="","",IF(X7&lt;=(EDATE(W10,4)-1),X7,EDATE(W10,4)-1))</f>
        <v/>
      </c>
      <c r="AA11" s="35" t="str">
        <f>IF(AA10="","",IF(X7&lt;=(EDATE(W10,5)-1),X7,EDATE(W10,5)-1))</f>
        <v/>
      </c>
      <c r="AB11" s="35" t="str">
        <f>IF(AB10="","",IF(X7&lt;=(EDATE(W10,6)-1),X7,EDATE(W10,6)-1))</f>
        <v/>
      </c>
    </row>
    <row r="12" spans="1:28">
      <c r="A12" s="43">
        <f>IF($A$8="","",IF($A$8+4&lt;=$W$11,$A$8+4,""))</f>
        <v>45761</v>
      </c>
      <c r="B12" s="44" t="str">
        <f t="shared" si="4"/>
        <v>月</v>
      </c>
      <c r="C12" s="44"/>
      <c r="D12" s="95"/>
      <c r="E12" s="43">
        <f>IF($E$8="","",IF($E$8+4&lt;=$X$11,$E$8+4,""))</f>
        <v>45791</v>
      </c>
      <c r="F12" s="44" t="str">
        <f t="shared" si="0"/>
        <v>水</v>
      </c>
      <c r="G12" s="44" t="s">
        <v>0</v>
      </c>
      <c r="H12" s="80"/>
      <c r="I12" s="45">
        <f>IF($I$8="","",IF($I$8+4&lt;=$Y$11,$I$8+4,""))</f>
        <v>45822</v>
      </c>
      <c r="J12" s="46" t="str">
        <f t="shared" si="1"/>
        <v>土</v>
      </c>
      <c r="K12" s="44"/>
      <c r="L12" s="80"/>
      <c r="M12" s="38" t="str">
        <f>IF($M$8="","",IF($M$8+4&lt;=$Z$11,$M$8+4,""))</f>
        <v/>
      </c>
      <c r="N12" s="4" t="str">
        <f t="shared" si="2"/>
        <v/>
      </c>
      <c r="O12" s="21"/>
      <c r="P12" s="83"/>
      <c r="Q12" s="38" t="str">
        <f>IF($Q$8="","",IF($Q$8+4&lt;=$AA$11,$Q$8+4,""))</f>
        <v/>
      </c>
      <c r="R12" s="4" t="str">
        <f t="shared" si="3"/>
        <v/>
      </c>
      <c r="S12" s="21"/>
      <c r="T12" s="83"/>
    </row>
    <row r="13" spans="1:28">
      <c r="A13" s="43">
        <f>IF($A$8="","",IF($A$8+5&lt;=$W$11,$A$8+5,""))</f>
        <v>45762</v>
      </c>
      <c r="B13" s="44" t="str">
        <f t="shared" si="4"/>
        <v>火</v>
      </c>
      <c r="C13" s="44"/>
      <c r="D13" s="95"/>
      <c r="E13" s="43">
        <f>IF($E$8="","",IF($E$8+5&lt;=$X$11,$E$8+5,""))</f>
        <v>45792</v>
      </c>
      <c r="F13" s="44" t="str">
        <f t="shared" si="0"/>
        <v>木</v>
      </c>
      <c r="G13" s="44" t="s">
        <v>0</v>
      </c>
      <c r="H13" s="80"/>
      <c r="I13" s="45">
        <f>IF($I$8="","",IF($I$8+5&lt;=$Y$11,$I$8+5,""))</f>
        <v>45823</v>
      </c>
      <c r="J13" s="46" t="str">
        <f t="shared" si="1"/>
        <v>日</v>
      </c>
      <c r="K13" s="44"/>
      <c r="L13" s="80"/>
      <c r="M13" s="38" t="str">
        <f>IF($M$8="","",IF($M$8+5&lt;=$Z$11,$M$8+5,""))</f>
        <v/>
      </c>
      <c r="N13" s="4" t="str">
        <f t="shared" si="2"/>
        <v/>
      </c>
      <c r="O13" s="21"/>
      <c r="P13" s="83"/>
      <c r="Q13" s="38" t="str">
        <f>IF($Q$8="","",IF($Q$8+5&lt;=$AA$11,$Q$8+5,""))</f>
        <v/>
      </c>
      <c r="R13" s="4" t="str">
        <f t="shared" si="3"/>
        <v/>
      </c>
      <c r="S13" s="21"/>
      <c r="T13" s="83"/>
    </row>
    <row r="14" spans="1:28">
      <c r="A14" s="43">
        <f>IF($A$8="","",IF($A$8+6&lt;=$W$11,$A$8+6,""))</f>
        <v>45763</v>
      </c>
      <c r="B14" s="44" t="str">
        <f t="shared" si="4"/>
        <v>水</v>
      </c>
      <c r="C14" s="44"/>
      <c r="D14" s="95"/>
      <c r="E14" s="43">
        <f>IF($E$8="","",IF($E$8+6&lt;=$X$11,$E$8+6,""))</f>
        <v>45793</v>
      </c>
      <c r="F14" s="44" t="str">
        <f t="shared" si="0"/>
        <v>金</v>
      </c>
      <c r="G14" s="44" t="s">
        <v>0</v>
      </c>
      <c r="H14" s="80"/>
      <c r="I14" s="43">
        <f>IF($I$8="","",IF($I$8+6&lt;=$Y$11,$I$8+6,""))</f>
        <v>45824</v>
      </c>
      <c r="J14" s="44" t="str">
        <f t="shared" si="1"/>
        <v>月</v>
      </c>
      <c r="K14" s="44" t="s">
        <v>0</v>
      </c>
      <c r="L14" s="80"/>
      <c r="M14" s="38" t="str">
        <f>IF($M$8="","",IF($M$8+6&lt;=$Z$11,$M$8+6,""))</f>
        <v/>
      </c>
      <c r="N14" s="4" t="str">
        <f t="shared" si="2"/>
        <v/>
      </c>
      <c r="O14" s="21"/>
      <c r="P14" s="83"/>
      <c r="Q14" s="38" t="str">
        <f>IF($Q$8="","",IF($Q$8+6&lt;=$AA$11,$Q$8+6,""))</f>
        <v/>
      </c>
      <c r="R14" s="4" t="str">
        <f t="shared" si="3"/>
        <v/>
      </c>
      <c r="S14" s="21"/>
      <c r="T14" s="83"/>
    </row>
    <row r="15" spans="1:28">
      <c r="A15" s="43">
        <f>IF($A$8="","",IF($A$8+7&lt;=$W$11,$A$8+7,""))</f>
        <v>45764</v>
      </c>
      <c r="B15" s="44" t="str">
        <f t="shared" si="4"/>
        <v>木</v>
      </c>
      <c r="C15" s="44"/>
      <c r="D15" s="95"/>
      <c r="E15" s="45">
        <f>IF($E$8="","",IF($E$8+7&lt;=$X$11,$E$8+7,""))</f>
        <v>45794</v>
      </c>
      <c r="F15" s="46" t="str">
        <f t="shared" si="0"/>
        <v>土</v>
      </c>
      <c r="G15" s="47"/>
      <c r="H15" s="80"/>
      <c r="I15" s="43">
        <f>IF($I$8="","",IF($I$8+7&lt;=$Y$11,$I$8+7,""))</f>
        <v>45825</v>
      </c>
      <c r="J15" s="44" t="str">
        <f t="shared" si="1"/>
        <v>火</v>
      </c>
      <c r="K15" s="44" t="s">
        <v>0</v>
      </c>
      <c r="L15" s="80"/>
      <c r="M15" s="38" t="str">
        <f>IF($M$8="","",IF($M$8+7&lt;=$Z$11,$M$8+7,""))</f>
        <v/>
      </c>
      <c r="N15" s="4" t="str">
        <f t="shared" si="2"/>
        <v/>
      </c>
      <c r="O15" s="4"/>
      <c r="P15" s="83"/>
      <c r="Q15" s="38" t="str">
        <f>IF($Q$8="","",IF($Q$8+7&lt;=$AA$11,$Q$8+7,""))</f>
        <v/>
      </c>
      <c r="R15" s="4" t="str">
        <f t="shared" si="3"/>
        <v/>
      </c>
      <c r="S15" s="4"/>
      <c r="T15" s="83"/>
    </row>
    <row r="16" spans="1:28">
      <c r="A16" s="43">
        <f>IF($A$8="","",IF($A$8+8&lt;=$W$11,$A$8+8,""))</f>
        <v>45765</v>
      </c>
      <c r="B16" s="44" t="str">
        <f t="shared" si="4"/>
        <v>金</v>
      </c>
      <c r="C16" s="44"/>
      <c r="D16" s="95"/>
      <c r="E16" s="45">
        <f>IF($E$8="","",IF($E$8+8&lt;=$X$11,$E$8+8,""))</f>
        <v>45795</v>
      </c>
      <c r="F16" s="46" t="str">
        <f t="shared" si="0"/>
        <v>日</v>
      </c>
      <c r="G16" s="47"/>
      <c r="H16" s="80"/>
      <c r="I16" s="43">
        <f>IF($I$8="","",IF($I$8+8&lt;=$Y$11,$I$8+8,""))</f>
        <v>45826</v>
      </c>
      <c r="J16" s="44" t="str">
        <f t="shared" si="1"/>
        <v>水</v>
      </c>
      <c r="K16" s="44" t="s">
        <v>0</v>
      </c>
      <c r="L16" s="80"/>
      <c r="M16" s="38" t="str">
        <f>IF($M$8="","",IF($M$8+8&lt;=$Z$11,$M$8+8,""))</f>
        <v/>
      </c>
      <c r="N16" s="4" t="str">
        <f t="shared" si="2"/>
        <v/>
      </c>
      <c r="O16" s="4"/>
      <c r="P16" s="83"/>
      <c r="Q16" s="38" t="str">
        <f>IF($Q$8="","",IF($Q$8+8&lt;=$AA$11,$Q$8+8,""))</f>
        <v/>
      </c>
      <c r="R16" s="4" t="str">
        <f t="shared" si="3"/>
        <v/>
      </c>
      <c r="S16" s="4"/>
      <c r="T16" s="83"/>
    </row>
    <row r="17" spans="1:20">
      <c r="A17" s="45">
        <f>IF($A$8="","",IF($A$8+9&lt;=$W$11,$A$8+9,""))</f>
        <v>45766</v>
      </c>
      <c r="B17" s="46" t="str">
        <f t="shared" si="4"/>
        <v>土</v>
      </c>
      <c r="C17" s="44"/>
      <c r="D17" s="95"/>
      <c r="E17" s="43">
        <f>IF($E$8="","",IF($E$8+9&lt;=$X$11,$E$8+9,""))</f>
        <v>45796</v>
      </c>
      <c r="F17" s="44" t="str">
        <f t="shared" si="0"/>
        <v>月</v>
      </c>
      <c r="G17" s="50"/>
      <c r="H17" s="80"/>
      <c r="I17" s="43">
        <f>IF($I$8="","",IF($I$8+9&lt;=$Y$11,$I$8+9,""))</f>
        <v>45827</v>
      </c>
      <c r="J17" s="44" t="str">
        <f t="shared" si="1"/>
        <v>木</v>
      </c>
      <c r="K17" s="44" t="s">
        <v>0</v>
      </c>
      <c r="L17" s="80"/>
      <c r="M17" s="38" t="str">
        <f>IF($M$8="","",IF($M$8+9&lt;=$Z$11,$M$8+9,""))</f>
        <v/>
      </c>
      <c r="N17" s="4" t="str">
        <f t="shared" si="2"/>
        <v/>
      </c>
      <c r="O17" s="4"/>
      <c r="P17" s="83"/>
      <c r="Q17" s="38" t="str">
        <f>IF($Q$8="","",IF($Q$8+9&lt;=$AA$11,$Q$8+9,""))</f>
        <v/>
      </c>
      <c r="R17" s="4" t="str">
        <f t="shared" si="3"/>
        <v/>
      </c>
      <c r="S17" s="4"/>
      <c r="T17" s="83"/>
    </row>
    <row r="18" spans="1:20">
      <c r="A18" s="45">
        <f>IF($A$8="","",IF($A$8+10&lt;=$W$11,$A$8+10,""))</f>
        <v>45767</v>
      </c>
      <c r="B18" s="46" t="str">
        <f t="shared" si="4"/>
        <v>日</v>
      </c>
      <c r="C18" s="44"/>
      <c r="D18" s="95"/>
      <c r="E18" s="43">
        <f>IF($E$8="","",IF($E$8+10&lt;=$X$11,$E$8+10,""))</f>
        <v>45797</v>
      </c>
      <c r="F18" s="44" t="str">
        <f t="shared" si="0"/>
        <v>火</v>
      </c>
      <c r="G18" s="50"/>
      <c r="H18" s="80"/>
      <c r="I18" s="43">
        <f>IF($I$8="","",IF($I$8+10&lt;=$Y$11,$I$8+10,""))</f>
        <v>45828</v>
      </c>
      <c r="J18" s="44" t="str">
        <f t="shared" si="1"/>
        <v>金</v>
      </c>
      <c r="K18" s="44" t="s">
        <v>0</v>
      </c>
      <c r="L18" s="80"/>
      <c r="M18" s="38" t="str">
        <f>IF($M$8="","",IF($M$8+10&lt;=$Z$11,$M$8+10,""))</f>
        <v/>
      </c>
      <c r="N18" s="4" t="str">
        <f t="shared" si="2"/>
        <v/>
      </c>
      <c r="O18" s="4"/>
      <c r="P18" s="83"/>
      <c r="Q18" s="38" t="str">
        <f>IF($Q$8="","",IF($Q$8+10&lt;=$AA$11,$Q$8+10,""))</f>
        <v/>
      </c>
      <c r="R18" s="4" t="str">
        <f t="shared" si="3"/>
        <v/>
      </c>
      <c r="S18" s="4"/>
      <c r="T18" s="83"/>
    </row>
    <row r="19" spans="1:20">
      <c r="A19" s="43">
        <f>IF($A$8="","",IF($A$8+11&lt;=$W$11,$A$8+11,""))</f>
        <v>45768</v>
      </c>
      <c r="B19" s="44" t="str">
        <f t="shared" si="4"/>
        <v>月</v>
      </c>
      <c r="C19" s="44"/>
      <c r="D19" s="95"/>
      <c r="E19" s="43">
        <f>IF($E$8="","",IF($E$8+11&lt;=$X$11,$E$8+11,""))</f>
        <v>45798</v>
      </c>
      <c r="F19" s="44" t="str">
        <f t="shared" si="0"/>
        <v>水</v>
      </c>
      <c r="G19" s="50"/>
      <c r="H19" s="80"/>
      <c r="I19" s="45">
        <f>IF($I$8="","",IF($I$8+11&lt;=$Y$11,$I$8+11,""))</f>
        <v>45829</v>
      </c>
      <c r="J19" s="46" t="str">
        <f t="shared" si="1"/>
        <v>土</v>
      </c>
      <c r="K19" s="44"/>
      <c r="L19" s="80"/>
      <c r="M19" s="38" t="str">
        <f>IF($M$8="","",IF($M$8+11&lt;=$Z$11,$M$8+11,""))</f>
        <v/>
      </c>
      <c r="N19" s="4" t="str">
        <f t="shared" si="2"/>
        <v/>
      </c>
      <c r="O19" s="21"/>
      <c r="P19" s="83"/>
      <c r="Q19" s="38" t="str">
        <f>IF($Q$8="","",IF($Q$8+11&lt;=$AA$11,$Q$8+11,""))</f>
        <v/>
      </c>
      <c r="R19" s="4" t="str">
        <f t="shared" si="3"/>
        <v/>
      </c>
      <c r="S19" s="21"/>
      <c r="T19" s="83"/>
    </row>
    <row r="20" spans="1:20">
      <c r="A20" s="43">
        <f>IF($A$8="","",IF($A$8+12&lt;=$W$11,$A$8+12,""))</f>
        <v>45769</v>
      </c>
      <c r="B20" s="44" t="str">
        <f t="shared" si="4"/>
        <v>火</v>
      </c>
      <c r="C20" s="44"/>
      <c r="D20" s="95"/>
      <c r="E20" s="43">
        <f>IF($E$8="","",IF($E$8+12&lt;=$X$11,$E$8+12,""))</f>
        <v>45799</v>
      </c>
      <c r="F20" s="44" t="str">
        <f t="shared" si="0"/>
        <v>木</v>
      </c>
      <c r="G20" s="50"/>
      <c r="H20" s="80"/>
      <c r="I20" s="45">
        <f>IF($I$8="","",IF($I$8+12&lt;=$Y$11,$I$8+12,""))</f>
        <v>45830</v>
      </c>
      <c r="J20" s="46" t="str">
        <f t="shared" si="1"/>
        <v>日</v>
      </c>
      <c r="K20" s="44"/>
      <c r="L20" s="80"/>
      <c r="M20" s="38" t="str">
        <f>IF($M$8="","",IF($M$8+12&lt;=$Z$11,$M$8+12,""))</f>
        <v/>
      </c>
      <c r="N20" s="4" t="str">
        <f t="shared" si="2"/>
        <v/>
      </c>
      <c r="O20" s="21"/>
      <c r="P20" s="83"/>
      <c r="Q20" s="38" t="str">
        <f>IF($Q$8="","",IF($Q$8+12&lt;=$AA$11,$Q$8+12,""))</f>
        <v/>
      </c>
      <c r="R20" s="4" t="str">
        <f t="shared" si="3"/>
        <v/>
      </c>
      <c r="S20" s="21"/>
      <c r="T20" s="83"/>
    </row>
    <row r="21" spans="1:20">
      <c r="A21" s="43">
        <f>IF($A$8="","",IF($A$8+13&lt;=$W$11,$A$8+13,""))</f>
        <v>45770</v>
      </c>
      <c r="B21" s="44" t="str">
        <f t="shared" si="4"/>
        <v>水</v>
      </c>
      <c r="C21" s="44"/>
      <c r="D21" s="95"/>
      <c r="E21" s="43">
        <f>IF($E$8="","",IF($E$8+13&lt;=$X$11,$E$8+13,""))</f>
        <v>45800</v>
      </c>
      <c r="F21" s="44" t="str">
        <f t="shared" si="0"/>
        <v>金</v>
      </c>
      <c r="G21" s="50"/>
      <c r="H21" s="80"/>
      <c r="I21" s="43">
        <f>IF($I$8="","",IF($I$8+13&lt;=$Y$11,$I$8+13,""))</f>
        <v>45831</v>
      </c>
      <c r="J21" s="44" t="str">
        <f t="shared" si="1"/>
        <v>月</v>
      </c>
      <c r="K21" s="44"/>
      <c r="L21" s="80"/>
      <c r="M21" s="38" t="str">
        <f>IF($M$8="","",IF($M$8+13&lt;=$Z$11,$M$8+13,""))</f>
        <v/>
      </c>
      <c r="N21" s="4" t="str">
        <f t="shared" si="2"/>
        <v/>
      </c>
      <c r="O21" s="21"/>
      <c r="P21" s="83"/>
      <c r="Q21" s="38" t="str">
        <f>IF($Q$8="","",IF($Q$8+13&lt;=$AA$11,$Q$8+13,""))</f>
        <v/>
      </c>
      <c r="R21" s="4" t="str">
        <f t="shared" si="3"/>
        <v/>
      </c>
      <c r="S21" s="21"/>
      <c r="T21" s="83"/>
    </row>
    <row r="22" spans="1:20">
      <c r="A22" s="43">
        <f>IF($A$8="","",IF($A$8+14&lt;=$W$11,$A$8+14,""))</f>
        <v>45771</v>
      </c>
      <c r="B22" s="44" t="str">
        <f t="shared" si="4"/>
        <v>木</v>
      </c>
      <c r="C22" s="44"/>
      <c r="D22" s="95"/>
      <c r="E22" s="45">
        <f>IF($E$8="","",IF($E$8+14&lt;=$X$11,$E$8+14,""))</f>
        <v>45801</v>
      </c>
      <c r="F22" s="46" t="str">
        <f t="shared" si="0"/>
        <v>土</v>
      </c>
      <c r="G22" s="50"/>
      <c r="H22" s="80"/>
      <c r="I22" s="43">
        <f>IF($I$8="","",IF($I$8+14&lt;=$Y$11,$I$8+14,""))</f>
        <v>45832</v>
      </c>
      <c r="J22" s="44" t="str">
        <f t="shared" si="1"/>
        <v>火</v>
      </c>
      <c r="K22" s="44"/>
      <c r="L22" s="80"/>
      <c r="M22" s="38" t="str">
        <f>IF($M$8="","",IF($M$8+14&lt;=$Z$11,$M$8+14,""))</f>
        <v/>
      </c>
      <c r="N22" s="4" t="str">
        <f t="shared" si="2"/>
        <v/>
      </c>
      <c r="O22" s="4"/>
      <c r="P22" s="83"/>
      <c r="Q22" s="38" t="str">
        <f>IF($Q$8="","",IF($Q$8+14&lt;=$AA$11,$Q$8+14,""))</f>
        <v/>
      </c>
      <c r="R22" s="4" t="str">
        <f t="shared" si="3"/>
        <v/>
      </c>
      <c r="S22" s="4"/>
      <c r="T22" s="83"/>
    </row>
    <row r="23" spans="1:20">
      <c r="A23" s="43">
        <f>IF($A$8="","",IF($A$8+15&lt;=$W$11,$A$8+15,""))</f>
        <v>45772</v>
      </c>
      <c r="B23" s="44" t="str">
        <f t="shared" si="4"/>
        <v>金</v>
      </c>
      <c r="C23" s="44"/>
      <c r="D23" s="95"/>
      <c r="E23" s="45">
        <f>IF($E$8="","",IF($E$8+15&lt;=$X$11,$E$8+15,""))</f>
        <v>45802</v>
      </c>
      <c r="F23" s="46" t="str">
        <f t="shared" si="0"/>
        <v>日</v>
      </c>
      <c r="G23" s="50"/>
      <c r="H23" s="80"/>
      <c r="I23" s="43">
        <f>IF($I$8="","",IF($I$8+15&lt;=$Y$11,$I$8+15,""))</f>
        <v>45833</v>
      </c>
      <c r="J23" s="44" t="str">
        <f t="shared" si="1"/>
        <v>水</v>
      </c>
      <c r="K23" s="44"/>
      <c r="L23" s="80"/>
      <c r="M23" s="38" t="str">
        <f>IF($M$8="","",IF($M$8+15&lt;=$Z$11,$M$8+15,""))</f>
        <v/>
      </c>
      <c r="N23" s="4" t="str">
        <f t="shared" si="2"/>
        <v/>
      </c>
      <c r="O23" s="4"/>
      <c r="P23" s="83"/>
      <c r="Q23" s="38" t="str">
        <f>IF($Q$8="","",IF($Q$8+15&lt;=$AA$11,$Q$8+15,""))</f>
        <v/>
      </c>
      <c r="R23" s="4" t="str">
        <f t="shared" si="3"/>
        <v/>
      </c>
      <c r="S23" s="4"/>
      <c r="T23" s="83"/>
    </row>
    <row r="24" spans="1:20">
      <c r="A24" s="45">
        <f>IF($A$8="","",IF($A$8+16&lt;=$W$11,$A$8+16,""))</f>
        <v>45773</v>
      </c>
      <c r="B24" s="46" t="str">
        <f t="shared" si="4"/>
        <v>土</v>
      </c>
      <c r="C24" s="46"/>
      <c r="D24" s="95"/>
      <c r="E24" s="43">
        <f>IF($E$8="","",IF($E$8+16&lt;=$X$11,$E$8+16,""))</f>
        <v>45803</v>
      </c>
      <c r="F24" s="44" t="str">
        <f t="shared" si="0"/>
        <v>月</v>
      </c>
      <c r="G24" s="50"/>
      <c r="H24" s="80"/>
      <c r="I24" s="43">
        <f>IF($I$8="","",IF($I$8+16&lt;=$Y$11,$I$8+16,""))</f>
        <v>45834</v>
      </c>
      <c r="J24" s="44" t="str">
        <f t="shared" si="1"/>
        <v>木</v>
      </c>
      <c r="K24" s="44" t="s">
        <v>0</v>
      </c>
      <c r="L24" s="80"/>
      <c r="M24" s="38" t="str">
        <f>IF($M$8="","",IF($M$8+16&lt;=$Z$11,$M$8+16,""))</f>
        <v/>
      </c>
      <c r="N24" s="4" t="str">
        <f t="shared" si="2"/>
        <v/>
      </c>
      <c r="O24" s="4"/>
      <c r="P24" s="83"/>
      <c r="Q24" s="38" t="str">
        <f>IF($Q$8="","",IF($Q$8+16&lt;=$AA$11,$Q$8+16,""))</f>
        <v/>
      </c>
      <c r="R24" s="4" t="str">
        <f t="shared" si="3"/>
        <v/>
      </c>
      <c r="S24" s="4"/>
      <c r="T24" s="83"/>
    </row>
    <row r="25" spans="1:20">
      <c r="A25" s="45">
        <f>IF($A$8="","",IF($A$8+17&lt;=$W$11,$A$8+17,""))</f>
        <v>45774</v>
      </c>
      <c r="B25" s="46" t="str">
        <f t="shared" si="4"/>
        <v>日</v>
      </c>
      <c r="C25" s="46"/>
      <c r="D25" s="95"/>
      <c r="E25" s="43">
        <f>IF($E$8="","",IF($E$8+17&lt;=$X$11,$E$8+17,""))</f>
        <v>45804</v>
      </c>
      <c r="F25" s="44" t="str">
        <f t="shared" si="0"/>
        <v>火</v>
      </c>
      <c r="G25" s="50"/>
      <c r="H25" s="80"/>
      <c r="I25" s="43">
        <f>IF($I$8="","",IF($I$8+17&lt;=$Y$11,$I$8+17,""))</f>
        <v>45835</v>
      </c>
      <c r="J25" s="44" t="str">
        <f t="shared" si="1"/>
        <v>金</v>
      </c>
      <c r="K25" s="44" t="s">
        <v>0</v>
      </c>
      <c r="L25" s="80"/>
      <c r="M25" s="38" t="str">
        <f>IF($M$8="","",IF($M$8+17&lt;=$Z$11,$M$8+17,""))</f>
        <v/>
      </c>
      <c r="N25" s="4" t="str">
        <f t="shared" si="2"/>
        <v/>
      </c>
      <c r="O25" s="4"/>
      <c r="P25" s="83"/>
      <c r="Q25" s="38" t="str">
        <f>IF($Q$8="","",IF($Q$8+17&lt;=$AA$11,$Q$8+17,""))</f>
        <v/>
      </c>
      <c r="R25" s="4" t="str">
        <f t="shared" si="3"/>
        <v/>
      </c>
      <c r="S25" s="4"/>
      <c r="T25" s="83"/>
    </row>
    <row r="26" spans="1:20">
      <c r="A26" s="43">
        <f>IF($A$8="","",IF($A$8+18&lt;=$W$11,$A$8+18,""))</f>
        <v>45775</v>
      </c>
      <c r="B26" s="44" t="str">
        <f t="shared" si="4"/>
        <v>月</v>
      </c>
      <c r="C26" s="44"/>
      <c r="D26" s="95"/>
      <c r="E26" s="43">
        <f>IF($E$8="","",IF($E$8+18&lt;=$X$11,$E$8+18,""))</f>
        <v>45805</v>
      </c>
      <c r="F26" s="44" t="str">
        <f t="shared" si="0"/>
        <v>水</v>
      </c>
      <c r="G26" s="50"/>
      <c r="H26" s="80"/>
      <c r="I26" s="45">
        <f>IF($I$8="","",IF($I$8+18&lt;=$Y$11,$I$8+18,""))</f>
        <v>45836</v>
      </c>
      <c r="J26" s="46" t="str">
        <f t="shared" si="1"/>
        <v>土</v>
      </c>
      <c r="K26" s="44"/>
      <c r="L26" s="80"/>
      <c r="M26" s="38" t="str">
        <f>IF($M$8="","",IF($M$8+18&lt;=$Z$11,$M$8+18,""))</f>
        <v/>
      </c>
      <c r="N26" s="4" t="str">
        <f t="shared" si="2"/>
        <v/>
      </c>
      <c r="O26" s="4"/>
      <c r="P26" s="83"/>
      <c r="Q26" s="38" t="str">
        <f>IF($Q$8="","",IF($Q$8+18&lt;=$AA$11,$Q$8+18,""))</f>
        <v/>
      </c>
      <c r="R26" s="4" t="str">
        <f t="shared" si="3"/>
        <v/>
      </c>
      <c r="S26" s="4"/>
      <c r="T26" s="83"/>
    </row>
    <row r="27" spans="1:20">
      <c r="A27" s="45">
        <f>IF($A$8="","",IF($A$8+19&lt;=$W$11,$A$8+19,""))</f>
        <v>45776</v>
      </c>
      <c r="B27" s="46" t="str">
        <f t="shared" si="4"/>
        <v>火</v>
      </c>
      <c r="C27" s="46"/>
      <c r="D27" s="95"/>
      <c r="E27" s="43">
        <f>IF($E$8="","",IF($E$8+19&lt;=$X$11,$E$8+19,""))</f>
        <v>45806</v>
      </c>
      <c r="F27" s="44" t="str">
        <f t="shared" si="0"/>
        <v>木</v>
      </c>
      <c r="G27" s="50"/>
      <c r="H27" s="80"/>
      <c r="I27" s="45">
        <f>IF($I$8="","",IF($I$8+19&lt;=$Y$11,$I$8+19,""))</f>
        <v>45837</v>
      </c>
      <c r="J27" s="46" t="str">
        <f t="shared" si="1"/>
        <v>日</v>
      </c>
      <c r="K27" s="44"/>
      <c r="L27" s="80"/>
      <c r="M27" s="38" t="str">
        <f>IF($M$8="","",IF($M$8+19&lt;=$Z$11,$M$8+19,""))</f>
        <v/>
      </c>
      <c r="N27" s="4" t="str">
        <f t="shared" si="2"/>
        <v/>
      </c>
      <c r="O27" s="4"/>
      <c r="P27" s="83"/>
      <c r="Q27" s="38" t="str">
        <f>IF($Q$8="","",IF($Q$8+19&lt;=$AA$11,$Q$8+19,""))</f>
        <v/>
      </c>
      <c r="R27" s="4" t="str">
        <f t="shared" si="3"/>
        <v/>
      </c>
      <c r="S27" s="4"/>
      <c r="T27" s="83"/>
    </row>
    <row r="28" spans="1:20">
      <c r="A28" s="43">
        <f>IF($A$8="","",IF($A$8+20&lt;=$W$11,$A$8+20,""))</f>
        <v>45777</v>
      </c>
      <c r="B28" s="44" t="str">
        <f t="shared" si="4"/>
        <v>水</v>
      </c>
      <c r="C28" s="44"/>
      <c r="D28" s="95"/>
      <c r="E28" s="43">
        <f>IF($E$8="","",IF($E$8+20&lt;=$X$11,$E$8+20,""))</f>
        <v>45807</v>
      </c>
      <c r="F28" s="44" t="str">
        <f t="shared" si="0"/>
        <v>金</v>
      </c>
      <c r="G28" s="50"/>
      <c r="H28" s="80"/>
      <c r="I28" s="43">
        <f>IF($I$8="","",IF($I$8+20&lt;=$Y$11,$I$8+20,""))</f>
        <v>45838</v>
      </c>
      <c r="J28" s="44" t="str">
        <f t="shared" si="1"/>
        <v>月</v>
      </c>
      <c r="K28" s="44" t="s">
        <v>0</v>
      </c>
      <c r="L28" s="80"/>
      <c r="M28" s="38" t="str">
        <f>IF($M$8="","",IF($M$8+20&lt;=$Z$11,$M$8+20,""))</f>
        <v/>
      </c>
      <c r="N28" s="4" t="str">
        <f t="shared" si="2"/>
        <v/>
      </c>
      <c r="O28" s="4"/>
      <c r="P28" s="83"/>
      <c r="Q28" s="38" t="str">
        <f>IF($Q$8="","",IF($Q$8+20&lt;=$AA$11,$Q$8+20,""))</f>
        <v/>
      </c>
      <c r="R28" s="4" t="str">
        <f t="shared" si="3"/>
        <v/>
      </c>
      <c r="S28" s="4"/>
      <c r="T28" s="83"/>
    </row>
    <row r="29" spans="1:20">
      <c r="A29" s="43">
        <f>IF($A$8="","",IF($A$8+21&lt;=$W$11,$A$8+21,""))</f>
        <v>45778</v>
      </c>
      <c r="B29" s="44" t="str">
        <f t="shared" si="4"/>
        <v>木</v>
      </c>
      <c r="C29" s="44" t="s">
        <v>0</v>
      </c>
      <c r="D29" s="95"/>
      <c r="E29" s="45">
        <f>IF($E$8="","",IF($E$8+21&lt;=$X$11,$E$8+21,""))</f>
        <v>45808</v>
      </c>
      <c r="F29" s="46" t="str">
        <f t="shared" si="0"/>
        <v>土</v>
      </c>
      <c r="G29" s="47"/>
      <c r="H29" s="80"/>
      <c r="I29" s="43">
        <f>IF($I$8="","",IF($I$8+21&lt;=$Y$11,$I$8+21,""))</f>
        <v>45839</v>
      </c>
      <c r="J29" s="44" t="str">
        <f t="shared" si="1"/>
        <v>火</v>
      </c>
      <c r="K29" s="44"/>
      <c r="L29" s="80"/>
      <c r="M29" s="38" t="str">
        <f>IF($M$8="","",IF($M$8+21&lt;=$Z$11,$M$8+21,""))</f>
        <v/>
      </c>
      <c r="N29" s="4" t="str">
        <f t="shared" si="2"/>
        <v/>
      </c>
      <c r="O29" s="4"/>
      <c r="P29" s="83"/>
      <c r="Q29" s="38" t="str">
        <f>IF($Q$8="","",IF($Q$8+21&lt;=$AA$11,$Q$8+21,""))</f>
        <v/>
      </c>
      <c r="R29" s="4" t="str">
        <f t="shared" si="3"/>
        <v/>
      </c>
      <c r="S29" s="4"/>
      <c r="T29" s="83"/>
    </row>
    <row r="30" spans="1:20">
      <c r="A30" s="43">
        <f>IF($A$8="","",IF($A$8+22&lt;=$W$11,$A$8+22,""))</f>
        <v>45779</v>
      </c>
      <c r="B30" s="44" t="str">
        <f t="shared" si="4"/>
        <v>金</v>
      </c>
      <c r="C30" s="44" t="s">
        <v>0</v>
      </c>
      <c r="D30" s="95"/>
      <c r="E30" s="45">
        <f>IF($E$8="","",IF($E$8+22&lt;=$X$11,$E$8+22,""))</f>
        <v>45809</v>
      </c>
      <c r="F30" s="46" t="str">
        <f t="shared" si="0"/>
        <v>日</v>
      </c>
      <c r="G30" s="47"/>
      <c r="H30" s="80"/>
      <c r="I30" s="43">
        <f>IF($I$8="","",IF($I$8+22&lt;=$Y$11,$I$8+22,""))</f>
        <v>45840</v>
      </c>
      <c r="J30" s="44" t="str">
        <f t="shared" si="1"/>
        <v>水</v>
      </c>
      <c r="K30" s="44" t="s">
        <v>0</v>
      </c>
      <c r="L30" s="80"/>
      <c r="M30" s="38" t="str">
        <f>IF($M$8="","",IF($M$8+22&lt;=$Z$11,$M$8+22,""))</f>
        <v/>
      </c>
      <c r="N30" s="4" t="str">
        <f t="shared" si="2"/>
        <v/>
      </c>
      <c r="O30" s="4"/>
      <c r="P30" s="83"/>
      <c r="Q30" s="38" t="str">
        <f>IF($Q$8="","",IF($Q$8+22&lt;=$AA$11,$Q$8+22,""))</f>
        <v/>
      </c>
      <c r="R30" s="4" t="str">
        <f t="shared" si="3"/>
        <v/>
      </c>
      <c r="S30" s="4"/>
      <c r="T30" s="83"/>
    </row>
    <row r="31" spans="1:20">
      <c r="A31" s="45">
        <f>IF($A$8="","",IF($A$8+23&lt;=$W$11,$A$8+23,""))</f>
        <v>45780</v>
      </c>
      <c r="B31" s="46" t="str">
        <f t="shared" si="4"/>
        <v>土</v>
      </c>
      <c r="C31" s="47"/>
      <c r="D31" s="95"/>
      <c r="E31" s="43">
        <f>IF($E$8="","",IF($E$8+23&lt;=$X$11,$E$8+23,""))</f>
        <v>45810</v>
      </c>
      <c r="F31" s="44" t="str">
        <f t="shared" si="0"/>
        <v>月</v>
      </c>
      <c r="G31" s="50"/>
      <c r="H31" s="80"/>
      <c r="I31" s="43">
        <f>IF($I$8="","",IF($I$8+23&lt;=$Y$11,$I$8+23,""))</f>
        <v>45841</v>
      </c>
      <c r="J31" s="44" t="str">
        <f t="shared" si="1"/>
        <v>木</v>
      </c>
      <c r="K31" s="44" t="s">
        <v>0</v>
      </c>
      <c r="L31" s="80"/>
      <c r="M31" s="38" t="str">
        <f>IF($M$8="","",IF($M$8+23&lt;=$Z$11,$M$8+23,""))</f>
        <v/>
      </c>
      <c r="N31" s="4" t="str">
        <f t="shared" si="2"/>
        <v/>
      </c>
      <c r="O31" s="4"/>
      <c r="P31" s="83"/>
      <c r="Q31" s="38" t="str">
        <f>IF($Q$8="","",IF($Q$8+23&lt;=$AA$11,$Q$8+23,""))</f>
        <v/>
      </c>
      <c r="R31" s="4" t="str">
        <f t="shared" si="3"/>
        <v/>
      </c>
      <c r="S31" s="4"/>
      <c r="T31" s="83"/>
    </row>
    <row r="32" spans="1:20">
      <c r="A32" s="45">
        <f>IF($A$8="","",IF($A$8+24&lt;=$W$11,$A$8+24,""))</f>
        <v>45781</v>
      </c>
      <c r="B32" s="46" t="str">
        <f t="shared" si="4"/>
        <v>日</v>
      </c>
      <c r="C32" s="47"/>
      <c r="D32" s="95"/>
      <c r="E32" s="43">
        <f>IF($E$8="","",IF($E$8+24&lt;=$X$11,$E$8+24,""))</f>
        <v>45811</v>
      </c>
      <c r="F32" s="44" t="str">
        <f t="shared" si="0"/>
        <v>火</v>
      </c>
      <c r="G32" s="44" t="s">
        <v>0</v>
      </c>
      <c r="H32" s="80"/>
      <c r="I32" s="43">
        <f>IF($I$8="","",IF($I$8+24&lt;=$Y$11,$I$8+24,""))</f>
        <v>45842</v>
      </c>
      <c r="J32" s="44" t="str">
        <f t="shared" si="1"/>
        <v>金</v>
      </c>
      <c r="K32" s="44" t="s">
        <v>0</v>
      </c>
      <c r="L32" s="80"/>
      <c r="M32" s="38" t="str">
        <f>IF($M$8="","",IF($M$8+24&lt;=$Z$11,$M$8+24,""))</f>
        <v/>
      </c>
      <c r="N32" s="4" t="str">
        <f t="shared" si="2"/>
        <v/>
      </c>
      <c r="O32" s="4"/>
      <c r="P32" s="83"/>
      <c r="Q32" s="38" t="str">
        <f>IF($Q$8="","",IF($Q$8+24&lt;=$AA$11,$Q$8+24,""))</f>
        <v/>
      </c>
      <c r="R32" s="4" t="str">
        <f t="shared" si="3"/>
        <v/>
      </c>
      <c r="S32" s="4"/>
      <c r="T32" s="83"/>
    </row>
    <row r="33" spans="1:20">
      <c r="A33" s="45">
        <f>IF($A$8="","",IF($A$8+25&lt;=$W$11,$A$8+25,""))</f>
        <v>45782</v>
      </c>
      <c r="B33" s="46" t="str">
        <f t="shared" si="4"/>
        <v>月</v>
      </c>
      <c r="C33" s="47"/>
      <c r="D33" s="95"/>
      <c r="E33" s="43">
        <f>IF($E$8="","",IF($E$8+25&lt;=$X$11,$E$8+25,""))</f>
        <v>45812</v>
      </c>
      <c r="F33" s="44" t="str">
        <f t="shared" si="0"/>
        <v>水</v>
      </c>
      <c r="G33" s="44"/>
      <c r="H33" s="80"/>
      <c r="I33" s="45">
        <f>IF($I$8="","",IF($I$8+25&lt;=$Y$11,$I$8+25,""))</f>
        <v>45843</v>
      </c>
      <c r="J33" s="46" t="str">
        <f t="shared" si="1"/>
        <v>土</v>
      </c>
      <c r="K33" s="44"/>
      <c r="L33" s="80"/>
      <c r="M33" s="38" t="str">
        <f>IF($M$8="","",IF($M$8+25&lt;=$Z$11,$M$8+25,""))</f>
        <v/>
      </c>
      <c r="N33" s="4" t="str">
        <f t="shared" si="2"/>
        <v/>
      </c>
      <c r="O33" s="4"/>
      <c r="P33" s="83"/>
      <c r="Q33" s="38" t="str">
        <f>IF($Q$8="","",IF($Q$8+25&lt;=$AA$11,$Q$8+25,""))</f>
        <v/>
      </c>
      <c r="R33" s="4" t="str">
        <f t="shared" si="3"/>
        <v/>
      </c>
      <c r="S33" s="4"/>
      <c r="T33" s="83"/>
    </row>
    <row r="34" spans="1:20">
      <c r="A34" s="45">
        <f>IF($A$8="","",IF($A$8+26&lt;=$W$11,$A$8+26,""))</f>
        <v>45783</v>
      </c>
      <c r="B34" s="46" t="str">
        <f t="shared" si="4"/>
        <v>火</v>
      </c>
      <c r="C34" s="46"/>
      <c r="D34" s="95"/>
      <c r="E34" s="43">
        <f>IF($E$8="","",IF($E$8+26&lt;=$X$11,$E$8+26,""))</f>
        <v>45813</v>
      </c>
      <c r="F34" s="44" t="str">
        <f t="shared" si="0"/>
        <v>木</v>
      </c>
      <c r="G34" s="44" t="s">
        <v>0</v>
      </c>
      <c r="H34" s="80"/>
      <c r="I34" s="45">
        <f>IF($I$8="","",IF($I$8+26&lt;=$Y$11,$I$8+26,""))</f>
        <v>45844</v>
      </c>
      <c r="J34" s="46" t="str">
        <f t="shared" si="1"/>
        <v>日</v>
      </c>
      <c r="K34" s="44"/>
      <c r="L34" s="80"/>
      <c r="M34" s="38" t="str">
        <f>IF($M$8="","",IF($M$8+26&lt;=$Z$11,$M$8+26,""))</f>
        <v/>
      </c>
      <c r="N34" s="4" t="str">
        <f t="shared" si="2"/>
        <v/>
      </c>
      <c r="O34" s="4"/>
      <c r="P34" s="83"/>
      <c r="Q34" s="38" t="str">
        <f>IF($Q$8="","",IF($Q$8+26&lt;=$AA$11,$Q$8+26,""))</f>
        <v/>
      </c>
      <c r="R34" s="4" t="str">
        <f t="shared" si="3"/>
        <v/>
      </c>
      <c r="S34" s="4"/>
      <c r="T34" s="83"/>
    </row>
    <row r="35" spans="1:20">
      <c r="A35" s="43">
        <f>IF($A$8="","",IF($A$8+27&lt;=$W$11,$A$8+27,""))</f>
        <v>45784</v>
      </c>
      <c r="B35" s="44" t="str">
        <f t="shared" si="4"/>
        <v>水</v>
      </c>
      <c r="C35" s="44"/>
      <c r="D35" s="95"/>
      <c r="E35" s="43">
        <f>IF($E$8="","",IF($E$8+27&lt;=$X$11,$E$8+27,""))</f>
        <v>45814</v>
      </c>
      <c r="F35" s="44" t="str">
        <f t="shared" si="0"/>
        <v>金</v>
      </c>
      <c r="G35" s="44" t="s">
        <v>0</v>
      </c>
      <c r="H35" s="80"/>
      <c r="I35" s="43">
        <f>IF($I$8="","",IF($I$8+27&lt;=$Y$11,$I$8+27,""))</f>
        <v>45845</v>
      </c>
      <c r="J35" s="44" t="str">
        <f t="shared" si="1"/>
        <v>月</v>
      </c>
      <c r="K35" s="44" t="s">
        <v>0</v>
      </c>
      <c r="L35" s="80"/>
      <c r="M35" s="38" t="str">
        <f>IF($M$8="","",IF($M$8+27&lt;=$Z$11,$M$8+27,""))</f>
        <v/>
      </c>
      <c r="N35" s="4" t="str">
        <f t="shared" si="2"/>
        <v/>
      </c>
      <c r="O35" s="4"/>
      <c r="P35" s="83"/>
      <c r="Q35" s="38" t="str">
        <f>IF($Q$8="","",IF($Q$8+27&lt;=$AA$11,$Q$8+27,""))</f>
        <v/>
      </c>
      <c r="R35" s="4" t="str">
        <f t="shared" si="3"/>
        <v/>
      </c>
      <c r="S35" s="4"/>
      <c r="T35" s="83"/>
    </row>
    <row r="36" spans="1:20">
      <c r="A36" s="43">
        <f>IF($A$8="","",IF($A$8+28&lt;=$W$11,$A$8+28,""))</f>
        <v>45785</v>
      </c>
      <c r="B36" s="44" t="str">
        <f t="shared" si="4"/>
        <v>木</v>
      </c>
      <c r="C36" s="44" t="s">
        <v>0</v>
      </c>
      <c r="D36" s="95"/>
      <c r="E36" s="45">
        <f>IF($E$8="","",IF($E$8+28&lt;=$X$11,$E$8+28,""))</f>
        <v>45815</v>
      </c>
      <c r="F36" s="46" t="str">
        <f t="shared" si="0"/>
        <v>土</v>
      </c>
      <c r="G36" s="47"/>
      <c r="H36" s="80"/>
      <c r="I36" s="43">
        <f>IF($I$8="","",IF($I$8+28&lt;=$Y$11,$I$8+28,""))</f>
        <v>45846</v>
      </c>
      <c r="J36" s="44" t="str">
        <f t="shared" si="1"/>
        <v>火</v>
      </c>
      <c r="K36" s="44" t="s">
        <v>0</v>
      </c>
      <c r="L36" s="80"/>
      <c r="M36" s="38" t="str">
        <f>IF($M$8="","",IF($M$8+28&lt;=$Z$11,$M$8+28,""))</f>
        <v/>
      </c>
      <c r="N36" s="4" t="str">
        <f t="shared" si="2"/>
        <v/>
      </c>
      <c r="O36" s="4"/>
      <c r="P36" s="83"/>
      <c r="Q36" s="38" t="str">
        <f>IF($Q$8="","",IF($Q$8+28&lt;=$AA$11,$Q$8+28,""))</f>
        <v/>
      </c>
      <c r="R36" s="4" t="str">
        <f t="shared" si="3"/>
        <v/>
      </c>
      <c r="S36" s="4"/>
      <c r="T36" s="83"/>
    </row>
    <row r="37" spans="1:20">
      <c r="A37" s="43">
        <f>IF($A$8="","",IF($A$8+29&lt;=$W$11,$A$8+29,""))</f>
        <v>45786</v>
      </c>
      <c r="B37" s="48" t="str">
        <f t="shared" si="4"/>
        <v>金</v>
      </c>
      <c r="C37" s="49" t="s">
        <v>0</v>
      </c>
      <c r="D37" s="95"/>
      <c r="E37" s="45">
        <f>IF($E$8="","",IF($E$8+29&lt;=$X$11,$E$8+29,""))</f>
        <v>45816</v>
      </c>
      <c r="F37" s="46" t="str">
        <f t="shared" si="0"/>
        <v>日</v>
      </c>
      <c r="G37" s="47"/>
      <c r="H37" s="80"/>
      <c r="I37" s="43">
        <f>IF($I$8="","",IF($I$8+29&lt;=$Y$11,$I$8+29,""))</f>
        <v>45847</v>
      </c>
      <c r="J37" s="44" t="str">
        <f t="shared" si="1"/>
        <v>水</v>
      </c>
      <c r="K37" s="44" t="s">
        <v>0</v>
      </c>
      <c r="L37" s="80"/>
      <c r="M37" s="38" t="str">
        <f>IF($M$8="","",IF($M$8+29&lt;=$Z$11,$M$8+29,""))</f>
        <v/>
      </c>
      <c r="N37" s="4" t="str">
        <f t="shared" si="2"/>
        <v/>
      </c>
      <c r="O37" s="4"/>
      <c r="P37" s="83"/>
      <c r="Q37" s="38" t="str">
        <f>IF($Q$8="","",IF($Q$8+29&lt;=$AA$11,$Q$8+29,""))</f>
        <v/>
      </c>
      <c r="R37" s="4" t="str">
        <f t="shared" si="3"/>
        <v/>
      </c>
      <c r="S37" s="4"/>
      <c r="T37" s="83"/>
    </row>
    <row r="38" spans="1:20">
      <c r="A38" s="43" t="str">
        <f>IF($A$8="","",IF($A$8+30&lt;=$W$11,$A$8+30,""))</f>
        <v/>
      </c>
      <c r="B38" s="48" t="str">
        <f t="shared" si="4"/>
        <v/>
      </c>
      <c r="C38" s="48"/>
      <c r="D38" s="96"/>
      <c r="E38" s="43">
        <f>IF($E$8="","",IF($E$8+30&lt;=$X$11,$E$8+30,""))</f>
        <v>45817</v>
      </c>
      <c r="F38" s="44" t="str">
        <f t="shared" si="0"/>
        <v>月</v>
      </c>
      <c r="G38" s="51"/>
      <c r="H38" s="81"/>
      <c r="I38" s="43" t="str">
        <f>IF($I$8="","",IF($I$8+30&lt;=$Y$11,$I$8+30,""))</f>
        <v/>
      </c>
      <c r="J38" s="44" t="str">
        <f t="shared" si="1"/>
        <v/>
      </c>
      <c r="K38" s="44"/>
      <c r="L38" s="81"/>
      <c r="M38" s="38" t="str">
        <f>IF($M$8="","",IF($M$8+30&lt;=$Z$11,$M$8+30,""))</f>
        <v/>
      </c>
      <c r="N38" s="4" t="str">
        <f t="shared" si="2"/>
        <v/>
      </c>
      <c r="O38" s="4"/>
      <c r="P38" s="84"/>
      <c r="Q38" s="38" t="str">
        <f>IF($Q$8="","",IF($Q$8+30&lt;=$AA$11,$Q$8+30,""))</f>
        <v/>
      </c>
      <c r="R38" s="4" t="str">
        <f t="shared" si="3"/>
        <v/>
      </c>
      <c r="S38" s="4"/>
      <c r="T38" s="84"/>
    </row>
    <row r="39" spans="1:20">
      <c r="A39" s="3" t="s">
        <v>1</v>
      </c>
      <c r="B39" s="3"/>
      <c r="C39" s="3">
        <f>COUNTIF(C8:C38,"○")</f>
        <v>5</v>
      </c>
      <c r="E39" s="3" t="s">
        <v>1</v>
      </c>
      <c r="G39" s="3">
        <f>COUNTIF(G8:G38,"○")</f>
        <v>7</v>
      </c>
      <c r="I39" s="3" t="s">
        <v>1</v>
      </c>
      <c r="K39" s="3">
        <f>COUNTIF(K8:K38,"○")</f>
        <v>18</v>
      </c>
      <c r="M39" s="3" t="s">
        <v>1</v>
      </c>
      <c r="N39" s="3"/>
      <c r="O39" s="3">
        <f>COUNTIF(O8:O38,"○")</f>
        <v>0</v>
      </c>
      <c r="Q39" s="3" t="s">
        <v>1</v>
      </c>
      <c r="R39" s="3"/>
      <c r="S39" s="3">
        <f>COUNTIF(S8:S38,"○")</f>
        <v>0</v>
      </c>
    </row>
    <row r="41" spans="1:20" ht="18.75" customHeight="1">
      <c r="J41" s="1"/>
      <c r="P41" s="93" t="s">
        <v>38</v>
      </c>
      <c r="Q41" s="93"/>
      <c r="R41" s="93"/>
      <c r="S41" s="94"/>
      <c r="T41" s="52">
        <v>57</v>
      </c>
    </row>
    <row r="42" spans="1:20" ht="18.75" customHeight="1">
      <c r="J42" s="1"/>
      <c r="P42" s="93" t="s">
        <v>39</v>
      </c>
      <c r="Q42" s="93"/>
      <c r="R42" s="93"/>
      <c r="S42" s="94"/>
      <c r="T42" s="53">
        <f>SUM(A39:L39)</f>
        <v>30</v>
      </c>
    </row>
    <row r="43" spans="1:20" ht="18.75" customHeight="1">
      <c r="G43" s="5"/>
      <c r="J43" s="1"/>
      <c r="P43" s="91" t="s">
        <v>40</v>
      </c>
      <c r="Q43" s="91"/>
      <c r="R43" s="91"/>
      <c r="S43" s="92"/>
      <c r="T43" s="54">
        <f>ROUNDDOWN(T42/T41,2)</f>
        <v>0.52</v>
      </c>
    </row>
    <row r="44" spans="1:20" ht="18.75" customHeight="1">
      <c r="G44" s="5"/>
      <c r="J44" s="1"/>
      <c r="P44" s="6"/>
      <c r="Q44" s="6"/>
      <c r="R44" s="6"/>
      <c r="S44" s="6"/>
      <c r="T44" s="29"/>
    </row>
    <row r="45" spans="1:20">
      <c r="L45" s="30"/>
      <c r="M45" s="16"/>
      <c r="N45" s="16"/>
      <c r="O45" s="16"/>
      <c r="P45" s="16"/>
      <c r="Q45" s="16"/>
      <c r="R45" s="16"/>
      <c r="S45" s="16"/>
      <c r="T45" s="16"/>
    </row>
    <row r="46" spans="1:20" ht="133.5" customHeight="1">
      <c r="A46" s="75" t="s">
        <v>37</v>
      </c>
      <c r="B46" s="76"/>
      <c r="C46" s="76"/>
      <c r="D46" s="76"/>
      <c r="E46" s="76"/>
      <c r="F46" s="76"/>
      <c r="G46" s="76"/>
      <c r="H46" s="76"/>
      <c r="I46" s="76"/>
      <c r="J46" s="76"/>
      <c r="K46" s="77"/>
      <c r="L46" s="77"/>
      <c r="M46" s="77"/>
      <c r="N46" s="77"/>
      <c r="O46" s="77"/>
      <c r="P46" s="77"/>
      <c r="Q46" s="77"/>
      <c r="R46" s="77"/>
      <c r="S46" s="77"/>
      <c r="T46" s="77"/>
    </row>
    <row r="47" spans="1:20" ht="81.95" customHeight="1">
      <c r="A47" s="75" t="s">
        <v>33</v>
      </c>
      <c r="B47" s="76"/>
      <c r="C47" s="76"/>
      <c r="D47" s="76"/>
      <c r="E47" s="76"/>
      <c r="F47" s="76"/>
      <c r="G47" s="76"/>
      <c r="H47" s="76"/>
      <c r="I47" s="76"/>
      <c r="J47" s="76"/>
      <c r="K47" s="77"/>
      <c r="L47" s="77"/>
      <c r="M47" s="77"/>
      <c r="N47" s="77"/>
      <c r="O47" s="77"/>
      <c r="P47" s="77"/>
      <c r="Q47" s="77"/>
      <c r="R47" s="77"/>
      <c r="S47" s="77"/>
      <c r="T47" s="77"/>
    </row>
    <row r="48" spans="1:20" ht="26.1" customHeight="1">
      <c r="A48" s="17" t="s">
        <v>20</v>
      </c>
      <c r="B48" s="18"/>
      <c r="C48" s="18"/>
      <c r="D48" s="18"/>
      <c r="E48" s="18"/>
      <c r="F48" s="18"/>
      <c r="G48" s="18"/>
      <c r="H48" s="18"/>
      <c r="I48" s="18"/>
      <c r="J48" s="18"/>
      <c r="K48" s="18"/>
      <c r="L48" s="31"/>
      <c r="M48" s="31"/>
      <c r="N48" s="31"/>
      <c r="O48" s="31"/>
      <c r="P48" s="31"/>
      <c r="Q48" s="31"/>
      <c r="R48" s="31"/>
      <c r="S48" s="31"/>
      <c r="T48" s="31"/>
    </row>
    <row r="49" spans="1:41" ht="9" customHeight="1">
      <c r="A49" s="23"/>
      <c r="B49" s="24"/>
      <c r="C49" s="24"/>
      <c r="D49" s="24"/>
      <c r="E49" s="24"/>
      <c r="F49" s="24"/>
      <c r="G49" s="24"/>
      <c r="H49" s="24"/>
      <c r="I49" s="24"/>
      <c r="J49" s="24"/>
      <c r="K49" s="24"/>
      <c r="L49" s="19" t="s">
        <v>21</v>
      </c>
      <c r="M49" s="19"/>
      <c r="N49" s="19"/>
      <c r="O49" s="19"/>
      <c r="P49" s="19"/>
      <c r="Q49" s="19"/>
      <c r="R49" s="19"/>
      <c r="S49" s="19"/>
      <c r="T49" s="19"/>
      <c r="U49" s="10"/>
      <c r="V49" s="10"/>
      <c r="W49" s="10"/>
      <c r="X49" s="10"/>
      <c r="Y49" s="10"/>
      <c r="Z49" s="10"/>
      <c r="AA49" s="10"/>
      <c r="AB49" s="10"/>
      <c r="AC49" s="10"/>
      <c r="AD49" s="10"/>
      <c r="AE49" s="10"/>
      <c r="AF49" s="10"/>
      <c r="AG49" s="10"/>
      <c r="AH49" s="10"/>
      <c r="AI49" s="10"/>
      <c r="AJ49" s="10"/>
      <c r="AK49" s="10"/>
      <c r="AL49" s="10"/>
      <c r="AM49" s="10"/>
      <c r="AN49" s="10"/>
      <c r="AO49" s="11"/>
    </row>
    <row r="50" spans="1:41" s="12" customFormat="1" ht="113.45" customHeight="1">
      <c r="A50" s="23"/>
      <c r="B50" s="24"/>
      <c r="C50" s="24"/>
      <c r="D50" s="24"/>
      <c r="E50" s="24"/>
      <c r="F50" s="24"/>
      <c r="G50" s="24"/>
      <c r="H50" s="24"/>
      <c r="I50" s="24"/>
      <c r="J50" s="24"/>
      <c r="K50" s="24"/>
      <c r="L50" s="62"/>
      <c r="M50" s="63"/>
      <c r="N50" s="63"/>
      <c r="O50" s="63"/>
      <c r="P50" s="63"/>
      <c r="Q50" s="63"/>
      <c r="R50" s="63"/>
      <c r="S50" s="63"/>
      <c r="T50" s="63"/>
      <c r="U50" s="10"/>
      <c r="V50" s="10"/>
      <c r="W50" s="10"/>
      <c r="X50" s="10"/>
      <c r="Y50" s="10"/>
      <c r="Z50" s="10"/>
      <c r="AA50" s="10"/>
      <c r="AB50" s="10"/>
      <c r="AC50" s="10"/>
      <c r="AD50" s="10"/>
      <c r="AE50" s="10"/>
      <c r="AF50" s="10"/>
      <c r="AG50" s="10"/>
      <c r="AH50" s="10"/>
      <c r="AI50" s="10"/>
      <c r="AJ50" s="10"/>
      <c r="AK50" s="10"/>
      <c r="AL50" s="10"/>
      <c r="AM50" s="10"/>
      <c r="AN50" s="10"/>
      <c r="AO50" s="11"/>
    </row>
    <row r="51" spans="1:41" s="12" customFormat="1" ht="53.45" customHeight="1">
      <c r="A51" s="26"/>
      <c r="B51" s="24"/>
      <c r="C51" s="24"/>
      <c r="D51" s="24"/>
      <c r="E51" s="24"/>
      <c r="F51" s="24"/>
      <c r="G51" s="24"/>
      <c r="H51" s="24"/>
      <c r="I51" s="24"/>
      <c r="J51" s="24"/>
      <c r="K51" s="24"/>
      <c r="L51" s="24"/>
      <c r="M51" s="25"/>
      <c r="N51" s="25"/>
      <c r="O51" s="25"/>
      <c r="P51" s="25"/>
      <c r="Q51" s="25"/>
      <c r="R51" s="25"/>
      <c r="S51" s="25"/>
      <c r="T51" s="25"/>
      <c r="U51" s="13"/>
      <c r="V51" s="13"/>
      <c r="W51" s="13"/>
      <c r="X51" s="13"/>
      <c r="Y51" s="13"/>
      <c r="Z51" s="13"/>
      <c r="AA51" s="13"/>
      <c r="AB51" s="13"/>
      <c r="AC51" s="13"/>
      <c r="AD51" s="13"/>
      <c r="AE51" s="13"/>
      <c r="AF51" s="13"/>
      <c r="AG51" s="13"/>
      <c r="AH51" s="13"/>
      <c r="AI51" s="13"/>
      <c r="AJ51" s="13"/>
      <c r="AK51" s="13"/>
      <c r="AL51" s="13"/>
      <c r="AM51" s="13"/>
      <c r="AN51" s="10"/>
      <c r="AO51" s="11"/>
    </row>
    <row r="52" spans="1:41" s="12" customFormat="1" ht="41.1" customHeight="1">
      <c r="A52" s="23"/>
      <c r="B52" s="27"/>
      <c r="C52" s="27"/>
      <c r="D52" s="27"/>
      <c r="E52" s="27"/>
      <c r="F52" s="27"/>
      <c r="G52" s="27"/>
      <c r="H52" s="27"/>
      <c r="I52" s="27"/>
      <c r="J52" s="27"/>
      <c r="K52" s="27"/>
      <c r="L52" s="27"/>
      <c r="M52" s="28"/>
      <c r="N52" s="28"/>
      <c r="O52" s="28"/>
      <c r="P52" s="28"/>
      <c r="Q52" s="28"/>
      <c r="R52" s="28"/>
      <c r="S52" s="28"/>
      <c r="T52" s="28"/>
      <c r="U52" s="14"/>
      <c r="V52" s="14"/>
      <c r="W52" s="14"/>
      <c r="X52" s="14"/>
      <c r="Y52" s="14"/>
      <c r="Z52" s="14"/>
      <c r="AA52" s="14"/>
      <c r="AB52" s="14"/>
      <c r="AC52" s="14"/>
      <c r="AD52" s="14"/>
      <c r="AE52" s="14"/>
      <c r="AF52" s="14"/>
      <c r="AG52" s="14"/>
      <c r="AH52" s="14"/>
      <c r="AI52" s="14"/>
      <c r="AJ52" s="14"/>
      <c r="AK52" s="14"/>
      <c r="AL52" s="14"/>
      <c r="AM52" s="14"/>
      <c r="AN52" s="14"/>
      <c r="AO52" s="15"/>
    </row>
  </sheetData>
  <mergeCells count="20">
    <mergeCell ref="Q3:T3"/>
    <mergeCell ref="Q4:T4"/>
    <mergeCell ref="Q6:T6"/>
    <mergeCell ref="M6:P6"/>
    <mergeCell ref="L50:T50"/>
    <mergeCell ref="P43:S43"/>
    <mergeCell ref="A46:T46"/>
    <mergeCell ref="A47:T47"/>
    <mergeCell ref="A6:D6"/>
    <mergeCell ref="E6:H6"/>
    <mergeCell ref="I6:L6"/>
    <mergeCell ref="P41:S41"/>
    <mergeCell ref="P42:S42"/>
    <mergeCell ref="D8:D38"/>
    <mergeCell ref="H8:H38"/>
    <mergeCell ref="L8:L38"/>
    <mergeCell ref="P8:P38"/>
    <mergeCell ref="T8:T38"/>
    <mergeCell ref="E4:F4"/>
    <mergeCell ref="I4:J4"/>
  </mergeCells>
  <phoneticPr fontId="2"/>
  <dataValidations count="1">
    <dataValidation type="list" allowBlank="1" showInputMessage="1" showErrorMessage="1" sqref="S15:S18 G8:G9 C8:C30 C34:C38 O10:O11 G32:G35 G11:G14 S8:S11 O8 O15:O18 S22:S38 O22:O38 K8:K38">
      <formula1>"○"</formula1>
    </dataValidation>
  </dataValidations>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認定様式9号添付資料（参考様式）</vt:lpstr>
      <vt:lpstr>記入例</vt:lpstr>
      <vt:lpstr>記入例!Print_Area</vt:lpstr>
      <vt:lpstr>'認定様式9号添付資料（参考様式）'!Print_Area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2025-04-11T07:41:22Z</dcterms:created>
  <dcterms:modified xsi:type="dcterms:W3CDTF">2025-08-01T02:34:38Z</dcterms:modified>
</cp:coreProperties>
</file>