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40.xml" ContentType="application/vnd.ms-excel.controlproperties+xml"/>
  <Override PartName="/xl/comments9.xml" ContentType="application/vnd.openxmlformats-officedocument.spreadsheetml.comments+xml"/>
  <Override PartName="/xl/drawings/drawing13.xml" ContentType="application/vnd.openxmlformats-officedocument.drawing+xml"/>
  <Override PartName="/xl/comments10.xml" ContentType="application/vnd.openxmlformats-officedocument.spreadsheetml.comments+xml"/>
  <Override PartName="/xl/drawings/drawing14.xml" ContentType="application/vnd.openxmlformats-officedocument.drawing+xml"/>
  <Override PartName="/xl/comments11.xml" ContentType="application/vnd.openxmlformats-officedocument.spreadsheetml.comments+xml"/>
  <Override PartName="/xl/drawings/drawing15.xml" ContentType="application/vnd.openxmlformats-officedocument.drawing+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drawings/drawing20.xml" ContentType="application/vnd.openxmlformats-officedocument.drawing+xml"/>
  <Override PartName="/xl/comments16.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comments17.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2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6.xml" ContentType="application/vnd.openxmlformats-officedocument.drawing+xml"/>
  <Override PartName="/xl/comments22.xml" ContentType="application/vnd.openxmlformats-officedocument.spreadsheetml.comments+xml"/>
  <Override PartName="/xl/drawings/drawing27.xml" ContentType="application/vnd.openxmlformats-officedocument.drawing+xml"/>
  <Override PartName="/xl/comments23.xml" ContentType="application/vnd.openxmlformats-officedocument.spreadsheetml.comments+xml"/>
  <Override PartName="/xl/drawings/drawing28.xml" ContentType="application/vnd.openxmlformats-officedocument.drawing+xml"/>
  <Override PartName="/xl/comments24.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drawings/drawing32.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301168\Desktop\様式ＨＰあっぷ用\"/>
    </mc:Choice>
  </mc:AlternateContent>
  <bookViews>
    <workbookView xWindow="11985" yWindow="-15" windowWidth="12030" windowHeight="11475" tabRatio="897"/>
  </bookViews>
  <sheets>
    <sheet name="改正点" sheetId="85" r:id="rId1"/>
    <sheet name="修正履歴" sheetId="87" state="hidden" r:id="rId2"/>
    <sheet name="一覧表" sheetId="1" r:id="rId3"/>
    <sheet name="様式1" sheetId="2" r:id="rId4"/>
    <sheet name="様式2" sheetId="34" r:id="rId5"/>
    <sheet name="様式3基" sheetId="75" r:id="rId6"/>
    <sheet name="様式3実" sheetId="77" state="hidden" r:id="rId7"/>
    <sheet name="様式4" sheetId="5" r:id="rId8"/>
    <sheet name="代表者･役員一覧" sheetId="26" r:id="rId9"/>
    <sheet name="様式5基" sheetId="66" r:id="rId10"/>
    <sheet name="様式5実" sheetId="71" state="hidden" r:id="rId11"/>
    <sheet name="様式5計画書" sheetId="84" r:id="rId12"/>
    <sheet name="様式5企業実習計画書" sheetId="88" r:id="rId13"/>
    <sheet name="様式5DX推進" sheetId="89" r:id="rId14"/>
    <sheet name="様式6" sheetId="72" r:id="rId15"/>
    <sheet name="様式7の１" sheetId="64" r:id="rId16"/>
    <sheet name="様式7の3" sheetId="58" r:id="rId17"/>
    <sheet name="様式8" sheetId="79" r:id="rId18"/>
    <sheet name="様式9" sheetId="12" r:id="rId19"/>
    <sheet name="様式10 " sheetId="54" r:id="rId20"/>
    <sheet name="様式12" sheetId="15" r:id="rId21"/>
    <sheet name="様式13の1基" sheetId="78" r:id="rId22"/>
    <sheet name="様式13の2(自己評価)" sheetId="68" r:id="rId23"/>
    <sheet name="様式13の1実" sheetId="73" state="hidden" r:id="rId24"/>
    <sheet name="様式14 " sheetId="45" r:id="rId25"/>
    <sheet name="様式15の1基" sheetId="83" r:id="rId26"/>
    <sheet name="様式15の2基" sheetId="82" r:id="rId27"/>
    <sheet name="様式15の1実" sheetId="18" state="hidden" r:id="rId28"/>
    <sheet name="様式15の2実" sheetId="19" state="hidden" r:id="rId29"/>
    <sheet name="様式16の２" sheetId="21" r:id="rId30"/>
    <sheet name="様式17" sheetId="56" r:id="rId31"/>
    <sheet name="様式18" sheetId="69" r:id="rId32"/>
    <sheet name="オリエンテーション基" sheetId="36" r:id="rId33"/>
    <sheet name="オリエンテーション実" sheetId="81" state="hidden" r:id="rId34"/>
    <sheet name="コース案内(表)" sheetId="59" r:id="rId35"/>
    <sheet name="コース案内(裏)基" sheetId="29" r:id="rId36"/>
    <sheet name="コース案内(裏)実" sheetId="74" state="hidden" r:id="rId37"/>
    <sheet name="独自チラシ" sheetId="52" r:id="rId38"/>
    <sheet name="新聞広告等" sheetId="53" r:id="rId39"/>
    <sheet name="機構処理" sheetId="57" state="hidden" r:id="rId40"/>
    <sheet name="登録用" sheetId="44" state="hidden" r:id="rId41"/>
    <sheet name="開講スケジュール" sheetId="86" state="hidden" r:id="rId42"/>
  </sheets>
  <definedNames>
    <definedName name="_Order1">255</definedName>
    <definedName name="_Order2">255</definedName>
    <definedName name="_xlnm.Print_Area" localSheetId="32">オリエンテーション基!$A$3:$E$31</definedName>
    <definedName name="_xlnm.Print_Area" localSheetId="33">オリエンテーション実!$A$3:$E$33</definedName>
    <definedName name="_xlnm.Print_Area" localSheetId="34">'コース案内(表)'!$A$1:$L$53</definedName>
    <definedName name="_xlnm.Print_Area" localSheetId="35">'コース案内(裏)基'!$A$1:$Z$117</definedName>
    <definedName name="_xlnm.Print_Area" localSheetId="36">'コース案内(裏)実'!$A$1:$Y$93</definedName>
    <definedName name="_xlnm.Print_Area" localSheetId="2">一覧表!$A$1:$N$84</definedName>
    <definedName name="_xlnm.Print_Area" localSheetId="0">改正点!$A$1:$N$54</definedName>
    <definedName name="_xlnm.Print_Area" localSheetId="41">開講スケジュール!$B$19:$I$67</definedName>
    <definedName name="_xlnm.Print_Area" localSheetId="1">修正履歴!$A$1:$D$46</definedName>
    <definedName name="_xlnm.Print_Area" localSheetId="38">新聞広告等!$A$1:$I$98</definedName>
    <definedName name="_xlnm.Print_Area" localSheetId="8">代表者･役員一覧!$A$1:$I$37</definedName>
    <definedName name="_xlnm.Print_Area" localSheetId="40">登録用!$A$1:$B$49</definedName>
    <definedName name="_xlnm.Print_Area" localSheetId="37">独自チラシ!$A$2:$I$103</definedName>
    <definedName name="_xlnm.Print_Area" localSheetId="3">様式1!$A$1:$S$62</definedName>
    <definedName name="_xlnm.Print_Area" localSheetId="19">'様式10 '!$A$1:$O$74</definedName>
    <definedName name="_xlnm.Print_Area" localSheetId="20">様式12!$A$1:$P$28</definedName>
    <definedName name="_xlnm.Print_Area" localSheetId="21">様式13の1基!$A$1:$AI$335</definedName>
    <definedName name="_xlnm.Print_Area" localSheetId="23">様式13の1実!$A$1:$AI$290</definedName>
    <definedName name="_xlnm.Print_Area" localSheetId="22">'様式13の2(自己評価)'!$A$1:$AI$58</definedName>
    <definedName name="_xlnm.Print_Area" localSheetId="24">'様式14 '!$A$1:$R$30</definedName>
    <definedName name="_xlnm.Print_Area" localSheetId="25">様式15の1基!$A$1:$R$24</definedName>
    <definedName name="_xlnm.Print_Area" localSheetId="27">様式15の1実!$A$1:$R$28</definedName>
    <definedName name="_xlnm.Print_Area" localSheetId="26">様式15の2基!$A$1:$V$44</definedName>
    <definedName name="_xlnm.Print_Area" localSheetId="28">様式15の2実!$A$1:$V$49</definedName>
    <definedName name="_xlnm.Print_Area" localSheetId="29">様式16の２!$A$1:$H$44</definedName>
    <definedName name="_xlnm.Print_Area" localSheetId="30">様式17!$A$1:$AD$191</definedName>
    <definedName name="_xlnm.Print_Area" localSheetId="31">様式18!$A$1:$P$78</definedName>
    <definedName name="_xlnm.Print_Area" localSheetId="4">様式2!$A$1:$Y$43</definedName>
    <definedName name="_xlnm.Print_Area" localSheetId="5">様式3基!$A$1:$Y$108</definedName>
    <definedName name="_xlnm.Print_Area" localSheetId="6">様式3実!$A$1:$Y$113</definedName>
    <definedName name="_xlnm.Print_Area" localSheetId="7">様式4!$A$1:$S$55</definedName>
    <definedName name="_xlnm.Print_Area" localSheetId="13">様式5DX推進!$A$4:$E$48</definedName>
    <definedName name="_xlnm.Print_Area" localSheetId="12">様式5企業実習計画書!$A$2:$X$25</definedName>
    <definedName name="_xlnm.Print_Area" localSheetId="9">様式5基!$A$1:$AL$139</definedName>
    <definedName name="_xlnm.Print_Area" localSheetId="11">様式5計画書!$A$2:$X$25</definedName>
    <definedName name="_xlnm.Print_Area" localSheetId="10">様式5実!$A$1:$AL$140</definedName>
    <definedName name="_xlnm.Print_Area" localSheetId="14">様式6!$A$1:$AG$179</definedName>
    <definedName name="_xlnm.Print_Area" localSheetId="15">様式7の１!$A$1:$K$194</definedName>
    <definedName name="_xlnm.Print_Area" localSheetId="16">様式7の3!$A$1:$W$23</definedName>
    <definedName name="_xlnm.Print_Area" localSheetId="17">様式8!$A$1:$F$82</definedName>
    <definedName name="_xlnm.Print_Area" localSheetId="18">様式9!$A$1:$AI$50</definedName>
    <definedName name="_xlnm.Print_Titles" localSheetId="38">新聞広告等!$7:$7</definedName>
    <definedName name="_xlnm.Print_Titles" localSheetId="37">独自チラシ!$9:$9</definedName>
    <definedName name="_xlnm.Print_Titles" localSheetId="21">様式13の1基!$26:$27</definedName>
    <definedName name="_xlnm.Print_Titles" localSheetId="23">様式13の1実!$26:$27</definedName>
    <definedName name="_xlnm.Print_Titles" localSheetId="30">様式17!$3:$3</definedName>
    <definedName name="_xlnm.Print_Titles" localSheetId="5">様式3基!$6:$6</definedName>
    <definedName name="_xlnm.Print_Titles" localSheetId="6">様式3実!$6:$6</definedName>
    <definedName name="Z_0F6E090E_FD1C_46D6_9253_5CD2FEC7E180_.wvu.PrintArea" localSheetId="20">様式12!$A$1:$P$28</definedName>
    <definedName name="Z_0F6E090E_FD1C_46D6_9253_5CD2FEC7E180_.wvu.PrintArea" localSheetId="18">様式9!$A$1:$AJ$50</definedName>
    <definedName name="オンライン訓練">機構処理!$T$137:$X$152</definedName>
    <definedName name="オンライン形態">機構処理!$S$27</definedName>
    <definedName name="ハローワーク来所日1">開講スケジュール!$D$11</definedName>
    <definedName name="ハローワーク来所日2">開講スケジュール!$D$12</definedName>
    <definedName name="ハローワーク来所日3">開講スケジュール!$D$13</definedName>
    <definedName name="ハローワーク来所日4">開講スケジュール!$D$14</definedName>
    <definedName name="ハローワーク来所日5">開講スケジュール!$D$15</definedName>
    <definedName name="ハローワーク来所日6">開講スケジュール!$D$16</definedName>
    <definedName name="ハローワーク来所日パターン">開講スケジュール!$H$10</definedName>
    <definedName name="科目リスト2">OFFSET(機構処理!$G$43,0,0,機構処理!$B$130,1)</definedName>
    <definedName name="科目表">OFFSET(機構処理!$C$43,0,0,機構処理!$C$130,1)</definedName>
    <definedName name="開講日">開講スケジュール!$D$3</definedName>
    <definedName name="開講日リスト">開講スケジュール!$B$20:$B$67</definedName>
    <definedName name="開講予定日">開講スケジュール!$B$20:$B$67</definedName>
    <definedName name="学科">OFFSET(機構処理!$O$172,0,0,機構処理!$N$204-機構処理!$N$175+1,1)</definedName>
    <definedName name="企業実習時間">機構処理!$G$38</definedName>
    <definedName name="企業実習有無">機構処理!$G$37</definedName>
    <definedName name="訓練コース">機構処理!$J$35:$J$36</definedName>
    <definedName name="訓練コース名">機構処理!$D$24</definedName>
    <definedName name="訓練科名">機構処理!$D$26</definedName>
    <definedName name="訓練開始時刻">機構処理!$D$31</definedName>
    <definedName name="訓練開始日">機構処理!$D$27</definedName>
    <definedName name="訓練概要">機構処理!$D$34</definedName>
    <definedName name="訓練月数">機構処理!$D$29</definedName>
    <definedName name="訓練時間合計">機構処理!$BF$62</definedName>
    <definedName name="訓練時間総合計_基">様式5基!$H$125</definedName>
    <definedName name="訓練時間総合計_実">様式5実!$H$125</definedName>
    <definedName name="訓練実施施設TEL">機構処理!$D$21</definedName>
    <definedName name="訓練実施施設建物名">機構処理!$D$20</definedName>
    <definedName name="訓練実施施設住所">機構処理!$D$19</definedName>
    <definedName name="訓練実施施設名">機構処理!$D$17</definedName>
    <definedName name="訓練実施施設郵便番号">機構処理!$D$18</definedName>
    <definedName name="訓練種別CD">機構処理!$I$35:$L$36</definedName>
    <definedName name="訓練種別コード">機構処理!$G$24</definedName>
    <definedName name="訓練種別分類">機構処理!$O$35:$O$54</definedName>
    <definedName name="訓練種別名">機構処理!$D$24</definedName>
    <definedName name="訓練終了時刻">機構処理!$D$32</definedName>
    <definedName name="訓練終了日">機構処理!$D$28</definedName>
    <definedName name="訓練総時間">機構処理!$D$36</definedName>
    <definedName name="訓練対象者">機構処理!$D$35</definedName>
    <definedName name="訓練定員">機構処理!$D$30</definedName>
    <definedName name="訓練日数">機構処理!$D$37</definedName>
    <definedName name="訓練分野">機構処理!$D$25</definedName>
    <definedName name="訓練分野CD">機構処理!$N$35:$Q$54</definedName>
    <definedName name="訓練分野コード">機構処理!$K$28</definedName>
    <definedName name="訓練目標">機構処理!$D$33</definedName>
    <definedName name="元号CD">機構処理!$N$8:$P$14</definedName>
    <definedName name="元号コード">機構処理!$K$24</definedName>
    <definedName name="混在型">機構処理!$T$27</definedName>
    <definedName name="実技">OFFSET(機構処理!$O$205,0,0,機構処理!$N$240-機構処理!$N$208+1,1)</definedName>
    <definedName name="実施機関TEL">機構処理!$D$12</definedName>
    <definedName name="実施機関住所">機構処理!$D$11</definedName>
    <definedName name="実施機関代表者">機構処理!$D$9</definedName>
    <definedName name="実施機関番号">機構処理!$D$13</definedName>
    <definedName name="実施機関名">機構処理!$D$7</definedName>
    <definedName name="実施機関名カナ">機構処理!$D$8</definedName>
    <definedName name="実施機関郵便番号">機構処理!$D$10</definedName>
    <definedName name="実践" localSheetId="34">'コース案内(表)'!$S$32:$Z$49</definedName>
    <definedName name="種別コード">機構処理!$K$27</definedName>
    <definedName name="受理番号連番">機構処理!$K$29</definedName>
    <definedName name="祝祭日">OFFSET(開講スケジュール!$T$3,1,,COUNT(開講スケジュール!$T$4:$T$113))</definedName>
    <definedName name="職歴年号">機構処理!$N$10:$N$14</definedName>
    <definedName name="申請書受理番号">機構処理!$N$26</definedName>
    <definedName name="申請日">機構処理!$D$4</definedName>
    <definedName name="設立年号">機構処理!$N$8:$N$14</definedName>
    <definedName name="選考結果発送日">開講スケジュール!$D$9</definedName>
    <definedName name="選考日">開講スケジュール!$D$8</definedName>
    <definedName name="単独型">機構処理!$U$27</definedName>
    <definedName name="中止決定From">開講スケジュール!$D$6</definedName>
    <definedName name="中止決定To">開講スケジュール!$D$7</definedName>
    <definedName name="都道府県CD">機構処理!$R$8:$S$15</definedName>
    <definedName name="都道府県コード">機構処理!$K$26</definedName>
    <definedName name="土日祝合計">機構処理!$BF$63</definedName>
    <definedName name="土日祝日訓練">機構処理!$BD$23</definedName>
    <definedName name="内容">機構処理!$C$134:$C$137</definedName>
    <definedName name="日数合計">機構処理!$BF$61</definedName>
    <definedName name="年度CD">機構処理!$I$8:$L$12</definedName>
    <definedName name="年度コード">機構処理!$K$25</definedName>
    <definedName name="併用">機構処理!$V$27:$V$28</definedName>
    <definedName name="募集期間From">開講スケジュール!$D$4</definedName>
    <definedName name="募集期間To">開講スケジュール!$D$5</definedName>
    <definedName name="法人番号">機構処理!$D$14</definedName>
    <definedName name="無指定">機構処理!$W$27</definedName>
    <definedName name="様5入修">機構処理!$C$140:$C$142</definedName>
    <definedName name="様6_訓練時間合計">様式6!$AC$178</definedName>
    <definedName name="様式5号シート">機構処理!$G$36</definedName>
    <definedName name="来所パターン">開講スケジュール!$D$10</definedName>
  </definedNames>
  <calcPr calcId="162913"/>
</workbook>
</file>

<file path=xl/calcChain.xml><?xml version="1.0" encoding="utf-8"?>
<calcChain xmlns="http://schemas.openxmlformats.org/spreadsheetml/2006/main">
  <c r="L117" i="71" l="1"/>
  <c r="AX22" i="66" l="1"/>
  <c r="AX23" i="66"/>
  <c r="AX24" i="66"/>
  <c r="AX25" i="66"/>
  <c r="AX26" i="66"/>
  <c r="AX27" i="66"/>
  <c r="AX21" i="66"/>
  <c r="AX20" i="66" l="1"/>
  <c r="AO22" i="66" s="1"/>
  <c r="AX22" i="71"/>
  <c r="AX23" i="71"/>
  <c r="AX24" i="71"/>
  <c r="AX25" i="71"/>
  <c r="AX26" i="71"/>
  <c r="AX27" i="71"/>
  <c r="AX21" i="71"/>
  <c r="AX20" i="71" l="1"/>
  <c r="AO22" i="71" s="1"/>
  <c r="M49" i="1"/>
  <c r="S51" i="1"/>
  <c r="AN31" i="66" l="1"/>
  <c r="AN20" i="66"/>
  <c r="AN9" i="66"/>
  <c r="AN17" i="66"/>
  <c r="AN20" i="71"/>
  <c r="AN9" i="71"/>
  <c r="AN17" i="71"/>
  <c r="AN31" i="71"/>
  <c r="U42" i="2"/>
  <c r="U41" i="2"/>
  <c r="U11" i="2"/>
  <c r="N39" i="1" l="1"/>
  <c r="A3" i="89" l="1"/>
  <c r="K48" i="89"/>
  <c r="K47" i="89"/>
  <c r="K46" i="89"/>
  <c r="K45" i="89"/>
  <c r="K44" i="89"/>
  <c r="K43" i="89"/>
  <c r="L48" i="89" s="1"/>
  <c r="K42" i="89"/>
  <c r="K41" i="89"/>
  <c r="K40" i="89"/>
  <c r="K39" i="89"/>
  <c r="K38" i="89"/>
  <c r="K37" i="89"/>
  <c r="K36" i="89"/>
  <c r="K35" i="89"/>
  <c r="K34" i="89"/>
  <c r="K33" i="89"/>
  <c r="K32" i="89"/>
  <c r="K31" i="89"/>
  <c r="K30" i="89"/>
  <c r="K29" i="89"/>
  <c r="K28" i="89"/>
  <c r="K27" i="89"/>
  <c r="K26" i="89"/>
  <c r="K25" i="89"/>
  <c r="K24" i="89"/>
  <c r="K23" i="89"/>
  <c r="K22" i="89"/>
  <c r="K21" i="89"/>
  <c r="K20" i="89"/>
  <c r="K19" i="89"/>
  <c r="K18" i="89"/>
  <c r="K17" i="89"/>
  <c r="K16" i="89"/>
  <c r="K15" i="89"/>
  <c r="K14" i="89"/>
  <c r="K13" i="89"/>
  <c r="K12" i="89"/>
  <c r="K11" i="89"/>
  <c r="K10" i="89"/>
  <c r="K9" i="89"/>
  <c r="K8" i="89"/>
  <c r="K7" i="89"/>
  <c r="K6" i="89"/>
  <c r="L42" i="89" l="1"/>
  <c r="L29" i="89"/>
  <c r="L22" i="89"/>
  <c r="A2" i="89" s="1"/>
  <c r="L49" i="89" l="1"/>
  <c r="C142" i="57"/>
  <c r="C140" i="57"/>
  <c r="C141" i="57" l="1"/>
  <c r="C137" i="57"/>
  <c r="C136" i="57"/>
  <c r="C135" i="57"/>
  <c r="C134" i="57"/>
  <c r="N41" i="1" l="1"/>
  <c r="N40" i="1"/>
  <c r="L117" i="66"/>
  <c r="S40" i="1" l="1"/>
  <c r="M40" i="1"/>
  <c r="E20" i="2" l="1"/>
  <c r="AI139" i="72" l="1"/>
  <c r="AJ139" i="72" s="1"/>
  <c r="AI88" i="72"/>
  <c r="AI66" i="72"/>
  <c r="AI44" i="72"/>
  <c r="AI21" i="72"/>
  <c r="AI85" i="57"/>
  <c r="BC93" i="57"/>
  <c r="AU85" i="57"/>
  <c r="AK89" i="57"/>
  <c r="AI81" i="57"/>
  <c r="AN93" i="57"/>
  <c r="AZ85" i="57"/>
  <c r="AU81" i="57"/>
  <c r="BE81" i="57"/>
  <c r="AE85" i="57"/>
  <c r="AA93" i="57"/>
  <c r="AS93" i="57"/>
  <c r="AX85" i="57"/>
  <c r="AG85" i="57"/>
  <c r="AZ72" i="57"/>
  <c r="AI93" i="57"/>
  <c r="AN77" i="57"/>
  <c r="BA77" i="57"/>
  <c r="AL81" i="57"/>
  <c r="AR93" i="57"/>
  <c r="AH89" i="57"/>
  <c r="AN72" i="57"/>
  <c r="AX81" i="57"/>
  <c r="AS72" i="57"/>
  <c r="BD93" i="57"/>
  <c r="AW77" i="57"/>
  <c r="AH93" i="57"/>
  <c r="BD72" i="57"/>
  <c r="AY85" i="57"/>
  <c r="AS85" i="57"/>
  <c r="AW89" i="57"/>
  <c r="AC81" i="57"/>
  <c r="AV85" i="57"/>
  <c r="BD89" i="57"/>
  <c r="AJ77" i="57"/>
  <c r="AS89" i="57"/>
  <c r="BE72" i="57"/>
  <c r="AM77" i="57"/>
  <c r="AW93" i="57"/>
  <c r="BD77" i="57"/>
  <c r="AE89" i="57"/>
  <c r="AI89" i="57"/>
  <c r="BC77" i="57"/>
  <c r="AL85" i="57"/>
  <c r="AH72" i="57"/>
  <c r="BB89" i="57"/>
  <c r="BA89" i="57"/>
  <c r="AQ77" i="57"/>
  <c r="BE89" i="57"/>
  <c r="AA77" i="57"/>
  <c r="AQ85" i="57"/>
  <c r="AK72" i="57"/>
  <c r="AV72" i="57"/>
  <c r="AP89" i="57"/>
  <c r="AC77" i="57"/>
  <c r="AE93" i="57"/>
  <c r="AJ72" i="57"/>
  <c r="AY81" i="57"/>
  <c r="AZ77" i="57"/>
  <c r="AO89" i="57"/>
  <c r="AL89" i="57"/>
  <c r="AB93" i="57"/>
  <c r="AN85" i="57"/>
  <c r="AR72" i="57"/>
  <c r="AI72" i="57"/>
  <c r="AD89" i="57"/>
  <c r="AT81" i="57"/>
  <c r="AO72" i="57"/>
  <c r="AF89" i="57"/>
  <c r="AT77" i="57"/>
  <c r="AF72" i="57"/>
  <c r="AJ81" i="57"/>
  <c r="AF93" i="57"/>
  <c r="AD85" i="57"/>
  <c r="AN81" i="57"/>
  <c r="AJ89" i="57"/>
  <c r="AQ89" i="57"/>
  <c r="AC72" i="57"/>
  <c r="AG72" i="57"/>
  <c r="BC89" i="57"/>
  <c r="AH77" i="57"/>
  <c r="AF81" i="57"/>
  <c r="AL72" i="57"/>
  <c r="BA81" i="57"/>
  <c r="AV81" i="57"/>
  <c r="AM81" i="57"/>
  <c r="AP77" i="57"/>
  <c r="AD93" i="57"/>
  <c r="AO93" i="57"/>
  <c r="AL77" i="57"/>
  <c r="AR85" i="57"/>
  <c r="AB85" i="57"/>
  <c r="AW72" i="57"/>
  <c r="AG77" i="57"/>
  <c r="AG89" i="57"/>
  <c r="AM85" i="57"/>
  <c r="BA85" i="57"/>
  <c r="AO85" i="57"/>
  <c r="AJ85" i="57"/>
  <c r="BB81" i="57"/>
  <c r="AA24" i="57"/>
  <c r="AA85" i="57"/>
  <c r="AW81" i="57"/>
  <c r="AE77" i="57"/>
  <c r="BB77" i="57"/>
  <c r="AY89" i="57"/>
  <c r="AN89" i="57"/>
  <c r="AP93" i="57"/>
  <c r="AQ72" i="57"/>
  <c r="AH85" i="57"/>
  <c r="AZ93" i="57"/>
  <c r="AE81" i="57"/>
  <c r="AV93" i="57"/>
  <c r="BE93" i="57"/>
  <c r="AX93" i="57"/>
  <c r="AP72" i="57"/>
  <c r="AU89" i="57"/>
  <c r="AJ93" i="57"/>
  <c r="BC72" i="57"/>
  <c r="AM72" i="57"/>
  <c r="BD81" i="57"/>
  <c r="AK81" i="57"/>
  <c r="AC89" i="57"/>
  <c r="BD85" i="57"/>
  <c r="BC85" i="57"/>
  <c r="AX77" i="57"/>
  <c r="AZ81" i="57"/>
  <c r="AU72" i="57"/>
  <c r="AF85" i="57"/>
  <c r="AO77" i="57"/>
  <c r="AU93" i="57"/>
  <c r="AX72" i="57"/>
  <c r="AR89" i="57"/>
  <c r="AQ81" i="57"/>
  <c r="AW85" i="57"/>
  <c r="BA72" i="57"/>
  <c r="AB81" i="57"/>
  <c r="AK77" i="57"/>
  <c r="AG93" i="57"/>
  <c r="AT85" i="57"/>
  <c r="AB89" i="57"/>
  <c r="AF77" i="57"/>
  <c r="AS77" i="57"/>
  <c r="AY77" i="57"/>
  <c r="AT72" i="57"/>
  <c r="AB77" i="57"/>
  <c r="AD77" i="57"/>
  <c r="AB72" i="57"/>
  <c r="AD81" i="57"/>
  <c r="AK93" i="57"/>
  <c r="AL93" i="57"/>
  <c r="AU77" i="57"/>
  <c r="BE77" i="57"/>
  <c r="BC81" i="57"/>
  <c r="AE72" i="57"/>
  <c r="AV89" i="57"/>
  <c r="AX89" i="57"/>
  <c r="AQ93" i="57"/>
  <c r="AC85" i="57"/>
  <c r="AM93" i="57"/>
  <c r="AI77" i="57"/>
  <c r="BE85" i="57"/>
  <c r="AZ89" i="57"/>
  <c r="AA72" i="57"/>
  <c r="AR77" i="57"/>
  <c r="AG81" i="57"/>
  <c r="AP81" i="57"/>
  <c r="AC93" i="57"/>
  <c r="AH81" i="57"/>
  <c r="BA93" i="57"/>
  <c r="AY93" i="57"/>
  <c r="BB93" i="57"/>
  <c r="AD72" i="57"/>
  <c r="AO81" i="57"/>
  <c r="BB72" i="57"/>
  <c r="AP85" i="57"/>
  <c r="AY72" i="57"/>
  <c r="AS81" i="57"/>
  <c r="AV77" i="57"/>
  <c r="AT93" i="57"/>
  <c r="AM89" i="57"/>
  <c r="AA81" i="57"/>
  <c r="AT89" i="57"/>
  <c r="AR81" i="57"/>
  <c r="AA89" i="57"/>
  <c r="AK85" i="57"/>
  <c r="BB85" i="57"/>
  <c r="AA76" i="57" l="1"/>
  <c r="AA91" i="57"/>
  <c r="AA90" i="57"/>
  <c r="AA92" i="57"/>
  <c r="AA80" i="57"/>
  <c r="AA78" i="57"/>
  <c r="AA79" i="57"/>
  <c r="AA86" i="57"/>
  <c r="AA88" i="57"/>
  <c r="AA87" i="57"/>
  <c r="AA96" i="57"/>
  <c r="AA95" i="57"/>
  <c r="AA94" i="57"/>
  <c r="AA84" i="57"/>
  <c r="AA83" i="57"/>
  <c r="AA82" i="57"/>
  <c r="M72" i="1"/>
  <c r="M66" i="1"/>
  <c r="M60" i="1"/>
  <c r="M44" i="1"/>
  <c r="M27" i="1"/>
  <c r="M13" i="1"/>
  <c r="S18" i="1"/>
  <c r="M41" i="1" l="1"/>
  <c r="BG31" i="71" l="1"/>
  <c r="BF31" i="71"/>
  <c r="BE31" i="71"/>
  <c r="BC31" i="71"/>
  <c r="BB31" i="71"/>
  <c r="BA31" i="71"/>
  <c r="BG31" i="66" l="1"/>
  <c r="BF31" i="66"/>
  <c r="BE31" i="66"/>
  <c r="BC31" i="66"/>
  <c r="BB31" i="66"/>
  <c r="BA31" i="66"/>
  <c r="S72" i="1" l="1"/>
  <c r="S71" i="1"/>
  <c r="S70" i="1"/>
  <c r="S69" i="1"/>
  <c r="S68" i="1"/>
  <c r="S67" i="1"/>
  <c r="S66" i="1"/>
  <c r="S65" i="1"/>
  <c r="S64" i="1"/>
  <c r="S63" i="1"/>
  <c r="S62" i="1"/>
  <c r="S61" i="1"/>
  <c r="S60" i="1"/>
  <c r="S59" i="1"/>
  <c r="S58" i="1"/>
  <c r="S57" i="1"/>
  <c r="S56" i="1"/>
  <c r="S55" i="1"/>
  <c r="S54" i="1"/>
  <c r="S53" i="1"/>
  <c r="S52" i="1"/>
  <c r="S50" i="1"/>
  <c r="S49" i="1"/>
  <c r="S48" i="1"/>
  <c r="S47" i="1"/>
  <c r="S46" i="1"/>
  <c r="S45" i="1"/>
  <c r="S44" i="1"/>
  <c r="S43" i="1"/>
  <c r="S42" i="1"/>
  <c r="S41" i="1"/>
  <c r="S39" i="1"/>
  <c r="S38" i="1"/>
  <c r="S37" i="1"/>
  <c r="S36" i="1"/>
  <c r="S35" i="1"/>
  <c r="S34" i="1"/>
  <c r="S33" i="1"/>
  <c r="S32" i="1"/>
  <c r="S31" i="1"/>
  <c r="S30" i="1"/>
  <c r="S29" i="1"/>
  <c r="S28" i="1"/>
  <c r="S27" i="1"/>
  <c r="S26" i="1"/>
  <c r="S25" i="1"/>
  <c r="S24" i="1"/>
  <c r="S23" i="1"/>
  <c r="S22" i="1"/>
  <c r="S21" i="1"/>
  <c r="S20" i="1"/>
  <c r="S19" i="1"/>
  <c r="S17" i="1"/>
  <c r="S16" i="1"/>
  <c r="S15" i="1"/>
  <c r="S14" i="1"/>
  <c r="S13" i="1"/>
  <c r="S12" i="1"/>
  <c r="S11" i="1"/>
  <c r="S10" i="1"/>
  <c r="S9" i="1"/>
  <c r="D8" i="88" l="1"/>
  <c r="P7" i="88"/>
  <c r="D7" i="88"/>
  <c r="M39" i="1" l="1"/>
  <c r="S27" i="57" l="1"/>
  <c r="X11" i="74" l="1"/>
  <c r="R11" i="74"/>
  <c r="F11" i="74"/>
  <c r="X10" i="74"/>
  <c r="R10" i="74"/>
  <c r="F10" i="74"/>
  <c r="D15" i="29" l="1"/>
  <c r="Y10" i="29"/>
  <c r="Y9" i="29"/>
  <c r="Y8" i="29"/>
  <c r="S10" i="29"/>
  <c r="S9" i="29"/>
  <c r="S8" i="29"/>
  <c r="G10" i="29"/>
  <c r="G9" i="29"/>
  <c r="G8" i="29"/>
  <c r="E43" i="57" l="1"/>
  <c r="B49" i="44"/>
  <c r="B48" i="44"/>
  <c r="B47" i="44"/>
  <c r="B46" i="44"/>
  <c r="B45" i="44"/>
  <c r="B44" i="44"/>
  <c r="K29" i="57" l="1"/>
  <c r="D19" i="57"/>
  <c r="D30" i="57"/>
  <c r="B21" i="44" s="1"/>
  <c r="D28" i="57"/>
  <c r="N15" i="66" s="1"/>
  <c r="D27" i="57"/>
  <c r="N36" i="57"/>
  <c r="D26" i="57"/>
  <c r="B7" i="44" s="1"/>
  <c r="A6" i="81" l="1"/>
  <c r="G15" i="71"/>
  <c r="G15" i="66"/>
  <c r="B42" i="44"/>
  <c r="B13" i="44"/>
  <c r="I7" i="18"/>
  <c r="B12" i="44"/>
  <c r="A2" i="59"/>
  <c r="D21" i="57"/>
  <c r="D20" i="57"/>
  <c r="B43" i="44" s="1"/>
  <c r="D18" i="57"/>
  <c r="D17" i="57"/>
  <c r="B40" i="44" s="1"/>
  <c r="D13" i="57"/>
  <c r="B3" i="44" s="1"/>
  <c r="D12" i="57"/>
  <c r="D11" i="57"/>
  <c r="E9" i="5" s="1"/>
  <c r="D10" i="57"/>
  <c r="C9" i="5" s="1"/>
  <c r="D9" i="57"/>
  <c r="D8" i="57"/>
  <c r="D7" i="57"/>
  <c r="D4" i="57"/>
  <c r="C5" i="1" l="1"/>
  <c r="C26" i="59"/>
  <c r="U5" i="34"/>
  <c r="T3" i="77"/>
  <c r="T3" i="75"/>
  <c r="B4" i="44"/>
  <c r="V5" i="88"/>
  <c r="A16" i="34"/>
  <c r="K8" i="56"/>
  <c r="B41" i="44"/>
  <c r="C22" i="5"/>
  <c r="E22" i="5"/>
  <c r="H10" i="86"/>
  <c r="AW24" i="57"/>
  <c r="BE24" i="57"/>
  <c r="AD24" i="57"/>
  <c r="AR24" i="57"/>
  <c r="AQ24" i="57"/>
  <c r="BB24" i="57"/>
  <c r="AP24" i="57"/>
  <c r="AI24" i="57"/>
  <c r="BC24" i="57"/>
  <c r="AY24" i="57"/>
  <c r="AJ24" i="57"/>
  <c r="AZ24" i="57"/>
  <c r="AO24" i="57"/>
  <c r="AE24" i="57"/>
  <c r="BA24" i="57"/>
  <c r="AG24" i="57"/>
  <c r="AL24" i="57"/>
  <c r="AT24" i="57"/>
  <c r="AN24" i="57"/>
  <c r="AB24" i="57"/>
  <c r="AC24" i="57"/>
  <c r="AM24" i="57"/>
  <c r="AX24" i="57"/>
  <c r="AH24" i="57"/>
  <c r="AV24" i="57"/>
  <c r="AS24" i="57"/>
  <c r="AU24" i="57"/>
  <c r="BD24" i="57"/>
  <c r="AF24" i="57"/>
  <c r="AK24" i="57"/>
  <c r="BC84" i="57" l="1"/>
  <c r="BC83" i="57"/>
  <c r="BC82" i="57"/>
  <c r="AQ74" i="57"/>
  <c r="AQ75" i="57"/>
  <c r="AQ73" i="57"/>
  <c r="AQ76" i="57"/>
  <c r="AT79" i="57"/>
  <c r="AT78" i="57"/>
  <c r="AT80" i="57"/>
  <c r="AE84" i="57"/>
  <c r="AE82" i="57"/>
  <c r="AE83" i="57"/>
  <c r="AT95" i="57"/>
  <c r="AT96" i="57"/>
  <c r="AT94" i="57"/>
  <c r="AJ94" i="57"/>
  <c r="AJ95" i="57"/>
  <c r="AJ96" i="57"/>
  <c r="AL95" i="57"/>
  <c r="AL96" i="57"/>
  <c r="AL94" i="57"/>
  <c r="AE90" i="57"/>
  <c r="AE91" i="57"/>
  <c r="AE92" i="57"/>
  <c r="BE88" i="57"/>
  <c r="BE86" i="57"/>
  <c r="BE87" i="57"/>
  <c r="AR90" i="57"/>
  <c r="AR91" i="57"/>
  <c r="AR92" i="57"/>
  <c r="AU90" i="57"/>
  <c r="AU91" i="57"/>
  <c r="AU92" i="57"/>
  <c r="AZ84" i="57"/>
  <c r="AZ83" i="57"/>
  <c r="AZ82" i="57"/>
  <c r="AM25" i="57"/>
  <c r="AO76" i="57"/>
  <c r="AO73" i="57"/>
  <c r="AO74" i="57"/>
  <c r="AO75" i="57"/>
  <c r="AE79" i="57"/>
  <c r="AE80" i="57"/>
  <c r="AE78" i="57"/>
  <c r="AD83" i="57"/>
  <c r="AD84" i="57"/>
  <c r="AD82" i="57"/>
  <c r="AZ76" i="57"/>
  <c r="AZ73" i="57"/>
  <c r="AZ75" i="57"/>
  <c r="AZ74" i="57"/>
  <c r="AT73" i="57"/>
  <c r="AT76" i="57"/>
  <c r="AT74" i="57"/>
  <c r="AT75" i="57"/>
  <c r="AV79" i="57"/>
  <c r="AV78" i="57"/>
  <c r="AV80" i="57"/>
  <c r="AW88" i="57"/>
  <c r="AW87" i="57"/>
  <c r="AW86" i="57"/>
  <c r="AS73" i="57"/>
  <c r="AS75" i="57"/>
  <c r="AS74" i="57"/>
  <c r="AS76" i="57"/>
  <c r="AW94" i="57"/>
  <c r="AW95" i="57"/>
  <c r="AW96" i="57"/>
  <c r="BD80" i="57"/>
  <c r="BD79" i="57"/>
  <c r="BD78" i="57"/>
  <c r="AH88" i="57"/>
  <c r="AH86" i="57"/>
  <c r="AH87" i="57"/>
  <c r="AY94" i="57"/>
  <c r="AY95" i="57"/>
  <c r="AY96" i="57"/>
  <c r="BC25" i="57"/>
  <c r="AJ83" i="57"/>
  <c r="AJ82" i="57"/>
  <c r="AJ84" i="57"/>
  <c r="AL75" i="57"/>
  <c r="AL73" i="57"/>
  <c r="AL76" i="57"/>
  <c r="AL74" i="57"/>
  <c r="AF73" i="57"/>
  <c r="AF75" i="57"/>
  <c r="AF74" i="57"/>
  <c r="AF76" i="57"/>
  <c r="AN96" i="57"/>
  <c r="AN95" i="57"/>
  <c r="AN94" i="57"/>
  <c r="AM90" i="57"/>
  <c r="AM92" i="57"/>
  <c r="AM91" i="57"/>
  <c r="AT83" i="57"/>
  <c r="AT82" i="57"/>
  <c r="AT84" i="57"/>
  <c r="AW82" i="57"/>
  <c r="AW84" i="57"/>
  <c r="AW83" i="57"/>
  <c r="AX96" i="57"/>
  <c r="AX95" i="57"/>
  <c r="AX94" i="57"/>
  <c r="AE25" i="57"/>
  <c r="AL25" i="57"/>
  <c r="AP74" i="57"/>
  <c r="AP76" i="57"/>
  <c r="AP73" i="57"/>
  <c r="AP75" i="57"/>
  <c r="BE78" i="57"/>
  <c r="BE79" i="57"/>
  <c r="BE80" i="57"/>
  <c r="AL88" i="57"/>
  <c r="AL86" i="57"/>
  <c r="AL87" i="57"/>
  <c r="BD95" i="57"/>
  <c r="BD94" i="57"/>
  <c r="BD96" i="57"/>
  <c r="BF89" i="57"/>
  <c r="BI89" i="57" s="1"/>
  <c r="AI111" i="72" s="1"/>
  <c r="AH111" i="72" s="1"/>
  <c r="AX74" i="57"/>
  <c r="AX76" i="57"/>
  <c r="AX73" i="57"/>
  <c r="AX75" i="57"/>
  <c r="BC86" i="57"/>
  <c r="BC87" i="57"/>
  <c r="BC88" i="57"/>
  <c r="BD83" i="57"/>
  <c r="BD82" i="57"/>
  <c r="BD84" i="57"/>
  <c r="AU84" i="57"/>
  <c r="AU82" i="57"/>
  <c r="AU83" i="57"/>
  <c r="AN83" i="57"/>
  <c r="AN82" i="57"/>
  <c r="AN84" i="57"/>
  <c r="AV92" i="57"/>
  <c r="AV91" i="57"/>
  <c r="AV90" i="57"/>
  <c r="BD88" i="57"/>
  <c r="BD87" i="57"/>
  <c r="BD86" i="57"/>
  <c r="AP83" i="57"/>
  <c r="AP84" i="57"/>
  <c r="AP82" i="57"/>
  <c r="BB25" i="57"/>
  <c r="AV95" i="57"/>
  <c r="AV96" i="57"/>
  <c r="AV94" i="57"/>
  <c r="AM82" i="57"/>
  <c r="AM84" i="57"/>
  <c r="AM83" i="57"/>
  <c r="BE95" i="57"/>
  <c r="BE94" i="57"/>
  <c r="BE96" i="57"/>
  <c r="AN80" i="57"/>
  <c r="AN79" i="57"/>
  <c r="AN78" i="57"/>
  <c r="AG91" i="57"/>
  <c r="AG92" i="57"/>
  <c r="AG90" i="57"/>
  <c r="AF83" i="57"/>
  <c r="AF84" i="57"/>
  <c r="AF82" i="57"/>
  <c r="AD90" i="57"/>
  <c r="AD92" i="57"/>
  <c r="AD91" i="57"/>
  <c r="AO78" i="57"/>
  <c r="AO79" i="57"/>
  <c r="AO80" i="57"/>
  <c r="AA73" i="57"/>
  <c r="BF72" i="57"/>
  <c r="AA74" i="57"/>
  <c r="AA75" i="57"/>
  <c r="AR79" i="57"/>
  <c r="AR80" i="57"/>
  <c r="AR78" i="57"/>
  <c r="AP90" i="57"/>
  <c r="AP91" i="57"/>
  <c r="AP92" i="57"/>
  <c r="AK84" i="57"/>
  <c r="AK83" i="57"/>
  <c r="AK82" i="57"/>
  <c r="AD78" i="57"/>
  <c r="AD80" i="57"/>
  <c r="AD79" i="57"/>
  <c r="AB92" i="57"/>
  <c r="AB90" i="57"/>
  <c r="AB91" i="57"/>
  <c r="AC25" i="57"/>
  <c r="AI75" i="57"/>
  <c r="AI74" i="57"/>
  <c r="AI76" i="57"/>
  <c r="AI73" i="57"/>
  <c r="AW76" i="57"/>
  <c r="AW74" i="57"/>
  <c r="AW73" i="57"/>
  <c r="AW75" i="57"/>
  <c r="AS78" i="57"/>
  <c r="AS79" i="57"/>
  <c r="AS80" i="57"/>
  <c r="AZ96" i="57"/>
  <c r="AZ95" i="57"/>
  <c r="AZ94" i="57"/>
  <c r="AU78" i="57"/>
  <c r="AU79" i="57"/>
  <c r="AU80" i="57"/>
  <c r="AC90" i="57"/>
  <c r="AC92" i="57"/>
  <c r="AC91" i="57"/>
  <c r="AE86" i="57"/>
  <c r="AE88" i="57"/>
  <c r="AE87" i="57"/>
  <c r="BF77" i="57"/>
  <c r="BI77" i="57" s="1"/>
  <c r="AI46" i="72" s="1"/>
  <c r="AH46" i="72" s="1"/>
  <c r="BB84" i="57"/>
  <c r="BB83" i="57"/>
  <c r="BB82" i="57"/>
  <c r="BC94" i="57"/>
  <c r="BC95" i="57"/>
  <c r="BC96" i="57"/>
  <c r="AY80" i="57"/>
  <c r="AY78" i="57"/>
  <c r="AY79" i="57"/>
  <c r="AN87" i="57"/>
  <c r="AN88" i="57"/>
  <c r="AN86" i="57"/>
  <c r="AZ92" i="57"/>
  <c r="AZ91" i="57"/>
  <c r="AZ90" i="57"/>
  <c r="AH82" i="57"/>
  <c r="AH84" i="57"/>
  <c r="AH83" i="57"/>
  <c r="AF88" i="57"/>
  <c r="AF86" i="57"/>
  <c r="AF87" i="57"/>
  <c r="AH94" i="57"/>
  <c r="AH95" i="57"/>
  <c r="AH96" i="57"/>
  <c r="AZ80" i="57"/>
  <c r="AZ78" i="57"/>
  <c r="AZ79" i="57"/>
  <c r="AK87" i="57"/>
  <c r="AK88" i="57"/>
  <c r="AK86" i="57"/>
  <c r="AT25" i="57"/>
  <c r="AF94" i="57"/>
  <c r="AF95" i="57"/>
  <c r="AF96" i="57"/>
  <c r="AV83" i="57"/>
  <c r="AV82" i="57"/>
  <c r="AV84" i="57"/>
  <c r="AB94" i="57"/>
  <c r="AB96" i="57"/>
  <c r="AB95" i="57"/>
  <c r="AL91" i="57"/>
  <c r="AL90" i="57"/>
  <c r="AL92" i="57"/>
  <c r="BB95" i="57"/>
  <c r="BB94" i="57"/>
  <c r="BB96" i="57"/>
  <c r="AS90" i="57"/>
  <c r="AS91" i="57"/>
  <c r="AS92" i="57"/>
  <c r="AP87" i="57"/>
  <c r="AP88" i="57"/>
  <c r="AP86" i="57"/>
  <c r="AS82" i="57"/>
  <c r="AS84" i="57"/>
  <c r="AS83" i="57"/>
  <c r="AL83" i="57"/>
  <c r="AL82" i="57"/>
  <c r="AL84" i="57"/>
  <c r="BA87" i="57"/>
  <c r="BA86" i="57"/>
  <c r="BA88" i="57"/>
  <c r="AS86" i="57"/>
  <c r="AS88" i="57"/>
  <c r="AS87" i="57"/>
  <c r="AU96" i="57"/>
  <c r="AU95" i="57"/>
  <c r="AU94" i="57"/>
  <c r="AM80" i="57"/>
  <c r="AM78" i="57"/>
  <c r="AM79" i="57"/>
  <c r="AM73" i="57"/>
  <c r="AM74" i="57"/>
  <c r="AM75" i="57"/>
  <c r="AM76" i="57"/>
  <c r="AW92" i="57"/>
  <c r="AW90" i="57"/>
  <c r="AW91" i="57"/>
  <c r="AV86" i="57"/>
  <c r="AV88" i="57"/>
  <c r="AV87" i="57"/>
  <c r="AK78" i="57"/>
  <c r="AK79" i="57"/>
  <c r="AK80" i="57"/>
  <c r="AH92" i="57"/>
  <c r="AH91" i="57"/>
  <c r="AH90" i="57"/>
  <c r="AO91" i="57"/>
  <c r="AO90" i="57"/>
  <c r="AO92" i="57"/>
  <c r="BF81" i="57"/>
  <c r="BI81" i="57" s="1"/>
  <c r="AI68" i="72" s="1"/>
  <c r="AH68" i="72" s="1"/>
  <c r="BC80" i="57"/>
  <c r="BC78" i="57"/>
  <c r="BC79" i="57"/>
  <c r="AK90" i="57"/>
  <c r="AK91" i="57"/>
  <c r="AK92" i="57"/>
  <c r="AI78" i="57"/>
  <c r="AI79" i="57"/>
  <c r="AI80" i="57"/>
  <c r="AE95" i="57"/>
  <c r="AE94" i="57"/>
  <c r="AE96" i="57"/>
  <c r="AR82" i="57"/>
  <c r="AR83" i="57"/>
  <c r="AR84" i="57"/>
  <c r="AJ88" i="57"/>
  <c r="AJ86" i="57"/>
  <c r="AJ87" i="57"/>
  <c r="BD25" i="57"/>
  <c r="AI91" i="57"/>
  <c r="AI92" i="57"/>
  <c r="AI90" i="57"/>
  <c r="AM96" i="57"/>
  <c r="AM94" i="57"/>
  <c r="AM95" i="57"/>
  <c r="AY82" i="57"/>
  <c r="AY83" i="57"/>
  <c r="AY84" i="57"/>
  <c r="AD87" i="57"/>
  <c r="AD86" i="57"/>
  <c r="AD88" i="57"/>
  <c r="BA25" i="57"/>
  <c r="AC84" i="57"/>
  <c r="AC82" i="57"/>
  <c r="AC83" i="57"/>
  <c r="AB83" i="57"/>
  <c r="AB84" i="57"/>
  <c r="AB82" i="57"/>
  <c r="BA75" i="57"/>
  <c r="BA73" i="57"/>
  <c r="BA76" i="57"/>
  <c r="BA74" i="57"/>
  <c r="AG80" i="57"/>
  <c r="AG79" i="57"/>
  <c r="AG78" i="57"/>
  <c r="AG83" i="57"/>
  <c r="AG82" i="57"/>
  <c r="AG84" i="57"/>
  <c r="BD90" i="57"/>
  <c r="BD92" i="57"/>
  <c r="BD91" i="57"/>
  <c r="AH73" i="57"/>
  <c r="AH74" i="57"/>
  <c r="AH76" i="57"/>
  <c r="AH75" i="57"/>
  <c r="AU86" i="57"/>
  <c r="AU88" i="57"/>
  <c r="AU87" i="57"/>
  <c r="AJ78" i="57"/>
  <c r="AJ79" i="57"/>
  <c r="AJ80" i="57"/>
  <c r="AB88" i="57"/>
  <c r="AB87" i="57"/>
  <c r="AB86" i="57"/>
  <c r="AG96" i="57"/>
  <c r="AG95" i="57"/>
  <c r="AG94" i="57"/>
  <c r="AY90" i="57"/>
  <c r="AY91" i="57"/>
  <c r="AY92" i="57"/>
  <c r="AW78" i="57"/>
  <c r="AW79" i="57"/>
  <c r="AW80" i="57"/>
  <c r="AO82" i="57"/>
  <c r="AO83" i="57"/>
  <c r="AO84" i="57"/>
  <c r="AC96" i="57"/>
  <c r="AC94" i="57"/>
  <c r="AC95" i="57"/>
  <c r="AI86" i="57"/>
  <c r="AI87" i="57"/>
  <c r="AI88" i="57"/>
  <c r="AX79" i="57"/>
  <c r="AX80" i="57"/>
  <c r="AX78" i="57"/>
  <c r="AX87" i="57"/>
  <c r="AX86" i="57"/>
  <c r="AX88" i="57"/>
  <c r="AO86" i="57"/>
  <c r="AO87" i="57"/>
  <c r="AO88" i="57"/>
  <c r="AF92" i="57"/>
  <c r="AF90" i="57"/>
  <c r="AF91" i="57"/>
  <c r="AD94" i="57"/>
  <c r="AD96" i="57"/>
  <c r="AD95" i="57"/>
  <c r="AZ86" i="57"/>
  <c r="AZ88" i="57"/>
  <c r="AZ87" i="57"/>
  <c r="BE83" i="57"/>
  <c r="BE82" i="57"/>
  <c r="BE84" i="57"/>
  <c r="BB90" i="57"/>
  <c r="BB91" i="57"/>
  <c r="BB92" i="57"/>
  <c r="AP94" i="57"/>
  <c r="AP95" i="57"/>
  <c r="AP96" i="57"/>
  <c r="AF80" i="57"/>
  <c r="AF78" i="57"/>
  <c r="AF79" i="57"/>
  <c r="AE73" i="57"/>
  <c r="AE75" i="57"/>
  <c r="AE76" i="57"/>
  <c r="AE74" i="57"/>
  <c r="AJ74" i="57"/>
  <c r="AJ76" i="57"/>
  <c r="AJ75" i="57"/>
  <c r="AJ73" i="57"/>
  <c r="AF25" i="57"/>
  <c r="AC86" i="57"/>
  <c r="AC87" i="57"/>
  <c r="AC88" i="57"/>
  <c r="AQ95" i="57"/>
  <c r="AQ96" i="57"/>
  <c r="AQ94" i="57"/>
  <c r="AL79" i="57"/>
  <c r="AL80" i="57"/>
  <c r="AL78" i="57"/>
  <c r="AM87" i="57"/>
  <c r="AM88" i="57"/>
  <c r="AM86" i="57"/>
  <c r="AR95" i="57"/>
  <c r="AR94" i="57"/>
  <c r="AR96" i="57"/>
  <c r="BF93" i="57"/>
  <c r="BI93" i="57" s="1"/>
  <c r="AI132" i="72" s="1"/>
  <c r="AH132" i="72" s="1"/>
  <c r="AK94" i="57"/>
  <c r="AK95" i="57"/>
  <c r="AK96" i="57"/>
  <c r="BA90" i="57"/>
  <c r="BA92" i="57"/>
  <c r="BA91" i="57"/>
  <c r="AN74" i="57"/>
  <c r="AN75" i="57"/>
  <c r="AN76" i="57"/>
  <c r="AN73" i="57"/>
  <c r="BA79" i="57"/>
  <c r="BA78" i="57"/>
  <c r="BA80" i="57"/>
  <c r="AB78" i="57"/>
  <c r="AB80" i="57"/>
  <c r="AB79" i="57"/>
  <c r="AR87" i="57"/>
  <c r="AR86" i="57"/>
  <c r="AR88" i="57"/>
  <c r="AH78" i="57"/>
  <c r="AH80" i="57"/>
  <c r="AH79" i="57"/>
  <c r="BE91" i="57"/>
  <c r="BE90" i="57"/>
  <c r="BE92" i="57"/>
  <c r="AJ92" i="57"/>
  <c r="AJ90" i="57"/>
  <c r="AJ91" i="57"/>
  <c r="AC76" i="57"/>
  <c r="AC73" i="57"/>
  <c r="AC75" i="57"/>
  <c r="AC74" i="57"/>
  <c r="BE25" i="57"/>
  <c r="AU76" i="57"/>
  <c r="AU74" i="57"/>
  <c r="AU73" i="57"/>
  <c r="AU75" i="57"/>
  <c r="AO94" i="57"/>
  <c r="AO96" i="57"/>
  <c r="AO95" i="57"/>
  <c r="AQ88" i="57"/>
  <c r="AQ86" i="57"/>
  <c r="AQ87" i="57"/>
  <c r="AI82" i="57"/>
  <c r="AI83" i="57"/>
  <c r="AI84" i="57"/>
  <c r="AB75" i="57"/>
  <c r="AB74" i="57"/>
  <c r="AB76" i="57"/>
  <c r="AB73" i="57"/>
  <c r="BE74" i="57"/>
  <c r="BE75" i="57"/>
  <c r="BE76" i="57"/>
  <c r="BE73" i="57"/>
  <c r="AX91" i="57"/>
  <c r="AX90" i="57"/>
  <c r="AX92" i="57"/>
  <c r="BF85" i="57"/>
  <c r="BI85" i="57" s="1"/>
  <c r="AI90" i="72" s="1"/>
  <c r="AH90" i="72" s="1"/>
  <c r="AQ79" i="57"/>
  <c r="AQ80" i="57"/>
  <c r="AQ78" i="57"/>
  <c r="AI95" i="57"/>
  <c r="AI94" i="57"/>
  <c r="AI96" i="57"/>
  <c r="AS95" i="57"/>
  <c r="AS96" i="57"/>
  <c r="AS94" i="57"/>
  <c r="AG88" i="57"/>
  <c r="AG87" i="57"/>
  <c r="AG86" i="57"/>
  <c r="AS25" i="57"/>
  <c r="AT86" i="57"/>
  <c r="AT87" i="57"/>
  <c r="AT88" i="57"/>
  <c r="AK74" i="57"/>
  <c r="AK73" i="57"/>
  <c r="AK76" i="57"/>
  <c r="AK75" i="57"/>
  <c r="AQ82" i="57"/>
  <c r="AQ83" i="57"/>
  <c r="AQ84" i="57"/>
  <c r="AN91" i="57"/>
  <c r="AN90" i="57"/>
  <c r="AN92" i="57"/>
  <c r="AZ25" i="57"/>
  <c r="AQ90" i="57"/>
  <c r="AQ92" i="57"/>
  <c r="AQ91" i="57"/>
  <c r="AC79" i="57"/>
  <c r="AC80" i="57"/>
  <c r="AC78" i="57"/>
  <c r="BD76" i="57"/>
  <c r="BD75" i="57"/>
  <c r="BD73" i="57"/>
  <c r="BD74" i="57"/>
  <c r="BC76" i="57"/>
  <c r="BC75" i="57"/>
  <c r="BC74" i="57"/>
  <c r="BC73" i="57"/>
  <c r="AX84" i="57"/>
  <c r="AX83" i="57"/>
  <c r="AX82" i="57"/>
  <c r="AT90" i="57"/>
  <c r="AT92" i="57"/>
  <c r="AT91" i="57"/>
  <c r="AP79" i="57"/>
  <c r="AP78" i="57"/>
  <c r="AP80" i="57"/>
  <c r="AY86" i="57"/>
  <c r="AY88" i="57"/>
  <c r="AY87" i="57"/>
  <c r="C27" i="59"/>
  <c r="C25" i="59"/>
  <c r="H4" i="59"/>
  <c r="A3" i="59"/>
  <c r="AD73" i="57"/>
  <c r="AD76" i="57"/>
  <c r="AD74" i="57"/>
  <c r="AD75" i="57"/>
  <c r="BA94" i="57"/>
  <c r="BA95" i="57"/>
  <c r="BA96" i="57"/>
  <c r="BC91" i="57"/>
  <c r="BC90" i="57"/>
  <c r="BC92" i="57"/>
  <c r="BB86" i="57"/>
  <c r="BB88" i="57"/>
  <c r="BB87" i="57"/>
  <c r="BA82" i="57"/>
  <c r="BA83" i="57"/>
  <c r="BA84" i="57"/>
  <c r="BB79" i="57"/>
  <c r="BB78" i="57"/>
  <c r="BB80" i="57"/>
  <c r="AY73" i="57"/>
  <c r="AY76" i="57"/>
  <c r="AY75" i="57"/>
  <c r="AY74" i="57"/>
  <c r="BB74" i="57"/>
  <c r="BB76" i="57"/>
  <c r="BB73" i="57"/>
  <c r="BB75" i="57"/>
  <c r="AV76" i="57"/>
  <c r="AV74" i="57"/>
  <c r="AV73" i="57"/>
  <c r="AV75" i="57"/>
  <c r="AR76" i="57"/>
  <c r="AR74" i="57"/>
  <c r="AR73" i="57"/>
  <c r="AR75" i="57"/>
  <c r="AG73" i="57"/>
  <c r="AG76" i="57"/>
  <c r="AG75" i="57"/>
  <c r="AG74" i="57"/>
  <c r="AA25" i="57"/>
  <c r="AY25" i="57"/>
  <c r="AX25" i="57"/>
  <c r="AW25" i="57"/>
  <c r="AV25" i="57"/>
  <c r="AU25" i="57"/>
  <c r="AR25" i="57"/>
  <c r="AQ25" i="57"/>
  <c r="AP25" i="57"/>
  <c r="AO25" i="57"/>
  <c r="AN25" i="57"/>
  <c r="AK25" i="57"/>
  <c r="AJ25" i="57"/>
  <c r="AI25" i="57"/>
  <c r="AH25" i="57"/>
  <c r="AG25" i="57"/>
  <c r="AD25" i="57"/>
  <c r="AB25" i="57"/>
  <c r="BI72" i="57" l="1"/>
  <c r="AI23" i="72" s="1"/>
  <c r="BF88" i="57"/>
  <c r="BF82" i="57"/>
  <c r="BF75" i="57"/>
  <c r="BF79" i="57"/>
  <c r="BF76" i="57"/>
  <c r="BF91" i="57"/>
  <c r="BF94" i="57"/>
  <c r="BF87" i="57"/>
  <c r="BH25" i="57"/>
  <c r="BF90" i="57"/>
  <c r="BF95" i="57"/>
  <c r="BF80" i="57"/>
  <c r="BF84" i="57"/>
  <c r="BF74" i="57"/>
  <c r="BF78" i="57"/>
  <c r="BF92" i="57"/>
  <c r="BF83" i="57"/>
  <c r="BF73" i="57"/>
  <c r="BF96" i="57"/>
  <c r="BF86" i="57"/>
  <c r="A6" i="36"/>
  <c r="A5" i="36"/>
  <c r="A4" i="36"/>
  <c r="K7" i="56"/>
  <c r="BG85" i="57" l="1"/>
  <c r="BG93" i="57"/>
  <c r="BG77" i="57"/>
  <c r="BG72" i="57"/>
  <c r="BG89" i="57"/>
  <c r="BG81" i="57"/>
  <c r="A21" i="73"/>
  <c r="A19" i="73"/>
  <c r="D7" i="15"/>
  <c r="C6" i="72"/>
  <c r="C29" i="72" l="1"/>
  <c r="AI49" i="72" s="1"/>
  <c r="AL27" i="72"/>
  <c r="BG98" i="57"/>
  <c r="B5" i="26"/>
  <c r="B4" i="26"/>
  <c r="B5" i="5"/>
  <c r="B4" i="5"/>
  <c r="Q12" i="34"/>
  <c r="O10" i="34"/>
  <c r="O9" i="34"/>
  <c r="C3" i="1"/>
  <c r="G9" i="71" l="1"/>
  <c r="D5" i="53"/>
  <c r="D4" i="53"/>
  <c r="D7" i="52"/>
  <c r="D6" i="52"/>
  <c r="D3" i="74"/>
  <c r="E3" i="29"/>
  <c r="A5" i="81"/>
  <c r="A4" i="81"/>
  <c r="J3" i="69"/>
  <c r="D3" i="69"/>
  <c r="W4" i="56"/>
  <c r="P4" i="56"/>
  <c r="E4" i="56"/>
  <c r="F8" i="21"/>
  <c r="D8" i="21"/>
  <c r="D7" i="21"/>
  <c r="D5" i="21"/>
  <c r="I7" i="19"/>
  <c r="Q7" i="19"/>
  <c r="D7" i="19"/>
  <c r="N3" i="19"/>
  <c r="E3" i="19"/>
  <c r="P7" i="18"/>
  <c r="D7" i="18"/>
  <c r="M3" i="18"/>
  <c r="E3" i="18"/>
  <c r="Q7" i="82" l="1"/>
  <c r="I7" i="82"/>
  <c r="D7" i="82"/>
  <c r="N3" i="82"/>
  <c r="E3" i="82"/>
  <c r="I7" i="83"/>
  <c r="D7" i="83"/>
  <c r="P7" i="83"/>
  <c r="M3" i="83"/>
  <c r="E3" i="83"/>
  <c r="C5" i="45"/>
  <c r="C4" i="45"/>
  <c r="G15" i="73"/>
  <c r="G13" i="73"/>
  <c r="F5" i="73"/>
  <c r="F5" i="68"/>
  <c r="A21" i="78"/>
  <c r="A19" i="78"/>
  <c r="G13" i="78"/>
  <c r="G15" i="78"/>
  <c r="F5" i="78"/>
  <c r="F5" i="15"/>
  <c r="D3" i="54"/>
  <c r="O3" i="54"/>
  <c r="P4" i="12"/>
  <c r="C4" i="12"/>
  <c r="F3" i="79"/>
  <c r="B3" i="79"/>
  <c r="C4" i="64"/>
  <c r="G4" i="64"/>
  <c r="D4" i="72"/>
  <c r="U4" i="72"/>
  <c r="AI16" i="71" l="1"/>
  <c r="AI16" i="66"/>
  <c r="G3" i="71"/>
  <c r="G3" i="66"/>
  <c r="G9" i="66" l="1"/>
  <c r="B21" i="5"/>
  <c r="E11" i="5"/>
  <c r="B6" i="5"/>
  <c r="I4" i="77"/>
  <c r="D4" i="77"/>
  <c r="D4" i="75"/>
  <c r="I4" i="75"/>
  <c r="R54" i="57" l="1"/>
  <c r="I36" i="57"/>
  <c r="K6" i="18" l="1"/>
  <c r="M6" i="19"/>
  <c r="G26" i="34"/>
  <c r="Q36" i="57"/>
  <c r="Q37" i="57"/>
  <c r="Q38" i="57"/>
  <c r="Q39" i="57"/>
  <c r="Q40" i="57"/>
  <c r="Q41" i="57"/>
  <c r="Q42" i="57"/>
  <c r="Q43" i="57"/>
  <c r="Q44" i="57"/>
  <c r="Q45" i="57"/>
  <c r="Q46" i="57"/>
  <c r="Q47" i="57"/>
  <c r="Q48" i="57"/>
  <c r="Q49" i="57"/>
  <c r="Q50" i="57"/>
  <c r="Q51" i="57"/>
  <c r="Q52" i="57"/>
  <c r="Q53" i="57"/>
  <c r="Q54" i="57"/>
  <c r="Q35" i="57"/>
  <c r="N52" i="57"/>
  <c r="N53" i="57"/>
  <c r="N54" i="57"/>
  <c r="N51" i="57"/>
  <c r="N47" i="57"/>
  <c r="N48" i="57"/>
  <c r="N49" i="57"/>
  <c r="N50" i="57"/>
  <c r="N46" i="57"/>
  <c r="N42" i="57"/>
  <c r="N43" i="57"/>
  <c r="N44" i="57"/>
  <c r="N45" i="57"/>
  <c r="N41" i="57"/>
  <c r="N37" i="57"/>
  <c r="N38" i="57"/>
  <c r="N39" i="57"/>
  <c r="N40" i="57"/>
  <c r="I35" i="57" l="1"/>
  <c r="G24" i="57" s="1"/>
  <c r="P170" i="72" s="1"/>
  <c r="N53" i="1"/>
  <c r="D14" i="57"/>
  <c r="B7" i="5" s="1"/>
  <c r="D24" i="57" l="1"/>
  <c r="I1" i="1" s="1"/>
  <c r="G37" i="57"/>
  <c r="B35" i="44" s="1"/>
  <c r="K27" i="57"/>
  <c r="K61" i="57"/>
  <c r="B24" i="44" s="1"/>
  <c r="D6" i="82"/>
  <c r="D35" i="57"/>
  <c r="B22" i="44" s="1"/>
  <c r="D6" i="83"/>
  <c r="K64" i="57"/>
  <c r="B27" i="44" s="1"/>
  <c r="N35" i="57"/>
  <c r="D25" i="57" s="1"/>
  <c r="G6" i="82" s="1"/>
  <c r="K63" i="57"/>
  <c r="B26" i="44" s="1"/>
  <c r="K62" i="57"/>
  <c r="B25" i="44" s="1"/>
  <c r="K65" i="57"/>
  <c r="B28" i="44" s="1"/>
  <c r="B5" i="44"/>
  <c r="K60" i="57"/>
  <c r="B23" i="44" s="1"/>
  <c r="K66" i="57"/>
  <c r="B29" i="44" s="1"/>
  <c r="D34" i="57"/>
  <c r="G36" i="57"/>
  <c r="D33" i="57"/>
  <c r="B30" i="44" s="1"/>
  <c r="D31" i="57"/>
  <c r="C148" i="72" s="1"/>
  <c r="D32" i="57"/>
  <c r="B18" i="44" s="1"/>
  <c r="X171" i="72"/>
  <c r="D41" i="57"/>
  <c r="I8" i="57"/>
  <c r="K8" i="57" s="1"/>
  <c r="C9" i="59"/>
  <c r="C216" i="73"/>
  <c r="G38" i="57"/>
  <c r="C2" i="59" l="1"/>
  <c r="B19" i="44"/>
  <c r="G20" i="19"/>
  <c r="G15" i="18"/>
  <c r="C321" i="78"/>
  <c r="C8" i="59"/>
  <c r="B16" i="44"/>
  <c r="B17" i="44"/>
  <c r="K28" i="57"/>
  <c r="D8" i="84" s="1"/>
  <c r="D13" i="21"/>
  <c r="C276" i="73"/>
  <c r="G7" i="59"/>
  <c r="G6" i="83"/>
  <c r="D13" i="74"/>
  <c r="E13" i="29"/>
  <c r="M5" i="66"/>
  <c r="J19" i="78"/>
  <c r="J19" i="73"/>
  <c r="D5" i="74"/>
  <c r="E5" i="29"/>
  <c r="R6" i="19"/>
  <c r="M6" i="71"/>
  <c r="O6" i="18"/>
  <c r="C7" i="59"/>
  <c r="G6" i="59"/>
  <c r="E173" i="72"/>
  <c r="X173" i="72" s="1"/>
  <c r="N15" i="71"/>
  <c r="E172" i="72"/>
  <c r="X172" i="72" s="1"/>
  <c r="C6" i="59"/>
  <c r="Q14" i="34"/>
  <c r="K26" i="57"/>
  <c r="L8" i="57"/>
  <c r="D2" i="86"/>
  <c r="D16" i="86" s="1"/>
  <c r="C236" i="73"/>
  <c r="C108" i="73"/>
  <c r="C204" i="73"/>
  <c r="C208" i="73"/>
  <c r="C116" i="73"/>
  <c r="C264" i="73"/>
  <c r="C132" i="73"/>
  <c r="C128" i="73"/>
  <c r="C240" i="73"/>
  <c r="C272" i="73"/>
  <c r="C44" i="73"/>
  <c r="C64" i="73"/>
  <c r="C104" i="73"/>
  <c r="C224" i="73"/>
  <c r="C60" i="73"/>
  <c r="C124" i="73"/>
  <c r="C92" i="73"/>
  <c r="C180" i="73"/>
  <c r="C136" i="73"/>
  <c r="C184" i="73"/>
  <c r="C40" i="73"/>
  <c r="C164" i="73"/>
  <c r="C140" i="73"/>
  <c r="C192" i="73"/>
  <c r="C144" i="73"/>
  <c r="C32" i="73"/>
  <c r="C68" i="73"/>
  <c r="C168" i="73"/>
  <c r="C176" i="73"/>
  <c r="C212" i="73"/>
  <c r="C200" i="73"/>
  <c r="C84" i="73"/>
  <c r="C220" i="73"/>
  <c r="C268" i="73"/>
  <c r="C252" i="73"/>
  <c r="C76" i="73"/>
  <c r="C244" i="73"/>
  <c r="C260" i="73"/>
  <c r="C96" i="73"/>
  <c r="C196" i="73"/>
  <c r="C232" i="73"/>
  <c r="C56" i="73"/>
  <c r="C156" i="73"/>
  <c r="C120" i="73"/>
  <c r="C48" i="73"/>
  <c r="C248" i="73"/>
  <c r="C72" i="73"/>
  <c r="C148" i="73"/>
  <c r="C228" i="73"/>
  <c r="C52" i="73"/>
  <c r="C88" i="73"/>
  <c r="C152" i="73"/>
  <c r="C80" i="73"/>
  <c r="C160" i="73"/>
  <c r="C36" i="73"/>
  <c r="C256" i="73"/>
  <c r="C188" i="73"/>
  <c r="C28" i="73"/>
  <c r="C112" i="73"/>
  <c r="C172" i="73"/>
  <c r="C100" i="73"/>
  <c r="C209" i="78"/>
  <c r="C83" i="57"/>
  <c r="C114" i="57"/>
  <c r="C241" i="78"/>
  <c r="C82" i="57"/>
  <c r="C73" i="57"/>
  <c r="C217" i="78"/>
  <c r="C293" i="78"/>
  <c r="C79" i="57"/>
  <c r="C19" i="68"/>
  <c r="C65" i="57"/>
  <c r="C56" i="78"/>
  <c r="C73" i="78"/>
  <c r="C117" i="57"/>
  <c r="C153" i="78"/>
  <c r="C86" i="57"/>
  <c r="B33" i="44"/>
  <c r="C181" i="78"/>
  <c r="C120" i="57"/>
  <c r="C55" i="57"/>
  <c r="C52" i="78"/>
  <c r="C95" i="57"/>
  <c r="C89" i="78"/>
  <c r="C43" i="68"/>
  <c r="C137" i="78"/>
  <c r="C185" i="78"/>
  <c r="C124" i="57"/>
  <c r="C53" i="57"/>
  <c r="C145" i="78"/>
  <c r="C91" i="57"/>
  <c r="I47" i="57"/>
  <c r="C281" i="78"/>
  <c r="C58" i="57"/>
  <c r="C125" i="57"/>
  <c r="C129" i="78"/>
  <c r="C67" i="57"/>
  <c r="C245" i="78"/>
  <c r="C101" i="57"/>
  <c r="C93" i="57"/>
  <c r="C229" i="78"/>
  <c r="I46" i="57"/>
  <c r="C105" i="78"/>
  <c r="C301" i="78"/>
  <c r="C98" i="57"/>
  <c r="C309" i="78"/>
  <c r="C93" i="78"/>
  <c r="C48" i="57"/>
  <c r="C80" i="57"/>
  <c r="C313" i="78"/>
  <c r="I42" i="57"/>
  <c r="C121" i="78"/>
  <c r="C115" i="57"/>
  <c r="C104" i="57"/>
  <c r="C51" i="68"/>
  <c r="C43" i="57"/>
  <c r="C100" i="57"/>
  <c r="C165" i="78"/>
  <c r="C102" i="57"/>
  <c r="C277" i="78"/>
  <c r="C237" i="78"/>
  <c r="C50" i="57"/>
  <c r="C265" i="78"/>
  <c r="C123" i="57"/>
  <c r="C105" i="57"/>
  <c r="C273" i="78"/>
  <c r="C107" i="57"/>
  <c r="C27" i="68"/>
  <c r="C161" i="78"/>
  <c r="C56" i="57"/>
  <c r="C64" i="78"/>
  <c r="C225" i="78"/>
  <c r="C69" i="57"/>
  <c r="C36" i="78"/>
  <c r="C118" i="57"/>
  <c r="C40" i="78"/>
  <c r="C177" i="78"/>
  <c r="B32" i="44"/>
  <c r="C126" i="57"/>
  <c r="C173" i="78"/>
  <c r="C61" i="57"/>
  <c r="C108" i="57"/>
  <c r="C289" i="78"/>
  <c r="I48" i="57"/>
  <c r="C68" i="78"/>
  <c r="C101" i="78"/>
  <c r="C60" i="57"/>
  <c r="C48" i="78"/>
  <c r="C92" i="57"/>
  <c r="C233" i="78"/>
  <c r="C205" i="78"/>
  <c r="C52" i="57"/>
  <c r="C117" i="78"/>
  <c r="C45" i="57"/>
  <c r="C57" i="57"/>
  <c r="C221" i="78"/>
  <c r="C119" i="57"/>
  <c r="I45" i="57"/>
  <c r="C44" i="57"/>
  <c r="C35" i="68"/>
  <c r="C110" i="57"/>
  <c r="C68" i="57"/>
  <c r="C189" i="78"/>
  <c r="C116" i="57"/>
  <c r="C285" i="78"/>
  <c r="C157" i="78"/>
  <c r="C89" i="57"/>
  <c r="C78" i="57"/>
  <c r="C213" i="78"/>
  <c r="I43" i="57"/>
  <c r="C39" i="68"/>
  <c r="C77" i="78"/>
  <c r="C85" i="57"/>
  <c r="C317" i="78"/>
  <c r="C77" i="57"/>
  <c r="C28" i="78"/>
  <c r="C201" i="78"/>
  <c r="C46" i="57"/>
  <c r="C149" i="78"/>
  <c r="C49" i="57"/>
  <c r="C75" i="57"/>
  <c r="C297" i="78"/>
  <c r="I44" i="57"/>
  <c r="C76" i="57"/>
  <c r="C32" i="78"/>
  <c r="C87" i="57"/>
  <c r="C109" i="78"/>
  <c r="C84" i="57"/>
  <c r="C249" i="78"/>
  <c r="C133" i="78"/>
  <c r="C88" i="57"/>
  <c r="C113" i="57"/>
  <c r="C47" i="68"/>
  <c r="C106" i="57"/>
  <c r="C193" i="78"/>
  <c r="C63" i="57"/>
  <c r="C97" i="57"/>
  <c r="C44" i="78"/>
  <c r="C47" i="57"/>
  <c r="C305" i="78"/>
  <c r="C122" i="57"/>
  <c r="C81" i="57"/>
  <c r="C257" i="78"/>
  <c r="C94" i="57"/>
  <c r="C109" i="57"/>
  <c r="C97" i="78"/>
  <c r="C90" i="57"/>
  <c r="C70" i="57"/>
  <c r="C66" i="57"/>
  <c r="C64" i="57"/>
  <c r="C72" i="57"/>
  <c r="C112" i="57"/>
  <c r="C253" i="78"/>
  <c r="C31" i="68"/>
  <c r="C96" i="57"/>
  <c r="C197" i="78"/>
  <c r="C141" i="78"/>
  <c r="C103" i="57"/>
  <c r="C23" i="68"/>
  <c r="C55" i="68"/>
  <c r="C59" i="57"/>
  <c r="C261" i="78"/>
  <c r="C99" i="57"/>
  <c r="C81" i="78"/>
  <c r="C60" i="78"/>
  <c r="C74" i="57"/>
  <c r="C169" i="78"/>
  <c r="C121" i="57"/>
  <c r="C51" i="57"/>
  <c r="C113" i="78"/>
  <c r="C71" i="57"/>
  <c r="C111" i="57"/>
  <c r="C269" i="78"/>
  <c r="C54" i="57"/>
  <c r="C62" i="57"/>
  <c r="C85" i="78"/>
  <c r="C15" i="68"/>
  <c r="C125" i="78"/>
  <c r="Y77" i="74" l="1"/>
  <c r="Z99" i="29"/>
  <c r="U109" i="29"/>
  <c r="G21" i="19"/>
  <c r="T85" i="74"/>
  <c r="AA127" i="66"/>
  <c r="G16" i="18"/>
  <c r="AA125" i="71"/>
  <c r="I53" i="57"/>
  <c r="V5" i="84"/>
  <c r="B6" i="44"/>
  <c r="D7" i="84"/>
  <c r="P7" i="84"/>
  <c r="K172" i="72"/>
  <c r="P60" i="57" s="1"/>
  <c r="B172" i="72"/>
  <c r="B173" i="72"/>
  <c r="E174" i="72"/>
  <c r="X174" i="72" s="1"/>
  <c r="K173" i="72"/>
  <c r="L26" i="86"/>
  <c r="M19" i="86"/>
  <c r="M18" i="86"/>
  <c r="M17" i="86"/>
  <c r="M16" i="86"/>
  <c r="M15" i="86"/>
  <c r="M14" i="86"/>
  <c r="M13" i="86"/>
  <c r="M12" i="86"/>
  <c r="M11" i="86"/>
  <c r="M10" i="86"/>
  <c r="M9" i="86"/>
  <c r="M8" i="86"/>
  <c r="M7" i="86"/>
  <c r="P7" i="86" s="1"/>
  <c r="M6" i="86"/>
  <c r="P6" i="86" s="1"/>
  <c r="M5" i="86"/>
  <c r="P5" i="86" s="1"/>
  <c r="M4" i="86"/>
  <c r="D15" i="86"/>
  <c r="D12" i="86"/>
  <c r="D13" i="86"/>
  <c r="D11" i="86"/>
  <c r="D14" i="86"/>
  <c r="N16" i="86" l="1"/>
  <c r="P16" i="86"/>
  <c r="L48" i="86"/>
  <c r="I9" i="57"/>
  <c r="N8" i="86"/>
  <c r="P8" i="86"/>
  <c r="N12" i="86"/>
  <c r="P12" i="86"/>
  <c r="N9" i="86"/>
  <c r="P9" i="86"/>
  <c r="N13" i="86"/>
  <c r="P13" i="86"/>
  <c r="N17" i="86"/>
  <c r="P17" i="86"/>
  <c r="N18" i="86"/>
  <c r="P18" i="86"/>
  <c r="N4" i="86"/>
  <c r="P4" i="86"/>
  <c r="N10" i="86"/>
  <c r="P10" i="86"/>
  <c r="N14" i="86"/>
  <c r="P14" i="86"/>
  <c r="N11" i="86"/>
  <c r="P11" i="86"/>
  <c r="N15" i="86"/>
  <c r="P15" i="86"/>
  <c r="N19" i="86"/>
  <c r="P19" i="86"/>
  <c r="I150" i="72"/>
  <c r="K150" i="72" s="1"/>
  <c r="Q172" i="72"/>
  <c r="B174" i="72"/>
  <c r="K174" i="72"/>
  <c r="E175" i="72"/>
  <c r="X175" i="72" s="1"/>
  <c r="M49" i="86"/>
  <c r="P49" i="86" s="1"/>
  <c r="M51" i="86"/>
  <c r="P51" i="86" s="1"/>
  <c r="M53" i="86"/>
  <c r="P53" i="86" s="1"/>
  <c r="M55" i="86"/>
  <c r="P55" i="86" s="1"/>
  <c r="M57" i="86"/>
  <c r="P57" i="86" s="1"/>
  <c r="M59" i="86"/>
  <c r="P59" i="86" s="1"/>
  <c r="M61" i="86"/>
  <c r="P61" i="86" s="1"/>
  <c r="M63" i="86"/>
  <c r="P63" i="86" s="1"/>
  <c r="N5" i="86"/>
  <c r="N6" i="86"/>
  <c r="N7" i="86"/>
  <c r="M27" i="86"/>
  <c r="P27" i="86" s="1"/>
  <c r="M29" i="86"/>
  <c r="P29" i="86" s="1"/>
  <c r="M31" i="86"/>
  <c r="P31" i="86" s="1"/>
  <c r="M33" i="86"/>
  <c r="P33" i="86" s="1"/>
  <c r="M35" i="86"/>
  <c r="P35" i="86" s="1"/>
  <c r="M37" i="86"/>
  <c r="P37" i="86" s="1"/>
  <c r="M39" i="86"/>
  <c r="P39" i="86" s="1"/>
  <c r="M41" i="86"/>
  <c r="P41" i="86" s="1"/>
  <c r="M48" i="86"/>
  <c r="P48" i="86" s="1"/>
  <c r="M50" i="86"/>
  <c r="P50" i="86" s="1"/>
  <c r="M52" i="86"/>
  <c r="P52" i="86" s="1"/>
  <c r="M54" i="86"/>
  <c r="P54" i="86" s="1"/>
  <c r="M56" i="86"/>
  <c r="P56" i="86" s="1"/>
  <c r="M58" i="86"/>
  <c r="P58" i="86" s="1"/>
  <c r="M60" i="86"/>
  <c r="P60" i="86" s="1"/>
  <c r="M62" i="86"/>
  <c r="P62" i="86" s="1"/>
  <c r="M26" i="86"/>
  <c r="P26" i="86" s="1"/>
  <c r="M28" i="86"/>
  <c r="P28" i="86" s="1"/>
  <c r="M30" i="86"/>
  <c r="P30" i="86" s="1"/>
  <c r="M32" i="86"/>
  <c r="P32" i="86" s="1"/>
  <c r="M34" i="86"/>
  <c r="P34" i="86" s="1"/>
  <c r="M36" i="86"/>
  <c r="P36" i="86" s="1"/>
  <c r="M38" i="86"/>
  <c r="P38" i="86" s="1"/>
  <c r="M40" i="86"/>
  <c r="P40" i="86" s="1"/>
  <c r="D4" i="86"/>
  <c r="D7" i="86"/>
  <c r="D8" i="86"/>
  <c r="D9" i="86"/>
  <c r="D3" i="86"/>
  <c r="D5" i="86"/>
  <c r="D6" i="86"/>
  <c r="K9" i="57" l="1"/>
  <c r="L9" i="57" s="1"/>
  <c r="L70" i="86"/>
  <c r="I10" i="57"/>
  <c r="B11" i="44"/>
  <c r="B10" i="44"/>
  <c r="B9" i="44"/>
  <c r="B8" i="44"/>
  <c r="B175" i="72"/>
  <c r="E176" i="72"/>
  <c r="X176" i="72" s="1"/>
  <c r="K175" i="72"/>
  <c r="C21" i="59"/>
  <c r="I21" i="59"/>
  <c r="G14" i="59"/>
  <c r="C14" i="59"/>
  <c r="N34" i="86"/>
  <c r="N54" i="86"/>
  <c r="N26" i="86"/>
  <c r="N40" i="86"/>
  <c r="N32" i="86"/>
  <c r="N60" i="86"/>
  <c r="N52" i="86"/>
  <c r="N37" i="86"/>
  <c r="N29" i="86"/>
  <c r="N63" i="86"/>
  <c r="N55" i="86"/>
  <c r="N38" i="86"/>
  <c r="N30" i="86"/>
  <c r="N58" i="86"/>
  <c r="N50" i="86"/>
  <c r="N35" i="86"/>
  <c r="N27" i="86"/>
  <c r="N61" i="86"/>
  <c r="N53" i="86"/>
  <c r="N36" i="86"/>
  <c r="N28" i="86"/>
  <c r="N56" i="86"/>
  <c r="N48" i="86"/>
  <c r="N41" i="86"/>
  <c r="N33" i="86"/>
  <c r="N59" i="86"/>
  <c r="N51" i="86"/>
  <c r="N62" i="86"/>
  <c r="N39" i="86"/>
  <c r="N31" i="86"/>
  <c r="N57" i="86"/>
  <c r="N49" i="86"/>
  <c r="K10" i="57" l="1"/>
  <c r="L10" i="57" s="1"/>
  <c r="L92" i="86"/>
  <c r="I11" i="57"/>
  <c r="M82" i="86"/>
  <c r="M78" i="86"/>
  <c r="M74" i="86"/>
  <c r="M70" i="86"/>
  <c r="M85" i="86"/>
  <c r="M81" i="86"/>
  <c r="M73" i="86"/>
  <c r="M84" i="86"/>
  <c r="M80" i="86"/>
  <c r="M76" i="86"/>
  <c r="M72" i="86"/>
  <c r="M77" i="86"/>
  <c r="M83" i="86"/>
  <c r="M79" i="86"/>
  <c r="M75" i="86"/>
  <c r="M71" i="86"/>
  <c r="B176" i="72"/>
  <c r="Z150" i="72"/>
  <c r="K176" i="72"/>
  <c r="E177" i="72"/>
  <c r="X177" i="72" s="1"/>
  <c r="X178" i="72" s="1"/>
  <c r="P86" i="86" l="1"/>
  <c r="Q86" i="86" s="1"/>
  <c r="AJ132" i="71"/>
  <c r="P82" i="86"/>
  <c r="N82" i="86"/>
  <c r="P71" i="86"/>
  <c r="N71" i="86"/>
  <c r="P75" i="86"/>
  <c r="N75" i="86"/>
  <c r="P72" i="86"/>
  <c r="N72" i="86"/>
  <c r="P73" i="86"/>
  <c r="N73" i="86"/>
  <c r="P74" i="86"/>
  <c r="N74" i="86"/>
  <c r="M104" i="86"/>
  <c r="I12" i="57"/>
  <c r="K25" i="57" s="1"/>
  <c r="N26" i="57" s="1"/>
  <c r="J21" i="84" s="1"/>
  <c r="M106" i="86"/>
  <c r="M101" i="86"/>
  <c r="M97" i="86"/>
  <c r="M93" i="86"/>
  <c r="M105" i="86"/>
  <c r="M100" i="86"/>
  <c r="M96" i="86"/>
  <c r="M92" i="86"/>
  <c r="M103" i="86"/>
  <c r="M99" i="86"/>
  <c r="M95" i="86"/>
  <c r="M107" i="86"/>
  <c r="M102" i="86"/>
  <c r="M98" i="86"/>
  <c r="M94" i="86"/>
  <c r="P79" i="86"/>
  <c r="N79" i="86"/>
  <c r="P76" i="86"/>
  <c r="N76" i="86"/>
  <c r="P81" i="86"/>
  <c r="N81" i="86"/>
  <c r="P78" i="86"/>
  <c r="N78" i="86"/>
  <c r="P83" i="86"/>
  <c r="N83" i="86"/>
  <c r="P80" i="86"/>
  <c r="N80" i="86"/>
  <c r="P85" i="86"/>
  <c r="N85" i="86"/>
  <c r="P77" i="86"/>
  <c r="N77" i="86"/>
  <c r="P84" i="86"/>
  <c r="N84" i="86"/>
  <c r="P70" i="86"/>
  <c r="N70" i="86"/>
  <c r="K11" i="57"/>
  <c r="L11" i="57" s="1"/>
  <c r="K24" i="57"/>
  <c r="K177" i="72"/>
  <c r="B177" i="72"/>
  <c r="D16" i="59"/>
  <c r="P100" i="86" l="1"/>
  <c r="N100" i="86"/>
  <c r="P102" i="86"/>
  <c r="N102" i="86"/>
  <c r="P103" i="86"/>
  <c r="N103" i="86"/>
  <c r="P105" i="86"/>
  <c r="N105" i="86"/>
  <c r="P106" i="86"/>
  <c r="N106" i="86"/>
  <c r="P101" i="86"/>
  <c r="N101" i="86"/>
  <c r="P107" i="86"/>
  <c r="N107" i="86"/>
  <c r="P92" i="86"/>
  <c r="N92" i="86"/>
  <c r="P93" i="86"/>
  <c r="N93" i="86"/>
  <c r="K12" i="57"/>
  <c r="L12" i="57" s="1"/>
  <c r="P98" i="86"/>
  <c r="N98" i="86"/>
  <c r="P99" i="86"/>
  <c r="N99" i="86"/>
  <c r="P94" i="86"/>
  <c r="N94" i="86"/>
  <c r="P95" i="86"/>
  <c r="N95" i="86"/>
  <c r="P96" i="86"/>
  <c r="N96" i="86"/>
  <c r="P97" i="86"/>
  <c r="N97" i="86"/>
  <c r="P104" i="86"/>
  <c r="N104" i="86"/>
  <c r="D1" i="29"/>
  <c r="P52" i="2"/>
  <c r="J21" i="88"/>
  <c r="D1" i="74"/>
  <c r="F6" i="52"/>
  <c r="C4" i="59"/>
  <c r="I4" i="26"/>
  <c r="F4" i="53"/>
  <c r="B39" i="57"/>
  <c r="R4" i="86" l="1"/>
  <c r="T86" i="86" s="1"/>
  <c r="G30" i="75"/>
  <c r="T60" i="86" l="1"/>
  <c r="T50" i="86"/>
  <c r="T111" i="86"/>
  <c r="T67" i="86"/>
  <c r="T7" i="86"/>
  <c r="T101" i="86"/>
  <c r="T104" i="86"/>
  <c r="T54" i="86"/>
  <c r="T27" i="86"/>
  <c r="T83" i="86"/>
  <c r="T8" i="86"/>
  <c r="T99" i="86"/>
  <c r="T96" i="86"/>
  <c r="T113" i="86"/>
  <c r="T42" i="86"/>
  <c r="T10" i="86"/>
  <c r="T24" i="86"/>
  <c r="T58" i="86"/>
  <c r="T35" i="86"/>
  <c r="T108" i="86"/>
  <c r="T6" i="86"/>
  <c r="T12" i="86"/>
  <c r="T14" i="86"/>
  <c r="T84" i="86"/>
  <c r="T34" i="86"/>
  <c r="T102" i="86"/>
  <c r="T16" i="86"/>
  <c r="T70" i="86"/>
  <c r="T62" i="86"/>
  <c r="T15" i="86"/>
  <c r="T44" i="86"/>
  <c r="T9" i="86"/>
  <c r="T110" i="86"/>
  <c r="T92" i="86"/>
  <c r="T71" i="86"/>
  <c r="T72" i="86"/>
  <c r="T40" i="86"/>
  <c r="T112" i="86"/>
  <c r="T13" i="86"/>
  <c r="T73" i="86"/>
  <c r="T33" i="86"/>
  <c r="T74" i="86"/>
  <c r="T90" i="86"/>
  <c r="T88" i="86"/>
  <c r="T51" i="86"/>
  <c r="T105" i="86"/>
  <c r="T81" i="86"/>
  <c r="T39" i="86"/>
  <c r="T91" i="86"/>
  <c r="T97" i="86"/>
  <c r="T48" i="86"/>
  <c r="T69" i="86"/>
  <c r="T28" i="86"/>
  <c r="T41" i="86"/>
  <c r="T78" i="86"/>
  <c r="T23" i="86"/>
  <c r="T98" i="86"/>
  <c r="T55" i="86"/>
  <c r="T37" i="86"/>
  <c r="T85" i="86"/>
  <c r="T93" i="86"/>
  <c r="T45" i="86"/>
  <c r="T29" i="86"/>
  <c r="T52" i="86"/>
  <c r="T107" i="86"/>
  <c r="T36" i="86"/>
  <c r="T4" i="86"/>
  <c r="T89" i="86"/>
  <c r="T95" i="86"/>
  <c r="T106" i="86"/>
  <c r="T38" i="86"/>
  <c r="T19" i="86"/>
  <c r="T21" i="86"/>
  <c r="T46" i="86"/>
  <c r="T87" i="86"/>
  <c r="T56" i="86"/>
  <c r="T31" i="86"/>
  <c r="T68" i="86"/>
  <c r="T65" i="86"/>
  <c r="T25" i="86"/>
  <c r="T103" i="86"/>
  <c r="T43" i="86"/>
  <c r="T32" i="86"/>
  <c r="T100" i="86"/>
  <c r="T49" i="86"/>
  <c r="T94" i="86"/>
  <c r="T53" i="86"/>
  <c r="T59" i="86"/>
  <c r="T76" i="86"/>
  <c r="T47" i="86"/>
  <c r="T20" i="86"/>
  <c r="T57" i="86"/>
  <c r="T64" i="86"/>
  <c r="T75" i="86"/>
  <c r="T63" i="86"/>
  <c r="T30" i="86"/>
  <c r="T80" i="86"/>
  <c r="T66" i="86"/>
  <c r="T61" i="86"/>
  <c r="T17" i="86"/>
  <c r="T11" i="86"/>
  <c r="T82" i="86"/>
  <c r="T18" i="86"/>
  <c r="T5" i="86"/>
  <c r="T79" i="86"/>
  <c r="T109" i="86"/>
  <c r="T22" i="86"/>
  <c r="T26" i="86"/>
  <c r="T77" i="86"/>
  <c r="O4" i="2"/>
  <c r="H9" i="26" l="1"/>
  <c r="H10" i="26"/>
  <c r="H11" i="26"/>
  <c r="H12" i="26"/>
  <c r="H13" i="26"/>
  <c r="H14" i="26"/>
  <c r="H15" i="26"/>
  <c r="H16" i="26"/>
  <c r="H17" i="26"/>
  <c r="H18" i="26"/>
  <c r="H19" i="26"/>
  <c r="H20" i="26"/>
  <c r="H21" i="26"/>
  <c r="H22" i="26"/>
  <c r="H23" i="26"/>
  <c r="H24" i="26"/>
  <c r="H25" i="26"/>
  <c r="H26" i="26"/>
  <c r="H27" i="26"/>
  <c r="H28" i="26"/>
  <c r="H8" i="26"/>
  <c r="N57" i="1" l="1"/>
  <c r="N58" i="1" l="1"/>
  <c r="N64" i="1"/>
  <c r="Q15" i="45" l="1"/>
  <c r="R15" i="45"/>
  <c r="I83" i="74" l="1"/>
  <c r="K83" i="74"/>
  <c r="Y83" i="74"/>
  <c r="Z105" i="29" l="1"/>
  <c r="W105" i="29"/>
  <c r="L105" i="29"/>
  <c r="J105" i="29"/>
  <c r="K4" i="5" l="1"/>
  <c r="AC15" i="73"/>
  <c r="AC13" i="73"/>
  <c r="AC15" i="78"/>
  <c r="AC13" i="78"/>
  <c r="Y76" i="74"/>
  <c r="Y75" i="74"/>
  <c r="Y74" i="74"/>
  <c r="Y73" i="74"/>
  <c r="Y72" i="74"/>
  <c r="Y71" i="74"/>
  <c r="Y70" i="74"/>
  <c r="Y69" i="74"/>
  <c r="Y68" i="74"/>
  <c r="Y67" i="74"/>
  <c r="Y66" i="74"/>
  <c r="Y65" i="74"/>
  <c r="Y64" i="74"/>
  <c r="Y63" i="74"/>
  <c r="Y62" i="74"/>
  <c r="Y61" i="74"/>
  <c r="Y60" i="74"/>
  <c r="Y59" i="74"/>
  <c r="Y58" i="74"/>
  <c r="Y57" i="74"/>
  <c r="Y56" i="74"/>
  <c r="Y55" i="74"/>
  <c r="Y54" i="74"/>
  <c r="Y53" i="74"/>
  <c r="Y52" i="74"/>
  <c r="Y51" i="74"/>
  <c r="Y50" i="74"/>
  <c r="Y49" i="74"/>
  <c r="Y48" i="74"/>
  <c r="Y47" i="74"/>
  <c r="Y46" i="74"/>
  <c r="Y45" i="74"/>
  <c r="Y44" i="74"/>
  <c r="Y43" i="74"/>
  <c r="Y42" i="74"/>
  <c r="Y41" i="74"/>
  <c r="Y40" i="74"/>
  <c r="Y39" i="74"/>
  <c r="Y38" i="74"/>
  <c r="Y37" i="74"/>
  <c r="Y36" i="74"/>
  <c r="Y35" i="74"/>
  <c r="Y34" i="74"/>
  <c r="Y33" i="74"/>
  <c r="Y32" i="74"/>
  <c r="Y31" i="74"/>
  <c r="Y30" i="74"/>
  <c r="Y29" i="74"/>
  <c r="Y28" i="74"/>
  <c r="Y27" i="74"/>
  <c r="Y26" i="74"/>
  <c r="Y25" i="74"/>
  <c r="Y24" i="74"/>
  <c r="Y23" i="74"/>
  <c r="Y22" i="74"/>
  <c r="Y21" i="74"/>
  <c r="Y20" i="74"/>
  <c r="Y19" i="74"/>
  <c r="Y18" i="74"/>
  <c r="Y17" i="74"/>
  <c r="Y16" i="74"/>
  <c r="Y15" i="74"/>
  <c r="I76" i="74"/>
  <c r="I75" i="74"/>
  <c r="I74" i="74"/>
  <c r="I73" i="74"/>
  <c r="I72" i="74"/>
  <c r="I71" i="74"/>
  <c r="I70" i="74"/>
  <c r="I69" i="74"/>
  <c r="I68" i="74"/>
  <c r="I67" i="74"/>
  <c r="I66" i="74"/>
  <c r="I65" i="74"/>
  <c r="I64" i="74"/>
  <c r="I63" i="74"/>
  <c r="I62" i="74"/>
  <c r="I61" i="74"/>
  <c r="I60" i="74"/>
  <c r="I59" i="74"/>
  <c r="I58" i="74"/>
  <c r="I57" i="74"/>
  <c r="I56" i="74"/>
  <c r="I55" i="74"/>
  <c r="I54" i="74"/>
  <c r="I53" i="74"/>
  <c r="I52" i="74"/>
  <c r="I51" i="74"/>
  <c r="I50" i="74"/>
  <c r="I49" i="74"/>
  <c r="I48" i="74"/>
  <c r="I47" i="74"/>
  <c r="I46" i="74"/>
  <c r="I45" i="74"/>
  <c r="I44" i="74"/>
  <c r="I43" i="74"/>
  <c r="I42" i="74"/>
  <c r="I41" i="74"/>
  <c r="I40" i="74"/>
  <c r="I39" i="74"/>
  <c r="I38" i="74"/>
  <c r="I37" i="74"/>
  <c r="I36" i="74"/>
  <c r="I35" i="74"/>
  <c r="I34" i="74"/>
  <c r="I33" i="74"/>
  <c r="I32" i="74"/>
  <c r="I31" i="74"/>
  <c r="I30" i="74"/>
  <c r="I29" i="74"/>
  <c r="I28" i="74"/>
  <c r="I27" i="74"/>
  <c r="I26" i="74"/>
  <c r="I25" i="74"/>
  <c r="I24" i="74"/>
  <c r="I23" i="74"/>
  <c r="I22" i="74"/>
  <c r="I21" i="74"/>
  <c r="I20" i="74"/>
  <c r="I19" i="74"/>
  <c r="I18" i="74"/>
  <c r="I17" i="74"/>
  <c r="I16" i="74"/>
  <c r="I15" i="74"/>
  <c r="Y84" i="74"/>
  <c r="Y82" i="74"/>
  <c r="Y81" i="74"/>
  <c r="Y80" i="74"/>
  <c r="Y79" i="74"/>
  <c r="Y78" i="74"/>
  <c r="C76" i="74"/>
  <c r="C75" i="74"/>
  <c r="C74" i="74"/>
  <c r="C73" i="74"/>
  <c r="C72" i="74"/>
  <c r="C71" i="74"/>
  <c r="C70" i="74"/>
  <c r="C69" i="74"/>
  <c r="C68" i="74"/>
  <c r="C67" i="74"/>
  <c r="C66" i="74"/>
  <c r="C65" i="74"/>
  <c r="C64" i="74"/>
  <c r="C63" i="74"/>
  <c r="C62" i="74"/>
  <c r="C61" i="74"/>
  <c r="C60" i="74"/>
  <c r="C59" i="74"/>
  <c r="C58" i="74"/>
  <c r="C57" i="74"/>
  <c r="C56" i="74"/>
  <c r="C55" i="74"/>
  <c r="C54" i="74"/>
  <c r="C53" i="74"/>
  <c r="C52" i="74"/>
  <c r="C51" i="74"/>
  <c r="C50" i="74"/>
  <c r="C49" i="74"/>
  <c r="C48" i="74"/>
  <c r="C47" i="74"/>
  <c r="C46" i="74"/>
  <c r="C45" i="74"/>
  <c r="C44" i="74"/>
  <c r="C43" i="74"/>
  <c r="C42" i="74"/>
  <c r="C41" i="74"/>
  <c r="C40" i="74"/>
  <c r="C39" i="74"/>
  <c r="C38" i="74"/>
  <c r="C37" i="74"/>
  <c r="C36" i="74"/>
  <c r="C35" i="74"/>
  <c r="C34" i="74"/>
  <c r="C33" i="74"/>
  <c r="C32" i="74"/>
  <c r="C31" i="74"/>
  <c r="C30" i="74"/>
  <c r="C29" i="74"/>
  <c r="C28" i="74"/>
  <c r="C27" i="74"/>
  <c r="C26" i="74"/>
  <c r="C25" i="74"/>
  <c r="C24" i="74"/>
  <c r="C23" i="74"/>
  <c r="C22" i="74"/>
  <c r="C21" i="74"/>
  <c r="C20" i="74"/>
  <c r="C19" i="74"/>
  <c r="C18" i="74"/>
  <c r="C17" i="74"/>
  <c r="C16" i="74"/>
  <c r="C15" i="74"/>
  <c r="Z98" i="29"/>
  <c r="Z97" i="29"/>
  <c r="Z96" i="29"/>
  <c r="Z95" i="29"/>
  <c r="Z94" i="29"/>
  <c r="Z93" i="29"/>
  <c r="Z92" i="29"/>
  <c r="Z91" i="29"/>
  <c r="Z90" i="29"/>
  <c r="Z89" i="29"/>
  <c r="Z88" i="29"/>
  <c r="Z87" i="29"/>
  <c r="Z86" i="29"/>
  <c r="Z85" i="29"/>
  <c r="Z84" i="29"/>
  <c r="Z83" i="29"/>
  <c r="Z82" i="29"/>
  <c r="Z81" i="29"/>
  <c r="Z80" i="29"/>
  <c r="Z79" i="29"/>
  <c r="Z78" i="29"/>
  <c r="Z77" i="29"/>
  <c r="Z76" i="29"/>
  <c r="Z75" i="29"/>
  <c r="Z74" i="29"/>
  <c r="Z73" i="29"/>
  <c r="Z72" i="29"/>
  <c r="Z71" i="29"/>
  <c r="Z70" i="29"/>
  <c r="Z69" i="29"/>
  <c r="Z68" i="29"/>
  <c r="Z67" i="29"/>
  <c r="J98" i="29"/>
  <c r="J97" i="29"/>
  <c r="J96" i="29"/>
  <c r="J95" i="29"/>
  <c r="J94" i="29"/>
  <c r="J93" i="29"/>
  <c r="J92" i="29"/>
  <c r="J91" i="29"/>
  <c r="J90" i="29"/>
  <c r="J89" i="29"/>
  <c r="J88" i="29"/>
  <c r="J87" i="29"/>
  <c r="J86" i="29"/>
  <c r="J85" i="29"/>
  <c r="J84" i="29"/>
  <c r="J83" i="29"/>
  <c r="J82" i="29"/>
  <c r="J81" i="29"/>
  <c r="J80" i="29"/>
  <c r="J79" i="29"/>
  <c r="J78" i="29"/>
  <c r="J77" i="29"/>
  <c r="J76" i="29"/>
  <c r="J75" i="29"/>
  <c r="J74" i="29"/>
  <c r="J73" i="29"/>
  <c r="J72" i="29"/>
  <c r="J71" i="29"/>
  <c r="J70" i="29"/>
  <c r="J69" i="29"/>
  <c r="J68" i="29"/>
  <c r="J67" i="29"/>
  <c r="Z66" i="29"/>
  <c r="Z65" i="29"/>
  <c r="Z64" i="29"/>
  <c r="Z63" i="29"/>
  <c r="Z62" i="29"/>
  <c r="Z61" i="29"/>
  <c r="Z60" i="29"/>
  <c r="Z59" i="29"/>
  <c r="Z58" i="29"/>
  <c r="Z57" i="29"/>
  <c r="Z56" i="29"/>
  <c r="Z55" i="29"/>
  <c r="Z54" i="29"/>
  <c r="Z53" i="29"/>
  <c r="Z52" i="29"/>
  <c r="Z51" i="29"/>
  <c r="Z50" i="29"/>
  <c r="Z49" i="29"/>
  <c r="Z48" i="29"/>
  <c r="Z47" i="29"/>
  <c r="Z46" i="29"/>
  <c r="Z45" i="29"/>
  <c r="Z44" i="29"/>
  <c r="Z43" i="29"/>
  <c r="Z42" i="29"/>
  <c r="Z41" i="29"/>
  <c r="Z40" i="29"/>
  <c r="Z39" i="29"/>
  <c r="Z38" i="29"/>
  <c r="Z37" i="29"/>
  <c r="J66" i="29"/>
  <c r="J65" i="29"/>
  <c r="J64" i="29"/>
  <c r="J63" i="29"/>
  <c r="J62" i="29"/>
  <c r="J61" i="29"/>
  <c r="J60" i="29"/>
  <c r="J59" i="29"/>
  <c r="J58" i="29"/>
  <c r="J57" i="29"/>
  <c r="J56" i="29"/>
  <c r="J55" i="29"/>
  <c r="J54" i="29"/>
  <c r="J53" i="29"/>
  <c r="J52" i="29"/>
  <c r="J51" i="29"/>
  <c r="J50" i="29"/>
  <c r="J49" i="29"/>
  <c r="J48" i="29"/>
  <c r="J47" i="29"/>
  <c r="J46" i="29"/>
  <c r="J45" i="29"/>
  <c r="J44" i="29"/>
  <c r="J43" i="29"/>
  <c r="J42" i="29"/>
  <c r="J41" i="29"/>
  <c r="J40" i="29"/>
  <c r="J39" i="29"/>
  <c r="J38" i="29"/>
  <c r="J37" i="29"/>
  <c r="Z36" i="29"/>
  <c r="Z35" i="29"/>
  <c r="Z34" i="29"/>
  <c r="Z33" i="29"/>
  <c r="Z32" i="29"/>
  <c r="Z31" i="29"/>
  <c r="Z30" i="29"/>
  <c r="Z29" i="29"/>
  <c r="Z28" i="29"/>
  <c r="Z27" i="29"/>
  <c r="Z26" i="29"/>
  <c r="J36" i="29"/>
  <c r="J35" i="29"/>
  <c r="J34" i="29"/>
  <c r="J33" i="29"/>
  <c r="J32" i="29"/>
  <c r="J31" i="29"/>
  <c r="J30" i="29"/>
  <c r="J29" i="29"/>
  <c r="J28" i="29"/>
  <c r="J27" i="29"/>
  <c r="J26" i="29"/>
  <c r="Z25" i="29"/>
  <c r="Z24" i="29"/>
  <c r="Z23" i="29"/>
  <c r="Z22" i="29"/>
  <c r="Z21" i="29"/>
  <c r="Z20" i="29"/>
  <c r="Z19" i="29"/>
  <c r="Z18" i="29"/>
  <c r="Z17" i="29"/>
  <c r="J25" i="29"/>
  <c r="J24" i="29"/>
  <c r="J23" i="29"/>
  <c r="J22" i="29"/>
  <c r="J21" i="29"/>
  <c r="J20" i="29"/>
  <c r="J19" i="29"/>
  <c r="J18" i="29"/>
  <c r="J17" i="29"/>
  <c r="Z16" i="29"/>
  <c r="Z15" i="29"/>
  <c r="J16" i="29"/>
  <c r="J15" i="29"/>
  <c r="J106" i="29"/>
  <c r="J104" i="29"/>
  <c r="J103" i="29"/>
  <c r="L106" i="29"/>
  <c r="L104" i="29"/>
  <c r="L103" i="29"/>
  <c r="L102" i="29"/>
  <c r="Z106" i="29"/>
  <c r="Z104" i="29"/>
  <c r="Z103" i="29"/>
  <c r="Z102" i="29"/>
  <c r="Z101" i="29"/>
  <c r="Z100" i="29"/>
  <c r="W106" i="29"/>
  <c r="W104" i="29"/>
  <c r="W103" i="29"/>
  <c r="W102" i="29"/>
  <c r="W101" i="29"/>
  <c r="W100" i="29"/>
  <c r="D98" i="29"/>
  <c r="D97" i="29"/>
  <c r="D96" i="29"/>
  <c r="D95" i="29"/>
  <c r="D94" i="29"/>
  <c r="D93" i="29"/>
  <c r="D92" i="29"/>
  <c r="D91" i="29"/>
  <c r="D90" i="29"/>
  <c r="D89" i="29"/>
  <c r="D88" i="29"/>
  <c r="D87" i="29"/>
  <c r="D86" i="29"/>
  <c r="D85" i="29"/>
  <c r="D84" i="29"/>
  <c r="D83" i="29"/>
  <c r="D82" i="29"/>
  <c r="D81" i="29"/>
  <c r="D80" i="29"/>
  <c r="D79" i="29"/>
  <c r="D78" i="29"/>
  <c r="D77" i="29"/>
  <c r="D76" i="29"/>
  <c r="D75" i="29"/>
  <c r="D74" i="29"/>
  <c r="D73" i="29"/>
  <c r="D72" i="29"/>
  <c r="D71" i="29"/>
  <c r="D70" i="29"/>
  <c r="D69" i="29"/>
  <c r="D68" i="29"/>
  <c r="D67" i="29"/>
  <c r="D66" i="29"/>
  <c r="D65" i="29"/>
  <c r="D64" i="29"/>
  <c r="D63" i="29"/>
  <c r="D62" i="29"/>
  <c r="D61" i="29"/>
  <c r="D60" i="29"/>
  <c r="D59" i="29"/>
  <c r="D58" i="29"/>
  <c r="D57" i="29"/>
  <c r="D56" i="29"/>
  <c r="D55" i="29"/>
  <c r="D54" i="29"/>
  <c r="D53" i="29"/>
  <c r="D52" i="29"/>
  <c r="D51" i="29"/>
  <c r="D50" i="29"/>
  <c r="D49" i="29"/>
  <c r="D48" i="29"/>
  <c r="D47" i="29"/>
  <c r="D46" i="29"/>
  <c r="D45" i="29"/>
  <c r="D44" i="29"/>
  <c r="D43" i="29"/>
  <c r="D42" i="29"/>
  <c r="D41" i="29"/>
  <c r="D40" i="29"/>
  <c r="D39" i="29"/>
  <c r="D38" i="29"/>
  <c r="D37" i="29"/>
  <c r="D36" i="29"/>
  <c r="D35" i="29"/>
  <c r="D34" i="29"/>
  <c r="D33" i="29"/>
  <c r="D32" i="29"/>
  <c r="D31" i="29"/>
  <c r="D30" i="29"/>
  <c r="D29" i="29"/>
  <c r="D28" i="29"/>
  <c r="D27" i="29"/>
  <c r="D26" i="29"/>
  <c r="D25" i="29"/>
  <c r="D24" i="29"/>
  <c r="D23" i="29"/>
  <c r="D22" i="29"/>
  <c r="D21" i="29"/>
  <c r="D20" i="29"/>
  <c r="D19" i="29"/>
  <c r="D18" i="29"/>
  <c r="D17" i="29"/>
  <c r="D16" i="29"/>
  <c r="L101" i="29"/>
  <c r="L100" i="29"/>
  <c r="AO43" i="66" l="1"/>
  <c r="AC25" i="29" l="1"/>
  <c r="Q44" i="54" l="1"/>
  <c r="E57" i="79" l="1"/>
  <c r="B39" i="44" s="1"/>
  <c r="E27" i="79"/>
  <c r="B38" i="44" s="1"/>
  <c r="Z129" i="71" l="1"/>
  <c r="Z129" i="66"/>
  <c r="Z128" i="71"/>
  <c r="Z128" i="66"/>
  <c r="AC13" i="74" l="1"/>
  <c r="AO86" i="71" l="1"/>
  <c r="AC46" i="74" s="1"/>
  <c r="AO56" i="71"/>
  <c r="AC16" i="74" s="1"/>
  <c r="AC67" i="29"/>
  <c r="AC37" i="29"/>
  <c r="AC32" i="29"/>
  <c r="AC26" i="29"/>
  <c r="AC22" i="29"/>
  <c r="AC13" i="29"/>
  <c r="AC15" i="29"/>
  <c r="AO86" i="66"/>
  <c r="AC68" i="29" s="1"/>
  <c r="AO56" i="66"/>
  <c r="AC38" i="29" s="1"/>
  <c r="AO51" i="66"/>
  <c r="AC33" i="29" s="1"/>
  <c r="AO45" i="66"/>
  <c r="AC27" i="29" s="1"/>
  <c r="AO34" i="66"/>
  <c r="AC16" i="29" s="1"/>
  <c r="G29" i="77" l="1"/>
  <c r="K87" i="74" l="1"/>
  <c r="K88" i="74"/>
  <c r="K84" i="74"/>
  <c r="K82" i="74"/>
  <c r="K81" i="74"/>
  <c r="K80" i="74"/>
  <c r="K79" i="74"/>
  <c r="K78" i="74"/>
  <c r="I84" i="74"/>
  <c r="I82" i="74"/>
  <c r="I81" i="74"/>
  <c r="I80" i="74"/>
  <c r="I79" i="74"/>
  <c r="I78" i="74"/>
  <c r="L77" i="74"/>
  <c r="I77" i="74"/>
  <c r="X12" i="74"/>
  <c r="X9" i="74"/>
  <c r="X8" i="74"/>
  <c r="X7" i="74"/>
  <c r="X6" i="74"/>
  <c r="R12" i="74"/>
  <c r="R9" i="74"/>
  <c r="R8" i="74"/>
  <c r="R7" i="74"/>
  <c r="R6" i="74"/>
  <c r="F12" i="74"/>
  <c r="F9" i="74"/>
  <c r="F8" i="74"/>
  <c r="F7" i="74"/>
  <c r="F6" i="74"/>
  <c r="L111" i="29"/>
  <c r="L112" i="29"/>
  <c r="J102" i="29"/>
  <c r="J101" i="29"/>
  <c r="J100" i="29"/>
  <c r="M99" i="29"/>
  <c r="J99" i="29"/>
  <c r="Y12" i="29"/>
  <c r="Y11" i="29"/>
  <c r="Y7" i="29"/>
  <c r="Y6" i="29"/>
  <c r="S12" i="29"/>
  <c r="S11" i="29"/>
  <c r="S7" i="29"/>
  <c r="S6" i="29"/>
  <c r="G12" i="29"/>
  <c r="G11" i="29"/>
  <c r="G7" i="29"/>
  <c r="G6" i="29"/>
  <c r="AG125" i="71"/>
  <c r="Y85" i="74" s="1"/>
  <c r="U125" i="71"/>
  <c r="O85" i="74" s="1"/>
  <c r="O125" i="71"/>
  <c r="O127" i="66"/>
  <c r="L109" i="29" s="1"/>
  <c r="U127" i="66"/>
  <c r="AJ126" i="66"/>
  <c r="AD126" i="66"/>
  <c r="U108" i="29" s="1"/>
  <c r="AD125" i="66"/>
  <c r="U107" i="29" s="1"/>
  <c r="W126" i="66"/>
  <c r="P108" i="29" s="1"/>
  <c r="W125" i="66"/>
  <c r="P107" i="29" s="1"/>
  <c r="H125" i="71" l="1"/>
  <c r="K85" i="74"/>
  <c r="AG127" i="66"/>
  <c r="Z109" i="29" s="1"/>
  <c r="Z108" i="29"/>
  <c r="P109" i="29"/>
  <c r="AM132" i="71" l="1"/>
  <c r="E85" i="74"/>
  <c r="BG24" i="57" l="1"/>
  <c r="U172" i="72" s="1"/>
  <c r="E4" i="45"/>
  <c r="P37" i="2" l="1"/>
  <c r="D29" i="57" s="1"/>
  <c r="B14" i="44" s="1"/>
  <c r="N74" i="1"/>
  <c r="N56" i="1"/>
  <c r="N52" i="1"/>
  <c r="AC172" i="72" l="1"/>
  <c r="K1" i="72"/>
  <c r="V15" i="66"/>
  <c r="V15" i="71"/>
  <c r="N60" i="57"/>
  <c r="A32" i="72"/>
  <c r="C7" i="72" l="1"/>
  <c r="AI27" i="72"/>
  <c r="D6" i="72"/>
  <c r="L28" i="12" l="1"/>
  <c r="N28" i="12" s="1"/>
  <c r="C8" i="72"/>
  <c r="AI22" i="72" s="1"/>
  <c r="AH22" i="72" s="1"/>
  <c r="AL49" i="72"/>
  <c r="C30" i="72"/>
  <c r="C31" i="72" s="1"/>
  <c r="AI45" i="72" s="1"/>
  <c r="AH45" i="72" s="1"/>
  <c r="D7" i="72"/>
  <c r="E6" i="72"/>
  <c r="AA30" i="57"/>
  <c r="AA27" i="57"/>
  <c r="AA28" i="57"/>
  <c r="AA34" i="57"/>
  <c r="AA33" i="57"/>
  <c r="AA29" i="57" l="1"/>
  <c r="C32" i="72"/>
  <c r="C28" i="72"/>
  <c r="C5" i="72"/>
  <c r="AH23" i="72"/>
  <c r="D8" i="72"/>
  <c r="Q173" i="72"/>
  <c r="P61" i="57"/>
  <c r="Q174" i="72"/>
  <c r="Q177" i="72"/>
  <c r="Q175" i="72"/>
  <c r="Q176" i="72"/>
  <c r="E7" i="72"/>
  <c r="E8" i="72" s="1"/>
  <c r="F6" i="72"/>
  <c r="AA31" i="57"/>
  <c r="AC27" i="57"/>
  <c r="AA32" i="57"/>
  <c r="AB28" i="57"/>
  <c r="AC28" i="57"/>
  <c r="AB27" i="57"/>
  <c r="P178" i="72" l="1"/>
  <c r="P62" i="57"/>
  <c r="P64" i="57"/>
  <c r="P63" i="57"/>
  <c r="P65" i="57"/>
  <c r="D29" i="72"/>
  <c r="F7" i="72"/>
  <c r="F8" i="72" s="1"/>
  <c r="G6" i="72"/>
  <c r="AD27" i="57"/>
  <c r="AD28" i="57"/>
  <c r="H6" i="72" l="1"/>
  <c r="G7" i="72"/>
  <c r="G8" i="72" s="1"/>
  <c r="D30" i="72"/>
  <c r="D31" i="72" s="1"/>
  <c r="AB30" i="57"/>
  <c r="AB34" i="57"/>
  <c r="AB33" i="57"/>
  <c r="AE27" i="57"/>
  <c r="AE28" i="57"/>
  <c r="D32" i="72" l="1"/>
  <c r="D28" i="72"/>
  <c r="H7" i="72"/>
  <c r="H8" i="72" s="1"/>
  <c r="I6" i="72"/>
  <c r="AB31" i="57"/>
  <c r="AB32" i="57"/>
  <c r="AF27" i="57"/>
  <c r="AF28" i="57"/>
  <c r="I7" i="72" l="1"/>
  <c r="I8" i="72" s="1"/>
  <c r="J6" i="72"/>
  <c r="E29" i="72"/>
  <c r="AG27" i="57"/>
  <c r="AG28" i="57"/>
  <c r="E30" i="72" l="1"/>
  <c r="E31" i="72" s="1"/>
  <c r="J7" i="72"/>
  <c r="J8" i="72" s="1"/>
  <c r="K6" i="72"/>
  <c r="AC30" i="57"/>
  <c r="AC33" i="57"/>
  <c r="AC34" i="57"/>
  <c r="AH27" i="57"/>
  <c r="AH28" i="57"/>
  <c r="AC31" i="57" l="1"/>
  <c r="E32" i="72"/>
  <c r="E28" i="72"/>
  <c r="L6" i="72"/>
  <c r="K7" i="72"/>
  <c r="K8" i="72" s="1"/>
  <c r="AC32" i="57"/>
  <c r="AI27" i="57"/>
  <c r="AI28" i="57"/>
  <c r="F29" i="72" l="1"/>
  <c r="L7" i="72"/>
  <c r="L8" i="72" s="1"/>
  <c r="M6" i="72"/>
  <c r="AJ27" i="57"/>
  <c r="AJ28" i="57"/>
  <c r="M7" i="72" l="1"/>
  <c r="M8" i="72" s="1"/>
  <c r="N6" i="72"/>
  <c r="F30" i="72"/>
  <c r="F31" i="72" s="1"/>
  <c r="AD30" i="57"/>
  <c r="AD33" i="57"/>
  <c r="AK27" i="57"/>
  <c r="AD34" i="57"/>
  <c r="AK28" i="57"/>
  <c r="AD31" i="57" l="1"/>
  <c r="F32" i="72"/>
  <c r="F28" i="72"/>
  <c r="N7" i="72"/>
  <c r="N8" i="72" s="1"/>
  <c r="O6" i="72"/>
  <c r="AL28" i="57"/>
  <c r="AL27" i="57"/>
  <c r="AD32" i="57"/>
  <c r="P6" i="72" l="1"/>
  <c r="Q6" i="72" s="1"/>
  <c r="R6" i="72" s="1"/>
  <c r="S6" i="72" s="1"/>
  <c r="T6" i="72" s="1"/>
  <c r="U6" i="72" s="1"/>
  <c r="V6" i="72" s="1"/>
  <c r="W6" i="72" s="1"/>
  <c r="X6" i="72" s="1"/>
  <c r="Y6" i="72" s="1"/>
  <c r="Z6" i="72" s="1"/>
  <c r="AA6" i="72" s="1"/>
  <c r="AB6" i="72" s="1"/>
  <c r="AC6" i="72" s="1"/>
  <c r="AD6" i="72" s="1"/>
  <c r="AE6" i="72" s="1"/>
  <c r="AF6" i="72" s="1"/>
  <c r="AG6" i="72" s="1"/>
  <c r="O7" i="72"/>
  <c r="O8" i="72" s="1"/>
  <c r="G29" i="72"/>
  <c r="AM27" i="57"/>
  <c r="AM28" i="57"/>
  <c r="G30" i="72" l="1"/>
  <c r="G31" i="72" s="1"/>
  <c r="P7" i="72"/>
  <c r="P8" i="72" s="1"/>
  <c r="AE30" i="57"/>
  <c r="AE33" i="57"/>
  <c r="AN28" i="57"/>
  <c r="AN27" i="57"/>
  <c r="AE34" i="57"/>
  <c r="G32" i="72" l="1"/>
  <c r="G28" i="72"/>
  <c r="H29" i="72" s="1"/>
  <c r="Q7" i="72"/>
  <c r="Q8" i="72" s="1"/>
  <c r="AE31" i="57"/>
  <c r="AO27" i="57"/>
  <c r="AE32" i="57"/>
  <c r="AO28" i="57"/>
  <c r="H30" i="72" l="1"/>
  <c r="H31" i="72" s="1"/>
  <c r="R7" i="72"/>
  <c r="R8" i="72" s="1"/>
  <c r="AF30" i="57"/>
  <c r="AP28" i="57"/>
  <c r="AF33" i="57"/>
  <c r="AF34" i="57"/>
  <c r="AP27" i="57"/>
  <c r="H32" i="72" l="1"/>
  <c r="H28" i="72"/>
  <c r="I29" i="72" s="1"/>
  <c r="S7" i="72"/>
  <c r="S8" i="72" s="1"/>
  <c r="AF31" i="57"/>
  <c r="AQ28" i="57"/>
  <c r="AF32" i="57"/>
  <c r="AQ27" i="57"/>
  <c r="I30" i="72" l="1"/>
  <c r="I31" i="72" s="1"/>
  <c r="T7" i="72"/>
  <c r="T8" i="72" s="1"/>
  <c r="AG30" i="57"/>
  <c r="AG33" i="57"/>
  <c r="AR27" i="57"/>
  <c r="AR28" i="57"/>
  <c r="AG34" i="57"/>
  <c r="I32" i="72" l="1"/>
  <c r="I28" i="72"/>
  <c r="J29" i="72" s="1"/>
  <c r="U7" i="72"/>
  <c r="U8" i="72" s="1"/>
  <c r="AG31" i="57"/>
  <c r="AS27" i="57"/>
  <c r="AG32" i="57"/>
  <c r="AS28" i="57"/>
  <c r="V7" i="72" l="1"/>
  <c r="V8" i="72" s="1"/>
  <c r="J30" i="72"/>
  <c r="J31" i="72" s="1"/>
  <c r="AH30" i="57"/>
  <c r="AH34" i="57"/>
  <c r="AH33" i="57"/>
  <c r="AT27" i="57"/>
  <c r="AT28" i="57"/>
  <c r="J32" i="72" l="1"/>
  <c r="V5" i="72"/>
  <c r="J28" i="72"/>
  <c r="K29" i="72" s="1"/>
  <c r="W7" i="72"/>
  <c r="W8" i="72" s="1"/>
  <c r="AH31" i="57"/>
  <c r="AH32" i="57"/>
  <c r="AU27" i="57"/>
  <c r="AU28" i="57"/>
  <c r="W5" i="72" l="1"/>
  <c r="K30" i="72"/>
  <c r="K31" i="72" s="1"/>
  <c r="X7" i="72"/>
  <c r="X8" i="72" s="1"/>
  <c r="AI30" i="57"/>
  <c r="AV28" i="57"/>
  <c r="AV27" i="57"/>
  <c r="AI34" i="57"/>
  <c r="AI33" i="57"/>
  <c r="K32" i="72" l="1"/>
  <c r="K28" i="72"/>
  <c r="L29" i="72" s="1"/>
  <c r="X5" i="72"/>
  <c r="Y7" i="72"/>
  <c r="Y8" i="72" s="1"/>
  <c r="AI31" i="57"/>
  <c r="AW27" i="57"/>
  <c r="AW28" i="57"/>
  <c r="AI32" i="57"/>
  <c r="Y5" i="72" l="1"/>
  <c r="L30" i="72"/>
  <c r="L31" i="72" s="1"/>
  <c r="Z7" i="72"/>
  <c r="Z8" i="72" s="1"/>
  <c r="AJ30" i="57"/>
  <c r="AJ34" i="57"/>
  <c r="AX27" i="57"/>
  <c r="AX28" i="57"/>
  <c r="AJ33" i="57"/>
  <c r="AJ31" i="57" l="1"/>
  <c r="L32" i="72"/>
  <c r="L28" i="72"/>
  <c r="M29" i="72" s="1"/>
  <c r="Z5" i="72"/>
  <c r="AA7" i="72"/>
  <c r="AA8" i="72" s="1"/>
  <c r="AY27" i="57"/>
  <c r="AY28" i="57"/>
  <c r="AJ32" i="57"/>
  <c r="AA5" i="72" l="1"/>
  <c r="M30" i="72"/>
  <c r="M31" i="72" s="1"/>
  <c r="AB7" i="72"/>
  <c r="AB8" i="72" s="1"/>
  <c r="AK30" i="57"/>
  <c r="AZ28" i="57"/>
  <c r="AK33" i="57"/>
  <c r="AK34" i="57"/>
  <c r="AZ27" i="57"/>
  <c r="AK31" i="57" l="1"/>
  <c r="M32" i="72"/>
  <c r="AB5" i="72"/>
  <c r="M28" i="72"/>
  <c r="N29" i="72" s="1"/>
  <c r="AC7" i="72"/>
  <c r="AC8" i="72" s="1"/>
  <c r="BA27" i="57"/>
  <c r="AK32" i="57"/>
  <c r="BA28" i="57"/>
  <c r="AC5" i="72" l="1"/>
  <c r="AD7" i="72"/>
  <c r="AD8" i="72" s="1"/>
  <c r="N30" i="72"/>
  <c r="N31" i="72" s="1"/>
  <c r="AL30" i="57"/>
  <c r="AL33" i="57"/>
  <c r="AL34" i="57"/>
  <c r="BB27" i="57"/>
  <c r="BB28" i="57"/>
  <c r="AL31" i="57" l="1"/>
  <c r="N32" i="72"/>
  <c r="N28" i="72"/>
  <c r="O29" i="72" s="1"/>
  <c r="AD5" i="72"/>
  <c r="AE7" i="72"/>
  <c r="AE8" i="72" s="1"/>
  <c r="AL32" i="57"/>
  <c r="BC27" i="57"/>
  <c r="BC28" i="57"/>
  <c r="AE5" i="72" l="1"/>
  <c r="AF7" i="72"/>
  <c r="AF8" i="72" s="1"/>
  <c r="AG7" i="72"/>
  <c r="AG8" i="72" s="1"/>
  <c r="O30" i="72"/>
  <c r="O31" i="72" s="1"/>
  <c r="AM30" i="57"/>
  <c r="BD28" i="57"/>
  <c r="AM33" i="57"/>
  <c r="BD27" i="57"/>
  <c r="BE27" i="57"/>
  <c r="AM34" i="57"/>
  <c r="BE28" i="57"/>
  <c r="O32" i="72" l="1"/>
  <c r="O28" i="72"/>
  <c r="P29" i="72" s="1"/>
  <c r="AG5" i="72"/>
  <c r="AF5" i="72"/>
  <c r="BD29" i="57"/>
  <c r="AM31" i="57"/>
  <c r="AM32" i="57"/>
  <c r="P30" i="72" l="1"/>
  <c r="P31" i="72" s="1"/>
  <c r="AN30" i="57"/>
  <c r="AN33" i="57"/>
  <c r="AN34" i="57"/>
  <c r="P32" i="72" l="1"/>
  <c r="P28" i="72"/>
  <c r="Q29" i="72" s="1"/>
  <c r="AN31" i="57"/>
  <c r="AN32" i="57"/>
  <c r="Q30" i="72" l="1"/>
  <c r="Q31" i="72" s="1"/>
  <c r="AO30" i="57"/>
  <c r="AO33" i="57"/>
  <c r="AO34" i="57"/>
  <c r="Q32" i="72" l="1"/>
  <c r="Q28" i="72"/>
  <c r="R29" i="72" s="1"/>
  <c r="AO31" i="57"/>
  <c r="AO32" i="57"/>
  <c r="R30" i="72" l="1"/>
  <c r="R31" i="72" s="1"/>
  <c r="AP30" i="57"/>
  <c r="AP33" i="57"/>
  <c r="AP34" i="57"/>
  <c r="R32" i="72" l="1"/>
  <c r="R28" i="72"/>
  <c r="S29" i="72" s="1"/>
  <c r="AP31" i="57"/>
  <c r="AP32" i="57"/>
  <c r="S30" i="72" l="1"/>
  <c r="S31" i="72" s="1"/>
  <c r="AQ30" i="57"/>
  <c r="AQ34" i="57"/>
  <c r="AQ33" i="57"/>
  <c r="AQ31" i="57" l="1"/>
  <c r="S32" i="72"/>
  <c r="S28" i="72"/>
  <c r="T29" i="72" s="1"/>
  <c r="AQ32" i="57"/>
  <c r="T30" i="72" l="1"/>
  <c r="T31" i="72" s="1"/>
  <c r="AR30" i="57"/>
  <c r="AR34" i="57"/>
  <c r="AR33" i="57"/>
  <c r="AR31" i="57" l="1"/>
  <c r="T32" i="72"/>
  <c r="T28" i="72"/>
  <c r="U29" i="72" s="1"/>
  <c r="AR32" i="57"/>
  <c r="U30" i="72" l="1"/>
  <c r="U31" i="72" s="1"/>
  <c r="AS30" i="57"/>
  <c r="AS33" i="57"/>
  <c r="AS34" i="57"/>
  <c r="AS31" i="57" l="1"/>
  <c r="U32" i="72"/>
  <c r="U28" i="72"/>
  <c r="V29" i="72" s="1"/>
  <c r="AS32" i="57"/>
  <c r="V30" i="72" l="1"/>
  <c r="V31" i="72" s="1"/>
  <c r="AT30" i="57"/>
  <c r="AT33" i="57"/>
  <c r="AT34" i="57"/>
  <c r="V32" i="72" l="1"/>
  <c r="V28" i="72"/>
  <c r="W29" i="72" s="1"/>
  <c r="AT31" i="57"/>
  <c r="AT32" i="57"/>
  <c r="W30" i="72" l="1"/>
  <c r="W31" i="72" s="1"/>
  <c r="AU30" i="57"/>
  <c r="AU33" i="57"/>
  <c r="AU34" i="57"/>
  <c r="W32" i="72" l="1"/>
  <c r="W28" i="72"/>
  <c r="X29" i="72" s="1"/>
  <c r="AU31" i="57"/>
  <c r="AU32" i="57"/>
  <c r="X30" i="72" l="1"/>
  <c r="X31" i="72" s="1"/>
  <c r="AV30" i="57"/>
  <c r="AV34" i="57"/>
  <c r="AV33" i="57"/>
  <c r="X32" i="72" l="1"/>
  <c r="X28" i="72"/>
  <c r="Y29" i="72" s="1"/>
  <c r="AV31" i="57"/>
  <c r="AV32" i="57"/>
  <c r="Y30" i="72" l="1"/>
  <c r="Y31" i="72" s="1"/>
  <c r="AW30" i="57"/>
  <c r="AW34" i="57"/>
  <c r="AW33" i="57"/>
  <c r="Y32" i="72" l="1"/>
  <c r="Y28" i="72"/>
  <c r="Z29" i="72" s="1"/>
  <c r="AW31" i="57"/>
  <c r="AW32" i="57"/>
  <c r="Z30" i="72" l="1"/>
  <c r="Z31" i="72" s="1"/>
  <c r="AX30" i="57"/>
  <c r="AX34" i="57"/>
  <c r="AX33" i="57"/>
  <c r="AX31" i="57" l="1"/>
  <c r="Z32" i="72"/>
  <c r="Z28" i="72"/>
  <c r="AA29" i="72" s="1"/>
  <c r="AX32" i="57"/>
  <c r="AA30" i="72" l="1"/>
  <c r="AA31" i="72" s="1"/>
  <c r="AY30" i="57"/>
  <c r="AY33" i="57"/>
  <c r="AY34" i="57"/>
  <c r="AY31" i="57" l="1"/>
  <c r="AA32" i="72"/>
  <c r="AA28" i="72"/>
  <c r="AB29" i="72" s="1"/>
  <c r="AB30" i="72" s="1"/>
  <c r="AY32" i="57"/>
  <c r="AB31" i="72" l="1"/>
  <c r="AZ30" i="57"/>
  <c r="AZ34" i="57"/>
  <c r="AZ33" i="57"/>
  <c r="AB32" i="72" l="1"/>
  <c r="AB28" i="72"/>
  <c r="AC29" i="72" s="1"/>
  <c r="AZ31" i="57"/>
  <c r="AZ32" i="57"/>
  <c r="AC30" i="72" l="1"/>
  <c r="AC31" i="72" s="1"/>
  <c r="BA30" i="57"/>
  <c r="BA34" i="57"/>
  <c r="BA33" i="57"/>
  <c r="AC32" i="72" l="1"/>
  <c r="AC28" i="72"/>
  <c r="AD29" i="72" s="1"/>
  <c r="BA31" i="57"/>
  <c r="BA32" i="57"/>
  <c r="AD30" i="72" l="1"/>
  <c r="AD31" i="72" s="1"/>
  <c r="BB30" i="57"/>
  <c r="BB33" i="57"/>
  <c r="BB34" i="57"/>
  <c r="AD32" i="72" l="1"/>
  <c r="AD28" i="72"/>
  <c r="AE29" i="72" s="1"/>
  <c r="BB31" i="57"/>
  <c r="BB32" i="57"/>
  <c r="AE30" i="72" l="1"/>
  <c r="AE31" i="72" s="1"/>
  <c r="BC30" i="57"/>
  <c r="BC33" i="57"/>
  <c r="BC34" i="57"/>
  <c r="AE32" i="72" l="1"/>
  <c r="AE28" i="72"/>
  <c r="AF29" i="72" s="1"/>
  <c r="BC31" i="57"/>
  <c r="BC32" i="57"/>
  <c r="AF30" i="72" l="1"/>
  <c r="AF31" i="72" s="1"/>
  <c r="BD30" i="57"/>
  <c r="BD34" i="57"/>
  <c r="BD33" i="57"/>
  <c r="AF32" i="72" l="1"/>
  <c r="AF28" i="72"/>
  <c r="AG29" i="72" s="1"/>
  <c r="AG30" i="72" s="1"/>
  <c r="AG31" i="72" s="1"/>
  <c r="BD31" i="57"/>
  <c r="BE30" i="57"/>
  <c r="BD32" i="57"/>
  <c r="BE34" i="57"/>
  <c r="BE33" i="57"/>
  <c r="BE31" i="57" l="1"/>
  <c r="BH31" i="57" s="1"/>
  <c r="AG32" i="72"/>
  <c r="AG28" i="72"/>
  <c r="BG30" i="57"/>
  <c r="C51" i="72"/>
  <c r="BE32" i="57"/>
  <c r="I151" i="72" l="1"/>
  <c r="Z151" i="72" s="1"/>
  <c r="U173" i="72"/>
  <c r="A54" i="72"/>
  <c r="AL71" i="72"/>
  <c r="AI71" i="72"/>
  <c r="C52" i="72"/>
  <c r="K151" i="72" l="1"/>
  <c r="C53" i="72"/>
  <c r="AI67" i="72" s="1"/>
  <c r="AH67" i="72" s="1"/>
  <c r="AA36" i="57"/>
  <c r="AA39" i="57"/>
  <c r="AA40" i="57"/>
  <c r="AA37" i="57" l="1"/>
  <c r="AC173" i="72"/>
  <c r="C50" i="72"/>
  <c r="D51" i="72" s="1"/>
  <c r="C54" i="72"/>
  <c r="AA38" i="57"/>
  <c r="D52" i="72" l="1"/>
  <c r="D53" i="72" l="1"/>
  <c r="AB36" i="57"/>
  <c r="AB39" i="57"/>
  <c r="AB40" i="57"/>
  <c r="D50" i="72" l="1"/>
  <c r="E51" i="72" s="1"/>
  <c r="E52" i="72" s="1"/>
  <c r="D54" i="72"/>
  <c r="AB37" i="57"/>
  <c r="AB38" i="57"/>
  <c r="E53" i="72" l="1"/>
  <c r="AC36" i="57"/>
  <c r="AC39" i="57"/>
  <c r="AC40" i="57"/>
  <c r="E50" i="72" l="1"/>
  <c r="F51" i="72" s="1"/>
  <c r="F52" i="72" s="1"/>
  <c r="E54" i="72"/>
  <c r="AC37" i="57"/>
  <c r="AC38" i="57"/>
  <c r="F53" i="72" l="1"/>
  <c r="AD36" i="57"/>
  <c r="AD40" i="57"/>
  <c r="AD39" i="57"/>
  <c r="F50" i="72" l="1"/>
  <c r="G51" i="72" s="1"/>
  <c r="G52" i="72" s="1"/>
  <c r="F54" i="72"/>
  <c r="AD37" i="57"/>
  <c r="AD38" i="57"/>
  <c r="G53" i="72" l="1"/>
  <c r="AE36" i="57"/>
  <c r="AE39" i="57"/>
  <c r="AE40" i="57"/>
  <c r="G50" i="72" l="1"/>
  <c r="H51" i="72" s="1"/>
  <c r="H52" i="72" s="1"/>
  <c r="G54" i="72"/>
  <c r="AE37" i="57"/>
  <c r="AE38" i="57"/>
  <c r="H53" i="72" l="1"/>
  <c r="AF36" i="57"/>
  <c r="AF39" i="57"/>
  <c r="AF40" i="57"/>
  <c r="H50" i="72" l="1"/>
  <c r="I51" i="72" s="1"/>
  <c r="I52" i="72" s="1"/>
  <c r="H54" i="72"/>
  <c r="AF37" i="57"/>
  <c r="AF38" i="57"/>
  <c r="I53" i="72" l="1"/>
  <c r="AG36" i="57"/>
  <c r="AG40" i="57"/>
  <c r="AG39" i="57"/>
  <c r="AG37" i="57" l="1"/>
  <c r="I50" i="72"/>
  <c r="J51" i="72" s="1"/>
  <c r="J52" i="72" s="1"/>
  <c r="I54" i="72"/>
  <c r="AG38" i="57"/>
  <c r="J53" i="72" l="1"/>
  <c r="AH36" i="57"/>
  <c r="AH39" i="57"/>
  <c r="AH40" i="57"/>
  <c r="AH37" i="57" l="1"/>
  <c r="J50" i="72"/>
  <c r="K51" i="72" s="1"/>
  <c r="K52" i="72" s="1"/>
  <c r="J54" i="72"/>
  <c r="AH38" i="57"/>
  <c r="K53" i="72" l="1"/>
  <c r="AI36" i="57"/>
  <c r="AI39" i="57"/>
  <c r="AI40" i="57"/>
  <c r="K50" i="72" l="1"/>
  <c r="L51" i="72" s="1"/>
  <c r="L52" i="72" s="1"/>
  <c r="K54" i="72"/>
  <c r="AI37" i="57"/>
  <c r="AI38" i="57"/>
  <c r="L53" i="72" l="1"/>
  <c r="AJ36" i="57"/>
  <c r="AJ40" i="57"/>
  <c r="AJ39" i="57"/>
  <c r="L50" i="72" l="1"/>
  <c r="M51" i="72" s="1"/>
  <c r="M52" i="72" s="1"/>
  <c r="L54" i="72"/>
  <c r="AJ37" i="57"/>
  <c r="AJ38" i="57"/>
  <c r="M53" i="72" l="1"/>
  <c r="AK36" i="57"/>
  <c r="AK40" i="57"/>
  <c r="AK39" i="57"/>
  <c r="M50" i="72" l="1"/>
  <c r="N51" i="72" s="1"/>
  <c r="N52" i="72" s="1"/>
  <c r="M54" i="72"/>
  <c r="AK37" i="57"/>
  <c r="AK38" i="57"/>
  <c r="N53" i="72" l="1"/>
  <c r="AL36" i="57"/>
  <c r="AL39" i="57"/>
  <c r="AL40" i="57"/>
  <c r="N50" i="72" l="1"/>
  <c r="O51" i="72" s="1"/>
  <c r="O52" i="72" s="1"/>
  <c r="N54" i="72"/>
  <c r="AL37" i="57"/>
  <c r="AL38" i="57"/>
  <c r="O53" i="72" l="1"/>
  <c r="AM36" i="57"/>
  <c r="AM40" i="57"/>
  <c r="AM39" i="57"/>
  <c r="O50" i="72" l="1"/>
  <c r="P51" i="72" s="1"/>
  <c r="P52" i="72" s="1"/>
  <c r="O54" i="72"/>
  <c r="AM37" i="57"/>
  <c r="AM38" i="57"/>
  <c r="P53" i="72" l="1"/>
  <c r="AN36" i="57"/>
  <c r="AN39" i="57"/>
  <c r="AN40" i="57"/>
  <c r="AN37" i="57" l="1"/>
  <c r="P50" i="72"/>
  <c r="Q51" i="72" s="1"/>
  <c r="Q52" i="72" s="1"/>
  <c r="P54" i="72"/>
  <c r="AN38" i="57"/>
  <c r="Q53" i="72" l="1"/>
  <c r="AO36" i="57"/>
  <c r="AO40" i="57"/>
  <c r="AO39" i="57"/>
  <c r="AO37" i="57" l="1"/>
  <c r="Q50" i="72"/>
  <c r="R51" i="72" s="1"/>
  <c r="R52" i="72" s="1"/>
  <c r="Q54" i="72"/>
  <c r="AO38" i="57"/>
  <c r="R53" i="72" l="1"/>
  <c r="AP36" i="57"/>
  <c r="AP39" i="57"/>
  <c r="AP40" i="57"/>
  <c r="R50" i="72" l="1"/>
  <c r="S51" i="72" s="1"/>
  <c r="S52" i="72" s="1"/>
  <c r="R54" i="72"/>
  <c r="AP37" i="57"/>
  <c r="AP38" i="57"/>
  <c r="S53" i="72" l="1"/>
  <c r="AQ36" i="57"/>
  <c r="AQ40" i="57"/>
  <c r="AQ39" i="57"/>
  <c r="S50" i="72" l="1"/>
  <c r="T51" i="72" s="1"/>
  <c r="T52" i="72" s="1"/>
  <c r="S54" i="72"/>
  <c r="AQ37" i="57"/>
  <c r="AQ38" i="57"/>
  <c r="T53" i="72" l="1"/>
  <c r="AR36" i="57"/>
  <c r="AR39" i="57"/>
  <c r="AR40" i="57"/>
  <c r="T50" i="72" l="1"/>
  <c r="U51" i="72" s="1"/>
  <c r="U52" i="72" s="1"/>
  <c r="T54" i="72"/>
  <c r="AR37" i="57"/>
  <c r="AR38" i="57"/>
  <c r="U53" i="72" l="1"/>
  <c r="AS36" i="57"/>
  <c r="AS40" i="57"/>
  <c r="AS39" i="57"/>
  <c r="U50" i="72" l="1"/>
  <c r="V51" i="72" s="1"/>
  <c r="V52" i="72" s="1"/>
  <c r="U54" i="72"/>
  <c r="AS37" i="57"/>
  <c r="AS38" i="57"/>
  <c r="V53" i="72" l="1"/>
  <c r="AT36" i="57"/>
  <c r="AT40" i="57"/>
  <c r="AT39" i="57"/>
  <c r="V50" i="72" l="1"/>
  <c r="W51" i="72" s="1"/>
  <c r="W52" i="72" s="1"/>
  <c r="V54" i="72"/>
  <c r="AT37" i="57"/>
  <c r="AT38" i="57"/>
  <c r="W53" i="72" l="1"/>
  <c r="AU36" i="57"/>
  <c r="AU39" i="57"/>
  <c r="AU40" i="57"/>
  <c r="AU37" i="57" l="1"/>
  <c r="W50" i="72"/>
  <c r="X51" i="72" s="1"/>
  <c r="X52" i="72" s="1"/>
  <c r="W54" i="72"/>
  <c r="AU38" i="57"/>
  <c r="X53" i="72" l="1"/>
  <c r="AV36" i="57"/>
  <c r="AV39" i="57"/>
  <c r="AV40" i="57"/>
  <c r="AV37" i="57" l="1"/>
  <c r="X50" i="72"/>
  <c r="Y51" i="72" s="1"/>
  <c r="Y52" i="72" s="1"/>
  <c r="X54" i="72"/>
  <c r="AV38" i="57"/>
  <c r="Y53" i="72" l="1"/>
  <c r="AW36" i="57"/>
  <c r="AW39" i="57"/>
  <c r="AW40" i="57"/>
  <c r="AW37" i="57" l="1"/>
  <c r="Y50" i="72"/>
  <c r="Z51" i="72" s="1"/>
  <c r="Z52" i="72" s="1"/>
  <c r="Y54" i="72"/>
  <c r="AW38" i="57"/>
  <c r="Z53" i="72" l="1"/>
  <c r="AX36" i="57"/>
  <c r="AX40" i="57"/>
  <c r="AX39" i="57"/>
  <c r="Z50" i="72" l="1"/>
  <c r="AA51" i="72" s="1"/>
  <c r="AA52" i="72" s="1"/>
  <c r="Z54" i="72"/>
  <c r="AX37" i="57"/>
  <c r="AX38" i="57"/>
  <c r="AA53" i="72" l="1"/>
  <c r="AY36" i="57"/>
  <c r="AY39" i="57"/>
  <c r="AY40" i="57"/>
  <c r="AA50" i="72" l="1"/>
  <c r="AB51" i="72" s="1"/>
  <c r="AB52" i="72" s="1"/>
  <c r="AA54" i="72"/>
  <c r="AY37" i="57"/>
  <c r="AY38" i="57"/>
  <c r="AB53" i="72" l="1"/>
  <c r="AZ36" i="57"/>
  <c r="AZ40" i="57"/>
  <c r="AZ39" i="57"/>
  <c r="AB50" i="72" l="1"/>
  <c r="AC51" i="72" s="1"/>
  <c r="AC52" i="72" s="1"/>
  <c r="AB54" i="72"/>
  <c r="AZ37" i="57"/>
  <c r="AZ38" i="57"/>
  <c r="AC53" i="72" l="1"/>
  <c r="BA36" i="57"/>
  <c r="BA40" i="57"/>
  <c r="BA39" i="57"/>
  <c r="AC50" i="72" l="1"/>
  <c r="AD51" i="72" s="1"/>
  <c r="AC54" i="72"/>
  <c r="BA37" i="57"/>
  <c r="BA38" i="57"/>
  <c r="AD52" i="72" l="1"/>
  <c r="AD53" i="72" s="1"/>
  <c r="BB36" i="57"/>
  <c r="BB40" i="57"/>
  <c r="BB39" i="57"/>
  <c r="BB37" i="57" l="1"/>
  <c r="AD50" i="72"/>
  <c r="AE51" i="72" s="1"/>
  <c r="AD54" i="72"/>
  <c r="BB38" i="57"/>
  <c r="AE52" i="72" l="1"/>
  <c r="AE53" i="72" s="1"/>
  <c r="BC36" i="57"/>
  <c r="BC39" i="57"/>
  <c r="BC40" i="57"/>
  <c r="BC37" i="57" l="1"/>
  <c r="AE50" i="72"/>
  <c r="AF51" i="72" s="1"/>
  <c r="AF52" i="72" s="1"/>
  <c r="AE54" i="72"/>
  <c r="BC38" i="57"/>
  <c r="AF53" i="72" l="1"/>
  <c r="BD36" i="57"/>
  <c r="BD40" i="57"/>
  <c r="BD39" i="57"/>
  <c r="AF50" i="72" l="1"/>
  <c r="AG51" i="72" s="1"/>
  <c r="AG52" i="72" s="1"/>
  <c r="AF54" i="72"/>
  <c r="BD37" i="57"/>
  <c r="BD38" i="57"/>
  <c r="AG53" i="72" l="1"/>
  <c r="BE36" i="57"/>
  <c r="BE40" i="57"/>
  <c r="BE39" i="57"/>
  <c r="AG54" i="72" l="1"/>
  <c r="C73" i="72"/>
  <c r="AG50" i="72"/>
  <c r="BE37" i="57"/>
  <c r="BE38" i="57"/>
  <c r="BH37" i="57" l="1"/>
  <c r="I152" i="72"/>
  <c r="K152" i="72" s="1"/>
  <c r="BG36" i="57"/>
  <c r="A76" i="72"/>
  <c r="C74" i="72"/>
  <c r="AI93" i="72"/>
  <c r="AL93" i="72"/>
  <c r="Z152" i="72" l="1"/>
  <c r="U174" i="72"/>
  <c r="AC174" i="72"/>
  <c r="C75" i="72"/>
  <c r="AI89" i="72" s="1"/>
  <c r="AH89" i="72" s="1"/>
  <c r="AA42" i="57"/>
  <c r="C76" i="72" l="1"/>
  <c r="C72" i="72"/>
  <c r="AA43" i="57"/>
  <c r="AA45" i="57"/>
  <c r="AA44" i="57"/>
  <c r="AA46" i="57"/>
  <c r="AA47" i="57" l="1"/>
  <c r="D73" i="72"/>
  <c r="D74" i="72" s="1"/>
  <c r="D75" i="72" s="1"/>
  <c r="AB42" i="57"/>
  <c r="D76" i="72" l="1"/>
  <c r="D72" i="72"/>
  <c r="AB43" i="57"/>
  <c r="AB44" i="57"/>
  <c r="AB46" i="57"/>
  <c r="AB45" i="57"/>
  <c r="E73" i="72" l="1"/>
  <c r="E74" i="72" s="1"/>
  <c r="E75" i="72" s="1"/>
  <c r="AC42" i="57"/>
  <c r="AC43" i="57" l="1"/>
  <c r="E76" i="72"/>
  <c r="E72" i="72"/>
  <c r="AC44" i="57"/>
  <c r="AC46" i="57"/>
  <c r="AC45" i="57"/>
  <c r="F73" i="72" l="1"/>
  <c r="F74" i="72" s="1"/>
  <c r="F75" i="72" s="1"/>
  <c r="AD42" i="57"/>
  <c r="AD43" i="57" l="1"/>
  <c r="F76" i="72"/>
  <c r="F72" i="72"/>
  <c r="AD46" i="57"/>
  <c r="AD45" i="57"/>
  <c r="AD44" i="57"/>
  <c r="G73" i="72" l="1"/>
  <c r="G74" i="72" s="1"/>
  <c r="G75" i="72" s="1"/>
  <c r="AE42" i="57"/>
  <c r="AE43" i="57" l="1"/>
  <c r="G76" i="72"/>
  <c r="G72" i="72"/>
  <c r="AE45" i="57"/>
  <c r="AE44" i="57"/>
  <c r="AE46" i="57"/>
  <c r="H73" i="72" l="1"/>
  <c r="H74" i="72" s="1"/>
  <c r="H75" i="72" s="1"/>
  <c r="AF42" i="57"/>
  <c r="H76" i="72" l="1"/>
  <c r="H72" i="72"/>
  <c r="AF43" i="57"/>
  <c r="AF46" i="57"/>
  <c r="AF44" i="57"/>
  <c r="AF45" i="57"/>
  <c r="I73" i="72" l="1"/>
  <c r="I74" i="72" s="1"/>
  <c r="I75" i="72" s="1"/>
  <c r="AG42" i="57"/>
  <c r="I76" i="72" l="1"/>
  <c r="I72" i="72"/>
  <c r="AG43" i="57"/>
  <c r="AG46" i="57"/>
  <c r="AG45" i="57"/>
  <c r="AG44" i="57"/>
  <c r="J73" i="72" l="1"/>
  <c r="J74" i="72" s="1"/>
  <c r="J75" i="72" s="1"/>
  <c r="AH42" i="57"/>
  <c r="J76" i="72" l="1"/>
  <c r="J72" i="72"/>
  <c r="AH43" i="57"/>
  <c r="AH44" i="57"/>
  <c r="AH45" i="57"/>
  <c r="AH46" i="57"/>
  <c r="K73" i="72" l="1"/>
  <c r="K74" i="72" s="1"/>
  <c r="K75" i="72" s="1"/>
  <c r="AI42" i="57"/>
  <c r="K76" i="72" l="1"/>
  <c r="K72" i="72"/>
  <c r="AI43" i="57"/>
  <c r="AI44" i="57"/>
  <c r="AI45" i="57"/>
  <c r="AI46" i="57"/>
  <c r="L73" i="72" l="1"/>
  <c r="L74" i="72" s="1"/>
  <c r="L75" i="72" s="1"/>
  <c r="AJ42" i="57"/>
  <c r="L76" i="72" l="1"/>
  <c r="L72" i="72"/>
  <c r="AJ43" i="57"/>
  <c r="AJ44" i="57"/>
  <c r="AJ46" i="57"/>
  <c r="AJ45" i="57"/>
  <c r="M73" i="72" l="1"/>
  <c r="M74" i="72" s="1"/>
  <c r="M75" i="72" s="1"/>
  <c r="AK42" i="57"/>
  <c r="AK43" i="57" l="1"/>
  <c r="M76" i="72"/>
  <c r="M72" i="72"/>
  <c r="AK46" i="57"/>
  <c r="AK44" i="57"/>
  <c r="AK45" i="57"/>
  <c r="N73" i="72" l="1"/>
  <c r="N74" i="72" s="1"/>
  <c r="N75" i="72" s="1"/>
  <c r="AL42" i="57"/>
  <c r="AL43" i="57" l="1"/>
  <c r="N76" i="72"/>
  <c r="N72" i="72"/>
  <c r="AL44" i="57"/>
  <c r="AL45" i="57"/>
  <c r="AL46" i="57"/>
  <c r="O73" i="72" l="1"/>
  <c r="O74" i="72" s="1"/>
  <c r="O75" i="72" s="1"/>
  <c r="AM42" i="57"/>
  <c r="O76" i="72" l="1"/>
  <c r="O72" i="72"/>
  <c r="AM43" i="57"/>
  <c r="AM45" i="57"/>
  <c r="AM44" i="57"/>
  <c r="AM46" i="57"/>
  <c r="P73" i="72" l="1"/>
  <c r="P74" i="72" s="1"/>
  <c r="P75" i="72" s="1"/>
  <c r="AN42" i="57"/>
  <c r="P76" i="72" l="1"/>
  <c r="P72" i="72"/>
  <c r="AN43" i="57"/>
  <c r="AN44" i="57"/>
  <c r="AN45" i="57"/>
  <c r="AN46" i="57"/>
  <c r="Q73" i="72" l="1"/>
  <c r="Q74" i="72" s="1"/>
  <c r="Q75" i="72" s="1"/>
  <c r="AO42" i="57"/>
  <c r="Q76" i="72" l="1"/>
  <c r="Q72" i="72"/>
  <c r="AO43" i="57"/>
  <c r="AO45" i="57"/>
  <c r="AO44" i="57"/>
  <c r="AO46" i="57"/>
  <c r="R73" i="72" l="1"/>
  <c r="R74" i="72" s="1"/>
  <c r="R75" i="72" s="1"/>
  <c r="AP42" i="57"/>
  <c r="R76" i="72" l="1"/>
  <c r="R72" i="72"/>
  <c r="AP43" i="57"/>
  <c r="AP45" i="57"/>
  <c r="AP46" i="57"/>
  <c r="AP44" i="57"/>
  <c r="S73" i="72" l="1"/>
  <c r="S74" i="72" s="1"/>
  <c r="S75" i="72" s="1"/>
  <c r="AQ42" i="57"/>
  <c r="S76" i="72" l="1"/>
  <c r="S72" i="72"/>
  <c r="AQ43" i="57"/>
  <c r="AQ44" i="57"/>
  <c r="AQ45" i="57"/>
  <c r="AQ46" i="57"/>
  <c r="T73" i="72" l="1"/>
  <c r="T74" i="72" s="1"/>
  <c r="T75" i="72" s="1"/>
  <c r="AR42" i="57"/>
  <c r="AR43" i="57" l="1"/>
  <c r="T76" i="72"/>
  <c r="T72" i="72"/>
  <c r="AR46" i="57"/>
  <c r="AR44" i="57"/>
  <c r="AR45" i="57"/>
  <c r="U73" i="72" l="1"/>
  <c r="U74" i="72" s="1"/>
  <c r="U75" i="72" s="1"/>
  <c r="AS42" i="57"/>
  <c r="AS43" i="57" l="1"/>
  <c r="U76" i="72"/>
  <c r="U72" i="72"/>
  <c r="AS44" i="57"/>
  <c r="AS45" i="57"/>
  <c r="AS46" i="57"/>
  <c r="V73" i="72" l="1"/>
  <c r="V74" i="72" s="1"/>
  <c r="V75" i="72" s="1"/>
  <c r="AT42" i="57"/>
  <c r="V76" i="72" l="1"/>
  <c r="V72" i="72"/>
  <c r="AT43" i="57"/>
  <c r="AT45" i="57"/>
  <c r="AT44" i="57"/>
  <c r="AT46" i="57"/>
  <c r="W73" i="72" l="1"/>
  <c r="W74" i="72" s="1"/>
  <c r="W75" i="72" s="1"/>
  <c r="AU42" i="57"/>
  <c r="W76" i="72" l="1"/>
  <c r="W72" i="72"/>
  <c r="AU43" i="57"/>
  <c r="AU46" i="57"/>
  <c r="AU44" i="57"/>
  <c r="AU45" i="57"/>
  <c r="X73" i="72" l="1"/>
  <c r="X74" i="72" s="1"/>
  <c r="X75" i="72" s="1"/>
  <c r="AV42" i="57"/>
  <c r="X76" i="72" l="1"/>
  <c r="X72" i="72"/>
  <c r="AV43" i="57"/>
  <c r="AV44" i="57"/>
  <c r="AV46" i="57"/>
  <c r="AV45" i="57"/>
  <c r="Y73" i="72" l="1"/>
  <c r="Y74" i="72" s="1"/>
  <c r="Y75" i="72" s="1"/>
  <c r="AW42" i="57"/>
  <c r="Y76" i="72" l="1"/>
  <c r="Y72" i="72"/>
  <c r="AW43" i="57"/>
  <c r="AW44" i="57"/>
  <c r="AW46" i="57"/>
  <c r="AW45" i="57"/>
  <c r="Z73" i="72" l="1"/>
  <c r="Z74" i="72" s="1"/>
  <c r="Z75" i="72" s="1"/>
  <c r="AX42" i="57"/>
  <c r="Z76" i="72" l="1"/>
  <c r="Z72" i="72"/>
  <c r="AX43" i="57"/>
  <c r="AX44" i="57"/>
  <c r="AX46" i="57"/>
  <c r="AX45" i="57"/>
  <c r="AA73" i="72" l="1"/>
  <c r="AA74" i="72" s="1"/>
  <c r="AA75" i="72" s="1"/>
  <c r="AY42" i="57"/>
  <c r="AY43" i="57" l="1"/>
  <c r="AA76" i="72"/>
  <c r="AA72" i="72"/>
  <c r="AY46" i="57"/>
  <c r="AY44" i="57"/>
  <c r="AY45" i="57"/>
  <c r="AB73" i="72" l="1"/>
  <c r="AB74" i="72" s="1"/>
  <c r="AB75" i="72" s="1"/>
  <c r="AZ42" i="57"/>
  <c r="AZ43" i="57" l="1"/>
  <c r="AB76" i="72"/>
  <c r="AB72" i="72"/>
  <c r="AZ46" i="57"/>
  <c r="AZ44" i="57"/>
  <c r="AZ45" i="57"/>
  <c r="AC73" i="72" l="1"/>
  <c r="AC74" i="72" s="1"/>
  <c r="AC75" i="72" s="1"/>
  <c r="BA42" i="57"/>
  <c r="AC76" i="72" l="1"/>
  <c r="AC72" i="72"/>
  <c r="BA43" i="57"/>
  <c r="BA45" i="57"/>
  <c r="BA46" i="57"/>
  <c r="BA44" i="57"/>
  <c r="AD73" i="72" l="1"/>
  <c r="AD74" i="72" l="1"/>
  <c r="AD75" i="72" s="1"/>
  <c r="AD76" i="72" s="1"/>
  <c r="BB42" i="57"/>
  <c r="BB45" i="57"/>
  <c r="BB46" i="57"/>
  <c r="AD72" i="72" l="1"/>
  <c r="BB43" i="57"/>
  <c r="BB44" i="57"/>
  <c r="AE73" i="72" l="1"/>
  <c r="AE74" i="72" s="1"/>
  <c r="AE75" i="72" s="1"/>
  <c r="BC42" i="57"/>
  <c r="BC45" i="57"/>
  <c r="BC46" i="57"/>
  <c r="BC43" i="57" l="1"/>
  <c r="AE76" i="72"/>
  <c r="AE72" i="72"/>
  <c r="AF73" i="72" s="1"/>
  <c r="AF74" i="72" s="1"/>
  <c r="AF75" i="72" s="1"/>
  <c r="BD42" i="57"/>
  <c r="BC44" i="57"/>
  <c r="BD43" i="57" l="1"/>
  <c r="AF76" i="72"/>
  <c r="AF72" i="72"/>
  <c r="BD46" i="57"/>
  <c r="BD45" i="57"/>
  <c r="BD44" i="57"/>
  <c r="AG73" i="72" l="1"/>
  <c r="AG74" i="72" s="1"/>
  <c r="AG75" i="72" s="1"/>
  <c r="BE42" i="57"/>
  <c r="BG42" i="57" l="1"/>
  <c r="BE43" i="57"/>
  <c r="BH43" i="57" s="1"/>
  <c r="AG76" i="72"/>
  <c r="AG72" i="72"/>
  <c r="BE45" i="57"/>
  <c r="BE46" i="57"/>
  <c r="BE44" i="57"/>
  <c r="C95" i="72" l="1"/>
  <c r="C96" i="72" s="1"/>
  <c r="D93" i="57"/>
  <c r="D121" i="57"/>
  <c r="D119" i="57"/>
  <c r="D118" i="57"/>
  <c r="D116" i="57"/>
  <c r="D115" i="57"/>
  <c r="D123" i="57"/>
  <c r="D122" i="57"/>
  <c r="D125" i="57"/>
  <c r="D124" i="57"/>
  <c r="AL114" i="72" l="1"/>
  <c r="A98" i="72"/>
  <c r="AI114" i="72"/>
  <c r="I153" i="72"/>
  <c r="Z153" i="72" s="1"/>
  <c r="U175" i="72"/>
  <c r="AC175" i="72"/>
  <c r="C97" i="72"/>
  <c r="AI110" i="72" s="1"/>
  <c r="AH110" i="72" s="1"/>
  <c r="D120" i="57"/>
  <c r="J15" i="18"/>
  <c r="K20" i="19"/>
  <c r="D117" i="57"/>
  <c r="C129" i="57"/>
  <c r="AA48" i="57"/>
  <c r="K153" i="72" l="1"/>
  <c r="C98" i="72" s="1"/>
  <c r="C94" i="72"/>
  <c r="AA49" i="57"/>
  <c r="AA51" i="57"/>
  <c r="AA50" i="57"/>
  <c r="AA52" i="57"/>
  <c r="D95" i="72" l="1"/>
  <c r="D96" i="72" s="1"/>
  <c r="D97" i="72" s="1"/>
  <c r="AE17" i="58"/>
  <c r="AD17" i="58"/>
  <c r="AE16" i="58"/>
  <c r="AD16" i="58"/>
  <c r="AE15" i="58"/>
  <c r="AD15" i="58"/>
  <c r="AE14" i="58"/>
  <c r="AD14" i="58"/>
  <c r="AE13" i="58"/>
  <c r="AD13" i="58"/>
  <c r="AB48" i="57"/>
  <c r="D94" i="72" l="1"/>
  <c r="D98" i="72"/>
  <c r="AB49" i="57"/>
  <c r="AB50" i="57"/>
  <c r="AB51" i="57"/>
  <c r="AB52" i="57"/>
  <c r="E95" i="72" l="1"/>
  <c r="E96" i="72" s="1"/>
  <c r="E97" i="72" s="1"/>
  <c r="AC48" i="57"/>
  <c r="AC49" i="57" l="1"/>
  <c r="E94" i="72"/>
  <c r="E98" i="72"/>
  <c r="AC50" i="57"/>
  <c r="AC52" i="57"/>
  <c r="AC51" i="57"/>
  <c r="F95" i="72" l="1"/>
  <c r="F96" i="72" s="1"/>
  <c r="F97" i="72" s="1"/>
  <c r="AD48" i="57"/>
  <c r="AD49" i="57" l="1"/>
  <c r="F94" i="72"/>
  <c r="F98" i="72"/>
  <c r="AD51" i="57"/>
  <c r="AD52" i="57"/>
  <c r="AD50" i="57"/>
  <c r="G95" i="72" l="1"/>
  <c r="G96" i="72" s="1"/>
  <c r="G97" i="72" s="1"/>
  <c r="AE48" i="57"/>
  <c r="G94" i="72" l="1"/>
  <c r="G98" i="72"/>
  <c r="D126" i="57"/>
  <c r="AE49" i="57"/>
  <c r="AE50" i="57"/>
  <c r="AE52" i="57"/>
  <c r="AE51" i="57"/>
  <c r="H95" i="72" l="1"/>
  <c r="H96" i="72" l="1"/>
  <c r="H97" i="72" l="1"/>
  <c r="AF48" i="57"/>
  <c r="H94" i="72" l="1"/>
  <c r="H98" i="72"/>
  <c r="AF49" i="57"/>
  <c r="AF52" i="57"/>
  <c r="AF51" i="57"/>
  <c r="AF50" i="57"/>
  <c r="I95" i="72" l="1"/>
  <c r="O34" i="69"/>
  <c r="P19" i="45"/>
  <c r="O19" i="45"/>
  <c r="N19" i="45"/>
  <c r="M19" i="45"/>
  <c r="L19" i="45"/>
  <c r="K19" i="45"/>
  <c r="J19" i="45"/>
  <c r="I19" i="45"/>
  <c r="R18" i="45"/>
  <c r="Q18" i="45"/>
  <c r="R17" i="45"/>
  <c r="Q17" i="45"/>
  <c r="R16" i="45"/>
  <c r="Q16" i="45"/>
  <c r="P28" i="15"/>
  <c r="AF17" i="58"/>
  <c r="Y17" i="58" s="1"/>
  <c r="AF16" i="58"/>
  <c r="AF15" i="58"/>
  <c r="AF14" i="58"/>
  <c r="AF13" i="58"/>
  <c r="Y13" i="58" s="1"/>
  <c r="D130" i="57"/>
  <c r="D129" i="57"/>
  <c r="D128" i="57"/>
  <c r="D127" i="57"/>
  <c r="R21" i="5"/>
  <c r="P21" i="5"/>
  <c r="N21" i="5"/>
  <c r="L21" i="5"/>
  <c r="J21" i="5"/>
  <c r="H21" i="5"/>
  <c r="F21" i="5"/>
  <c r="D21" i="5"/>
  <c r="U24" i="2"/>
  <c r="Q19" i="45" l="1"/>
  <c r="R19" i="45"/>
  <c r="S87" i="74"/>
  <c r="I96" i="72"/>
  <c r="AA17" i="58"/>
  <c r="Y16" i="58"/>
  <c r="AA16" i="58" s="1"/>
  <c r="Y15" i="58"/>
  <c r="AA15" i="58" s="1"/>
  <c r="Y14" i="58"/>
  <c r="AA14" i="58" s="1"/>
  <c r="AA13" i="58"/>
  <c r="P125" i="66"/>
  <c r="L107" i="29" s="1"/>
  <c r="B31" i="44"/>
  <c r="D43" i="57"/>
  <c r="B43" i="57" s="1"/>
  <c r="D44" i="57"/>
  <c r="D45" i="57"/>
  <c r="D46" i="57"/>
  <c r="D47" i="57"/>
  <c r="D48" i="57"/>
  <c r="D49" i="57"/>
  <c r="D50" i="57"/>
  <c r="D51" i="57"/>
  <c r="D52" i="57"/>
  <c r="D53" i="57"/>
  <c r="D54" i="57"/>
  <c r="D55" i="57"/>
  <c r="D56" i="57"/>
  <c r="D57" i="57"/>
  <c r="D58" i="57"/>
  <c r="D59" i="57"/>
  <c r="D60" i="57"/>
  <c r="D61" i="57"/>
  <c r="D62" i="57"/>
  <c r="D63" i="57"/>
  <c r="D64" i="57"/>
  <c r="D65" i="57"/>
  <c r="D66" i="57"/>
  <c r="D67" i="57"/>
  <c r="D68" i="57"/>
  <c r="D69" i="57"/>
  <c r="D70" i="57"/>
  <c r="D71" i="57"/>
  <c r="D72" i="57"/>
  <c r="D73" i="57"/>
  <c r="D74" i="57"/>
  <c r="D75" i="57"/>
  <c r="D76" i="57"/>
  <c r="D77" i="57"/>
  <c r="D78" i="57"/>
  <c r="D79" i="57"/>
  <c r="D80" i="57"/>
  <c r="D81" i="57"/>
  <c r="D82" i="57"/>
  <c r="D83" i="57"/>
  <c r="D84" i="57"/>
  <c r="D85" i="57"/>
  <c r="D86" i="57"/>
  <c r="D87" i="57"/>
  <c r="D88" i="57"/>
  <c r="D89" i="57"/>
  <c r="D90" i="57"/>
  <c r="D91" i="57"/>
  <c r="D92" i="57"/>
  <c r="D94" i="57"/>
  <c r="D95" i="57"/>
  <c r="D96" i="57"/>
  <c r="D97" i="57"/>
  <c r="D98" i="57"/>
  <c r="D99" i="57"/>
  <c r="D100" i="57"/>
  <c r="D101" i="57"/>
  <c r="D102" i="57"/>
  <c r="D103" i="57"/>
  <c r="D104" i="57"/>
  <c r="D105" i="57"/>
  <c r="D106" i="57"/>
  <c r="D107" i="57"/>
  <c r="D108" i="57"/>
  <c r="D109" i="57"/>
  <c r="D110" i="57"/>
  <c r="D111" i="57"/>
  <c r="D112" i="57"/>
  <c r="D113" i="57"/>
  <c r="D114" i="57"/>
  <c r="AH172" i="72" l="1"/>
  <c r="T111" i="29"/>
  <c r="B93" i="57"/>
  <c r="B52" i="57"/>
  <c r="B48" i="57"/>
  <c r="B47" i="57"/>
  <c r="B124" i="57"/>
  <c r="B123" i="57"/>
  <c r="B122" i="57"/>
  <c r="B121" i="57"/>
  <c r="B120" i="57"/>
  <c r="B119" i="57"/>
  <c r="B118" i="57"/>
  <c r="B117" i="57"/>
  <c r="B116" i="57"/>
  <c r="B115" i="57"/>
  <c r="B113" i="57"/>
  <c r="B112" i="57"/>
  <c r="B111" i="57"/>
  <c r="B110" i="57"/>
  <c r="B107" i="57"/>
  <c r="B109" i="57"/>
  <c r="B108" i="57"/>
  <c r="B104" i="57"/>
  <c r="B106" i="57"/>
  <c r="B105" i="57"/>
  <c r="B103" i="57"/>
  <c r="B90" i="57"/>
  <c r="B89" i="57"/>
  <c r="B88" i="57"/>
  <c r="B87" i="57"/>
  <c r="B86" i="57"/>
  <c r="B83" i="57"/>
  <c r="B85" i="57"/>
  <c r="B84" i="57"/>
  <c r="B81" i="57"/>
  <c r="B79" i="57"/>
  <c r="B80" i="57"/>
  <c r="B78" i="57"/>
  <c r="B77" i="57"/>
  <c r="B76" i="57"/>
  <c r="B125" i="57"/>
  <c r="B65" i="57"/>
  <c r="B66" i="57"/>
  <c r="B59" i="57"/>
  <c r="B67" i="57"/>
  <c r="B53" i="57"/>
  <c r="B60" i="57"/>
  <c r="H125" i="66"/>
  <c r="AH128" i="66"/>
  <c r="Z110" i="29" s="1"/>
  <c r="T110" i="29"/>
  <c r="S86" i="74"/>
  <c r="AH128" i="71"/>
  <c r="Y86" i="74" s="1"/>
  <c r="B127" i="57"/>
  <c r="B128" i="57"/>
  <c r="B51" i="57"/>
  <c r="B102" i="57"/>
  <c r="B75" i="57"/>
  <c r="B74" i="57"/>
  <c r="B73" i="57"/>
  <c r="B44" i="57"/>
  <c r="I97" i="72"/>
  <c r="Q60" i="57"/>
  <c r="R60" i="57" s="1"/>
  <c r="B101" i="57"/>
  <c r="B82" i="57"/>
  <c r="B64" i="57"/>
  <c r="B63" i="57"/>
  <c r="B57" i="57"/>
  <c r="B58" i="57"/>
  <c r="B56" i="57"/>
  <c r="B45" i="57"/>
  <c r="B46" i="57"/>
  <c r="B91" i="57"/>
  <c r="B72" i="57"/>
  <c r="B71" i="57"/>
  <c r="B70" i="57"/>
  <c r="B126" i="57"/>
  <c r="B100" i="57"/>
  <c r="B99" i="57"/>
  <c r="B98" i="57"/>
  <c r="B97" i="57"/>
  <c r="B96" i="57"/>
  <c r="B92" i="57"/>
  <c r="B50" i="57"/>
  <c r="B95" i="57"/>
  <c r="B54" i="57"/>
  <c r="B62" i="57"/>
  <c r="B114" i="57"/>
  <c r="B94" i="57"/>
  <c r="B69" i="57"/>
  <c r="B61" i="57"/>
  <c r="B49" i="57"/>
  <c r="B129" i="57"/>
  <c r="B68" i="57"/>
  <c r="B55" i="57"/>
  <c r="B130" i="57"/>
  <c r="AG48" i="57"/>
  <c r="D36" i="57" l="1"/>
  <c r="G17" i="18" s="1"/>
  <c r="G18" i="18" s="1"/>
  <c r="I94" i="72"/>
  <c r="J95" i="72" s="1"/>
  <c r="I98" i="72"/>
  <c r="G43" i="57"/>
  <c r="G122" i="57"/>
  <c r="G123" i="57"/>
  <c r="G124" i="57"/>
  <c r="G125" i="57"/>
  <c r="G126" i="57"/>
  <c r="G93" i="57"/>
  <c r="G119" i="57"/>
  <c r="G120" i="57"/>
  <c r="G121" i="57"/>
  <c r="F107" i="29"/>
  <c r="G45" i="57"/>
  <c r="G130" i="57"/>
  <c r="G115" i="57"/>
  <c r="G111" i="57"/>
  <c r="G107" i="57"/>
  <c r="G103" i="57"/>
  <c r="G99" i="57"/>
  <c r="G95" i="57"/>
  <c r="G90" i="57"/>
  <c r="G86" i="57"/>
  <c r="G82" i="57"/>
  <c r="G78" i="57"/>
  <c r="G74" i="57"/>
  <c r="G70" i="57"/>
  <c r="G66" i="57"/>
  <c r="G62" i="57"/>
  <c r="G58" i="57"/>
  <c r="G54" i="57"/>
  <c r="G50" i="57"/>
  <c r="G46" i="57"/>
  <c r="G112" i="57"/>
  <c r="G96" i="57"/>
  <c r="G83" i="57"/>
  <c r="G71" i="57"/>
  <c r="G59" i="57"/>
  <c r="G47" i="57"/>
  <c r="G129" i="57"/>
  <c r="G118" i="57"/>
  <c r="G114" i="57"/>
  <c r="G110" i="57"/>
  <c r="G106" i="57"/>
  <c r="G102" i="57"/>
  <c r="G98" i="57"/>
  <c r="G94" i="57"/>
  <c r="G89" i="57"/>
  <c r="G85" i="57"/>
  <c r="G81" i="57"/>
  <c r="G77" i="57"/>
  <c r="G73" i="57"/>
  <c r="G69" i="57"/>
  <c r="G65" i="57"/>
  <c r="G61" i="57"/>
  <c r="G57" i="57"/>
  <c r="G53" i="57"/>
  <c r="G49" i="57"/>
  <c r="G116" i="57"/>
  <c r="G104" i="57"/>
  <c r="G91" i="57"/>
  <c r="G79" i="57"/>
  <c r="G67" i="57"/>
  <c r="G55" i="57"/>
  <c r="G128" i="57"/>
  <c r="G117" i="57"/>
  <c r="G113" i="57"/>
  <c r="G109" i="57"/>
  <c r="G105" i="57"/>
  <c r="G101" i="57"/>
  <c r="G97" i="57"/>
  <c r="G92" i="57"/>
  <c r="G88" i="57"/>
  <c r="G84" i="57"/>
  <c r="G80" i="57"/>
  <c r="G76" i="57"/>
  <c r="G72" i="57"/>
  <c r="G68" i="57"/>
  <c r="G64" i="57"/>
  <c r="G60" i="57"/>
  <c r="G56" i="57"/>
  <c r="G52" i="57"/>
  <c r="G48" i="57"/>
  <c r="G127" i="57"/>
  <c r="G108" i="57"/>
  <c r="G100" i="57"/>
  <c r="G87" i="57"/>
  <c r="G75" i="57"/>
  <c r="G63" i="57"/>
  <c r="G51" i="57"/>
  <c r="G44" i="57"/>
  <c r="AG49" i="57"/>
  <c r="AG52" i="57"/>
  <c r="AG51" i="57"/>
  <c r="AG50" i="57"/>
  <c r="G22" i="19" l="1"/>
  <c r="G23" i="19" s="1"/>
  <c r="AC184" i="72"/>
  <c r="B20" i="44"/>
  <c r="G19" i="78"/>
  <c r="G19" i="73"/>
  <c r="P28" i="12"/>
  <c r="R28" i="12" s="1"/>
  <c r="J96" i="72"/>
  <c r="T28" i="12" l="1"/>
  <c r="V28" i="12" s="1"/>
  <c r="J97" i="72"/>
  <c r="AH48" i="57"/>
  <c r="J94" i="72" l="1"/>
  <c r="J98" i="72"/>
  <c r="X28" i="12"/>
  <c r="Z28" i="12" s="1"/>
  <c r="AH49" i="57"/>
  <c r="AH50" i="57"/>
  <c r="AH51" i="57"/>
  <c r="AH52" i="57"/>
  <c r="K95" i="72" l="1"/>
  <c r="K96" i="72" s="1"/>
  <c r="AB28" i="12"/>
  <c r="AD28" i="12" s="1"/>
  <c r="K97" i="72" l="1"/>
  <c r="AI48" i="57"/>
  <c r="K94" i="72" l="1"/>
  <c r="K98" i="72"/>
  <c r="AI49" i="57"/>
  <c r="AI51" i="57"/>
  <c r="AI50" i="57"/>
  <c r="AI52" i="57"/>
  <c r="L95" i="72" l="1"/>
  <c r="L96" i="72" s="1"/>
  <c r="L97" i="72" l="1"/>
  <c r="AJ48" i="57"/>
  <c r="AJ49" i="57" l="1"/>
  <c r="L94" i="72"/>
  <c r="L98" i="72"/>
  <c r="AJ51" i="57"/>
  <c r="AJ52" i="57"/>
  <c r="AJ50" i="57"/>
  <c r="M95" i="72" l="1"/>
  <c r="M96" i="72" s="1"/>
  <c r="M97" i="72" l="1"/>
  <c r="AK48" i="57"/>
  <c r="AK49" i="57" l="1"/>
  <c r="M94" i="72"/>
  <c r="M98" i="72"/>
  <c r="AK51" i="57"/>
  <c r="AK52" i="57"/>
  <c r="AK50" i="57"/>
  <c r="N95" i="72" l="1"/>
  <c r="N96" i="72" s="1"/>
  <c r="N97" i="72" l="1"/>
  <c r="AL48" i="57"/>
  <c r="N94" i="72" l="1"/>
  <c r="N98" i="72"/>
  <c r="AL49" i="57"/>
  <c r="AL50" i="57"/>
  <c r="AL51" i="57"/>
  <c r="AL52" i="57"/>
  <c r="O95" i="72" l="1"/>
  <c r="O96" i="72" s="1"/>
  <c r="O97" i="72" l="1"/>
  <c r="AM48" i="57"/>
  <c r="O94" i="72" l="1"/>
  <c r="O98" i="72"/>
  <c r="AM49" i="57"/>
  <c r="AM51" i="57"/>
  <c r="AM50" i="57"/>
  <c r="AM52" i="57"/>
  <c r="P95" i="72" l="1"/>
  <c r="P96" i="72" s="1"/>
  <c r="P97" i="72" l="1"/>
  <c r="AN48" i="57"/>
  <c r="P94" i="72" l="1"/>
  <c r="P98" i="72"/>
  <c r="AN49" i="57"/>
  <c r="AN52" i="57"/>
  <c r="AN51" i="57"/>
  <c r="AN50" i="57"/>
  <c r="Q95" i="72" l="1"/>
  <c r="Q96" i="72" s="1"/>
  <c r="Q97" i="72" l="1"/>
  <c r="AO48" i="57"/>
  <c r="Q94" i="72" l="1"/>
  <c r="Q98" i="72"/>
  <c r="AO49" i="57"/>
  <c r="AO50" i="57"/>
  <c r="AO52" i="57"/>
  <c r="AO51" i="57"/>
  <c r="R95" i="72" l="1"/>
  <c r="R96" i="72" s="1"/>
  <c r="R97" i="72" l="1"/>
  <c r="AP48" i="57"/>
  <c r="R94" i="72" l="1"/>
  <c r="R98" i="72"/>
  <c r="AP49" i="57"/>
  <c r="AP50" i="57"/>
  <c r="AP51" i="57"/>
  <c r="AP52" i="57"/>
  <c r="S95" i="72" l="1"/>
  <c r="S96" i="72" s="1"/>
  <c r="S97" i="72" l="1"/>
  <c r="AQ48" i="57"/>
  <c r="AQ49" i="57" l="1"/>
  <c r="S94" i="72"/>
  <c r="S98" i="72"/>
  <c r="AQ52" i="57"/>
  <c r="AQ50" i="57"/>
  <c r="AQ51" i="57"/>
  <c r="T95" i="72" l="1"/>
  <c r="T96" i="72" s="1"/>
  <c r="T97" i="72" l="1"/>
  <c r="AR48" i="57"/>
  <c r="AR49" i="57" l="1"/>
  <c r="T94" i="72"/>
  <c r="T98" i="72"/>
  <c r="AR52" i="57"/>
  <c r="AR51" i="57"/>
  <c r="AR50" i="57"/>
  <c r="U95" i="72" l="1"/>
  <c r="U96" i="72" s="1"/>
  <c r="U97" i="72" l="1"/>
  <c r="AS48" i="57"/>
  <c r="U94" i="72" l="1"/>
  <c r="U98" i="72"/>
  <c r="AS49" i="57"/>
  <c r="AS50" i="57"/>
  <c r="AS52" i="57"/>
  <c r="AS51" i="57"/>
  <c r="V95" i="72" l="1"/>
  <c r="V96" i="72" s="1"/>
  <c r="V97" i="72" l="1"/>
  <c r="AT48" i="57"/>
  <c r="V94" i="72" l="1"/>
  <c r="V98" i="72"/>
  <c r="AT49" i="57"/>
  <c r="AT50" i="57"/>
  <c r="AT51" i="57"/>
  <c r="AT52" i="57"/>
  <c r="W95" i="72" l="1"/>
  <c r="W96" i="72" s="1"/>
  <c r="W97" i="72" l="1"/>
  <c r="AU48" i="57"/>
  <c r="W94" i="72" l="1"/>
  <c r="W98" i="72"/>
  <c r="AU49" i="57"/>
  <c r="AU50" i="57"/>
  <c r="AU52" i="57"/>
  <c r="AU51" i="57"/>
  <c r="X95" i="72" l="1"/>
  <c r="X96" i="72" s="1"/>
  <c r="X97" i="72" l="1"/>
  <c r="AV48" i="57"/>
  <c r="X94" i="72" l="1"/>
  <c r="X98" i="72"/>
  <c r="AV49" i="57"/>
  <c r="AV51" i="57"/>
  <c r="AV50" i="57"/>
  <c r="AV52" i="57"/>
  <c r="Y95" i="72" l="1"/>
  <c r="Y96" i="72" s="1"/>
  <c r="Y97" i="72" l="1"/>
  <c r="AW48" i="57"/>
  <c r="Y94" i="72" l="1"/>
  <c r="Y98" i="72"/>
  <c r="AW49" i="57"/>
  <c r="AW51" i="57"/>
  <c r="AW52" i="57"/>
  <c r="AW50" i="57"/>
  <c r="Z95" i="72" l="1"/>
  <c r="Z96" i="72" s="1"/>
  <c r="AH173" i="72"/>
  <c r="Q61" i="57"/>
  <c r="R61" i="57" s="1"/>
  <c r="Z97" i="72" l="1"/>
  <c r="AX48" i="57"/>
  <c r="AX49" i="57" l="1"/>
  <c r="Z94" i="72"/>
  <c r="Z98" i="72"/>
  <c r="AX52" i="57"/>
  <c r="AX51" i="57"/>
  <c r="AX50" i="57"/>
  <c r="AA95" i="72" l="1"/>
  <c r="AA96" i="72" s="1"/>
  <c r="AA97" i="72" l="1"/>
  <c r="AY48" i="57"/>
  <c r="AY49" i="57" l="1"/>
  <c r="AA94" i="72"/>
  <c r="AA98" i="72"/>
  <c r="AY50" i="57"/>
  <c r="AY52" i="57"/>
  <c r="AY51" i="57"/>
  <c r="AB95" i="72" l="1"/>
  <c r="AB96" i="72" s="1"/>
  <c r="AB97" i="72" l="1"/>
  <c r="AZ48" i="57"/>
  <c r="AB94" i="72" l="1"/>
  <c r="AB98" i="72"/>
  <c r="AZ49" i="57"/>
  <c r="AZ50" i="57"/>
  <c r="AZ52" i="57"/>
  <c r="AZ51" i="57"/>
  <c r="AC95" i="72" l="1"/>
  <c r="AC96" i="72" s="1"/>
  <c r="AC97" i="72" l="1"/>
  <c r="BA48" i="57"/>
  <c r="AC94" i="72" l="1"/>
  <c r="AC98" i="72"/>
  <c r="BA49" i="57"/>
  <c r="BA50" i="57"/>
  <c r="BA51" i="57"/>
  <c r="BA52" i="57"/>
  <c r="AD95" i="72" l="1"/>
  <c r="AD96" i="72" l="1"/>
  <c r="AD97" i="72" s="1"/>
  <c r="BB48" i="57"/>
  <c r="BB49" i="57" l="1"/>
  <c r="AD94" i="72"/>
  <c r="AE95" i="72" s="1"/>
  <c r="AD98" i="72"/>
  <c r="BB50" i="57"/>
  <c r="BB51" i="57"/>
  <c r="BB52" i="57"/>
  <c r="AE96" i="72" l="1"/>
  <c r="AE97" i="72" l="1"/>
  <c r="BC48" i="57"/>
  <c r="BC49" i="57" l="1"/>
  <c r="AE94" i="72"/>
  <c r="AE98" i="72"/>
  <c r="BC51" i="57"/>
  <c r="BC52" i="57"/>
  <c r="BC50" i="57"/>
  <c r="AF95" i="72" l="1"/>
  <c r="AF96" i="72" s="1"/>
  <c r="AF97" i="72" l="1"/>
  <c r="BD48" i="57"/>
  <c r="BD49" i="57" l="1"/>
  <c r="AF94" i="72"/>
  <c r="AF98" i="72"/>
  <c r="BD50" i="57"/>
  <c r="BD51" i="57"/>
  <c r="BD52" i="57"/>
  <c r="AG95" i="72" l="1"/>
  <c r="AG96" i="72" s="1"/>
  <c r="AG97" i="72" s="1"/>
  <c r="BE48" i="57"/>
  <c r="BG48" i="57" l="1"/>
  <c r="U176" i="72" s="1"/>
  <c r="BE49" i="57"/>
  <c r="BH49" i="57" s="1"/>
  <c r="AG94" i="72"/>
  <c r="AG98" i="72"/>
  <c r="C116" i="72"/>
  <c r="I154" i="72" s="1"/>
  <c r="BE52" i="57"/>
  <c r="BE50" i="57"/>
  <c r="BE51" i="57"/>
  <c r="AC176" i="72" l="1"/>
  <c r="AH176" i="72" s="1"/>
  <c r="K154" i="72"/>
  <c r="Z154" i="72"/>
  <c r="A119" i="72"/>
  <c r="AL135" i="72"/>
  <c r="AI135" i="72"/>
  <c r="C117" i="72"/>
  <c r="Q64" i="57" l="1"/>
  <c r="R64" i="57" s="1"/>
  <c r="C118" i="72"/>
  <c r="AI131" i="72" s="1"/>
  <c r="AH131" i="72" s="1"/>
  <c r="AA54" i="57"/>
  <c r="AA55" i="57" l="1"/>
  <c r="C115" i="72"/>
  <c r="C119" i="72"/>
  <c r="AA58" i="57"/>
  <c r="AA56" i="57"/>
  <c r="AA57" i="57"/>
  <c r="D116" i="72" l="1"/>
  <c r="D117" i="72" s="1"/>
  <c r="D118" i="72" s="1"/>
  <c r="AB54" i="57"/>
  <c r="D115" i="72" l="1"/>
  <c r="D119" i="72"/>
  <c r="AB55" i="57"/>
  <c r="AB57" i="57"/>
  <c r="AB58" i="57"/>
  <c r="AB56" i="57"/>
  <c r="E116" i="72" l="1"/>
  <c r="E117" i="72" s="1"/>
  <c r="E118" i="72" s="1"/>
  <c r="AC54" i="57"/>
  <c r="E119" i="72" l="1"/>
  <c r="E115" i="72"/>
  <c r="AC55" i="57"/>
  <c r="AC56" i="57"/>
  <c r="AC58" i="57"/>
  <c r="AC57" i="57"/>
  <c r="F116" i="72" l="1"/>
  <c r="F117" i="72" s="1"/>
  <c r="F118" i="72" s="1"/>
  <c r="AD54" i="57"/>
  <c r="F115" i="72" l="1"/>
  <c r="F119" i="72"/>
  <c r="AD55" i="57"/>
  <c r="AD56" i="57"/>
  <c r="AD58" i="57"/>
  <c r="AD57" i="57"/>
  <c r="G116" i="72" l="1"/>
  <c r="G117" i="72" s="1"/>
  <c r="G118" i="72" s="1"/>
  <c r="AE54" i="57"/>
  <c r="G115" i="72" l="1"/>
  <c r="G119" i="72"/>
  <c r="Q62" i="57"/>
  <c r="R62" i="57" s="1"/>
  <c r="AH174" i="72"/>
  <c r="AE55" i="57"/>
  <c r="AE56" i="57"/>
  <c r="AE57" i="57"/>
  <c r="AE58" i="57"/>
  <c r="H116" i="72" l="1"/>
  <c r="H117" i="72" s="1"/>
  <c r="H118" i="72" s="1"/>
  <c r="AF54" i="57"/>
  <c r="H115" i="72" l="1"/>
  <c r="H119" i="72"/>
  <c r="AF55" i="57"/>
  <c r="AF57" i="57"/>
  <c r="AF58" i="57"/>
  <c r="AF56" i="57"/>
  <c r="I116" i="72" l="1"/>
  <c r="I117" i="72" s="1"/>
  <c r="I118" i="72" s="1"/>
  <c r="AG54" i="57"/>
  <c r="AG55" i="57" l="1"/>
  <c r="I115" i="72"/>
  <c r="I119" i="72"/>
  <c r="AG58" i="57"/>
  <c r="AG57" i="57"/>
  <c r="AG56" i="57"/>
  <c r="J116" i="72" l="1"/>
  <c r="J117" i="72" s="1"/>
  <c r="J118" i="72" l="1"/>
  <c r="AH54" i="57"/>
  <c r="AH55" i="57" l="1"/>
  <c r="J115" i="72"/>
  <c r="J119" i="72"/>
  <c r="AH56" i="57"/>
  <c r="AH57" i="57"/>
  <c r="AH58" i="57"/>
  <c r="K116" i="72" l="1"/>
  <c r="K117" i="72" s="1"/>
  <c r="K118" i="72" l="1"/>
  <c r="AI54" i="57"/>
  <c r="K115" i="72" l="1"/>
  <c r="K119" i="72"/>
  <c r="AI55" i="57"/>
  <c r="AI56" i="57"/>
  <c r="AI58" i="57"/>
  <c r="AI57" i="57"/>
  <c r="L116" i="72" l="1"/>
  <c r="L117" i="72" s="1"/>
  <c r="L118" i="72" l="1"/>
  <c r="AJ54" i="57"/>
  <c r="L115" i="72" l="1"/>
  <c r="L119" i="72"/>
  <c r="AJ55" i="57"/>
  <c r="AJ58" i="57"/>
  <c r="AJ56" i="57"/>
  <c r="AJ57" i="57"/>
  <c r="M116" i="72" l="1"/>
  <c r="M117" i="72" s="1"/>
  <c r="M118" i="72" l="1"/>
  <c r="AK54" i="57"/>
  <c r="M115" i="72" l="1"/>
  <c r="M119" i="72"/>
  <c r="AK55" i="57"/>
  <c r="AK58" i="57"/>
  <c r="AK57" i="57"/>
  <c r="AK56" i="57"/>
  <c r="N116" i="72" l="1"/>
  <c r="N117" i="72" s="1"/>
  <c r="N118" i="72" l="1"/>
  <c r="AL54" i="57"/>
  <c r="N115" i="72" l="1"/>
  <c r="N119" i="72"/>
  <c r="AL55" i="57"/>
  <c r="AL58" i="57"/>
  <c r="AL56" i="57"/>
  <c r="AL57" i="57"/>
  <c r="O116" i="72" l="1"/>
  <c r="O117" i="72" s="1"/>
  <c r="O118" i="72" l="1"/>
  <c r="AM54" i="57"/>
  <c r="AM55" i="57" l="1"/>
  <c r="O115" i="72"/>
  <c r="O119" i="72"/>
  <c r="AM56" i="57"/>
  <c r="AM58" i="57"/>
  <c r="AM57" i="57"/>
  <c r="P116" i="72" l="1"/>
  <c r="P117" i="72" s="1"/>
  <c r="P118" i="72" l="1"/>
  <c r="AN54" i="57"/>
  <c r="AN55" i="57" l="1"/>
  <c r="P115" i="72"/>
  <c r="P119" i="72"/>
  <c r="AN57" i="57"/>
  <c r="AN56" i="57"/>
  <c r="AN58" i="57"/>
  <c r="Q116" i="72" l="1"/>
  <c r="Q117" i="72" s="1"/>
  <c r="Q118" i="72" l="1"/>
  <c r="AO54" i="57"/>
  <c r="AO55" i="57" l="1"/>
  <c r="Q115" i="72"/>
  <c r="Q119" i="72"/>
  <c r="AO58" i="57"/>
  <c r="AO57" i="57"/>
  <c r="AO56" i="57"/>
  <c r="R116" i="72" l="1"/>
  <c r="R117" i="72" s="1"/>
  <c r="R118" i="72" l="1"/>
  <c r="AP54" i="57"/>
  <c r="AP55" i="57" l="1"/>
  <c r="R115" i="72"/>
  <c r="R119" i="72"/>
  <c r="AP58" i="57"/>
  <c r="AP57" i="57"/>
  <c r="AP56" i="57"/>
  <c r="S116" i="72" l="1"/>
  <c r="S117" i="72" s="1"/>
  <c r="S118" i="72" l="1"/>
  <c r="Q63" i="57"/>
  <c r="R63" i="57" s="1"/>
  <c r="AH175" i="72"/>
  <c r="AQ54" i="57"/>
  <c r="S115" i="72" l="1"/>
  <c r="S119" i="72"/>
  <c r="AQ55" i="57"/>
  <c r="AQ57" i="57"/>
  <c r="AQ58" i="57"/>
  <c r="AQ56" i="57"/>
  <c r="T116" i="72" l="1"/>
  <c r="T117" i="72" s="1"/>
  <c r="T118" i="72" l="1"/>
  <c r="AR54" i="57"/>
  <c r="T115" i="72" l="1"/>
  <c r="T119" i="72"/>
  <c r="AR55" i="57"/>
  <c r="AR58" i="57"/>
  <c r="AR56" i="57"/>
  <c r="AR57" i="57"/>
  <c r="U116" i="72" l="1"/>
  <c r="U117" i="72" s="1"/>
  <c r="U118" i="72" l="1"/>
  <c r="AS54" i="57"/>
  <c r="U115" i="72" l="1"/>
  <c r="U119" i="72"/>
  <c r="AS55" i="57"/>
  <c r="AS58" i="57"/>
  <c r="AS56" i="57"/>
  <c r="AS57" i="57"/>
  <c r="V116" i="72" l="1"/>
  <c r="V117" i="72" s="1"/>
  <c r="V118" i="72" l="1"/>
  <c r="AT54" i="57"/>
  <c r="V115" i="72" l="1"/>
  <c r="V119" i="72"/>
  <c r="AT55" i="57"/>
  <c r="AT58" i="57"/>
  <c r="AT57" i="57"/>
  <c r="AT56" i="57"/>
  <c r="W116" i="72" l="1"/>
  <c r="W117" i="72" s="1"/>
  <c r="W118" i="72" l="1"/>
  <c r="AU54" i="57"/>
  <c r="AU55" i="57" l="1"/>
  <c r="W115" i="72"/>
  <c r="W119" i="72"/>
  <c r="AU56" i="57"/>
  <c r="AU57" i="57"/>
  <c r="AU58" i="57"/>
  <c r="X116" i="72" l="1"/>
  <c r="X117" i="72" s="1"/>
  <c r="X118" i="72" l="1"/>
  <c r="AV54" i="57"/>
  <c r="AV55" i="57" l="1"/>
  <c r="X115" i="72"/>
  <c r="X119" i="72"/>
  <c r="AV58" i="57"/>
  <c r="AV57" i="57"/>
  <c r="AV56" i="57"/>
  <c r="Y116" i="72" l="1"/>
  <c r="Y117" i="72" s="1"/>
  <c r="Y118" i="72" l="1"/>
  <c r="AW54" i="57"/>
  <c r="Y115" i="72" l="1"/>
  <c r="Y119" i="72"/>
  <c r="AW55" i="57"/>
  <c r="AW57" i="57"/>
  <c r="AW58" i="57"/>
  <c r="AW56" i="57"/>
  <c r="Z116" i="72" l="1"/>
  <c r="Z117" i="72" s="1"/>
  <c r="Z118" i="72" l="1"/>
  <c r="AX54" i="57"/>
  <c r="Z115" i="72" l="1"/>
  <c r="Z119" i="72"/>
  <c r="AX55" i="57"/>
  <c r="AX58" i="57"/>
  <c r="AX57" i="57"/>
  <c r="AX56" i="57"/>
  <c r="AA116" i="72" l="1"/>
  <c r="AA117" i="72" s="1"/>
  <c r="AA118" i="72" l="1"/>
  <c r="AY54" i="57"/>
  <c r="AA115" i="72" l="1"/>
  <c r="AA119" i="72"/>
  <c r="AY55" i="57"/>
  <c r="AY58" i="57"/>
  <c r="AY56" i="57"/>
  <c r="AY57" i="57"/>
  <c r="AB116" i="72" l="1"/>
  <c r="AB117" i="72" s="1"/>
  <c r="AB118" i="72" l="1"/>
  <c r="AZ54" i="57"/>
  <c r="AB115" i="72" l="1"/>
  <c r="AB119" i="72"/>
  <c r="AZ55" i="57"/>
  <c r="AZ58" i="57"/>
  <c r="AZ56" i="57"/>
  <c r="AZ57" i="57"/>
  <c r="AC116" i="72" l="1"/>
  <c r="AC117" i="72" s="1"/>
  <c r="AC118" i="72" l="1"/>
  <c r="BA54" i="57"/>
  <c r="AC115" i="72" l="1"/>
  <c r="AC119" i="72"/>
  <c r="BA55" i="57"/>
  <c r="BA58" i="57"/>
  <c r="BA56" i="57"/>
  <c r="BA57" i="57"/>
  <c r="AD116" i="72" l="1"/>
  <c r="AD117" i="72" l="1"/>
  <c r="AD118" i="72" s="1"/>
  <c r="BB54" i="57"/>
  <c r="BB55" i="57" l="1"/>
  <c r="AD115" i="72"/>
  <c r="AE116" i="72" s="1"/>
  <c r="AD119" i="72"/>
  <c r="BB56" i="57"/>
  <c r="BB57" i="57"/>
  <c r="BB58" i="57"/>
  <c r="AE117" i="72" l="1"/>
  <c r="AE118" i="72" l="1"/>
  <c r="BC54" i="57"/>
  <c r="BC55" i="57" l="1"/>
  <c r="AE115" i="72"/>
  <c r="AE119" i="72"/>
  <c r="BC57" i="57"/>
  <c r="BC56" i="57"/>
  <c r="BC58" i="57"/>
  <c r="AF116" i="72" l="1"/>
  <c r="AF117" i="72" s="1"/>
  <c r="AF118" i="72" l="1"/>
  <c r="BD54" i="57"/>
  <c r="AF115" i="72" l="1"/>
  <c r="AF119" i="72"/>
  <c r="BD55" i="57"/>
  <c r="BD57" i="57"/>
  <c r="BD58" i="57"/>
  <c r="BD56" i="57"/>
  <c r="AG116" i="72" l="1"/>
  <c r="AG117" i="72" s="1"/>
  <c r="AG118" i="72" s="1"/>
  <c r="BE54" i="57"/>
  <c r="BE55" i="57" l="1"/>
  <c r="BG54" i="57"/>
  <c r="BF61" i="57" s="1"/>
  <c r="AG115" i="72"/>
  <c r="AG119" i="72"/>
  <c r="BE57" i="57"/>
  <c r="BE56" i="57"/>
  <c r="BE58" i="57"/>
  <c r="BH55" i="57" l="1"/>
  <c r="BF62" i="57" s="1"/>
  <c r="U177" i="72"/>
  <c r="AC185" i="72" l="1"/>
  <c r="AC177" i="72"/>
  <c r="AC178" i="72" s="1"/>
  <c r="AI178" i="72" s="1"/>
  <c r="T178" i="72"/>
  <c r="D37" i="57" s="1"/>
  <c r="AQ59" i="57"/>
  <c r="BD35" i="57"/>
  <c r="AX35" i="57"/>
  <c r="AP29" i="57"/>
  <c r="AM29" i="57"/>
  <c r="AC35" i="57"/>
  <c r="AK41" i="57"/>
  <c r="AD29" i="57"/>
  <c r="AF53" i="57"/>
  <c r="AE53" i="57"/>
  <c r="AA53" i="57"/>
  <c r="AZ47" i="57"/>
  <c r="AF47" i="57"/>
  <c r="AS41" i="57"/>
  <c r="AM41" i="57"/>
  <c r="AE35" i="57"/>
  <c r="AG41" i="57"/>
  <c r="AA41" i="57"/>
  <c r="AC29" i="57"/>
  <c r="AE59" i="57"/>
  <c r="AH35" i="57"/>
  <c r="AQ41" i="57"/>
  <c r="AS29" i="57"/>
  <c r="AT47" i="57"/>
  <c r="AK35" i="57"/>
  <c r="AJ29" i="57"/>
  <c r="AE29" i="57"/>
  <c r="AH41" i="57"/>
  <c r="AV29" i="57"/>
  <c r="BC35" i="57"/>
  <c r="AW41" i="57"/>
  <c r="AM35" i="57"/>
  <c r="AF59" i="57"/>
  <c r="BB41" i="57"/>
  <c r="AY47" i="57"/>
  <c r="AO35" i="57"/>
  <c r="AW35" i="57"/>
  <c r="AX29" i="57"/>
  <c r="AN53" i="57"/>
  <c r="AZ53" i="57"/>
  <c r="AS47" i="57"/>
  <c r="AM47" i="57"/>
  <c r="AN41" i="57"/>
  <c r="AF41" i="57"/>
  <c r="BE35" i="57"/>
  <c r="AG35" i="57"/>
  <c r="AR47" i="57"/>
  <c r="BA47" i="57"/>
  <c r="AP35" i="57"/>
  <c r="AV35" i="57"/>
  <c r="AI59" i="57"/>
  <c r="AM59" i="57"/>
  <c r="BB29" i="57"/>
  <c r="AL47" i="57"/>
  <c r="AB53" i="57"/>
  <c r="AG53" i="57"/>
  <c r="AX47" i="57"/>
  <c r="AR53" i="57"/>
  <c r="AP59" i="57"/>
  <c r="AB41" i="57"/>
  <c r="BA35" i="57"/>
  <c r="AT53" i="57"/>
  <c r="AO29" i="57"/>
  <c r="AK29" i="57"/>
  <c r="AI53" i="57"/>
  <c r="AF29" i="57"/>
  <c r="AC53" i="57"/>
  <c r="AS53" i="57"/>
  <c r="AX53" i="57"/>
  <c r="BB47" i="57"/>
  <c r="AB35" i="57"/>
  <c r="AY41" i="57"/>
  <c r="AQ47" i="57"/>
  <c r="AU53" i="57"/>
  <c r="AO41" i="57"/>
  <c r="AI41" i="57"/>
  <c r="AK53" i="57"/>
  <c r="AE41" i="57"/>
  <c r="AT41" i="57"/>
  <c r="AY29" i="57"/>
  <c r="AW29" i="57"/>
  <c r="AQ29" i="57"/>
  <c r="AW53" i="57"/>
  <c r="AL35" i="57"/>
  <c r="AE47" i="57"/>
  <c r="BE47" i="57"/>
  <c r="BD53" i="57"/>
  <c r="AN35" i="57"/>
  <c r="AA35" i="57"/>
  <c r="AI47" i="57"/>
  <c r="AU47" i="57"/>
  <c r="AX41" i="57"/>
  <c r="AD59" i="57"/>
  <c r="AJ59" i="57"/>
  <c r="AN59" i="57"/>
  <c r="AD53" i="57"/>
  <c r="BA53" i="57"/>
  <c r="BE53" i="57"/>
  <c r="AL59" i="57"/>
  <c r="BC47" i="57"/>
  <c r="BD41" i="57"/>
  <c r="AV41" i="57"/>
  <c r="AP41" i="57"/>
  <c r="AI29" i="57"/>
  <c r="AJ41" i="57"/>
  <c r="AD41" i="57"/>
  <c r="AV53" i="57"/>
  <c r="BB53" i="57"/>
  <c r="AZ29" i="57"/>
  <c r="AZ41" i="57"/>
  <c r="BC53" i="57"/>
  <c r="AZ35" i="57"/>
  <c r="AQ53" i="57"/>
  <c r="AL29" i="57"/>
  <c r="AH29" i="57"/>
  <c r="AH53" i="57"/>
  <c r="AG47" i="57"/>
  <c r="BC41" i="57"/>
  <c r="AR29" i="57"/>
  <c r="AD35" i="57"/>
  <c r="AY53" i="57"/>
  <c r="AU29" i="57"/>
  <c r="AL53" i="57"/>
  <c r="AW47" i="57"/>
  <c r="AN47" i="57"/>
  <c r="AK47" i="57"/>
  <c r="AI35" i="57"/>
  <c r="BA29" i="57"/>
  <c r="AC59" i="57"/>
  <c r="AP47" i="57"/>
  <c r="AJ47" i="57"/>
  <c r="AT35" i="57"/>
  <c r="AC41" i="57"/>
  <c r="BB35" i="57"/>
  <c r="AO53" i="57"/>
  <c r="AS35" i="57"/>
  <c r="BC29" i="57"/>
  <c r="AY35" i="57"/>
  <c r="AG59" i="57"/>
  <c r="AK59" i="57"/>
  <c r="AO59" i="57"/>
  <c r="BA41" i="57"/>
  <c r="AA59" i="57"/>
  <c r="AD47" i="57"/>
  <c r="AN29" i="57"/>
  <c r="AC47" i="57"/>
  <c r="AU35" i="57"/>
  <c r="AV47" i="57"/>
  <c r="AR41" i="57"/>
  <c r="AL41" i="57"/>
  <c r="AG29" i="57"/>
  <c r="AJ35" i="57"/>
  <c r="AM53" i="57"/>
  <c r="AF35" i="57"/>
  <c r="AJ53" i="57"/>
  <c r="AB59" i="57"/>
  <c r="BE41" i="57"/>
  <c r="AT29" i="57"/>
  <c r="AR35" i="57"/>
  <c r="AO47" i="57"/>
  <c r="AH47" i="57"/>
  <c r="AB47" i="57"/>
  <c r="AU41" i="57"/>
  <c r="AQ35" i="57"/>
  <c r="BE29" i="57"/>
  <c r="AP53" i="57"/>
  <c r="AB29" i="57"/>
  <c r="BD47" i="57"/>
  <c r="AH59" i="57"/>
  <c r="AR59" i="57"/>
  <c r="AS59" i="57"/>
  <c r="AT59" i="57"/>
  <c r="AU59" i="57"/>
  <c r="AV59" i="57"/>
  <c r="AW59" i="57"/>
  <c r="AX59" i="57"/>
  <c r="AY59" i="57"/>
  <c r="AZ59" i="57"/>
  <c r="BA59" i="57"/>
  <c r="BB59" i="57"/>
  <c r="BC59" i="57"/>
  <c r="BD59" i="57"/>
  <c r="BE59" i="57"/>
  <c r="AJ189" i="72" l="1"/>
  <c r="AK189" i="72"/>
  <c r="AN127" i="66"/>
  <c r="AM127" i="66" s="1"/>
  <c r="AN125" i="71"/>
  <c r="AM125" i="71" s="1"/>
  <c r="AH189" i="72"/>
  <c r="AC186" i="72"/>
  <c r="AH178" i="72"/>
  <c r="X188" i="72"/>
  <c r="AH188" i="72"/>
  <c r="Q65" i="57"/>
  <c r="R65" i="57" s="1"/>
  <c r="AH177" i="72"/>
  <c r="AG15" i="66"/>
  <c r="B15" i="44"/>
  <c r="AG15" i="71"/>
  <c r="BF47" i="57"/>
  <c r="AK93" i="72" s="1"/>
  <c r="BF41" i="57"/>
  <c r="AK71" i="72" s="1"/>
  <c r="BF29" i="57"/>
  <c r="AK27" i="72" s="1"/>
  <c r="BF59" i="57"/>
  <c r="AK135" i="72" s="1"/>
  <c r="BF53" i="57"/>
  <c r="AK114" i="72" s="1"/>
  <c r="BF35" i="57"/>
  <c r="AK49" i="72" s="1"/>
  <c r="BD23" i="57" l="1"/>
  <c r="J6" i="59" s="1"/>
  <c r="BF63" i="57"/>
  <c r="O4" i="59" l="1"/>
  <c r="O7" i="59"/>
  <c r="O6" i="59"/>
</calcChain>
</file>

<file path=xl/comments1.xml><?xml version="1.0" encoding="utf-8"?>
<comments xmlns="http://schemas.openxmlformats.org/spreadsheetml/2006/main">
  <authors>
    <author>高齢・障害・求職者雇用支援機構</author>
  </authors>
  <commentList>
    <comment ref="B33" authorId="0" shapeId="0">
      <text>
        <r>
          <rPr>
            <b/>
            <sz val="11"/>
            <color indexed="81"/>
            <rFont val="ＭＳ ゴシック"/>
            <family val="3"/>
            <charset val="128"/>
          </rPr>
          <t>第7の1号：講師が1枚に収まらない（10人より多い）ときは
シート全体をコピーし挿入してください。
なお、左側の通し番号にはご注意ください。</t>
        </r>
      </text>
    </comment>
    <comment ref="B34" authorId="0" shapeId="0">
      <text>
        <r>
          <rPr>
            <b/>
            <sz val="11"/>
            <color indexed="81"/>
            <rFont val="ＭＳ ゴシック"/>
            <family val="3"/>
            <charset val="128"/>
          </rPr>
          <t>第7の3号：必要人数分、シート全体をコピーし挿入してください。
シート名は「7-3（○○）」等、適宜つけてください。</t>
        </r>
      </text>
    </comment>
    <comment ref="C38" authorId="0" shapeId="0">
      <text>
        <r>
          <rPr>
            <b/>
            <sz val="11"/>
            <color indexed="81"/>
            <rFont val="ＭＳ ゴシック"/>
            <family val="3"/>
            <charset val="128"/>
          </rPr>
          <t>第10号：実習先が1枚に収まらない（5か所より多い）ときは
シート全体をコピーし挿入してください。
なお、左側の通し番号にはご注意ください。</t>
        </r>
      </text>
    </comment>
    <comment ref="B52" authorId="0" shapeId="0">
      <text>
        <r>
          <rPr>
            <b/>
            <sz val="18"/>
            <color indexed="81"/>
            <rFont val="ＭＳ ゴシック"/>
            <family val="3"/>
            <charset val="128"/>
          </rPr>
          <t>作成は任意です。</t>
        </r>
      </text>
    </comment>
    <comment ref="B53" authorId="0" shapeId="0">
      <text>
        <r>
          <rPr>
            <b/>
            <sz val="18"/>
            <color indexed="81"/>
            <rFont val="ＭＳ ゴシック"/>
            <family val="3"/>
            <charset val="128"/>
          </rPr>
          <t>作成は任意です。</t>
        </r>
      </text>
    </comment>
  </commentList>
</comments>
</file>

<file path=xl/comments10.xml><?xml version="1.0" encoding="utf-8"?>
<comments xmlns="http://schemas.openxmlformats.org/spreadsheetml/2006/main">
  <authors>
    <author>高齢・障害・求職者雇用支援機構</author>
    <author>Administrator</author>
    <author>企画係</author>
  </authors>
  <commentList>
    <comment ref="A6" authorId="0" shapeId="0">
      <text>
        <r>
          <rPr>
            <b/>
            <sz val="12"/>
            <color indexed="81"/>
            <rFont val="ＭＳ Ｐゴシック"/>
            <family val="3"/>
            <charset val="128"/>
          </rPr>
          <t>様式7の1のシートを
コピーした場合は
２枚目以降の通し番号に注意</t>
        </r>
      </text>
    </comment>
    <comment ref="D6" authorId="1" shapeId="0">
      <text>
        <r>
          <rPr>
            <sz val="11"/>
            <color indexed="81"/>
            <rFont val="ＭＳ ゴシック"/>
            <family val="3"/>
            <charset val="128"/>
          </rPr>
          <t>■常勤は、雇用保険の被保険者 ／　■非常勤は、それ以外の者</t>
        </r>
      </text>
    </comment>
    <comment ref="M8" authorId="0" shapeId="0">
      <text>
        <r>
          <rPr>
            <b/>
            <sz val="14"/>
            <color indexed="81"/>
            <rFont val="ＭＳ Ｐゴシック"/>
            <family val="3"/>
            <charset val="128"/>
          </rPr>
          <t>行番号が飛んでいるところは
非表示になっています</t>
        </r>
      </text>
    </comment>
    <comment ref="K15" authorId="2" shapeId="0">
      <text>
        <r>
          <rPr>
            <b/>
            <sz val="14"/>
            <color indexed="81"/>
            <rFont val="ＭＳ Ｐゴシック"/>
            <family val="3"/>
            <charset val="128"/>
          </rPr>
          <t>様式７－３を省略する場合、
該当訓練科の以前提出した
申請書の「受理番号」を記入
してください。</t>
        </r>
      </text>
    </comment>
  </commentList>
</comments>
</file>

<file path=xl/comments11.xml><?xml version="1.0" encoding="utf-8"?>
<comments xmlns="http://schemas.openxmlformats.org/spreadsheetml/2006/main">
  <authors>
    <author>高齢・障害・求職者雇用支援機構</author>
  </authors>
  <commentList>
    <comment ref="T3" authorId="0" shapeId="0">
      <text>
        <r>
          <rPr>
            <b/>
            <sz val="11"/>
            <color indexed="10"/>
            <rFont val="ＭＳ ゴシック"/>
            <family val="3"/>
            <charset val="128"/>
          </rPr>
          <t>様式1号に記載の申請日または
それより前の日付を記載
例）「20ｙｙ/ｍｍ/ｎｎ」</t>
        </r>
      </text>
    </comment>
    <comment ref="E13" authorId="0" shapeId="0">
      <text>
        <r>
          <rPr>
            <b/>
            <sz val="11"/>
            <color indexed="81"/>
            <rFont val="ＭＳ ゴシック"/>
            <family val="3"/>
            <charset val="128"/>
          </rPr>
          <t>元号を選んでください。</t>
        </r>
      </text>
    </comment>
  </commentList>
</comments>
</file>

<file path=xl/comments12.xml><?xml version="1.0" encoding="utf-8"?>
<comments xmlns="http://schemas.openxmlformats.org/spreadsheetml/2006/main">
  <authors>
    <author>高齢・障害・求職者雇用支援機構</author>
  </authors>
  <commentList>
    <comment ref="H47" authorId="0" shapeId="0">
      <text>
        <r>
          <rPr>
            <b/>
            <sz val="18"/>
            <color indexed="81"/>
            <rFont val="ＭＳ ゴシック"/>
            <family val="3"/>
            <charset val="128"/>
          </rPr>
          <t>元号を選択</t>
        </r>
      </text>
    </comment>
  </commentList>
</comments>
</file>

<file path=xl/comments13.xml><?xml version="1.0" encoding="utf-8"?>
<comments xmlns="http://schemas.openxmlformats.org/spreadsheetml/2006/main">
  <authors>
    <author>高齢・障害・求職者雇用支援機構</author>
  </authors>
  <commentList>
    <comment ref="A5" authorId="0" shapeId="0">
      <text>
        <r>
          <rPr>
            <b/>
            <sz val="16"/>
            <color indexed="81"/>
            <rFont val="ＭＳ Ｐゴシック"/>
            <family val="3"/>
            <charset val="128"/>
          </rPr>
          <t>様式10のシートをコピーした場合は
２枚目以降の通し番号に注意</t>
        </r>
      </text>
    </comment>
  </commentList>
</comments>
</file>

<file path=xl/comments14.xml><?xml version="1.0" encoding="utf-8"?>
<comments xmlns="http://schemas.openxmlformats.org/spreadsheetml/2006/main">
  <authors>
    <author>高齢・障害・求職者雇用支援機構</author>
  </authors>
  <commentList>
    <comment ref="C28" authorId="0" shapeId="0">
      <text>
        <r>
          <rPr>
            <b/>
            <sz val="9"/>
            <color indexed="81"/>
            <rFont val="ＭＳ ゴシック"/>
            <family val="3"/>
            <charset val="128"/>
          </rPr>
          <t>科目名は5号より引用されます。表示・非表示に注意してください。</t>
        </r>
      </text>
    </comment>
  </commentList>
</comments>
</file>

<file path=xl/comments15.xml><?xml version="1.0" encoding="utf-8"?>
<comments xmlns="http://schemas.openxmlformats.org/spreadsheetml/2006/main">
  <authors>
    <author>高齢・障害・求職者雇用支援機構</author>
  </authors>
  <commentList>
    <comment ref="C15" authorId="0" shapeId="0">
      <text>
        <r>
          <rPr>
            <b/>
            <sz val="10"/>
            <color indexed="81"/>
            <rFont val="ＭＳ Ｐゴシック"/>
            <family val="3"/>
            <charset val="128"/>
          </rPr>
          <t>科目名は5号より引用されます。
表示・非表示に注意してください。</t>
        </r>
      </text>
    </comment>
  </commentList>
</comments>
</file>

<file path=xl/comments16.xml><?xml version="1.0" encoding="utf-8"?>
<comments xmlns="http://schemas.openxmlformats.org/spreadsheetml/2006/main">
  <authors>
    <author>高齢・障害・求職者雇用支援機構</author>
  </authors>
  <commentList>
    <comment ref="C28" authorId="0" shapeId="0">
      <text>
        <r>
          <rPr>
            <b/>
            <sz val="9"/>
            <color indexed="81"/>
            <rFont val="ＭＳ ゴシック"/>
            <family val="3"/>
            <charset val="128"/>
          </rPr>
          <t>科目名は5号より引用されます。表示・非表示に注意してください。</t>
        </r>
      </text>
    </comment>
    <comment ref="C32" authorId="0" shapeId="0">
      <text>
        <r>
          <rPr>
            <b/>
            <sz val="9"/>
            <color indexed="81"/>
            <rFont val="ＭＳ Ｐゴシック"/>
            <family val="3"/>
            <charset val="128"/>
          </rPr>
          <t>科目名は5号より引用されます。
表示・非表示に注意してください。</t>
        </r>
      </text>
    </comment>
  </commentList>
</comments>
</file>

<file path=xl/comments17.xml><?xml version="1.0" encoding="utf-8"?>
<comments xmlns="http://schemas.openxmlformats.org/spreadsheetml/2006/main">
  <authors>
    <author>高齢・障害・求職者雇用支援機構</author>
  </authors>
  <commentList>
    <comment ref="B12" authorId="0" shapeId="0">
      <text>
        <r>
          <rPr>
            <b/>
            <sz val="12"/>
            <color indexed="81"/>
            <rFont val="MS P ゴシック"/>
            <family val="3"/>
            <charset val="128"/>
          </rPr>
          <t>印刷を行ったときに
文字切れをしていないか
確認をしてください。</t>
        </r>
      </text>
    </comment>
  </commentList>
</comments>
</file>

<file path=xl/comments18.xml><?xml version="1.0" encoding="utf-8"?>
<comments xmlns="http://schemas.openxmlformats.org/spreadsheetml/2006/main">
  <authors>
    <author>高齢・障害・求職者雇用支援機構</author>
  </authors>
  <commentList>
    <comment ref="B12" authorId="0" shapeId="0">
      <text>
        <r>
          <rPr>
            <b/>
            <sz val="12"/>
            <color indexed="81"/>
            <rFont val="ＭＳ ゴシック"/>
            <family val="3"/>
            <charset val="128"/>
          </rPr>
          <t>印刷を行ったときに
文字切れをしていないか
確認をしてください。</t>
        </r>
      </text>
    </comment>
  </commentList>
</comments>
</file>

<file path=xl/comments19.xml><?xml version="1.0" encoding="utf-8"?>
<comments xmlns="http://schemas.openxmlformats.org/spreadsheetml/2006/main">
  <authors>
    <author>高齢・障害・求職者雇用支援機構</author>
  </authors>
  <commentList>
    <comment ref="D13" authorId="0" shapeId="0">
      <text>
        <r>
          <rPr>
            <sz val="11"/>
            <color indexed="81"/>
            <rFont val="ＭＳ Ｐゴシック"/>
            <family val="3"/>
            <charset val="128"/>
          </rPr>
          <t>「05 介護・医療・福祉分野」で令和２年７月より前に
開講した訓練科の場合は、「05　介護福祉分野」と
入力してください。</t>
        </r>
      </text>
    </comment>
  </commentList>
</comments>
</file>

<file path=xl/comments2.xml><?xml version="1.0" encoding="utf-8"?>
<comments xmlns="http://schemas.openxmlformats.org/spreadsheetml/2006/main">
  <authors>
    <author>高齢・障害・求職者雇用支援機構</author>
    <author xml:space="preserve"> </author>
    <author>Administrator</author>
    <author>福岡職業訓練支援センター</author>
  </authors>
  <commentList>
    <comment ref="R1" authorId="0" shapeId="0">
      <text>
        <r>
          <rPr>
            <b/>
            <sz val="20"/>
            <color indexed="81"/>
            <rFont val="ＭＳ Ｐゴシック"/>
            <family val="3"/>
            <charset val="128"/>
          </rPr>
          <t>様式1号は、</t>
        </r>
        <r>
          <rPr>
            <b/>
            <u val="double"/>
            <sz val="20"/>
            <color indexed="10"/>
            <rFont val="ＭＳ Ｐゴシック"/>
            <family val="3"/>
            <charset val="128"/>
          </rPr>
          <t>両面印刷</t>
        </r>
        <r>
          <rPr>
            <b/>
            <sz val="20"/>
            <color indexed="81"/>
            <rFont val="ＭＳ Ｐゴシック"/>
            <family val="3"/>
            <charset val="128"/>
          </rPr>
          <t>してください</t>
        </r>
      </text>
    </comment>
    <comment ref="O3" authorId="1" shapeId="0">
      <text>
        <r>
          <rPr>
            <b/>
            <sz val="14"/>
            <color indexed="81"/>
            <rFont val="ＭＳ Ｐゴシック"/>
            <family val="3"/>
            <charset val="128"/>
          </rPr>
          <t>　10/4　と入力すると、　令和5年10月4日　と表示されます。</t>
        </r>
      </text>
    </comment>
    <comment ref="J9" authorId="1" shapeId="0">
      <text>
        <r>
          <rPr>
            <sz val="12"/>
            <color indexed="81"/>
            <rFont val="ＭＳ Ｐゴシック"/>
            <family val="3"/>
            <charset val="128"/>
          </rPr>
          <t xml:space="preserve"> 郵便番号を入力してください。（○○○-○○○○）</t>
        </r>
      </text>
    </comment>
    <comment ref="L9" authorId="2" shapeId="0">
      <text>
        <r>
          <rPr>
            <sz val="12"/>
            <color indexed="81"/>
            <rFont val="ＭＳ Ｐゴシック"/>
            <family val="3"/>
            <charset val="128"/>
          </rPr>
          <t>都道府県名から記入してください</t>
        </r>
      </text>
    </comment>
    <comment ref="G36" authorId="0" shapeId="0">
      <text>
        <r>
          <rPr>
            <b/>
            <sz val="16"/>
            <color indexed="81"/>
            <rFont val="ＭＳ ゴシック"/>
            <family val="3"/>
            <charset val="128"/>
          </rPr>
          <t>「○○科」と入力してください。</t>
        </r>
        <r>
          <rPr>
            <b/>
            <sz val="12"/>
            <color indexed="81"/>
            <rFont val="ＭＳ ゴシック"/>
            <family val="3"/>
            <charset val="128"/>
          </rPr>
          <t xml:space="preserve">
・基礎コースの基礎分野は、「○○基礎科」
・託児ｻｰﾋﾞｽ支援付き訓練コースの場合は、「○○科（託児）」
・短時間訓練コースの場合は、「○○科（短時間）」
・職場復帰支援コースの場合は、｢○○科（職場復帰）｣</t>
        </r>
      </text>
    </comment>
    <comment ref="Q37" authorId="0" shapeId="0">
      <text>
        <r>
          <rPr>
            <b/>
            <sz val="16"/>
            <color indexed="81"/>
            <rFont val="ＭＳ ゴシック"/>
            <family val="3"/>
            <charset val="128"/>
          </rPr>
          <t>訓練開始日は、</t>
        </r>
        <r>
          <rPr>
            <b/>
            <sz val="20"/>
            <color indexed="10"/>
            <rFont val="ＭＳ ゴシック"/>
            <family val="3"/>
            <charset val="128"/>
          </rPr>
          <t>毎月21日</t>
        </r>
        <r>
          <rPr>
            <b/>
            <sz val="16"/>
            <color indexed="81"/>
            <rFont val="ＭＳ ゴシック"/>
            <family val="3"/>
            <charset val="128"/>
          </rPr>
          <t>となります。
土・日・祝の場合は、開始日が異なりますので
訓練実施スケジュールをご確認ください。</t>
        </r>
      </text>
    </comment>
    <comment ref="F41" authorId="1" shapeId="0">
      <text>
        <r>
          <rPr>
            <sz val="12"/>
            <color indexed="81"/>
            <rFont val="ＭＳ Ｐゴシック"/>
            <family val="3"/>
            <charset val="128"/>
          </rPr>
          <t>郵便番号を入力してください。（○○○-○○○○）</t>
        </r>
      </text>
    </comment>
    <comment ref="H41" authorId="0" shapeId="0">
      <text>
        <r>
          <rPr>
            <b/>
            <sz val="13"/>
            <color indexed="81"/>
            <rFont val="ＭＳ Ｐゴシック"/>
            <family val="3"/>
            <charset val="128"/>
          </rPr>
          <t>福岡県から番地まで</t>
        </r>
        <r>
          <rPr>
            <sz val="13"/>
            <color indexed="81"/>
            <rFont val="ＭＳ Ｐゴシック"/>
            <family val="3"/>
            <charset val="128"/>
          </rPr>
          <t>を入力してください。（1行目）</t>
        </r>
      </text>
    </comment>
    <comment ref="H42" authorId="0" shapeId="0">
      <text>
        <r>
          <rPr>
            <sz val="12"/>
            <color indexed="81"/>
            <rFont val="ＭＳ Ｐゴシック"/>
            <family val="3"/>
            <charset val="128"/>
          </rPr>
          <t>所在地のうち、建物名等を入力してください。（２行目）</t>
        </r>
      </text>
    </comment>
    <comment ref="F44" authorId="0" shapeId="0">
      <text>
        <r>
          <rPr>
            <sz val="13"/>
            <color indexed="81"/>
            <rFont val="ＭＳ Ｐゴシック"/>
            <family val="3"/>
            <charset val="128"/>
          </rPr>
          <t xml:space="preserve">   ９桁:訓練実施機関番号がない場合は「初回」と入力してください。</t>
        </r>
      </text>
    </comment>
    <comment ref="F46" authorId="3" shapeId="0">
      <text>
        <r>
          <rPr>
            <sz val="12"/>
            <color indexed="81"/>
            <rFont val="ＭＳ Ｐゴシック"/>
            <family val="3"/>
            <charset val="128"/>
          </rPr>
          <t>　１３桁　:　法人番号がない場合は、「無し」と入力してください。</t>
        </r>
      </text>
    </comment>
  </commentList>
</comments>
</file>

<file path=xl/comments20.xml><?xml version="1.0" encoding="utf-8"?>
<comments xmlns="http://schemas.openxmlformats.org/spreadsheetml/2006/main">
  <authors>
    <author>高齢・障害・求職者雇用支援機構</author>
  </authors>
  <commentList>
    <comment ref="O16" authorId="0" shapeId="0">
      <text>
        <r>
          <rPr>
            <b/>
            <sz val="12"/>
            <color indexed="81"/>
            <rFont val="ＭＳ Ｐゴシック"/>
            <family val="3"/>
            <charset val="128"/>
          </rPr>
          <t>年号を選択してください。</t>
        </r>
      </text>
    </comment>
    <comment ref="W16" authorId="0" shapeId="0">
      <text>
        <r>
          <rPr>
            <b/>
            <sz val="14"/>
            <color indexed="81"/>
            <rFont val="ＭＳ ゴシック"/>
            <family val="3"/>
            <charset val="128"/>
          </rPr>
          <t>元号を選択してください。</t>
        </r>
      </text>
    </comment>
    <comment ref="O29" authorId="0" shapeId="0">
      <text>
        <r>
          <rPr>
            <b/>
            <sz val="12"/>
            <color indexed="81"/>
            <rFont val="ＭＳ Ｐゴシック"/>
            <family val="3"/>
            <charset val="128"/>
          </rPr>
          <t>年号を選択してください。</t>
        </r>
      </text>
    </comment>
    <comment ref="W29" authorId="0" shapeId="0">
      <text>
        <r>
          <rPr>
            <b/>
            <sz val="14"/>
            <color indexed="81"/>
            <rFont val="ＭＳ ゴシック"/>
            <family val="3"/>
            <charset val="128"/>
          </rPr>
          <t>元号を選択してください。</t>
        </r>
      </text>
    </comment>
    <comment ref="O42" authorId="0" shapeId="0">
      <text>
        <r>
          <rPr>
            <b/>
            <sz val="11"/>
            <color indexed="81"/>
            <rFont val="ＭＳ Ｐゴシック"/>
            <family val="3"/>
            <charset val="128"/>
          </rPr>
          <t>年号を選択してください。</t>
        </r>
      </text>
    </comment>
    <comment ref="W42" authorId="0" shapeId="0">
      <text>
        <r>
          <rPr>
            <b/>
            <sz val="11"/>
            <color indexed="81"/>
            <rFont val="ＭＳ Ｐゴシック"/>
            <family val="3"/>
            <charset val="128"/>
          </rPr>
          <t>年号を選択してください。</t>
        </r>
      </text>
    </comment>
    <comment ref="G61" authorId="0" shapeId="0">
      <text>
        <r>
          <rPr>
            <b/>
            <sz val="16"/>
            <color indexed="10"/>
            <rFont val="ＭＳ Ｐゴシック"/>
            <family val="3"/>
            <charset val="128"/>
          </rPr>
          <t>　必ず『加入予定に関するリーフレット等』欄に入力してください　</t>
        </r>
        <r>
          <rPr>
            <b/>
            <sz val="16"/>
            <color indexed="20"/>
            <rFont val="ＭＳ Ｐゴシック"/>
            <family val="3"/>
            <charset val="128"/>
          </rPr>
          <t>※すでに加入している欄は使用しないでください。</t>
        </r>
      </text>
    </comment>
  </commentList>
</comments>
</file>

<file path=xl/comments21.xml><?xml version="1.0" encoding="utf-8"?>
<comments xmlns="http://schemas.openxmlformats.org/spreadsheetml/2006/main">
  <authors>
    <author xml:space="preserve"> </author>
    <author>高齢・障害・求職者雇用支援機構</author>
  </authors>
  <commentList>
    <comment ref="E11" authorId="0" shapeId="0">
      <text>
        <r>
          <rPr>
            <sz val="10"/>
            <color indexed="81"/>
            <rFont val="ＭＳ ゴシック"/>
            <family val="3"/>
            <charset val="128"/>
          </rPr>
          <t>郵便番号を入力してください（○○○-○○○○）</t>
        </r>
      </text>
    </comment>
    <comment ref="F13" authorId="1" shapeId="0">
      <text>
        <r>
          <rPr>
            <sz val="11"/>
            <color indexed="81"/>
            <rFont val="ＭＳ Ｐゴシック"/>
            <family val="3"/>
            <charset val="128"/>
          </rPr>
          <t>人数を入れてください。</t>
        </r>
      </text>
    </comment>
    <comment ref="D14" authorId="1" shapeId="0">
      <text>
        <r>
          <rPr>
            <sz val="11"/>
            <color indexed="81"/>
            <rFont val="ＭＳ Ｐゴシック"/>
            <family val="3"/>
            <charset val="128"/>
          </rPr>
          <t>該当する場合にはチェックを入れてください。</t>
        </r>
      </text>
    </comment>
  </commentList>
</comments>
</file>

<file path=xl/comments22.xml><?xml version="1.0" encoding="utf-8"?>
<comments xmlns="http://schemas.openxmlformats.org/spreadsheetml/2006/main">
  <authors>
    <author>高齢・障害・求職者雇用支援機構</author>
    <author>952019</author>
  </authors>
  <commentList>
    <comment ref="B7" authorId="0" shapeId="0">
      <text>
        <r>
          <rPr>
            <b/>
            <sz val="14"/>
            <color indexed="81"/>
            <rFont val="MS P ゴシック"/>
            <family val="3"/>
            <charset val="128"/>
          </rPr>
          <t>オリエンテーションを</t>
        </r>
        <r>
          <rPr>
            <b/>
            <sz val="14"/>
            <color indexed="10"/>
            <rFont val="MS P ゴシック"/>
            <family val="3"/>
            <charset val="128"/>
          </rPr>
          <t>実施する住所を記載</t>
        </r>
        <r>
          <rPr>
            <b/>
            <sz val="14"/>
            <color indexed="81"/>
            <rFont val="MS P ゴシック"/>
            <family val="3"/>
            <charset val="128"/>
          </rPr>
          <t>してください。
※訓練実施施設と同様の場合は、</t>
        </r>
        <r>
          <rPr>
            <b/>
            <sz val="14"/>
            <color indexed="10"/>
            <rFont val="MS P ゴシック"/>
            <family val="3"/>
            <charset val="128"/>
          </rPr>
          <t>訓練実施施設の住所</t>
        </r>
        <r>
          <rPr>
            <b/>
            <sz val="14"/>
            <color indexed="81"/>
            <rFont val="MS P ゴシック"/>
            <family val="3"/>
            <charset val="128"/>
          </rPr>
          <t>を記載</t>
        </r>
      </text>
    </comment>
    <comment ref="A14" authorId="1" shapeId="0">
      <text>
        <r>
          <rPr>
            <b/>
            <sz val="14"/>
            <color indexed="81"/>
            <rFont val="ＭＳ Ｐゴシック"/>
            <family val="3"/>
            <charset val="128"/>
          </rPr>
          <t xml:space="preserve">該当しない場合は、
</t>
        </r>
        <r>
          <rPr>
            <b/>
            <sz val="14"/>
            <color indexed="10"/>
            <rFont val="ＭＳ Ｐゴシック"/>
            <family val="3"/>
            <charset val="128"/>
          </rPr>
          <t>削除</t>
        </r>
        <r>
          <rPr>
            <b/>
            <sz val="14"/>
            <color indexed="81"/>
            <rFont val="ＭＳ Ｐゴシック"/>
            <family val="3"/>
            <charset val="128"/>
          </rPr>
          <t>または</t>
        </r>
        <r>
          <rPr>
            <b/>
            <sz val="14"/>
            <color indexed="10"/>
            <rFont val="ＭＳ Ｐゴシック"/>
            <family val="3"/>
            <charset val="128"/>
          </rPr>
          <t>非表示</t>
        </r>
        <r>
          <rPr>
            <b/>
            <sz val="14"/>
            <color indexed="81"/>
            <rFont val="ＭＳ Ｐゴシック"/>
            <family val="3"/>
            <charset val="128"/>
          </rPr>
          <t>にしてください。</t>
        </r>
      </text>
    </comment>
    <comment ref="A19" authorId="1" shapeId="0">
      <text>
        <r>
          <rPr>
            <b/>
            <sz val="14"/>
            <color indexed="10"/>
            <rFont val="ＭＳ Ｐゴシック"/>
            <family val="3"/>
            <charset val="128"/>
          </rPr>
          <t xml:space="preserve">職場体験・職場見学・職業人講話・企業実習
</t>
        </r>
        <r>
          <rPr>
            <b/>
            <sz val="14"/>
            <color indexed="81"/>
            <rFont val="ＭＳ Ｐゴシック"/>
            <family val="3"/>
            <charset val="128"/>
          </rPr>
          <t>のうち、</t>
        </r>
        <r>
          <rPr>
            <b/>
            <sz val="14"/>
            <color indexed="12"/>
            <rFont val="ＭＳ Ｐゴシック"/>
            <family val="3"/>
            <charset val="128"/>
          </rPr>
          <t>実施されない内容は</t>
        </r>
        <r>
          <rPr>
            <b/>
            <u/>
            <sz val="14"/>
            <color indexed="12"/>
            <rFont val="ＭＳ Ｐゴシック"/>
            <family val="3"/>
            <charset val="128"/>
          </rPr>
          <t>削除</t>
        </r>
        <r>
          <rPr>
            <b/>
            <sz val="14"/>
            <color indexed="81"/>
            <rFont val="ＭＳ Ｐゴシック"/>
            <family val="3"/>
            <charset val="128"/>
          </rPr>
          <t>してください。</t>
        </r>
      </text>
    </comment>
  </commentList>
</comments>
</file>

<file path=xl/comments23.xml><?xml version="1.0" encoding="utf-8"?>
<comments xmlns="http://schemas.openxmlformats.org/spreadsheetml/2006/main">
  <authors>
    <author>高齢・障害・求職者雇用支援機構</author>
    <author>952019</author>
  </authors>
  <commentList>
    <comment ref="B7" authorId="0" shapeId="0">
      <text>
        <r>
          <rPr>
            <b/>
            <sz val="14"/>
            <color indexed="81"/>
            <rFont val="ＭＳ ゴシック"/>
            <family val="3"/>
            <charset val="128"/>
          </rPr>
          <t>オリエンテーションを</t>
        </r>
        <r>
          <rPr>
            <b/>
            <sz val="14"/>
            <color indexed="10"/>
            <rFont val="ＭＳ ゴシック"/>
            <family val="3"/>
            <charset val="128"/>
          </rPr>
          <t>実施する住所を記載</t>
        </r>
        <r>
          <rPr>
            <b/>
            <sz val="14"/>
            <color indexed="81"/>
            <rFont val="ＭＳ ゴシック"/>
            <family val="3"/>
            <charset val="128"/>
          </rPr>
          <t>してください。
※訓練実施施設と同様の場合は、</t>
        </r>
        <r>
          <rPr>
            <b/>
            <sz val="14"/>
            <color indexed="10"/>
            <rFont val="ＭＳ ゴシック"/>
            <family val="3"/>
            <charset val="128"/>
          </rPr>
          <t>訓練実施施設の住所を記載</t>
        </r>
      </text>
    </comment>
    <comment ref="A14" authorId="1" shapeId="0">
      <text>
        <r>
          <rPr>
            <b/>
            <sz val="14"/>
            <color indexed="81"/>
            <rFont val="ＭＳ Ｐゴシック"/>
            <family val="3"/>
            <charset val="128"/>
          </rPr>
          <t xml:space="preserve">該当しない場合は、
</t>
        </r>
        <r>
          <rPr>
            <b/>
            <u/>
            <sz val="14"/>
            <color indexed="10"/>
            <rFont val="ＭＳ Ｐゴシック"/>
            <family val="3"/>
            <charset val="128"/>
          </rPr>
          <t>削除</t>
        </r>
        <r>
          <rPr>
            <b/>
            <sz val="14"/>
            <color indexed="81"/>
            <rFont val="ＭＳ Ｐゴシック"/>
            <family val="3"/>
            <charset val="128"/>
          </rPr>
          <t>または</t>
        </r>
        <r>
          <rPr>
            <b/>
            <u/>
            <sz val="14"/>
            <color indexed="10"/>
            <rFont val="ＭＳ Ｐゴシック"/>
            <family val="3"/>
            <charset val="128"/>
          </rPr>
          <t>非表示</t>
        </r>
        <r>
          <rPr>
            <b/>
            <sz val="14"/>
            <color indexed="81"/>
            <rFont val="ＭＳ Ｐゴシック"/>
            <family val="3"/>
            <charset val="128"/>
          </rPr>
          <t>にしてください。</t>
        </r>
      </text>
    </comment>
    <comment ref="A19" authorId="1" shapeId="0">
      <text>
        <r>
          <rPr>
            <b/>
            <sz val="14"/>
            <color indexed="10"/>
            <rFont val="ＭＳ Ｐゴシック"/>
            <family val="3"/>
            <charset val="128"/>
          </rPr>
          <t xml:space="preserve">職場体験・職場見学・職業人講話・企業実習
</t>
        </r>
        <r>
          <rPr>
            <b/>
            <sz val="14"/>
            <color indexed="81"/>
            <rFont val="ＭＳ Ｐゴシック"/>
            <family val="3"/>
            <charset val="128"/>
          </rPr>
          <t>のうち、</t>
        </r>
        <r>
          <rPr>
            <b/>
            <sz val="14"/>
            <color indexed="12"/>
            <rFont val="ＭＳ Ｐゴシック"/>
            <family val="3"/>
            <charset val="128"/>
          </rPr>
          <t>実施されない内容は</t>
        </r>
        <r>
          <rPr>
            <b/>
            <u/>
            <sz val="14"/>
            <color indexed="12"/>
            <rFont val="ＭＳ Ｐゴシック"/>
            <family val="3"/>
            <charset val="128"/>
          </rPr>
          <t>削除</t>
        </r>
        <r>
          <rPr>
            <b/>
            <sz val="14"/>
            <color indexed="81"/>
            <rFont val="ＭＳ Ｐゴシック"/>
            <family val="3"/>
            <charset val="128"/>
          </rPr>
          <t>してください。</t>
        </r>
      </text>
    </comment>
    <comment ref="A29" authorId="0" shapeId="0">
      <text>
        <r>
          <rPr>
            <b/>
            <sz val="14"/>
            <color indexed="81"/>
            <rFont val="ＭＳ Ｐゴシック"/>
            <family val="3"/>
            <charset val="128"/>
          </rPr>
          <t>基礎コースと項目が違います</t>
        </r>
      </text>
    </comment>
  </commentList>
</comments>
</file>

<file path=xl/comments24.xml><?xml version="1.0" encoding="utf-8"?>
<comments xmlns="http://schemas.openxmlformats.org/spreadsheetml/2006/main">
  <authors>
    <author>952019</author>
    <author>高齢・障害・求職者雇用支援機構</author>
  </authors>
  <commentList>
    <comment ref="K6" authorId="0" shapeId="0">
      <text>
        <r>
          <rPr>
            <b/>
            <sz val="12"/>
            <color indexed="10"/>
            <rFont val="ＭＳ Ｐゴシック"/>
            <family val="3"/>
            <charset val="128"/>
          </rPr>
          <t>土日祝日が「有」の場合</t>
        </r>
        <r>
          <rPr>
            <b/>
            <sz val="12"/>
            <color indexed="39"/>
            <rFont val="ＭＳ Ｐゴシック"/>
            <family val="3"/>
            <charset val="128"/>
          </rPr>
          <t xml:space="preserve">
</t>
        </r>
        <r>
          <rPr>
            <b/>
            <sz val="12"/>
            <color indexed="10"/>
            <rFont val="ＭＳ Ｐゴシック"/>
            <family val="3"/>
            <charset val="128"/>
          </rPr>
          <t>11/3（水・祝）のように実施する日と
曜日を記載してください。</t>
        </r>
      </text>
    </comment>
    <comment ref="E9" authorId="1" shapeId="0">
      <text>
        <r>
          <rPr>
            <b/>
            <sz val="11"/>
            <color indexed="81"/>
            <rFont val="ＭＳ Ｐゴシック"/>
            <family val="3"/>
            <charset val="128"/>
          </rPr>
          <t>左記に替えて
「当訓練は募集締め切り時点で、○名以上の
受講申込みがあれば訓練を実施します。」と記載できます。</t>
        </r>
      </text>
    </comment>
    <comment ref="C12" authorId="1" shapeId="0">
      <text>
        <r>
          <rPr>
            <b/>
            <sz val="11"/>
            <color indexed="81"/>
            <rFont val="MS P ゴシック"/>
            <family val="3"/>
            <charset val="128"/>
          </rPr>
          <t>応募状況による定員増員を希望する場合は、
10行目を再表示してください。
※『応募状況によっては、定員を増員することがあります。』
の文言は、削除しないでください。</t>
        </r>
      </text>
    </comment>
    <comment ref="C19" authorId="0" shapeId="0">
      <text>
        <r>
          <rPr>
            <b/>
            <sz val="12"/>
            <color indexed="81"/>
            <rFont val="ＭＳ Ｐゴシック"/>
            <family val="3"/>
            <charset val="128"/>
          </rPr>
          <t>募集期間中に、年末年始・GW・お盆が含まれ、学校が一定期間お休みされる
場合は、20行目を再表示してご利用ください。</t>
        </r>
      </text>
    </comment>
    <comment ref="C28" authorId="0" shapeId="0">
      <text>
        <r>
          <rPr>
            <b/>
            <sz val="9"/>
            <color indexed="81"/>
            <rFont val="ＭＳ Ｐゴシック"/>
            <family val="3"/>
            <charset val="128"/>
          </rPr>
          <t>有・無をボックスから
選択してください</t>
        </r>
      </text>
    </comment>
  </commentList>
</comments>
</file>

<file path=xl/comments3.xml><?xml version="1.0" encoding="utf-8"?>
<comments xmlns="http://schemas.openxmlformats.org/spreadsheetml/2006/main">
  <authors>
    <author>高齢・障害・求職者雇用支援機構</author>
    <author>訓練認定課</author>
  </authors>
  <commentList>
    <comment ref="E10" authorId="0" shapeId="0">
      <text>
        <r>
          <rPr>
            <b/>
            <sz val="12"/>
            <color indexed="81"/>
            <rFont val="ＭＳ Ｐゴシック"/>
            <family val="3"/>
            <charset val="128"/>
          </rPr>
          <t>既定値</t>
        </r>
      </text>
    </comment>
    <comment ref="G29" authorId="1" shapeId="0">
      <text>
        <r>
          <rPr>
            <b/>
            <sz val="12"/>
            <color indexed="81"/>
            <rFont val="ＭＳ ゴシック"/>
            <family val="3"/>
            <charset val="128"/>
          </rPr>
          <t>【教室総面積】
　計算過程では、小数点以下の切り捨てや四捨五入は行わないでください。
　計算値の最後の数値の小数点第３位以下を切り捨てて、
　小数点第２位までを入力してください。</t>
        </r>
      </text>
    </comment>
    <comment ref="G31" authorId="1" shapeId="0">
      <text>
        <r>
          <rPr>
            <b/>
            <sz val="12"/>
            <color indexed="10"/>
            <rFont val="ＭＳ Ｐゴシック"/>
            <family val="3"/>
            <charset val="128"/>
          </rPr>
          <t>教室とは別に実習室を使用する場合に記入。</t>
        </r>
      </text>
    </comment>
    <comment ref="I41" authorId="0" shapeId="0">
      <text>
        <r>
          <rPr>
            <b/>
            <sz val="13"/>
            <color indexed="10"/>
            <rFont val="ＭＳ Ｐゴシック"/>
            <family val="3"/>
            <charset val="128"/>
          </rPr>
          <t>訓練カリキュラム上、プリンタを使用しない場合は、プリンタを使用しないに〇をつけてください。</t>
        </r>
      </text>
    </comment>
  </commentList>
</comments>
</file>

<file path=xl/comments4.xml><?xml version="1.0" encoding="utf-8"?>
<comments xmlns="http://schemas.openxmlformats.org/spreadsheetml/2006/main">
  <authors>
    <author>高齢・障害・求職者雇用支援機構</author>
    <author>訓練認定課</author>
  </authors>
  <commentList>
    <comment ref="E17" authorId="0" shapeId="0">
      <text>
        <r>
          <rPr>
            <b/>
            <sz val="12"/>
            <color indexed="81"/>
            <rFont val="ＭＳ Ｐゴシック"/>
            <family val="3"/>
            <charset val="128"/>
          </rPr>
          <t>既定値</t>
        </r>
      </text>
    </comment>
    <comment ref="G30" authorId="1" shapeId="0">
      <text>
        <r>
          <rPr>
            <b/>
            <sz val="12"/>
            <color indexed="10"/>
            <rFont val="ＭＳ Ｐゴシック"/>
            <family val="3"/>
            <charset val="128"/>
          </rPr>
          <t>教室と別に実習室を使用する場合に記入。</t>
        </r>
      </text>
    </comment>
    <comment ref="I40" authorId="0" shapeId="0">
      <text>
        <r>
          <rPr>
            <b/>
            <sz val="13"/>
            <color indexed="10"/>
            <rFont val="ＭＳ Ｐゴシック"/>
            <family val="3"/>
            <charset val="128"/>
          </rPr>
          <t>訓練カリキュラム上、プリンタを使用しない場合は、プリンタを使用しないに〇をつけてください。</t>
        </r>
      </text>
    </comment>
    <comment ref="R93" authorId="0" shapeId="0">
      <text>
        <r>
          <rPr>
            <b/>
            <sz val="13"/>
            <color indexed="39"/>
            <rFont val="ＭＳ ゴシック"/>
            <family val="3"/>
            <charset val="128"/>
          </rPr>
          <t>受講生は全員通所し、訓練施設にて受講。</t>
        </r>
        <r>
          <rPr>
            <b/>
            <sz val="13"/>
            <color indexed="10"/>
            <rFont val="ＭＳ ゴシック"/>
            <family val="3"/>
            <charset val="128"/>
          </rPr>
          <t xml:space="preserve">
講師のみ訓練施設外よりオンラインにて
リモート授業を行う場合には、この欄に
○をつけてください。</t>
        </r>
      </text>
    </comment>
  </commentList>
</comments>
</file>

<file path=xl/comments5.xml><?xml version="1.0" encoding="utf-8"?>
<comments xmlns="http://schemas.openxmlformats.org/spreadsheetml/2006/main">
  <authors>
    <author>福岡職業訓練支援センター</author>
    <author>高齢・障害・求職者雇用支援機構</author>
  </authors>
  <commentList>
    <comment ref="B12" authorId="0" shapeId="0">
      <text>
        <r>
          <rPr>
            <b/>
            <sz val="10"/>
            <color indexed="10"/>
            <rFont val="ＭＳ Ｐゴシック"/>
            <family val="3"/>
            <charset val="128"/>
          </rPr>
          <t>元号を選択してください。</t>
        </r>
      </text>
    </comment>
    <comment ref="O13" authorId="1" shapeId="0">
      <text>
        <r>
          <rPr>
            <b/>
            <sz val="10"/>
            <color indexed="81"/>
            <rFont val="ＭＳ Ｐゴシック"/>
            <family val="3"/>
            <charset val="128"/>
          </rPr>
          <t>有限会社、合同会社、
合資会社、医療法人など</t>
        </r>
      </text>
    </comment>
    <comment ref="C14" authorId="1" shapeId="0">
      <text>
        <r>
          <rPr>
            <b/>
            <sz val="10"/>
            <color indexed="81"/>
            <rFont val="ＭＳ Ｐゴシック"/>
            <family val="3"/>
            <charset val="128"/>
          </rPr>
          <t>事業協同組合、企業組合、協同組合、
商工会議所、協会など</t>
        </r>
      </text>
    </comment>
    <comment ref="I14" authorId="1" shapeId="0">
      <text>
        <r>
          <rPr>
            <b/>
            <sz val="10"/>
            <color indexed="81"/>
            <rFont val="ＭＳ Ｐゴシック"/>
            <family val="3"/>
            <charset val="128"/>
          </rPr>
          <t>専修学校・各種学校を除く学校法人</t>
        </r>
      </text>
    </comment>
    <comment ref="L14" authorId="1" shapeId="0">
      <text>
        <r>
          <rPr>
            <b/>
            <sz val="10"/>
            <color indexed="81"/>
            <rFont val="ＭＳ Ｐゴシック"/>
            <family val="3"/>
            <charset val="128"/>
          </rPr>
          <t>一般財団法人、一般社団法人、
公益財団法人、公益社団法人など</t>
        </r>
      </text>
    </comment>
    <comment ref="K15" authorId="1" shapeId="0">
      <text>
        <r>
          <rPr>
            <b/>
            <sz val="10"/>
            <color indexed="81"/>
            <rFont val="ＭＳ Ｐゴシック"/>
            <family val="3"/>
            <charset val="128"/>
          </rPr>
          <t>個人事業主、会計事務所など</t>
        </r>
      </text>
    </comment>
    <comment ref="E41" authorId="1" shapeId="0">
      <text>
        <r>
          <rPr>
            <b/>
            <sz val="11"/>
            <color indexed="81"/>
            <rFont val="ＭＳ Ｐゴシック"/>
            <family val="3"/>
            <charset val="128"/>
          </rPr>
          <t>氏名のみ入力してください。</t>
        </r>
      </text>
    </comment>
    <comment ref="J41" authorId="1" shapeId="0">
      <text>
        <r>
          <rPr>
            <b/>
            <sz val="10"/>
            <color indexed="81"/>
            <rFont val="ＭＳ Ｐゴシック"/>
            <family val="3"/>
            <charset val="128"/>
          </rPr>
          <t>役職を入力してください。</t>
        </r>
      </text>
    </comment>
    <comment ref="P41" authorId="1" shapeId="0">
      <text>
        <r>
          <rPr>
            <b/>
            <sz val="12"/>
            <color indexed="81"/>
            <rFont val="ＭＳ Ｐゴシック"/>
            <family val="3"/>
            <charset val="128"/>
          </rPr>
          <t>電話番号を入力してください。
（○○○-○○○○-○○○○）</t>
        </r>
      </text>
    </comment>
  </commentList>
</comments>
</file>

<file path=xl/comments6.xml><?xml version="1.0" encoding="utf-8"?>
<comments xmlns="http://schemas.openxmlformats.org/spreadsheetml/2006/main">
  <authors>
    <author>高齢・障害・求職者雇用支援機構</author>
    <author>訓練認定課</author>
  </authors>
  <commentList>
    <comment ref="Z5" authorId="0" shapeId="0">
      <text>
        <r>
          <rPr>
            <b/>
            <sz val="12"/>
            <color indexed="10"/>
            <rFont val="ＭＳ Ｐゴシック"/>
            <family val="3"/>
            <charset val="128"/>
          </rPr>
          <t>「00 基礎分野」の場合は、職業・職種は記入しないこと。
全角で最大100文字（半角は不可）</t>
        </r>
      </text>
    </comment>
    <comment ref="G8" authorId="0" shapeId="0">
      <text>
        <r>
          <rPr>
            <b/>
            <sz val="12"/>
            <color indexed="81"/>
            <rFont val="MS P ゴシック"/>
            <family val="3"/>
            <charset val="128"/>
          </rPr>
          <t>IT分野またはWEBﾃﾞｻﾞｲﾝ訓練ｺｰｽ
の場合に指定可能です</t>
        </r>
      </text>
    </comment>
    <comment ref="N8" authorId="0" shapeId="0">
      <text>
        <r>
          <rPr>
            <b/>
            <sz val="12"/>
            <color indexed="81"/>
            <rFont val="MS P ゴシック"/>
            <family val="3"/>
            <charset val="128"/>
          </rPr>
          <t>介護・医療・福祉分野の訓練コース
の場合に指定可能です</t>
        </r>
      </text>
    </comment>
    <comment ref="H16" authorId="0" shapeId="0">
      <text>
        <r>
          <rPr>
            <b/>
            <sz val="9"/>
            <color indexed="81"/>
            <rFont val="ＭＳ Ｐゴシック"/>
            <family val="3"/>
            <charset val="128"/>
          </rPr>
          <t>「9：00」以降の時刻を入力してください</t>
        </r>
      </text>
    </comment>
    <comment ref="M16" authorId="0" shapeId="0">
      <text>
        <r>
          <rPr>
            <b/>
            <sz val="9"/>
            <color indexed="81"/>
            <rFont val="ＭＳ Ｐゴシック"/>
            <family val="3"/>
            <charset val="128"/>
          </rPr>
          <t>「22：00」以前の時刻を入力してください</t>
        </r>
      </text>
    </comment>
    <comment ref="G20" authorId="0" shapeId="0">
      <text>
        <r>
          <rPr>
            <b/>
            <sz val="10"/>
            <color indexed="81"/>
            <rFont val="ＭＳ ゴシック"/>
            <family val="3"/>
            <charset val="128"/>
          </rPr>
          <t>全角で最大120文字（半角は不可）</t>
        </r>
      </text>
    </comment>
    <comment ref="G31" authorId="1" shapeId="0">
      <text>
        <r>
          <rPr>
            <b/>
            <sz val="10"/>
            <color indexed="81"/>
            <rFont val="ＭＳ Ｐゴシック"/>
            <family val="3"/>
            <charset val="128"/>
          </rPr>
          <t xml:space="preserve">全角で最大250文字（半角は不可）
</t>
        </r>
        <r>
          <rPr>
            <b/>
            <sz val="10"/>
            <color indexed="10"/>
            <rFont val="ＭＳ Ｐゴシック"/>
            <family val="3"/>
            <charset val="128"/>
          </rPr>
          <t>どのような知識・技能を習得できるか分かるように記載してください。</t>
        </r>
        <r>
          <rPr>
            <b/>
            <sz val="10"/>
            <color indexed="81"/>
            <rFont val="ＭＳ Ｐゴシック"/>
            <family val="3"/>
            <charset val="128"/>
          </rPr>
          <t xml:space="preserve">
</t>
        </r>
        <r>
          <rPr>
            <b/>
            <sz val="10"/>
            <color indexed="39"/>
            <rFont val="ＭＳ Ｐゴシック"/>
            <family val="3"/>
            <charset val="128"/>
          </rPr>
          <t>訓練概要の末尾に対応するキーワードを記述する
必要がある場合は、該当キーワードを入力してください。</t>
        </r>
      </text>
    </comment>
    <comment ref="D33" authorId="0" shapeId="0">
      <text>
        <r>
          <rPr>
            <b/>
            <sz val="9"/>
            <color indexed="81"/>
            <rFont val="ＭＳ Ｐゴシック"/>
            <family val="3"/>
            <charset val="128"/>
          </rPr>
          <t>13の1号、13の2号、コース案内（裏）に引用されます。</t>
        </r>
      </text>
    </comment>
    <comment ref="L117" authorId="0" shapeId="0">
      <text>
        <r>
          <rPr>
            <b/>
            <sz val="9"/>
            <color indexed="81"/>
            <rFont val="ＭＳ Ｐゴシック"/>
            <family val="3"/>
            <charset val="128"/>
          </rPr>
          <t>「実施する」の「✔」を選ぶと「実施
しない」の「✔」は自動で消えます。</t>
        </r>
      </text>
    </comment>
    <comment ref="AG118" authorId="0" shapeId="0">
      <text>
        <r>
          <rPr>
            <sz val="11"/>
            <color indexed="81"/>
            <rFont val="ＭＳ Ｐゴシック"/>
            <family val="3"/>
            <charset val="128"/>
          </rPr>
          <t>職場見学等を職業能力開発講習で実施する場合は、
「 （能開講習） 」を選択してください。</t>
        </r>
      </text>
    </comment>
  </commentList>
</comments>
</file>

<file path=xl/comments7.xml><?xml version="1.0" encoding="utf-8"?>
<comments xmlns="http://schemas.openxmlformats.org/spreadsheetml/2006/main">
  <authors>
    <author>訓練認定課</author>
    <author>高齢・障害・求職者雇用支援機構</author>
  </authors>
  <commentList>
    <comment ref="Z7" authorId="0" shapeId="0">
      <text>
        <r>
          <rPr>
            <b/>
            <sz val="11"/>
            <color indexed="81"/>
            <rFont val="ＭＳ Ｐゴシック"/>
            <family val="3"/>
            <charset val="128"/>
          </rPr>
          <t>全角で最大100文字（半角は不可）</t>
        </r>
      </text>
    </comment>
    <comment ref="G8" authorId="1" shapeId="0">
      <text>
        <r>
          <rPr>
            <b/>
            <sz val="12"/>
            <color indexed="81"/>
            <rFont val="MS P ゴシック"/>
            <family val="3"/>
            <charset val="128"/>
          </rPr>
          <t>IT分野又はWEBﾃﾞｻﾞｲﾝ訓練ｺｰｽの
場合に指定可能です</t>
        </r>
      </text>
    </comment>
    <comment ref="N8" authorId="1" shapeId="0">
      <text>
        <r>
          <rPr>
            <b/>
            <sz val="12"/>
            <color indexed="81"/>
            <rFont val="MS P ゴシック"/>
            <family val="3"/>
            <charset val="128"/>
          </rPr>
          <t>介護・医療・福祉分野の訓練ｺｰｽの
場合に指定可能です</t>
        </r>
      </text>
    </comment>
    <comment ref="H16" authorId="1" shapeId="0">
      <text>
        <r>
          <rPr>
            <b/>
            <sz val="9"/>
            <color indexed="81"/>
            <rFont val="ＭＳ Ｐゴシック"/>
            <family val="3"/>
            <charset val="128"/>
          </rPr>
          <t>「9：00」以降の時刻を入力してください</t>
        </r>
      </text>
    </comment>
    <comment ref="M16" authorId="1" shapeId="0">
      <text>
        <r>
          <rPr>
            <b/>
            <sz val="9"/>
            <color indexed="81"/>
            <rFont val="ＭＳ Ｐゴシック"/>
            <family val="3"/>
            <charset val="128"/>
          </rPr>
          <t>「22：00」以前の時刻を入力してください</t>
        </r>
      </text>
    </comment>
    <comment ref="G17" authorId="1" shapeId="0">
      <text>
        <r>
          <rPr>
            <b/>
            <sz val="10"/>
            <color indexed="81"/>
            <rFont val="ＭＳ ゴシック"/>
            <family val="3"/>
            <charset val="128"/>
          </rPr>
          <t>全角で最大120文字（半角は不可）</t>
        </r>
      </text>
    </comment>
    <comment ref="G20" authorId="1" shapeId="0">
      <text>
        <r>
          <rPr>
            <b/>
            <sz val="10"/>
            <color indexed="81"/>
            <rFont val="ＭＳ ゴシック"/>
            <family val="3"/>
            <charset val="128"/>
          </rPr>
          <t xml:space="preserve">全角で最大200文字（半角は不可）
</t>
        </r>
        <r>
          <rPr>
            <b/>
            <sz val="10"/>
            <color indexed="10"/>
            <rFont val="ＭＳ ゴシック"/>
            <family val="3"/>
            <charset val="128"/>
          </rPr>
          <t>「就職を想定する職業・職種」につくために
できるようになる作業およびその水準を記載
してください。</t>
        </r>
      </text>
    </comment>
    <comment ref="G31" authorId="1" shapeId="0">
      <text>
        <r>
          <rPr>
            <b/>
            <sz val="10"/>
            <color indexed="81"/>
            <rFont val="ＭＳ Ｐゴシック"/>
            <family val="3"/>
            <charset val="128"/>
          </rPr>
          <t xml:space="preserve">全角で最大250文字（半角は不可）
</t>
        </r>
        <r>
          <rPr>
            <b/>
            <sz val="10"/>
            <color indexed="10"/>
            <rFont val="ＭＳ Ｐゴシック"/>
            <family val="3"/>
            <charset val="128"/>
          </rPr>
          <t>どのような知識・技能を習得できるか分かるように記載してください。</t>
        </r>
        <r>
          <rPr>
            <b/>
            <sz val="10"/>
            <color indexed="81"/>
            <rFont val="ＭＳ Ｐゴシック"/>
            <family val="3"/>
            <charset val="128"/>
          </rPr>
          <t xml:space="preserve">
</t>
        </r>
        <r>
          <rPr>
            <b/>
            <sz val="10"/>
            <color indexed="39"/>
            <rFont val="ＭＳ Ｐゴシック"/>
            <family val="3"/>
            <charset val="128"/>
          </rPr>
          <t>訓練概要の末尾に対応するキーワードを記述する
必要がある場合は、該当キーワードを入力してください。</t>
        </r>
      </text>
    </comment>
    <comment ref="D55" authorId="1" shapeId="0">
      <text>
        <r>
          <rPr>
            <b/>
            <sz val="9"/>
            <color indexed="81"/>
            <rFont val="ＭＳ Ｐゴシック"/>
            <family val="3"/>
            <charset val="128"/>
          </rPr>
          <t>13の1号、コース案内（裏）に引用されます。</t>
        </r>
      </text>
    </comment>
    <comment ref="L117" authorId="1" shapeId="0">
      <text>
        <r>
          <rPr>
            <b/>
            <sz val="9"/>
            <color indexed="81"/>
            <rFont val="ＭＳ Ｐゴシック"/>
            <family val="3"/>
            <charset val="128"/>
          </rPr>
          <t>「実施する」の「✔」を選ぶと「実施しない」
の「✔」は自動で消えます。</t>
        </r>
      </text>
    </comment>
  </commentList>
</comments>
</file>

<file path=xl/comments8.xml><?xml version="1.0" encoding="utf-8"?>
<comments xmlns="http://schemas.openxmlformats.org/spreadsheetml/2006/main">
  <authors>
    <author>高齢・障害・求職者雇用支援機構</author>
  </authors>
  <commentList>
    <comment ref="G11" authorId="0" shapeId="0">
      <text>
        <r>
          <rPr>
            <b/>
            <sz val="14"/>
            <color indexed="81"/>
            <rFont val="ＭＳ Ｐゴシック"/>
            <family val="3"/>
            <charset val="128"/>
          </rPr>
          <t>企業実習を行わないときはこの文言は削除してください</t>
        </r>
      </text>
    </comment>
  </commentList>
</comments>
</file>

<file path=xl/comments9.xml><?xml version="1.0" encoding="utf-8"?>
<comments xmlns="http://schemas.openxmlformats.org/spreadsheetml/2006/main">
  <authors>
    <author>高齢・障害・求職者雇用支援機構</author>
  </authors>
  <commentList>
    <comment ref="J3" authorId="0" shapeId="0">
      <text>
        <r>
          <rPr>
            <b/>
            <sz val="12"/>
            <color indexed="81"/>
            <rFont val="HG丸ｺﾞｼｯｸM-PRO"/>
            <family val="3"/>
            <charset val="128"/>
          </rPr>
          <t>様式6号作成する際は、</t>
        </r>
        <r>
          <rPr>
            <b/>
            <sz val="12"/>
            <color indexed="10"/>
            <rFont val="HG丸ｺﾞｼｯｸM-PRO"/>
            <family val="3"/>
            <charset val="128"/>
          </rPr>
          <t>最初にハローワーク来所日の
①②③</t>
        </r>
        <r>
          <rPr>
            <b/>
            <sz val="12"/>
            <color indexed="81"/>
            <rFont val="HG丸ｺﾞｼｯｸM-PRO"/>
            <family val="3"/>
            <charset val="128"/>
          </rPr>
          <t>を選んでください。</t>
        </r>
      </text>
    </comment>
    <comment ref="AG21" authorId="0" shapeId="0">
      <text>
        <r>
          <rPr>
            <b/>
            <sz val="11"/>
            <color indexed="10"/>
            <rFont val="ＭＳ ゴシック"/>
            <family val="3"/>
            <charset val="128"/>
          </rPr>
          <t xml:space="preserve">複数月にまたがって「能開講習」をおこなう場合に
チェック"○"を設定してください。
</t>
        </r>
        <r>
          <rPr>
            <b/>
            <sz val="11"/>
            <color indexed="39"/>
            <rFont val="ＭＳ ゴシック"/>
            <family val="3"/>
            <charset val="128"/>
          </rPr>
          <t>1か月目で能開講習を終える場合には、チェック（○）は不要です。</t>
        </r>
      </text>
    </comment>
    <comment ref="Z142" authorId="0" shapeId="0">
      <text>
        <r>
          <rPr>
            <b/>
            <sz val="12"/>
            <color indexed="10"/>
            <rFont val="MS P ゴシック"/>
            <family val="3"/>
            <charset val="128"/>
          </rPr>
          <t>　※キャリアコンサルティングを４回以上行う場合
　１４５行目から１４７行目を表示して入力してください。</t>
        </r>
      </text>
    </comment>
    <comment ref="A155" authorId="0" shapeId="0">
      <text>
        <r>
          <rPr>
            <b/>
            <sz val="14"/>
            <color indexed="10"/>
            <rFont val="ＭＳ ゴシック"/>
            <family val="3"/>
            <charset val="128"/>
          </rPr>
          <t>【注意事項】
　気象現象やその他の特別な事項により休校が発生し、
　やむ負えず授業を振り替える場合にのみ、利用できます。
　それ以外は、入力しないでください。</t>
        </r>
      </text>
    </comment>
    <comment ref="A167" authorId="0" shapeId="0">
      <text>
        <r>
          <rPr>
            <b/>
            <sz val="14"/>
            <color indexed="10"/>
            <rFont val="ＭＳ ゴシック"/>
            <family val="3"/>
            <charset val="128"/>
          </rPr>
          <t>【注意事項】
　気象現象やその他の特別な事項により休校が発生し、
　やむ負えず授業を振り替える場合にのみ、利用できます。
　それ以外は、入力しないでください。</t>
        </r>
      </text>
    </comment>
    <comment ref="L167" authorId="0" shapeId="0">
      <text>
        <r>
          <rPr>
            <b/>
            <sz val="14"/>
            <color indexed="10"/>
            <rFont val="ＭＳ ゴシック"/>
            <family val="3"/>
            <charset val="128"/>
          </rPr>
          <t>【注意事項】
　気象現象やその他の特別な事項により休校が発生し、
　やむ負えず授業を振り替える場合にのみ、利用できます。
　それ以外は、入力しないでください。</t>
        </r>
      </text>
    </comment>
  </commentList>
</comments>
</file>

<file path=xl/sharedStrings.xml><?xml version="1.0" encoding="utf-8"?>
<sst xmlns="http://schemas.openxmlformats.org/spreadsheetml/2006/main" count="5386" uniqueCount="2428">
  <si>
    <t>訓練実施機関名</t>
    <rPh sb="0" eb="2">
      <t>クンレン</t>
    </rPh>
    <rPh sb="2" eb="4">
      <t>ジッシ</t>
    </rPh>
    <rPh sb="4" eb="6">
      <t>キカン</t>
    </rPh>
    <rPh sb="6" eb="7">
      <t>メイ</t>
    </rPh>
    <phoneticPr fontId="22"/>
  </si>
  <si>
    <t>№</t>
    <phoneticPr fontId="22"/>
  </si>
  <si>
    <t>第１号</t>
  </si>
  <si>
    <t>職業訓練認定申請書</t>
    <rPh sb="0" eb="2">
      <t>ショクギョウ</t>
    </rPh>
    <rPh sb="2" eb="4">
      <t>クンレン</t>
    </rPh>
    <rPh sb="4" eb="6">
      <t>ニンテイ</t>
    </rPh>
    <rPh sb="6" eb="9">
      <t>シンセイショ</t>
    </rPh>
    <phoneticPr fontId="22"/>
  </si>
  <si>
    <t>訓練カリキュラム</t>
    <rPh sb="0" eb="2">
      <t>クンレン</t>
    </rPh>
    <phoneticPr fontId="22"/>
  </si>
  <si>
    <t>第７の１号</t>
    <rPh sb="0" eb="1">
      <t>ダイ</t>
    </rPh>
    <rPh sb="4" eb="5">
      <t>ゴウ</t>
    </rPh>
    <phoneticPr fontId="22"/>
  </si>
  <si>
    <t>講師一覧</t>
    <rPh sb="0" eb="2">
      <t>コウシ</t>
    </rPh>
    <rPh sb="2" eb="4">
      <t>イチラン</t>
    </rPh>
    <phoneticPr fontId="22"/>
  </si>
  <si>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22"/>
  </si>
  <si>
    <t>訓練カリキュラム（企業実習用）</t>
    <rPh sb="9" eb="11">
      <t>キギョウ</t>
    </rPh>
    <rPh sb="11" eb="14">
      <t>ジッシュウヨウ</t>
    </rPh>
    <phoneticPr fontId="22"/>
  </si>
  <si>
    <t>第１４号</t>
    <rPh sb="0" eb="1">
      <t>ダイ</t>
    </rPh>
    <phoneticPr fontId="22"/>
  </si>
  <si>
    <t>過去１年間に実施した求職者支援訓練の就職状況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22"/>
  </si>
  <si>
    <t>第１５の２号</t>
    <rPh sb="0" eb="1">
      <t>ダイ</t>
    </rPh>
    <rPh sb="5" eb="6">
      <t>ゴウ</t>
    </rPh>
    <phoneticPr fontId="22"/>
  </si>
  <si>
    <t>第１６の２号</t>
    <rPh sb="5" eb="6">
      <t>ゴウ</t>
    </rPh>
    <phoneticPr fontId="22"/>
  </si>
  <si>
    <t>第１７号</t>
    <rPh sb="0" eb="1">
      <t>ダイ</t>
    </rPh>
    <phoneticPr fontId="22"/>
  </si>
  <si>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22"/>
  </si>
  <si>
    <t>認定様式第1号（第1条関係）（表面）</t>
    <rPh sb="0" eb="2">
      <t>ニンテイ</t>
    </rPh>
    <rPh sb="2" eb="4">
      <t>ヨウシキ</t>
    </rPh>
    <rPh sb="8" eb="9">
      <t>ダイ</t>
    </rPh>
    <rPh sb="10" eb="11">
      <t>ジョウ</t>
    </rPh>
    <rPh sb="11" eb="13">
      <t>カンケイ</t>
    </rPh>
    <rPh sb="15" eb="16">
      <t>オモテ</t>
    </rPh>
    <rPh sb="16" eb="17">
      <t>メン</t>
    </rPh>
    <phoneticPr fontId="22"/>
  </si>
  <si>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22"/>
  </si>
  <si>
    <t>（申請者）</t>
    <rPh sb="1" eb="4">
      <t>シンセイシャ</t>
    </rPh>
    <phoneticPr fontId="22"/>
  </si>
  <si>
    <t>フリガナ</t>
    <phoneticPr fontId="22"/>
  </si>
  <si>
    <t>〒</t>
    <phoneticPr fontId="22"/>
  </si>
  <si>
    <t>所在地</t>
  </si>
  <si>
    <t>商号又は名称</t>
    <rPh sb="0" eb="2">
      <t>ショウゴウ</t>
    </rPh>
    <rPh sb="2" eb="3">
      <t>マタ</t>
    </rPh>
    <rPh sb="4" eb="6">
      <t>メイショウ</t>
    </rPh>
    <phoneticPr fontId="22"/>
  </si>
  <si>
    <t>代表者役職名・氏名</t>
    <phoneticPr fontId="22"/>
  </si>
  <si>
    <t>　職業訓練の実施等による特定求職者の就職の支援に関する法律施行規則第1条の規定により、下記のとおり職業訓練の認定を申請します。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5">
      <t>カキ</t>
    </rPh>
    <rPh sb="49" eb="51">
      <t>ショクギョウ</t>
    </rPh>
    <rPh sb="51" eb="53">
      <t>クンレン</t>
    </rPh>
    <rPh sb="54" eb="56">
      <t>ニンテイ</t>
    </rPh>
    <phoneticPr fontId="22"/>
  </si>
  <si>
    <t>記</t>
    <phoneticPr fontId="22"/>
  </si>
  <si>
    <t>１　訓練の種別</t>
    <rPh sb="2" eb="4">
      <t>クンレン</t>
    </rPh>
    <rPh sb="5" eb="7">
      <t>シュベツ</t>
    </rPh>
    <phoneticPr fontId="22"/>
  </si>
  <si>
    <t>（</t>
    <phoneticPr fontId="22"/>
  </si>
  <si>
    <t>）基礎訓練（基礎コース）</t>
    <rPh sb="1" eb="3">
      <t>キソ</t>
    </rPh>
    <rPh sb="3" eb="5">
      <t>クンレン</t>
    </rPh>
    <rPh sb="6" eb="8">
      <t>キソ</t>
    </rPh>
    <phoneticPr fontId="22"/>
  </si>
  <si>
    <t>）実践訓練（実践コース）</t>
    <rPh sb="1" eb="3">
      <t>ジッセン</t>
    </rPh>
    <rPh sb="3" eb="5">
      <t>クンレン</t>
    </rPh>
    <rPh sb="6" eb="8">
      <t>ジッセン</t>
    </rPh>
    <phoneticPr fontId="22"/>
  </si>
  <si>
    <t>※該当する分野（１つ）にチェックを入れてください。</t>
  </si>
  <si>
    <t>02 ＩＴ分野　</t>
    <phoneticPr fontId="22"/>
  </si>
  <si>
    <t>07 林業分野</t>
    <phoneticPr fontId="22"/>
  </si>
  <si>
    <t>12 輸送サービス分野</t>
    <phoneticPr fontId="22"/>
  </si>
  <si>
    <t>17 金属関連分野</t>
    <phoneticPr fontId="22"/>
  </si>
  <si>
    <t>03 営業・販売・事務分野</t>
    <phoneticPr fontId="22"/>
  </si>
  <si>
    <t>08 旅行・観光分野</t>
    <phoneticPr fontId="22"/>
  </si>
  <si>
    <t>13 エコ分野</t>
    <phoneticPr fontId="22"/>
  </si>
  <si>
    <t>18 建設関連分野</t>
    <phoneticPr fontId="22"/>
  </si>
  <si>
    <t>04 医療事務分野</t>
    <phoneticPr fontId="22"/>
  </si>
  <si>
    <t>09 警備・保安分野</t>
    <phoneticPr fontId="22"/>
  </si>
  <si>
    <t>14 調理分野</t>
    <phoneticPr fontId="22"/>
  </si>
  <si>
    <t>19 理容・美容関連分野</t>
    <phoneticPr fontId="22"/>
  </si>
  <si>
    <t>10 クリエート（企画・創作）分野</t>
    <phoneticPr fontId="22"/>
  </si>
  <si>
    <t>15 電気関連分野</t>
    <phoneticPr fontId="22"/>
  </si>
  <si>
    <t>20 その他の分野</t>
    <phoneticPr fontId="22"/>
  </si>
  <si>
    <t>06 農業分野</t>
    <phoneticPr fontId="22"/>
  </si>
  <si>
    <t>11 デザイン分野</t>
    <phoneticPr fontId="22"/>
  </si>
  <si>
    <t>16 機械関連分野</t>
    <phoneticPr fontId="22"/>
  </si>
  <si>
    <t>(</t>
    <phoneticPr fontId="22"/>
  </si>
  <si>
    <t>）</t>
    <phoneticPr fontId="22"/>
  </si>
  <si>
    <t>※　新規　　　</t>
    <phoneticPr fontId="22"/>
  </si>
  <si>
    <t>（貴機関が初めて本分野の訓練を実施する場合はチェックしてください）</t>
    <phoneticPr fontId="22"/>
  </si>
  <si>
    <t>※　新規扱い　</t>
    <rPh sb="4" eb="5">
      <t>アツカ</t>
    </rPh>
    <phoneticPr fontId="22"/>
  </si>
  <si>
    <t>３　訓練概要　　　　</t>
    <phoneticPr fontId="22"/>
  </si>
  <si>
    <t>（２）訓練期間</t>
    <rPh sb="5" eb="7">
      <t>キカン</t>
    </rPh>
    <phoneticPr fontId="22"/>
  </si>
  <si>
    <t>～</t>
    <phoneticPr fontId="22"/>
  </si>
  <si>
    <t>（</t>
    <phoneticPr fontId="22"/>
  </si>
  <si>
    <t>か月）</t>
    <rPh sb="1" eb="2">
      <t>ゲツ</t>
    </rPh>
    <phoneticPr fontId="22"/>
  </si>
  <si>
    <t>（３）受講者定員</t>
    <phoneticPr fontId="22"/>
  </si>
  <si>
    <t>名</t>
    <rPh sb="0" eb="1">
      <t>メイ</t>
    </rPh>
    <phoneticPr fontId="22"/>
  </si>
  <si>
    <t>４　訓練実施施設名</t>
    <phoneticPr fontId="22"/>
  </si>
  <si>
    <t>　　所　　在　　地</t>
  </si>
  <si>
    <t>５　訓練実施機関番号</t>
    <rPh sb="6" eb="8">
      <t>キカン</t>
    </rPh>
    <rPh sb="8" eb="10">
      <t>バンゴウ</t>
    </rPh>
    <phoneticPr fontId="22"/>
  </si>
  <si>
    <t>社会保険
労務士
記載欄</t>
    <rPh sb="0" eb="2">
      <t>シャカイ</t>
    </rPh>
    <rPh sb="2" eb="4">
      <t>ホケン</t>
    </rPh>
    <rPh sb="5" eb="8">
      <t>ロウムシ</t>
    </rPh>
    <rPh sb="9" eb="11">
      <t>キサイ</t>
    </rPh>
    <rPh sb="11" eb="12">
      <t>ラン</t>
    </rPh>
    <phoneticPr fontId="22"/>
  </si>
  <si>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22"/>
  </si>
  <si>
    <t>氏  　　　名</t>
    <rPh sb="0" eb="1">
      <t>シ</t>
    </rPh>
    <rPh sb="6" eb="7">
      <t>メイ</t>
    </rPh>
    <phoneticPr fontId="22"/>
  </si>
  <si>
    <t>電　話　番　号</t>
    <rPh sb="0" eb="1">
      <t>デン</t>
    </rPh>
    <rPh sb="2" eb="3">
      <t>ハナシ</t>
    </rPh>
    <rPh sb="4" eb="5">
      <t>バン</t>
    </rPh>
    <rPh sb="6" eb="7">
      <t>ゴウ</t>
    </rPh>
    <phoneticPr fontId="22"/>
  </si>
  <si>
    <t>※機構処理欄</t>
    <rPh sb="1" eb="3">
      <t>キコウ</t>
    </rPh>
    <rPh sb="3" eb="5">
      <t>ショリ</t>
    </rPh>
    <rPh sb="5" eb="6">
      <t>ラン</t>
    </rPh>
    <phoneticPr fontId="22"/>
  </si>
  <si>
    <t>担当者：</t>
    <rPh sb="0" eb="3">
      <t>タントウシャ</t>
    </rPh>
    <phoneticPr fontId="22"/>
  </si>
  <si>
    <t xml:space="preserve"> 申請書受理日：</t>
    <rPh sb="1" eb="4">
      <t>シンセイショ</t>
    </rPh>
    <rPh sb="4" eb="6">
      <t>ジュリ</t>
    </rPh>
    <rPh sb="6" eb="7">
      <t>ビ</t>
    </rPh>
    <phoneticPr fontId="22"/>
  </si>
  <si>
    <t>認定様式第1号（第1条関係）（裏面）</t>
    <rPh sb="0" eb="2">
      <t>ニンテイ</t>
    </rPh>
    <rPh sb="15" eb="16">
      <t>ウラ</t>
    </rPh>
    <rPh sb="16" eb="17">
      <t>メン</t>
    </rPh>
    <phoneticPr fontId="22"/>
  </si>
  <si>
    <t>（注　意　事　項）</t>
    <rPh sb="1" eb="2">
      <t>チュウ</t>
    </rPh>
    <rPh sb="3" eb="4">
      <t>イ</t>
    </rPh>
    <rPh sb="5" eb="6">
      <t>コト</t>
    </rPh>
    <rPh sb="7" eb="8">
      <t>コウ</t>
    </rPh>
    <phoneticPr fontId="22"/>
  </si>
  <si>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22"/>
  </si>
  <si>
    <t>代表者役職名・氏名</t>
    <rPh sb="3" eb="4">
      <t>ヤク</t>
    </rPh>
    <rPh sb="4" eb="5">
      <t>ショク</t>
    </rPh>
    <rPh sb="5" eb="6">
      <t>メイ</t>
    </rPh>
    <phoneticPr fontId="22"/>
  </si>
  <si>
    <t>記</t>
  </si>
  <si>
    <t>１　訓練科名</t>
    <rPh sb="2" eb="4">
      <t>クンレン</t>
    </rPh>
    <rPh sb="4" eb="6">
      <t>カメイ</t>
    </rPh>
    <phoneticPr fontId="22"/>
  </si>
  <si>
    <t>２　誓約内容</t>
  </si>
  <si>
    <t>実施体制等確認表</t>
    <rPh sb="0" eb="2">
      <t>ジッシ</t>
    </rPh>
    <rPh sb="2" eb="4">
      <t>タイセイ</t>
    </rPh>
    <rPh sb="4" eb="5">
      <t>トウ</t>
    </rPh>
    <rPh sb="5" eb="7">
      <t>カクニン</t>
    </rPh>
    <rPh sb="7" eb="8">
      <t>ヒョウ</t>
    </rPh>
    <phoneticPr fontId="22"/>
  </si>
  <si>
    <t>訓練実施機関名：　</t>
    <rPh sb="0" eb="2">
      <t>クンレン</t>
    </rPh>
    <rPh sb="2" eb="4">
      <t>ジッシ</t>
    </rPh>
    <rPh sb="4" eb="6">
      <t>キカン</t>
    </rPh>
    <rPh sb="6" eb="7">
      <t>メイ</t>
    </rPh>
    <phoneticPr fontId="22"/>
  </si>
  <si>
    <t>訓練科名：</t>
    <phoneticPr fontId="22"/>
  </si>
  <si>
    <t>点　検　項　目</t>
    <rPh sb="0" eb="3">
      <t>テンケン</t>
    </rPh>
    <rPh sb="4" eb="7">
      <t>コウモク</t>
    </rPh>
    <phoneticPr fontId="22"/>
  </si>
  <si>
    <t>内　　　　　　　　　　　　　　　容</t>
    <rPh sb="0" eb="1">
      <t>ウチ</t>
    </rPh>
    <rPh sb="16" eb="17">
      <t>カタチ</t>
    </rPh>
    <phoneticPr fontId="22"/>
  </si>
  <si>
    <t>基本条件</t>
    <rPh sb="0" eb="2">
      <t>キホン</t>
    </rPh>
    <rPh sb="2" eb="4">
      <t>ジョウケン</t>
    </rPh>
    <phoneticPr fontId="22"/>
  </si>
  <si>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22"/>
  </si>
  <si>
    <t>訓練実施施設の確保</t>
    <rPh sb="0" eb="2">
      <t>クンレン</t>
    </rPh>
    <rPh sb="2" eb="4">
      <t>ジッシ</t>
    </rPh>
    <rPh sb="4" eb="6">
      <t>シセツ</t>
    </rPh>
    <rPh sb="7" eb="9">
      <t>カクホ</t>
    </rPh>
    <phoneticPr fontId="22"/>
  </si>
  <si>
    <t>訓練時間の標準時間</t>
    <rPh sb="0" eb="2">
      <t>クンレン</t>
    </rPh>
    <rPh sb="2" eb="4">
      <t>ジカン</t>
    </rPh>
    <rPh sb="5" eb="7">
      <t>ヒョウジュン</t>
    </rPh>
    <rPh sb="7" eb="9">
      <t>ジカン</t>
    </rPh>
    <phoneticPr fontId="22"/>
  </si>
  <si>
    <t>　　カリキュラムに必ず含めるべき内容；</t>
    <rPh sb="9" eb="10">
      <t>カナラ</t>
    </rPh>
    <rPh sb="11" eb="12">
      <t>フク</t>
    </rPh>
    <rPh sb="16" eb="18">
      <t>ナイヨウ</t>
    </rPh>
    <phoneticPr fontId="22"/>
  </si>
  <si>
    <t>教　室　設　備</t>
    <rPh sb="0" eb="3">
      <t>キョウシツ</t>
    </rPh>
    <rPh sb="4" eb="7">
      <t>セツビ</t>
    </rPh>
    <phoneticPr fontId="22"/>
  </si>
  <si>
    <t>教室面積等</t>
    <rPh sb="0" eb="2">
      <t>キョウシツ</t>
    </rPh>
    <rPh sb="2" eb="4">
      <t>メンセキ</t>
    </rPh>
    <rPh sb="4" eb="5">
      <t>トウ</t>
    </rPh>
    <phoneticPr fontId="22"/>
  </si>
  <si>
    <t>・教室総面積（　　　</t>
    <rPh sb="1" eb="3">
      <t>キョウシツ</t>
    </rPh>
    <rPh sb="3" eb="6">
      <t>ソウメンセキ</t>
    </rPh>
    <phoneticPr fontId="22"/>
  </si>
  <si>
    <t>・１人当たりの面積（</t>
    <rPh sb="2" eb="3">
      <t>ニン</t>
    </rPh>
    <rPh sb="3" eb="4">
      <t>ア</t>
    </rPh>
    <rPh sb="7" eb="9">
      <t>メンセキ</t>
    </rPh>
    <phoneticPr fontId="22"/>
  </si>
  <si>
    <t>・教室総面積を定員で除した数値</t>
    <rPh sb="1" eb="3">
      <t>キョウシツ</t>
    </rPh>
    <rPh sb="3" eb="6">
      <t>ソウメンセキ</t>
    </rPh>
    <rPh sb="7" eb="9">
      <t>テイイン</t>
    </rPh>
    <rPh sb="10" eb="11">
      <t>ジョ</t>
    </rPh>
    <rPh sb="13" eb="15">
      <t>スウチ</t>
    </rPh>
    <phoneticPr fontId="22"/>
  </si>
  <si>
    <t>・実習室面積（</t>
    <rPh sb="1" eb="4">
      <t>ジッシュウシツ</t>
    </rPh>
    <rPh sb="4" eb="6">
      <t>メンセキ</t>
    </rPh>
    <phoneticPr fontId="22"/>
  </si>
  <si>
    <t>名称（</t>
    <rPh sb="0" eb="2">
      <t>メイショウ</t>
    </rPh>
    <phoneticPr fontId="22"/>
  </si>
  <si>
    <t>・机　定員以上</t>
    <rPh sb="1" eb="2">
      <t>ツクエ</t>
    </rPh>
    <rPh sb="3" eb="5">
      <t>テイイン</t>
    </rPh>
    <rPh sb="5" eb="7">
      <t>イジョウ</t>
    </rPh>
    <phoneticPr fontId="22"/>
  </si>
  <si>
    <t>無</t>
    <rPh sb="0" eb="1">
      <t>ナ</t>
    </rPh>
    <phoneticPr fontId="22"/>
  </si>
  <si>
    <t>・いす　定員以上</t>
    <rPh sb="4" eb="6">
      <t>テイイン</t>
    </rPh>
    <rPh sb="6" eb="8">
      <t>イジョウ</t>
    </rPh>
    <phoneticPr fontId="22"/>
  </si>
  <si>
    <t>・ホワイトボード等</t>
    <rPh sb="8" eb="9">
      <t>トウ</t>
    </rPh>
    <phoneticPr fontId="22"/>
  </si>
  <si>
    <t>※パソコン関係</t>
    <rPh sb="5" eb="7">
      <t>カンケイ</t>
    </rPh>
    <phoneticPr fontId="22"/>
  </si>
  <si>
    <t>・一部又は全部のパソコンが接続できない</t>
    <rPh sb="1" eb="3">
      <t>イチブ</t>
    </rPh>
    <rPh sb="3" eb="4">
      <t>マタ</t>
    </rPh>
    <rPh sb="5" eb="7">
      <t>ゼンブ</t>
    </rPh>
    <rPh sb="13" eb="15">
      <t>セツゾク</t>
    </rPh>
    <phoneticPr fontId="22"/>
  </si>
  <si>
    <t>・接続する必要がある訓練がない</t>
    <rPh sb="1" eb="3">
      <t>セツゾク</t>
    </rPh>
    <rPh sb="5" eb="7">
      <t>ヒツヨウ</t>
    </rPh>
    <rPh sb="10" eb="12">
      <t>クンレン</t>
    </rPh>
    <phoneticPr fontId="22"/>
  </si>
  <si>
    <t>プリンタ台数</t>
    <rPh sb="4" eb="6">
      <t>ダイスウ</t>
    </rPh>
    <phoneticPr fontId="22"/>
  </si>
  <si>
    <t>　）台</t>
    <rPh sb="2" eb="3">
      <t>ダイ</t>
    </rPh>
    <phoneticPr fontId="22"/>
  </si>
  <si>
    <t>受講者が講師のパソコン画面を常時確認できるための方策</t>
    <rPh sb="0" eb="3">
      <t>ジュコウシャ</t>
    </rPh>
    <rPh sb="24" eb="26">
      <t>ホウサク</t>
    </rPh>
    <phoneticPr fontId="22"/>
  </si>
  <si>
    <t>パソコン等の配線</t>
    <rPh sb="4" eb="5">
      <t>トウ</t>
    </rPh>
    <rPh sb="6" eb="8">
      <t>ハイセン</t>
    </rPh>
    <phoneticPr fontId="22"/>
  </si>
  <si>
    <t>・床上で躓くことがないよう固定している</t>
    <rPh sb="1" eb="3">
      <t>ユカウエ</t>
    </rPh>
    <rPh sb="4" eb="5">
      <t>ツマヅ</t>
    </rPh>
    <rPh sb="13" eb="15">
      <t>コテイ</t>
    </rPh>
    <phoneticPr fontId="22"/>
  </si>
  <si>
    <t>・その他の固定方法等（</t>
    <rPh sb="5" eb="7">
      <t>コテイ</t>
    </rPh>
    <rPh sb="7" eb="10">
      <t>ホウホウトウ</t>
    </rPh>
    <phoneticPr fontId="22"/>
  </si>
  <si>
    <t>パソコンの訓練時間外の利用可能時間数</t>
    <rPh sb="5" eb="7">
      <t>クンレン</t>
    </rPh>
    <rPh sb="7" eb="10">
      <t>ジカンガイ</t>
    </rPh>
    <rPh sb="11" eb="13">
      <t>リヨウ</t>
    </rPh>
    <rPh sb="13" eb="15">
      <t>カノウ</t>
    </rPh>
    <rPh sb="15" eb="17">
      <t>ジカン</t>
    </rPh>
    <rPh sb="17" eb="18">
      <t>カズ</t>
    </rPh>
    <phoneticPr fontId="22"/>
  </si>
  <si>
    <t>その他の設備・機器</t>
    <rPh sb="2" eb="3">
      <t>タ</t>
    </rPh>
    <rPh sb="4" eb="6">
      <t>セツビ</t>
    </rPh>
    <rPh sb="7" eb="9">
      <t>キキ</t>
    </rPh>
    <phoneticPr fontId="22"/>
  </si>
  <si>
    <t>使用するＯＳの名称及びバージョン　　（</t>
    <rPh sb="7" eb="9">
      <t>メイショウ</t>
    </rPh>
    <rPh sb="9" eb="10">
      <t>オヨ</t>
    </rPh>
    <phoneticPr fontId="22"/>
  </si>
  <si>
    <t>ソフトウェアの種類</t>
    <rPh sb="7" eb="9">
      <t>シュルイ</t>
    </rPh>
    <phoneticPr fontId="22"/>
  </si>
  <si>
    <t>使用するソフトウェアの名称及びバージョン　　（</t>
    <rPh sb="11" eb="13">
      <t>メイショウ</t>
    </rPh>
    <rPh sb="13" eb="14">
      <t>オヨ</t>
    </rPh>
    <phoneticPr fontId="22"/>
  </si>
  <si>
    <t>その他当該訓練に必要な設備</t>
    <rPh sb="2" eb="3">
      <t>タ</t>
    </rPh>
    <rPh sb="3" eb="5">
      <t>トウガイ</t>
    </rPh>
    <rPh sb="5" eb="7">
      <t>クンレン</t>
    </rPh>
    <rPh sb="8" eb="10">
      <t>ヒツヨウ</t>
    </rPh>
    <rPh sb="11" eb="13">
      <t>セツビ</t>
    </rPh>
    <phoneticPr fontId="22"/>
  </si>
  <si>
    <t>・一部確保している</t>
    <rPh sb="1" eb="3">
      <t>イチブ</t>
    </rPh>
    <rPh sb="3" eb="5">
      <t>カクホ</t>
    </rPh>
    <phoneticPr fontId="22"/>
  </si>
  <si>
    <t>・確保していない</t>
    <rPh sb="1" eb="3">
      <t>カクホ</t>
    </rPh>
    <phoneticPr fontId="22"/>
  </si>
  <si>
    <t>安全衛生法上の措置</t>
    <rPh sb="0" eb="2">
      <t>アンゼン</t>
    </rPh>
    <rPh sb="2" eb="5">
      <t>エイセイホウ</t>
    </rPh>
    <rPh sb="5" eb="6">
      <t>ジョウ</t>
    </rPh>
    <rPh sb="7" eb="9">
      <t>ソチ</t>
    </rPh>
    <phoneticPr fontId="22"/>
  </si>
  <si>
    <t>照明（室内の場合）</t>
    <rPh sb="0" eb="2">
      <t>ショウメイ</t>
    </rPh>
    <rPh sb="3" eb="5">
      <t>シツナイ</t>
    </rPh>
    <rPh sb="6" eb="8">
      <t>バアイ</t>
    </rPh>
    <phoneticPr fontId="22"/>
  </si>
  <si>
    <t>空調（冷暖房）・換気(窓)</t>
    <rPh sb="0" eb="2">
      <t>クウチョウ</t>
    </rPh>
    <rPh sb="3" eb="6">
      <t>レイダンボウ</t>
    </rPh>
    <rPh sb="8" eb="10">
      <t>カンキ</t>
    </rPh>
    <rPh sb="11" eb="12">
      <t>マド</t>
    </rPh>
    <phoneticPr fontId="22"/>
  </si>
  <si>
    <t>トイレ(男女別）</t>
    <rPh sb="4" eb="6">
      <t>ダンジョ</t>
    </rPh>
    <rPh sb="6" eb="7">
      <t>ベツ</t>
    </rPh>
    <phoneticPr fontId="22"/>
  </si>
  <si>
    <t>・あり（男女別あり）</t>
    <rPh sb="4" eb="6">
      <t>ダンジョ</t>
    </rPh>
    <rPh sb="6" eb="7">
      <t>ベツ</t>
    </rPh>
    <phoneticPr fontId="22"/>
  </si>
  <si>
    <t>洗面所</t>
    <rPh sb="0" eb="2">
      <t>センメン</t>
    </rPh>
    <rPh sb="2" eb="3">
      <t>ジョ</t>
    </rPh>
    <phoneticPr fontId="22"/>
  </si>
  <si>
    <t>事務室</t>
    <rPh sb="0" eb="3">
      <t>ジムシツ</t>
    </rPh>
    <phoneticPr fontId="22"/>
  </si>
  <si>
    <t>・あり（教室・実習室とは完全に分離されていない）</t>
    <rPh sb="4" eb="6">
      <t>キョウシツ</t>
    </rPh>
    <rPh sb="7" eb="10">
      <t>ジッシュウシツ</t>
    </rPh>
    <rPh sb="12" eb="14">
      <t>カンゼン</t>
    </rPh>
    <rPh sb="15" eb="17">
      <t>ブンリ</t>
    </rPh>
    <phoneticPr fontId="22"/>
  </si>
  <si>
    <t xml:space="preserve"> 喫煙場所</t>
    <rPh sb="1" eb="3">
      <t>キツエン</t>
    </rPh>
    <rPh sb="3" eb="5">
      <t>バショ</t>
    </rPh>
    <phoneticPr fontId="22"/>
  </si>
  <si>
    <t>・その他</t>
    <rPh sb="3" eb="4">
      <t>タ</t>
    </rPh>
    <phoneticPr fontId="22"/>
  </si>
  <si>
    <t>休憩室・昼食場所</t>
    <rPh sb="0" eb="3">
      <t>キュウケイシツ</t>
    </rPh>
    <rPh sb="4" eb="6">
      <t>チュウショク</t>
    </rPh>
    <rPh sb="6" eb="8">
      <t>バショ</t>
    </rPh>
    <phoneticPr fontId="22"/>
  </si>
  <si>
    <t>・あり（専用の部屋はないが、受講者のプライバシーは確保されている）</t>
    <rPh sb="4" eb="6">
      <t>センヨウ</t>
    </rPh>
    <rPh sb="7" eb="9">
      <t>ヘヤ</t>
    </rPh>
    <rPh sb="14" eb="17">
      <t>ジュコウシャ</t>
    </rPh>
    <rPh sb="25" eb="27">
      <t>カクホ</t>
    </rPh>
    <phoneticPr fontId="22"/>
  </si>
  <si>
    <t>運営状況等</t>
    <rPh sb="0" eb="2">
      <t>ウンエイ</t>
    </rPh>
    <rPh sb="2" eb="4">
      <t>ジョウキョウ</t>
    </rPh>
    <rPh sb="4" eb="5">
      <t>トウ</t>
    </rPh>
    <phoneticPr fontId="22"/>
  </si>
  <si>
    <t>講師の資格・免許</t>
    <rPh sb="0" eb="2">
      <t>コウシ</t>
    </rPh>
    <rPh sb="3" eb="5">
      <t>シカク</t>
    </rPh>
    <rPh sb="6" eb="8">
      <t>メンキョ</t>
    </rPh>
    <phoneticPr fontId="22"/>
  </si>
  <si>
    <t>講師の指導経験・業務経験年数</t>
    <rPh sb="0" eb="2">
      <t>コウシ</t>
    </rPh>
    <rPh sb="3" eb="5">
      <t>シドウ</t>
    </rPh>
    <rPh sb="5" eb="7">
      <t>ケイケン</t>
    </rPh>
    <rPh sb="8" eb="10">
      <t>ギョウム</t>
    </rPh>
    <rPh sb="10" eb="12">
      <t>ケイケン</t>
    </rPh>
    <rPh sb="12" eb="14">
      <t>ネンスウ</t>
    </rPh>
    <phoneticPr fontId="22"/>
  </si>
  <si>
    <t>講師の数</t>
    <rPh sb="0" eb="2">
      <t>コウシ</t>
    </rPh>
    <rPh sb="3" eb="4">
      <t>カズ</t>
    </rPh>
    <phoneticPr fontId="22"/>
  </si>
  <si>
    <t>訓練記録
（訓練日誌）</t>
    <rPh sb="0" eb="2">
      <t>クンレン</t>
    </rPh>
    <rPh sb="2" eb="4">
      <t>キロク</t>
    </rPh>
    <rPh sb="6" eb="8">
      <t>クンレン</t>
    </rPh>
    <rPh sb="8" eb="10">
      <t>ニッシ</t>
    </rPh>
    <phoneticPr fontId="22"/>
  </si>
  <si>
    <t>作成の有無</t>
    <rPh sb="3" eb="5">
      <t>ウム</t>
    </rPh>
    <phoneticPr fontId="22"/>
  </si>
  <si>
    <t>記載事項</t>
    <rPh sb="0" eb="2">
      <t>キサイ</t>
    </rPh>
    <rPh sb="2" eb="4">
      <t>ジコウ</t>
    </rPh>
    <phoneticPr fontId="22"/>
  </si>
  <si>
    <t>個人情報保護の体制</t>
    <rPh sb="0" eb="2">
      <t>コジン</t>
    </rPh>
    <rPh sb="2" eb="4">
      <t>ジョウホウ</t>
    </rPh>
    <rPh sb="4" eb="6">
      <t>ホゴ</t>
    </rPh>
    <rPh sb="7" eb="9">
      <t>タイセイ</t>
    </rPh>
    <phoneticPr fontId="22"/>
  </si>
  <si>
    <t>・事務室の入り口の施錠</t>
    <rPh sb="1" eb="4">
      <t>ジムシツ</t>
    </rPh>
    <rPh sb="5" eb="6">
      <t>イ</t>
    </rPh>
    <rPh sb="7" eb="8">
      <t>グチ</t>
    </rPh>
    <rPh sb="9" eb="11">
      <t>セジョウ</t>
    </rPh>
    <phoneticPr fontId="22"/>
  </si>
  <si>
    <t>・書庫等の施錠</t>
    <rPh sb="1" eb="4">
      <t>ショコトウ</t>
    </rPh>
    <rPh sb="5" eb="7">
      <t>セジョウ</t>
    </rPh>
    <phoneticPr fontId="22"/>
  </si>
  <si>
    <t>苦情相談窓口の周知方法</t>
    <rPh sb="0" eb="2">
      <t>クジョウ</t>
    </rPh>
    <rPh sb="2" eb="4">
      <t>ソウダン</t>
    </rPh>
    <rPh sb="4" eb="6">
      <t>マドグチ</t>
    </rPh>
    <rPh sb="7" eb="9">
      <t>シュウチ</t>
    </rPh>
    <rPh sb="9" eb="11">
      <t>ホウホウ</t>
    </rPh>
    <phoneticPr fontId="22"/>
  </si>
  <si>
    <t>・掲示板に常時窓口を掲示</t>
    <rPh sb="1" eb="4">
      <t>ケイジバン</t>
    </rPh>
    <rPh sb="5" eb="7">
      <t>ジョウジ</t>
    </rPh>
    <rPh sb="7" eb="9">
      <t>マドグチ</t>
    </rPh>
    <rPh sb="10" eb="12">
      <t>ケイジ</t>
    </rPh>
    <phoneticPr fontId="22"/>
  </si>
  <si>
    <t>その他</t>
    <rPh sb="2" eb="3">
      <t>タ</t>
    </rPh>
    <phoneticPr fontId="22"/>
  </si>
  <si>
    <t>企業実習を行う場合</t>
    <rPh sb="0" eb="2">
      <t>キギョウ</t>
    </rPh>
    <rPh sb="2" eb="4">
      <t>ジッシュウ</t>
    </rPh>
    <rPh sb="5" eb="6">
      <t>オコナ</t>
    </rPh>
    <rPh sb="7" eb="9">
      <t>バアイ</t>
    </rPh>
    <phoneticPr fontId="22"/>
  </si>
  <si>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22"/>
  </si>
  <si>
    <t>特記事項（機構処理欄）</t>
    <rPh sb="0" eb="2">
      <t>トッキ</t>
    </rPh>
    <rPh sb="2" eb="4">
      <t>ジコウ</t>
    </rPh>
    <rPh sb="5" eb="7">
      <t>キコウ</t>
    </rPh>
    <rPh sb="7" eb="9">
      <t>ショリ</t>
    </rPh>
    <rPh sb="9" eb="10">
      <t>ラン</t>
    </rPh>
    <phoneticPr fontId="22"/>
  </si>
  <si>
    <t xml:space="preserve"> ※　計画審査に当たって特記する事項がある場合に記入すること。
</t>
    <rPh sb="3" eb="5">
      <t>ケイカク</t>
    </rPh>
    <rPh sb="5" eb="7">
      <t>シンサ</t>
    </rPh>
    <phoneticPr fontId="22"/>
  </si>
  <si>
    <t>認定様式第４号</t>
    <phoneticPr fontId="22"/>
  </si>
  <si>
    <t>訓練実施機関・施設の概要</t>
    <rPh sb="0" eb="2">
      <t>クンレン</t>
    </rPh>
    <rPh sb="2" eb="4">
      <t>ジッシ</t>
    </rPh>
    <rPh sb="4" eb="6">
      <t>キカン</t>
    </rPh>
    <rPh sb="7" eb="9">
      <t>シセツ</t>
    </rPh>
    <rPh sb="10" eb="12">
      <t>ガイヨウ</t>
    </rPh>
    <phoneticPr fontId="22"/>
  </si>
  <si>
    <t>【訓練実施機関】</t>
    <rPh sb="1" eb="3">
      <t>クンレン</t>
    </rPh>
    <rPh sb="3" eb="5">
      <t>ジッシ</t>
    </rPh>
    <rPh sb="5" eb="7">
      <t>キカン</t>
    </rPh>
    <phoneticPr fontId="22"/>
  </si>
  <si>
    <t>訓練実施機関番号</t>
    <rPh sb="0" eb="2">
      <t>クンレン</t>
    </rPh>
    <rPh sb="2" eb="4">
      <t>ジッシ</t>
    </rPh>
    <rPh sb="4" eb="6">
      <t>キカン</t>
    </rPh>
    <rPh sb="6" eb="8">
      <t>バンゴウ</t>
    </rPh>
    <phoneticPr fontId="22"/>
  </si>
  <si>
    <t>初回の申請</t>
    <phoneticPr fontId="22"/>
  </si>
  <si>
    <t>訓練実施機関名（カナ）</t>
    <rPh sb="0" eb="2">
      <t>クンレン</t>
    </rPh>
    <rPh sb="2" eb="4">
      <t>ジッシ</t>
    </rPh>
    <rPh sb="4" eb="6">
      <t>キカン</t>
    </rPh>
    <rPh sb="6" eb="7">
      <t>ジンメイ</t>
    </rPh>
    <phoneticPr fontId="22"/>
  </si>
  <si>
    <t>訓練実施機関名</t>
    <rPh sb="0" eb="2">
      <t>クンレン</t>
    </rPh>
    <rPh sb="2" eb="4">
      <t>ジッシ</t>
    </rPh>
    <rPh sb="4" eb="6">
      <t>キカン</t>
    </rPh>
    <rPh sb="6" eb="7">
      <t>ジンメイ</t>
    </rPh>
    <phoneticPr fontId="22"/>
  </si>
  <si>
    <t>雇用保険適用事業所番号</t>
    <rPh sb="0" eb="2">
      <t>コヨウ</t>
    </rPh>
    <rPh sb="2" eb="4">
      <t>ホケン</t>
    </rPh>
    <rPh sb="4" eb="6">
      <t>テキヨウ</t>
    </rPh>
    <rPh sb="6" eb="9">
      <t>ジギョウショ</t>
    </rPh>
    <rPh sb="9" eb="11">
      <t>バンゴウ</t>
    </rPh>
    <phoneticPr fontId="22"/>
  </si>
  <si>
    <t>-</t>
    <phoneticPr fontId="22"/>
  </si>
  <si>
    <t>所在地</t>
    <rPh sb="0" eb="3">
      <t>ショザイチ</t>
    </rPh>
    <phoneticPr fontId="22"/>
  </si>
  <si>
    <t>〒</t>
    <phoneticPr fontId="22"/>
  </si>
  <si>
    <t>最寄駅（　</t>
    <phoneticPr fontId="22"/>
  </si>
  <si>
    <t>）</t>
    <phoneticPr fontId="22"/>
  </si>
  <si>
    <t>ＴＥＬ</t>
    <phoneticPr fontId="22"/>
  </si>
  <si>
    <t>（役職名・氏名）</t>
    <rPh sb="1" eb="4">
      <t>ヤクショクメイ</t>
    </rPh>
    <rPh sb="5" eb="7">
      <t>シメイ</t>
    </rPh>
    <phoneticPr fontId="22"/>
  </si>
  <si>
    <t>設立年月日</t>
  </si>
  <si>
    <t>年</t>
    <rPh sb="0" eb="1">
      <t>ネン</t>
    </rPh>
    <phoneticPr fontId="22"/>
  </si>
  <si>
    <t>月</t>
    <rPh sb="0" eb="1">
      <t>ガツ</t>
    </rPh>
    <phoneticPr fontId="22"/>
  </si>
  <si>
    <t>日</t>
    <rPh sb="0" eb="1">
      <t>ニチ</t>
    </rPh>
    <phoneticPr fontId="22"/>
  </si>
  <si>
    <t>訓練実施機関の属性</t>
    <rPh sb="0" eb="2">
      <t>クンレン</t>
    </rPh>
    <rPh sb="2" eb="4">
      <t>ジッシ</t>
    </rPh>
    <rPh sb="4" eb="6">
      <t>キカン</t>
    </rPh>
    <rPh sb="7" eb="9">
      <t>ゾクセイ</t>
    </rPh>
    <phoneticPr fontId="22"/>
  </si>
  <si>
    <t>株式会社Ａ</t>
    <rPh sb="0" eb="2">
      <t>カブシキ</t>
    </rPh>
    <rPh sb="2" eb="4">
      <t>カイシャ</t>
    </rPh>
    <phoneticPr fontId="22"/>
  </si>
  <si>
    <t>株式会社Ｂ</t>
    <phoneticPr fontId="22"/>
  </si>
  <si>
    <t>株式会社Ｃ</t>
    <phoneticPr fontId="22"/>
  </si>
  <si>
    <t>株式会社Ｄ</t>
    <phoneticPr fontId="22"/>
  </si>
  <si>
    <t>株式会社以外の事業主</t>
    <phoneticPr fontId="22"/>
  </si>
  <si>
    <t>事業主団体等</t>
    <phoneticPr fontId="22"/>
  </si>
  <si>
    <t>専修学校・各種学校</t>
    <phoneticPr fontId="22"/>
  </si>
  <si>
    <t>大学等</t>
    <phoneticPr fontId="22"/>
  </si>
  <si>
    <t>一般公益社団法人等</t>
    <phoneticPr fontId="22"/>
  </si>
  <si>
    <t>社会福祉法人</t>
    <phoneticPr fontId="22"/>
  </si>
  <si>
    <t>職業訓練法人</t>
    <phoneticPr fontId="22"/>
  </si>
  <si>
    <t xml:space="preserve">ＮＰＯ法人  </t>
    <phoneticPr fontId="22"/>
  </si>
  <si>
    <t>その他（</t>
    <phoneticPr fontId="22"/>
  </si>
  <si>
    <t>　　）</t>
    <phoneticPr fontId="22"/>
  </si>
  <si>
    <t>加盟団体名</t>
    <rPh sb="0" eb="2">
      <t>カメイ</t>
    </rPh>
    <rPh sb="2" eb="4">
      <t>ダンタイ</t>
    </rPh>
    <rPh sb="4" eb="5">
      <t>メイ</t>
    </rPh>
    <phoneticPr fontId="22"/>
  </si>
  <si>
    <t>※「訓練実施機関の属性」欄の記載について</t>
    <phoneticPr fontId="22"/>
  </si>
  <si>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22"/>
  </si>
  <si>
    <t>どの選択肢に該当するものがない場合は、その他の欄に記入してください。</t>
    <phoneticPr fontId="22"/>
  </si>
  <si>
    <t>【訓練実施施設】</t>
    <rPh sb="1" eb="3">
      <t>クンレン</t>
    </rPh>
    <rPh sb="3" eb="5">
      <t>ジッシ</t>
    </rPh>
    <rPh sb="5" eb="7">
      <t>シセツ</t>
    </rPh>
    <phoneticPr fontId="22"/>
  </si>
  <si>
    <t>訓練実施施設名</t>
    <rPh sb="0" eb="2">
      <t>クンレン</t>
    </rPh>
    <rPh sb="2" eb="4">
      <t>ジッシ</t>
    </rPh>
    <rPh sb="4" eb="6">
      <t>シセツ</t>
    </rPh>
    <rPh sb="6" eb="7">
      <t>メイ</t>
    </rPh>
    <phoneticPr fontId="22"/>
  </si>
  <si>
    <t>訓練実施施設</t>
    <rPh sb="0" eb="2">
      <t>クンレン</t>
    </rPh>
    <rPh sb="2" eb="4">
      <t>ジッシ</t>
    </rPh>
    <rPh sb="4" eb="6">
      <t>シセツ</t>
    </rPh>
    <phoneticPr fontId="22"/>
  </si>
  <si>
    <r>
      <t>代表者</t>
    </r>
    <r>
      <rPr>
        <sz val="11"/>
        <rFont val="ＭＳ Ｐゴシック"/>
        <family val="3"/>
        <charset val="128"/>
      </rPr>
      <t>役職名・氏名</t>
    </r>
    <rPh sb="0" eb="3">
      <t>ダイヒョウシャ</t>
    </rPh>
    <rPh sb="7" eb="9">
      <t>シメイ</t>
    </rPh>
    <phoneticPr fontId="22"/>
  </si>
  <si>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22"/>
  </si>
  <si>
    <t>実施教育訓練コース名等</t>
    <rPh sb="0" eb="2">
      <t>ジッシ</t>
    </rPh>
    <rPh sb="2" eb="4">
      <t>キョウイク</t>
    </rPh>
    <rPh sb="4" eb="6">
      <t>クンレン</t>
    </rPh>
    <rPh sb="9" eb="10">
      <t>メイ</t>
    </rPh>
    <rPh sb="10" eb="11">
      <t>トウ</t>
    </rPh>
    <phoneticPr fontId="22"/>
  </si>
  <si>
    <t>訓練内容等</t>
    <rPh sb="0" eb="2">
      <t>クンレン</t>
    </rPh>
    <rPh sb="2" eb="4">
      <t>ナイヨウ</t>
    </rPh>
    <rPh sb="4" eb="5">
      <t>トウ</t>
    </rPh>
    <phoneticPr fontId="22"/>
  </si>
  <si>
    <t>訓練期間</t>
    <rPh sb="0" eb="2">
      <t>クンレン</t>
    </rPh>
    <rPh sb="2" eb="4">
      <t>キカン</t>
    </rPh>
    <phoneticPr fontId="22"/>
  </si>
  <si>
    <t>総訓練時間</t>
    <rPh sb="0" eb="1">
      <t>ソウ</t>
    </rPh>
    <rPh sb="1" eb="3">
      <t>クンレン</t>
    </rPh>
    <rPh sb="3" eb="5">
      <t>ジカン</t>
    </rPh>
    <phoneticPr fontId="22"/>
  </si>
  <si>
    <t>実施人数</t>
    <rPh sb="0" eb="2">
      <t>ジッシ</t>
    </rPh>
    <rPh sb="2" eb="4">
      <t>ニンズウ</t>
    </rPh>
    <phoneticPr fontId="22"/>
  </si>
  <si>
    <t>修了人数</t>
    <rPh sb="0" eb="2">
      <t>シュウリョウ</t>
    </rPh>
    <rPh sb="2" eb="4">
      <t>ニンズウ</t>
    </rPh>
    <phoneticPr fontId="22"/>
  </si>
  <si>
    <t>開始日</t>
    <rPh sb="0" eb="3">
      <t>カイシビ</t>
    </rPh>
    <phoneticPr fontId="22"/>
  </si>
  <si>
    <t>終了日</t>
    <rPh sb="0" eb="3">
      <t>シュウリョウビ</t>
    </rPh>
    <phoneticPr fontId="22"/>
  </si>
  <si>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22"/>
  </si>
  <si>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22"/>
  </si>
  <si>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22"/>
  </si>
  <si>
    <r>
      <t>事業</t>
    </r>
    <r>
      <rPr>
        <sz val="11"/>
        <rFont val="ＭＳ Ｐゴシック"/>
        <family val="3"/>
        <charset val="128"/>
      </rPr>
      <t>内容</t>
    </r>
    <rPh sb="0" eb="2">
      <t>ジギョウ</t>
    </rPh>
    <rPh sb="2" eb="4">
      <t>ナイヨウ</t>
    </rPh>
    <phoneticPr fontId="22"/>
  </si>
  <si>
    <t>業種名</t>
    <rPh sb="0" eb="2">
      <t>ギョウシュ</t>
    </rPh>
    <rPh sb="2" eb="3">
      <t>メイ</t>
    </rPh>
    <phoneticPr fontId="22"/>
  </si>
  <si>
    <t>【訓練実施運営体制】</t>
    <rPh sb="1" eb="3">
      <t>クンレン</t>
    </rPh>
    <rPh sb="3" eb="5">
      <t>ジッシ</t>
    </rPh>
    <rPh sb="5" eb="7">
      <t>ウンエイ</t>
    </rPh>
    <rPh sb="7" eb="9">
      <t>タイセイ</t>
    </rPh>
    <phoneticPr fontId="22"/>
  </si>
  <si>
    <t>事務室所在地</t>
    <rPh sb="0" eb="3">
      <t>ジムシツ</t>
    </rPh>
    <rPh sb="3" eb="6">
      <t>ショザイチ</t>
    </rPh>
    <phoneticPr fontId="22"/>
  </si>
  <si>
    <t>訓練実施施設との距離　徒歩</t>
    <rPh sb="0" eb="2">
      <t>クンレン</t>
    </rPh>
    <rPh sb="2" eb="4">
      <t>ジッシ</t>
    </rPh>
    <rPh sb="4" eb="6">
      <t>シセツ</t>
    </rPh>
    <rPh sb="8" eb="10">
      <t>キョリ</t>
    </rPh>
    <rPh sb="11" eb="13">
      <t>トホ</t>
    </rPh>
    <phoneticPr fontId="22"/>
  </si>
  <si>
    <t>分</t>
    <rPh sb="0" eb="1">
      <t>フン</t>
    </rPh>
    <phoneticPr fontId="22"/>
  </si>
  <si>
    <t>責任者</t>
    <rPh sb="0" eb="3">
      <t>セキニンシャ</t>
    </rPh>
    <phoneticPr fontId="22"/>
  </si>
  <si>
    <t>氏名(役職）</t>
    <rPh sb="0" eb="2">
      <t>シメイ</t>
    </rPh>
    <rPh sb="3" eb="5">
      <t>ヤクショク</t>
    </rPh>
    <phoneticPr fontId="22"/>
  </si>
  <si>
    <t>ＴＥＬ</t>
    <phoneticPr fontId="22"/>
  </si>
  <si>
    <t>ＦＡＸ</t>
    <phoneticPr fontId="22"/>
  </si>
  <si>
    <t>Ｅメールアドレス</t>
    <phoneticPr fontId="22"/>
  </si>
  <si>
    <t>勤務形態</t>
    <rPh sb="0" eb="2">
      <t>キンム</t>
    </rPh>
    <rPh sb="2" eb="4">
      <t>ケイタイ</t>
    </rPh>
    <phoneticPr fontId="22"/>
  </si>
  <si>
    <t>専任</t>
    <phoneticPr fontId="22"/>
  </si>
  <si>
    <t>雇用形態</t>
    <rPh sb="0" eb="2">
      <t>コヨウ</t>
    </rPh>
    <rPh sb="2" eb="4">
      <t>ケイタイ</t>
    </rPh>
    <phoneticPr fontId="22"/>
  </si>
  <si>
    <t>直接雇用</t>
    <rPh sb="0" eb="2">
      <t>チョクセツ</t>
    </rPh>
    <rPh sb="2" eb="4">
      <t>コヨウ</t>
    </rPh>
    <phoneticPr fontId="22"/>
  </si>
  <si>
    <t>事務担当者
（訓練受講者からの手続に関する問合せ等に常時対応する窓口）</t>
    <rPh sb="0" eb="2">
      <t>ジム</t>
    </rPh>
    <rPh sb="2" eb="5">
      <t>タントウシャ</t>
    </rPh>
    <phoneticPr fontId="22"/>
  </si>
  <si>
    <t>苦情を処理する者</t>
    <rPh sb="0" eb="2">
      <t>クジョウ</t>
    </rPh>
    <rPh sb="3" eb="5">
      <t>ショリ</t>
    </rPh>
    <rPh sb="7" eb="8">
      <t>シャ</t>
    </rPh>
    <phoneticPr fontId="22"/>
  </si>
  <si>
    <t>講師と兼務しない</t>
    <phoneticPr fontId="22"/>
  </si>
  <si>
    <t>※　苦情を処理する者については、講師または助手が兼務できません。兼務することとしていない場合、チェック欄（□）に✔を記入してください。</t>
    <rPh sb="2" eb="4">
      <t>クジョウ</t>
    </rPh>
    <rPh sb="5" eb="7">
      <t>ショリ</t>
    </rPh>
    <rPh sb="9" eb="10">
      <t>モノ</t>
    </rPh>
    <rPh sb="16" eb="18">
      <t>コウシ</t>
    </rPh>
    <rPh sb="21" eb="23">
      <t>ジョシュ</t>
    </rPh>
    <rPh sb="24" eb="26">
      <t>ケンム</t>
    </rPh>
    <rPh sb="32" eb="34">
      <t>ケンム</t>
    </rPh>
    <rPh sb="44" eb="46">
      <t>バアイ</t>
    </rPh>
    <phoneticPr fontId="22"/>
  </si>
  <si>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22"/>
  </si>
  <si>
    <t>認定様式第５号</t>
    <phoneticPr fontId="22"/>
  </si>
  <si>
    <t>訓練実施機関名：</t>
    <rPh sb="0" eb="2">
      <t>クンレン</t>
    </rPh>
    <rPh sb="2" eb="4">
      <t>ジッシ</t>
    </rPh>
    <rPh sb="4" eb="6">
      <t>キカン</t>
    </rPh>
    <rPh sb="6" eb="7">
      <t>メイ</t>
    </rPh>
    <phoneticPr fontId="22"/>
  </si>
  <si>
    <t>基礎コース</t>
    <phoneticPr fontId="22"/>
  </si>
  <si>
    <t>訓練科名</t>
    <rPh sb="0" eb="2">
      <t>クンレン</t>
    </rPh>
    <rPh sb="2" eb="4">
      <t>カメイ</t>
    </rPh>
    <phoneticPr fontId="22"/>
  </si>
  <si>
    <t>募集期間（予定）</t>
    <rPh sb="0" eb="2">
      <t>ボシュウ</t>
    </rPh>
    <rPh sb="2" eb="4">
      <t>キカン</t>
    </rPh>
    <rPh sb="5" eb="7">
      <t>ヨテイ</t>
    </rPh>
    <phoneticPr fontId="22"/>
  </si>
  <si>
    <t>選考日（予定）</t>
    <rPh sb="0" eb="2">
      <t>センコウ</t>
    </rPh>
    <rPh sb="2" eb="3">
      <t>ヒ</t>
    </rPh>
    <rPh sb="4" eb="6">
      <t>ヨテイ</t>
    </rPh>
    <phoneticPr fontId="22"/>
  </si>
  <si>
    <t>選考方法</t>
    <rPh sb="0" eb="2">
      <t>センコウ</t>
    </rPh>
    <rPh sb="2" eb="4">
      <t>ホウホウ</t>
    </rPh>
    <phoneticPr fontId="22"/>
  </si>
  <si>
    <t>選考結果通知日</t>
    <rPh sb="0" eb="2">
      <t>センコウ</t>
    </rPh>
    <rPh sb="2" eb="4">
      <t>ケッカ</t>
    </rPh>
    <rPh sb="4" eb="6">
      <t>ツウチ</t>
    </rPh>
    <rPh sb="6" eb="7">
      <t>ビ</t>
    </rPh>
    <phoneticPr fontId="22"/>
  </si>
  <si>
    <t>訓練時間</t>
    <rPh sb="0" eb="2">
      <t>クンレン</t>
    </rPh>
    <rPh sb="2" eb="4">
      <t>ジカン</t>
    </rPh>
    <phoneticPr fontId="22"/>
  </si>
  <si>
    <t>時</t>
    <rPh sb="0" eb="1">
      <t>ジ</t>
    </rPh>
    <phoneticPr fontId="22"/>
  </si>
  <si>
    <t>訓練目標
（仕上がり像）</t>
    <rPh sb="0" eb="2">
      <t>クンレン</t>
    </rPh>
    <rPh sb="2" eb="4">
      <t>モクヒョウ</t>
    </rPh>
    <rPh sb="6" eb="8">
      <t>シア</t>
    </rPh>
    <rPh sb="10" eb="11">
      <t>ゾウ</t>
    </rPh>
    <phoneticPr fontId="22"/>
  </si>
  <si>
    <t>訓練修了後に取得
できる資格</t>
    <rPh sb="0" eb="2">
      <t>クンレン</t>
    </rPh>
    <rPh sb="2" eb="5">
      <t>シュウリョウゴ</t>
    </rPh>
    <rPh sb="6" eb="8">
      <t>シュトク</t>
    </rPh>
    <rPh sb="12" eb="14">
      <t>シカク</t>
    </rPh>
    <phoneticPr fontId="22"/>
  </si>
  <si>
    <t>任意受験</t>
    <rPh sb="0" eb="2">
      <t>ニンイ</t>
    </rPh>
    <rPh sb="2" eb="4">
      <t>ジュケン</t>
    </rPh>
    <phoneticPr fontId="22"/>
  </si>
  <si>
    <t>科目</t>
    <rPh sb="0" eb="2">
      <t>カモク</t>
    </rPh>
    <phoneticPr fontId="22"/>
  </si>
  <si>
    <t>科目の内容</t>
    <rPh sb="0" eb="2">
      <t>カモク</t>
    </rPh>
    <rPh sb="3" eb="5">
      <t>ナイヨウ</t>
    </rPh>
    <phoneticPr fontId="22"/>
  </si>
  <si>
    <t>学   科</t>
    <rPh sb="0" eb="1">
      <t>ガク</t>
    </rPh>
    <rPh sb="4" eb="5">
      <t>カ</t>
    </rPh>
    <phoneticPr fontId="22"/>
  </si>
  <si>
    <t>実   技</t>
    <rPh sb="0" eb="1">
      <t>ジツ</t>
    </rPh>
    <rPh sb="4" eb="5">
      <t>ワザ</t>
    </rPh>
    <phoneticPr fontId="22"/>
  </si>
  <si>
    <t>企業実習</t>
    <rPh sb="0" eb="2">
      <t>キギョウ</t>
    </rPh>
    <rPh sb="2" eb="4">
      <t>ジッシュウ</t>
    </rPh>
    <phoneticPr fontId="22"/>
  </si>
  <si>
    <t>合計</t>
    <rPh sb="0" eb="2">
      <t>ゴウケイ</t>
    </rPh>
    <phoneticPr fontId="22"/>
  </si>
  <si>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22"/>
  </si>
  <si>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22"/>
  </si>
  <si>
    <t>日　別　計　画　表</t>
    <rPh sb="0" eb="1">
      <t>ニチ</t>
    </rPh>
    <rPh sb="2" eb="3">
      <t>ベツ</t>
    </rPh>
    <rPh sb="4" eb="5">
      <t>ケイ</t>
    </rPh>
    <rPh sb="6" eb="7">
      <t>ガ</t>
    </rPh>
    <rPh sb="8" eb="9">
      <t>ヒョウ</t>
    </rPh>
    <phoneticPr fontId="22"/>
  </si>
  <si>
    <t>訓練科名</t>
    <rPh sb="0" eb="2">
      <t>クンレン</t>
    </rPh>
    <rPh sb="2" eb="3">
      <t>カ</t>
    </rPh>
    <rPh sb="3" eb="4">
      <t>メイ</t>
    </rPh>
    <phoneticPr fontId="22"/>
  </si>
  <si>
    <t>曜</t>
    <rPh sb="0" eb="1">
      <t>ヒカリ</t>
    </rPh>
    <phoneticPr fontId="22"/>
  </si>
  <si>
    <t>訓</t>
    <rPh sb="0" eb="1">
      <t>クン</t>
    </rPh>
    <phoneticPr fontId="22"/>
  </si>
  <si>
    <t>練</t>
    <rPh sb="0" eb="1">
      <t>レン</t>
    </rPh>
    <phoneticPr fontId="22"/>
  </si>
  <si>
    <t>内</t>
    <rPh sb="0" eb="1">
      <t>ナイ</t>
    </rPh>
    <phoneticPr fontId="22"/>
  </si>
  <si>
    <t>容</t>
    <rPh sb="0" eb="1">
      <t>ヨウ</t>
    </rPh>
    <phoneticPr fontId="22"/>
  </si>
  <si>
    <t>講師</t>
    <rPh sb="0" eb="2">
      <t>コウシ</t>
    </rPh>
    <phoneticPr fontId="22"/>
  </si>
  <si>
    <t>備考</t>
    <rPh sb="0" eb="2">
      <t>ビコウ</t>
    </rPh>
    <phoneticPr fontId="22"/>
  </si>
  <si>
    <r>
      <t>※各月において、ハローワーク</t>
    </r>
    <r>
      <rPr>
        <sz val="11"/>
        <rFont val="ＭＳ Ｐゴシック"/>
        <family val="3"/>
        <charset val="128"/>
      </rPr>
      <t>来所日相当日として、1日、空白日を設けること（具体的な来所日は、認定時に機構が指定する）。</t>
    </r>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22"/>
  </si>
  <si>
    <t>時間割表</t>
    <rPh sb="0" eb="3">
      <t>ジカンワリ</t>
    </rPh>
    <rPh sb="3" eb="4">
      <t>ヒョウ</t>
    </rPh>
    <phoneticPr fontId="22"/>
  </si>
  <si>
    <t>区分</t>
    <rPh sb="0" eb="2">
      <t>クブン</t>
    </rPh>
    <phoneticPr fontId="22"/>
  </si>
  <si>
    <t>受講時間</t>
    <rPh sb="0" eb="2">
      <t>ジュコウ</t>
    </rPh>
    <rPh sb="2" eb="4">
      <t>ジカン</t>
    </rPh>
    <phoneticPr fontId="22"/>
  </si>
  <si>
    <t>実施期間</t>
    <rPh sb="0" eb="2">
      <t>ジッシ</t>
    </rPh>
    <rPh sb="2" eb="4">
      <t>キカン</t>
    </rPh>
    <phoneticPr fontId="22"/>
  </si>
  <si>
    <t>備　考</t>
    <rPh sb="0" eb="1">
      <t>ソナエ</t>
    </rPh>
    <rPh sb="2" eb="3">
      <t>コウ</t>
    </rPh>
    <phoneticPr fontId="22"/>
  </si>
  <si>
    <t>１限目</t>
    <rPh sb="1" eb="2">
      <t>ゲン</t>
    </rPh>
    <rPh sb="2" eb="3">
      <t>メ</t>
    </rPh>
    <phoneticPr fontId="22"/>
  </si>
  <si>
    <t>～</t>
    <phoneticPr fontId="22"/>
  </si>
  <si>
    <t>１回目</t>
    <rPh sb="1" eb="2">
      <t>カイ</t>
    </rPh>
    <rPh sb="2" eb="3">
      <t>メ</t>
    </rPh>
    <phoneticPr fontId="22"/>
  </si>
  <si>
    <t>２限目</t>
    <rPh sb="1" eb="2">
      <t>ゲン</t>
    </rPh>
    <rPh sb="2" eb="3">
      <t>メ</t>
    </rPh>
    <phoneticPr fontId="22"/>
  </si>
  <si>
    <t>２回目</t>
    <rPh sb="1" eb="2">
      <t>カイ</t>
    </rPh>
    <rPh sb="2" eb="3">
      <t>メ</t>
    </rPh>
    <phoneticPr fontId="22"/>
  </si>
  <si>
    <t>３限目</t>
    <rPh sb="1" eb="2">
      <t>ゲン</t>
    </rPh>
    <rPh sb="2" eb="3">
      <t>メ</t>
    </rPh>
    <phoneticPr fontId="22"/>
  </si>
  <si>
    <t>３回目</t>
    <rPh sb="1" eb="2">
      <t>カイ</t>
    </rPh>
    <rPh sb="2" eb="3">
      <t>メ</t>
    </rPh>
    <phoneticPr fontId="22"/>
  </si>
  <si>
    <t>４限目</t>
    <rPh sb="1" eb="2">
      <t>ゲン</t>
    </rPh>
    <rPh sb="2" eb="3">
      <t>メ</t>
    </rPh>
    <phoneticPr fontId="22"/>
  </si>
  <si>
    <t>５限目</t>
    <rPh sb="1" eb="2">
      <t>ゲン</t>
    </rPh>
    <rPh sb="2" eb="3">
      <t>メ</t>
    </rPh>
    <phoneticPr fontId="22"/>
  </si>
  <si>
    <t>６限目</t>
    <rPh sb="1" eb="2">
      <t>ゲン</t>
    </rPh>
    <rPh sb="2" eb="3">
      <t>メ</t>
    </rPh>
    <phoneticPr fontId="22"/>
  </si>
  <si>
    <r>
      <rPr>
        <sz val="11"/>
        <rFont val="ＭＳ Ｐゴシック"/>
        <family val="3"/>
        <charset val="128"/>
      </rPr>
      <t>来所日</t>
    </r>
    <rPh sb="0" eb="2">
      <t>ライショ</t>
    </rPh>
    <rPh sb="2" eb="3">
      <t>ビ</t>
    </rPh>
    <phoneticPr fontId="22"/>
  </si>
  <si>
    <t>質疑応答</t>
    <rPh sb="0" eb="2">
      <t>シツギ</t>
    </rPh>
    <rPh sb="2" eb="4">
      <t>オウトウ</t>
    </rPh>
    <phoneticPr fontId="22"/>
  </si>
  <si>
    <t>日</t>
    <rPh sb="0" eb="1">
      <t>ヒ</t>
    </rPh>
    <phoneticPr fontId="22"/>
  </si>
  <si>
    <t>月</t>
  </si>
  <si>
    <t>訓練科名：</t>
    <rPh sb="0" eb="3">
      <t>クンレンカ</t>
    </rPh>
    <rPh sb="3" eb="4">
      <t>メイ</t>
    </rPh>
    <phoneticPr fontId="22"/>
  </si>
  <si>
    <t>Ｎｏ</t>
    <phoneticPr fontId="22"/>
  </si>
  <si>
    <t>氏名</t>
    <rPh sb="0" eb="2">
      <t>シメイ</t>
    </rPh>
    <phoneticPr fontId="22"/>
  </si>
  <si>
    <t>担当科目</t>
    <rPh sb="0" eb="2">
      <t>タントウ</t>
    </rPh>
    <rPh sb="2" eb="4">
      <t>カモク</t>
    </rPh>
    <phoneticPr fontId="22"/>
  </si>
  <si>
    <t>類型</t>
    <rPh sb="0" eb="2">
      <t>ルイケイ</t>
    </rPh>
    <phoneticPr fontId="22"/>
  </si>
  <si>
    <t>助手</t>
    <rPh sb="0" eb="2">
      <t>ジョシュ</t>
    </rPh>
    <phoneticPr fontId="22"/>
  </si>
  <si>
    <t>認定様式第７の３号</t>
    <phoneticPr fontId="22"/>
  </si>
  <si>
    <t>講 師 の 経 歴 等 確 認 書</t>
    <rPh sb="0" eb="1">
      <t>コウ</t>
    </rPh>
    <rPh sb="2" eb="3">
      <t>シ</t>
    </rPh>
    <rPh sb="6" eb="7">
      <t>キョウ</t>
    </rPh>
    <rPh sb="8" eb="9">
      <t>レキ</t>
    </rPh>
    <rPh sb="10" eb="11">
      <t>トウ</t>
    </rPh>
    <rPh sb="12" eb="13">
      <t>アキラ</t>
    </rPh>
    <rPh sb="14" eb="15">
      <t>シノブ</t>
    </rPh>
    <rPh sb="16" eb="17">
      <t>ショ</t>
    </rPh>
    <phoneticPr fontId="22"/>
  </si>
  <si>
    <t>フ　リ　ガ　ナ</t>
    <phoneticPr fontId="22"/>
  </si>
  <si>
    <t xml:space="preserve"> 氏          名</t>
    <rPh sb="1" eb="13">
      <t>シメイ</t>
    </rPh>
    <phoneticPr fontId="22"/>
  </si>
  <si>
    <t>年　齢</t>
    <rPh sb="0" eb="1">
      <t>トシ</t>
    </rPh>
    <rPh sb="2" eb="3">
      <t>トシ</t>
    </rPh>
    <phoneticPr fontId="22"/>
  </si>
  <si>
    <t>歳</t>
    <rPh sb="0" eb="1">
      <t>サイ</t>
    </rPh>
    <phoneticPr fontId="22"/>
  </si>
  <si>
    <t>　１　担当する科目の訓練内容に関する学歴</t>
    <rPh sb="3" eb="5">
      <t>タントウ</t>
    </rPh>
    <rPh sb="7" eb="9">
      <t>カモク</t>
    </rPh>
    <rPh sb="10" eb="12">
      <t>クンレン</t>
    </rPh>
    <rPh sb="12" eb="14">
      <t>ナイヨウ</t>
    </rPh>
    <rPh sb="15" eb="16">
      <t>カン</t>
    </rPh>
    <rPh sb="18" eb="20">
      <t>ガクレキ</t>
    </rPh>
    <phoneticPr fontId="22"/>
  </si>
  <si>
    <t>学歴（学校・学部・学科等）</t>
    <rPh sb="0" eb="2">
      <t>ガクレキ</t>
    </rPh>
    <rPh sb="3" eb="5">
      <t>ガッコウ</t>
    </rPh>
    <rPh sb="6" eb="8">
      <t>ガクブ</t>
    </rPh>
    <rPh sb="9" eb="11">
      <t>ガッカ</t>
    </rPh>
    <rPh sb="11" eb="12">
      <t>トウ</t>
    </rPh>
    <phoneticPr fontId="22"/>
  </si>
  <si>
    <t>履修科目（担当する科目の訓練内容に関するもの）</t>
    <rPh sb="0" eb="2">
      <t>リシュウ</t>
    </rPh>
    <rPh sb="2" eb="4">
      <t>カモク</t>
    </rPh>
    <rPh sb="5" eb="7">
      <t>タントウ</t>
    </rPh>
    <rPh sb="9" eb="11">
      <t>カモク</t>
    </rPh>
    <rPh sb="12" eb="14">
      <t>クンレン</t>
    </rPh>
    <rPh sb="14" eb="16">
      <t>ナイヨウ</t>
    </rPh>
    <rPh sb="17" eb="18">
      <t>カン</t>
    </rPh>
    <phoneticPr fontId="22"/>
  </si>
  <si>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22"/>
  </si>
  <si>
    <t>所　　属</t>
    <rPh sb="0" eb="1">
      <t>ショ</t>
    </rPh>
    <rPh sb="3" eb="4">
      <t>ゾク</t>
    </rPh>
    <phoneticPr fontId="22"/>
  </si>
  <si>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22"/>
  </si>
  <si>
    <t>期　　　間</t>
    <rPh sb="0" eb="1">
      <t>キ</t>
    </rPh>
    <rPh sb="4" eb="5">
      <t>アイダ</t>
    </rPh>
    <phoneticPr fontId="22"/>
  </si>
  <si>
    <t>実務経験</t>
    <rPh sb="0" eb="2">
      <t>ジツム</t>
    </rPh>
    <rPh sb="2" eb="4">
      <t>ケイケン</t>
    </rPh>
    <phoneticPr fontId="22"/>
  </si>
  <si>
    <t>指導（等）業務の経験</t>
    <rPh sb="0" eb="2">
      <t>シドウ</t>
    </rPh>
    <rPh sb="3" eb="4">
      <t>トウ</t>
    </rPh>
    <rPh sb="5" eb="7">
      <t>ギョウム</t>
    </rPh>
    <rPh sb="8" eb="10">
      <t>ケイケン</t>
    </rPh>
    <phoneticPr fontId="22"/>
  </si>
  <si>
    <t>月</t>
    <rPh sb="0" eb="1">
      <t>ツキ</t>
    </rPh>
    <phoneticPr fontId="22"/>
  </si>
  <si>
    <t>合　計</t>
    <rPh sb="0" eb="1">
      <t>ゴウ</t>
    </rPh>
    <rPh sb="2" eb="3">
      <t>ケイ</t>
    </rPh>
    <phoneticPr fontId="22"/>
  </si>
  <si>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22"/>
  </si>
  <si>
    <t>認定様式第８号</t>
    <phoneticPr fontId="22"/>
  </si>
  <si>
    <t>１．受講者が購入する教科書代</t>
    <rPh sb="2" eb="5">
      <t>ジュコウシャ</t>
    </rPh>
    <rPh sb="6" eb="8">
      <t>コウニュウ</t>
    </rPh>
    <rPh sb="10" eb="13">
      <t>キョウカショ</t>
    </rPh>
    <rPh sb="13" eb="14">
      <t>ダイ</t>
    </rPh>
    <phoneticPr fontId="22"/>
  </si>
  <si>
    <t>教科書等</t>
    <rPh sb="0" eb="3">
      <t>キョウカショ</t>
    </rPh>
    <rPh sb="3" eb="4">
      <t>トウ</t>
    </rPh>
    <phoneticPr fontId="22"/>
  </si>
  <si>
    <t>出版社名等</t>
    <rPh sb="0" eb="3">
      <t>シュッパンシャ</t>
    </rPh>
    <rPh sb="3" eb="4">
      <t>メイ</t>
    </rPh>
    <rPh sb="4" eb="5">
      <t>トウ</t>
    </rPh>
    <phoneticPr fontId="22"/>
  </si>
  <si>
    <t>価格</t>
    <rPh sb="0" eb="2">
      <t>カカク</t>
    </rPh>
    <phoneticPr fontId="22"/>
  </si>
  <si>
    <t>使用科目</t>
    <rPh sb="0" eb="2">
      <t>シヨウ</t>
    </rPh>
    <rPh sb="2" eb="4">
      <t>カモク</t>
    </rPh>
    <phoneticPr fontId="22"/>
  </si>
  <si>
    <t>合　　　計</t>
    <rPh sb="0" eb="5">
      <t>ゴウケイ</t>
    </rPh>
    <phoneticPr fontId="22"/>
  </si>
  <si>
    <t>２．受講者が負担するその他費用</t>
    <rPh sb="2" eb="5">
      <t>ジュコウシャ</t>
    </rPh>
    <rPh sb="6" eb="8">
      <t>フタン</t>
    </rPh>
    <rPh sb="12" eb="13">
      <t>タ</t>
    </rPh>
    <rPh sb="13" eb="15">
      <t>ヒヨウ</t>
    </rPh>
    <phoneticPr fontId="22"/>
  </si>
  <si>
    <t>内容</t>
    <rPh sb="0" eb="2">
      <t>ナイヨウ</t>
    </rPh>
    <phoneticPr fontId="22"/>
  </si>
  <si>
    <t>金額</t>
    <rPh sb="0" eb="2">
      <t>キンガク</t>
    </rPh>
    <phoneticPr fontId="22"/>
  </si>
  <si>
    <t>【受講者に配付するもの】</t>
    <rPh sb="1" eb="4">
      <t>ジュコウシャ</t>
    </rPh>
    <rPh sb="5" eb="7">
      <t>ハイフ</t>
    </rPh>
    <phoneticPr fontId="22"/>
  </si>
  <si>
    <t>出版社名（オリジナル）等</t>
    <rPh sb="0" eb="2">
      <t>シュッパン</t>
    </rPh>
    <rPh sb="2" eb="4">
      <t>シャメイ</t>
    </rPh>
    <rPh sb="11" eb="12">
      <t>トウ</t>
    </rPh>
    <phoneticPr fontId="22"/>
  </si>
  <si>
    <t>認定様式第９号</t>
    <phoneticPr fontId="22"/>
  </si>
  <si>
    <t>各種就職支援等の実施</t>
    <rPh sb="0" eb="2">
      <t>カクシュ</t>
    </rPh>
    <rPh sb="2" eb="4">
      <t>シュウショク</t>
    </rPh>
    <rPh sb="4" eb="6">
      <t>シエン</t>
    </rPh>
    <rPh sb="6" eb="7">
      <t>トウ</t>
    </rPh>
    <rPh sb="8" eb="10">
      <t>ジッシ</t>
    </rPh>
    <phoneticPr fontId="22"/>
  </si>
  <si>
    <t>訓練実施機関名：</t>
    <phoneticPr fontId="22"/>
  </si>
  <si>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22"/>
  </si>
  <si>
    <t>（１）就職支援責任者の配置</t>
    <rPh sb="3" eb="5">
      <t>シュウショク</t>
    </rPh>
    <rPh sb="5" eb="7">
      <t>シエン</t>
    </rPh>
    <rPh sb="7" eb="10">
      <t>セキニンシャ</t>
    </rPh>
    <rPh sb="11" eb="13">
      <t>ハイチ</t>
    </rPh>
    <phoneticPr fontId="22"/>
  </si>
  <si>
    <t>以下に掲げる要件を保有し、業務を行う就職支援責任者を配置していること。＜必須＞</t>
    <phoneticPr fontId="22"/>
  </si>
  <si>
    <t>　　就職支援責任者氏名：</t>
    <rPh sb="9" eb="11">
      <t>シメイ</t>
    </rPh>
    <phoneticPr fontId="22"/>
  </si>
  <si>
    <t>　</t>
    <phoneticPr fontId="22"/>
  </si>
  <si>
    <t>【就職支援等の内容】</t>
    <phoneticPr fontId="22"/>
  </si>
  <si>
    <t>必須項目</t>
    <rPh sb="0" eb="2">
      <t>ヒッス</t>
    </rPh>
    <rPh sb="2" eb="4">
      <t>コウモク</t>
    </rPh>
    <phoneticPr fontId="22"/>
  </si>
  <si>
    <t>①職業相談の実施</t>
    <rPh sb="1" eb="3">
      <t>ショクギョウ</t>
    </rPh>
    <phoneticPr fontId="22"/>
  </si>
  <si>
    <t>②求人情報の提供</t>
    <phoneticPr fontId="22"/>
  </si>
  <si>
    <t>③履歴書の作成に係る指導</t>
    <phoneticPr fontId="22"/>
  </si>
  <si>
    <t>④公共職業安定所が行う就職説明会の周知</t>
    <phoneticPr fontId="22"/>
  </si>
  <si>
    <t>⑤求人者に面接するに当たっての指導</t>
    <rPh sb="1" eb="3">
      <t>キュウジン</t>
    </rPh>
    <rPh sb="3" eb="4">
      <t>シャ</t>
    </rPh>
    <rPh sb="10" eb="11">
      <t>ア</t>
    </rPh>
    <phoneticPr fontId="22"/>
  </si>
  <si>
    <t>⑥ジョブ・カードの作成支援</t>
    <rPh sb="11" eb="13">
      <t>シエン</t>
    </rPh>
    <phoneticPr fontId="22"/>
  </si>
  <si>
    <t>必須項目以外</t>
    <rPh sb="0" eb="2">
      <t>ヒッス</t>
    </rPh>
    <rPh sb="2" eb="4">
      <t>コウモク</t>
    </rPh>
    <rPh sb="4" eb="6">
      <t>イガイ</t>
    </rPh>
    <phoneticPr fontId="22"/>
  </si>
  <si>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22"/>
  </si>
  <si>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22"/>
  </si>
  <si>
    <t>許可等取得の有無</t>
    <rPh sb="0" eb="2">
      <t>キョカ</t>
    </rPh>
    <rPh sb="2" eb="3">
      <t>ナド</t>
    </rPh>
    <rPh sb="3" eb="5">
      <t>シュトク</t>
    </rPh>
    <rPh sb="6" eb="8">
      <t>ウム</t>
    </rPh>
    <phoneticPr fontId="22"/>
  </si>
  <si>
    <t>有</t>
    <rPh sb="0" eb="1">
      <t>ア</t>
    </rPh>
    <phoneticPr fontId="22"/>
  </si>
  <si>
    <t>許可等取得年月日</t>
    <rPh sb="0" eb="2">
      <t>キョカ</t>
    </rPh>
    <rPh sb="2" eb="3">
      <t>ナド</t>
    </rPh>
    <rPh sb="3" eb="5">
      <t>シュトク</t>
    </rPh>
    <rPh sb="5" eb="8">
      <t>ネンガッピ</t>
    </rPh>
    <phoneticPr fontId="22"/>
  </si>
  <si>
    <t>許可等取得予定の有無</t>
    <rPh sb="0" eb="2">
      <t>キョカ</t>
    </rPh>
    <rPh sb="2" eb="3">
      <t>ナド</t>
    </rPh>
    <rPh sb="3" eb="5">
      <t>シュトク</t>
    </rPh>
    <rPh sb="5" eb="7">
      <t>ヨテイ</t>
    </rPh>
    <rPh sb="8" eb="10">
      <t>ウム</t>
    </rPh>
    <phoneticPr fontId="22"/>
  </si>
  <si>
    <t>許可等取得予定年月日</t>
    <rPh sb="0" eb="2">
      <t>キョカ</t>
    </rPh>
    <rPh sb="2" eb="3">
      <t>ナド</t>
    </rPh>
    <rPh sb="3" eb="5">
      <t>シュトク</t>
    </rPh>
    <rPh sb="5" eb="7">
      <t>ヨテイ</t>
    </rPh>
    <rPh sb="7" eb="10">
      <t>ネンガッピ</t>
    </rPh>
    <phoneticPr fontId="22"/>
  </si>
  <si>
    <t>（役職名）　</t>
    <rPh sb="1" eb="4">
      <t>ヤクショクメイ</t>
    </rPh>
    <phoneticPr fontId="22"/>
  </si>
  <si>
    <t>(氏名）</t>
    <phoneticPr fontId="22"/>
  </si>
  <si>
    <t>職業紹介事業の主な内容</t>
    <rPh sb="0" eb="2">
      <t>ショクギョウ</t>
    </rPh>
    <rPh sb="2" eb="4">
      <t>ショウカイ</t>
    </rPh>
    <rPh sb="4" eb="6">
      <t>ジギョウ</t>
    </rPh>
    <rPh sb="7" eb="8">
      <t>オモ</t>
    </rPh>
    <rPh sb="9" eb="11">
      <t>ナイヨウ</t>
    </rPh>
    <phoneticPr fontId="22"/>
  </si>
  <si>
    <t>企　業　実　習　先　一　覧</t>
    <rPh sb="0" eb="1">
      <t>キ</t>
    </rPh>
    <rPh sb="2" eb="3">
      <t>ギョウ</t>
    </rPh>
    <rPh sb="4" eb="5">
      <t>ジツ</t>
    </rPh>
    <rPh sb="6" eb="7">
      <t>シュウ</t>
    </rPh>
    <rPh sb="8" eb="9">
      <t>サキ</t>
    </rPh>
    <rPh sb="10" eb="11">
      <t>イッ</t>
    </rPh>
    <rPh sb="12" eb="13">
      <t>ラン</t>
    </rPh>
    <phoneticPr fontId="22"/>
  </si>
  <si>
    <t>No</t>
    <phoneticPr fontId="22"/>
  </si>
  <si>
    <t>企業実習先施設名</t>
    <rPh sb="0" eb="2">
      <t>キギョウ</t>
    </rPh>
    <rPh sb="2" eb="4">
      <t>ジッシュウ</t>
    </rPh>
    <rPh sb="4" eb="5">
      <t>サキ</t>
    </rPh>
    <rPh sb="5" eb="8">
      <t>シセツメイ</t>
    </rPh>
    <phoneticPr fontId="22"/>
  </si>
  <si>
    <t>事業内容（品目）</t>
    <rPh sb="0" eb="2">
      <t>ジギョウ</t>
    </rPh>
    <rPh sb="2" eb="4">
      <t>ナイヨウ</t>
    </rPh>
    <rPh sb="5" eb="7">
      <t>ヒンモク</t>
    </rPh>
    <phoneticPr fontId="22"/>
  </si>
  <si>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22"/>
  </si>
  <si>
    <t>訓練内容</t>
    <rPh sb="0" eb="2">
      <t>クンレン</t>
    </rPh>
    <rPh sb="2" eb="4">
      <t>ナイヨウ</t>
    </rPh>
    <phoneticPr fontId="22"/>
  </si>
  <si>
    <t>カリキュラム番号</t>
    <rPh sb="6" eb="8">
      <t>バンゴウ</t>
    </rPh>
    <phoneticPr fontId="22"/>
  </si>
  <si>
    <t>のとおり</t>
    <phoneticPr fontId="22"/>
  </si>
  <si>
    <t>訓練カリキュラム（企業実習用）</t>
    <rPh sb="0" eb="2">
      <t>クンレン</t>
    </rPh>
    <rPh sb="9" eb="11">
      <t>キギョウ</t>
    </rPh>
    <rPh sb="11" eb="13">
      <t>ジッシュウ</t>
    </rPh>
    <rPh sb="13" eb="14">
      <t>ヨウ</t>
    </rPh>
    <phoneticPr fontId="22"/>
  </si>
  <si>
    <t>カリキュラム番号：</t>
    <rPh sb="6" eb="8">
      <t>バンゴウ</t>
    </rPh>
    <phoneticPr fontId="22"/>
  </si>
  <si>
    <t>企業実習での
訓練目標</t>
    <rPh sb="0" eb="2">
      <t>キギョウ</t>
    </rPh>
    <rPh sb="2" eb="4">
      <t>ジッシュウ</t>
    </rPh>
    <rPh sb="7" eb="9">
      <t>クンレン</t>
    </rPh>
    <rPh sb="9" eb="11">
      <t>モクヒョウ</t>
    </rPh>
    <phoneticPr fontId="22"/>
  </si>
  <si>
    <t>訓 練 の 内 容</t>
    <rPh sb="0" eb="1">
      <t>クン</t>
    </rPh>
    <rPh sb="2" eb="3">
      <t>ネリ</t>
    </rPh>
    <rPh sb="6" eb="7">
      <t>ナイ</t>
    </rPh>
    <rPh sb="8" eb="9">
      <t>カタチ</t>
    </rPh>
    <phoneticPr fontId="22"/>
  </si>
  <si>
    <t>　訓練時間総合計</t>
    <rPh sb="1" eb="3">
      <t>クンレン</t>
    </rPh>
    <rPh sb="3" eb="5">
      <t>ジカン</t>
    </rPh>
    <rPh sb="5" eb="6">
      <t>ソウ</t>
    </rPh>
    <rPh sb="6" eb="8">
      <t>ゴウケイ</t>
    </rPh>
    <phoneticPr fontId="22"/>
  </si>
  <si>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22"/>
  </si>
  <si>
    <t>①訓練実施機関名</t>
    <rPh sb="1" eb="3">
      <t>クンレン</t>
    </rPh>
    <rPh sb="3" eb="5">
      <t>ジッシ</t>
    </rPh>
    <rPh sb="5" eb="7">
      <t>キカン</t>
    </rPh>
    <rPh sb="7" eb="8">
      <t>メイ</t>
    </rPh>
    <phoneticPr fontId="22"/>
  </si>
  <si>
    <t>②訓練科名</t>
    <rPh sb="1" eb="3">
      <t>クンレン</t>
    </rPh>
    <rPh sb="3" eb="5">
      <t>カメイ</t>
    </rPh>
    <phoneticPr fontId="22"/>
  </si>
  <si>
    <t>③
求職者支援訓練
認定番号</t>
    <rPh sb="2" eb="4">
      <t>キュウショク</t>
    </rPh>
    <rPh sb="4" eb="5">
      <t>シャ</t>
    </rPh>
    <rPh sb="5" eb="7">
      <t>シエン</t>
    </rPh>
    <rPh sb="7" eb="9">
      <t>クンレン</t>
    </rPh>
    <rPh sb="10" eb="12">
      <t>ニンテイ</t>
    </rPh>
    <rPh sb="12" eb="14">
      <t>バンゴウ</t>
    </rPh>
    <phoneticPr fontId="22"/>
  </si>
  <si>
    <t>⑤
訓練分野
※リストから
選択すること。</t>
    <rPh sb="2" eb="4">
      <t>クンレン</t>
    </rPh>
    <rPh sb="4" eb="6">
      <t>ブンヤ</t>
    </rPh>
    <rPh sb="15" eb="17">
      <t>センタク</t>
    </rPh>
    <phoneticPr fontId="76"/>
  </si>
  <si>
    <t>⑥
訓練科名</t>
    <rPh sb="2" eb="4">
      <t>クンレン</t>
    </rPh>
    <rPh sb="4" eb="5">
      <t>カ</t>
    </rPh>
    <rPh sb="5" eb="6">
      <t>メイ</t>
    </rPh>
    <phoneticPr fontId="76"/>
  </si>
  <si>
    <t>⑧</t>
    <phoneticPr fontId="22"/>
  </si>
  <si>
    <t>受講者</t>
    <rPh sb="0" eb="3">
      <t>ジュコウシャ</t>
    </rPh>
    <phoneticPr fontId="22"/>
  </si>
  <si>
    <t>中退者</t>
    <rPh sb="0" eb="3">
      <t>チュウタイシャ</t>
    </rPh>
    <phoneticPr fontId="22"/>
  </si>
  <si>
    <t xml:space="preserve">
⑩
うち
就職者</t>
    <rPh sb="6" eb="9">
      <t>シュウショクシャ</t>
    </rPh>
    <phoneticPr fontId="22"/>
  </si>
  <si>
    <t>修了者</t>
    <rPh sb="0" eb="3">
      <t>シュウリョウシャ</t>
    </rPh>
    <phoneticPr fontId="22"/>
  </si>
  <si>
    <t>(例)</t>
    <rPh sb="1" eb="2">
      <t>レイ</t>
    </rPh>
    <phoneticPr fontId="76"/>
  </si>
  <si>
    <t>合計欄</t>
    <rPh sb="0" eb="2">
      <t>ゴウケイ</t>
    </rPh>
    <rPh sb="2" eb="3">
      <t>ラン</t>
    </rPh>
    <phoneticPr fontId="22"/>
  </si>
  <si>
    <t>実践コース</t>
    <rPh sb="0" eb="2">
      <t>ジッセン</t>
    </rPh>
    <phoneticPr fontId="22"/>
  </si>
  <si>
    <t>基礎コース</t>
    <rPh sb="0" eb="2">
      <t>キソ</t>
    </rPh>
    <phoneticPr fontId="22"/>
  </si>
  <si>
    <t>認定様式第15の１号</t>
    <rPh sb="0" eb="2">
      <t>ニンテイ</t>
    </rPh>
    <rPh sb="2" eb="4">
      <t>ヨウシキ</t>
    </rPh>
    <rPh sb="4" eb="5">
      <t>ダイ</t>
    </rPh>
    <rPh sb="9" eb="10">
      <t>ゴウ</t>
    </rPh>
    <phoneticPr fontId="22"/>
  </si>
  <si>
    <t>選定における加点要素確認表（実績枠）</t>
    <rPh sb="0" eb="2">
      <t>センテイ</t>
    </rPh>
    <rPh sb="6" eb="8">
      <t>カテン</t>
    </rPh>
    <rPh sb="8" eb="10">
      <t>ヨウソ</t>
    </rPh>
    <rPh sb="10" eb="13">
      <t>カクニンヒョウ</t>
    </rPh>
    <rPh sb="14" eb="16">
      <t>ジッセキ</t>
    </rPh>
    <rPh sb="16" eb="17">
      <t>ワク</t>
    </rPh>
    <phoneticPr fontId="22"/>
  </si>
  <si>
    <t>訓練実施機関名:</t>
    <rPh sb="0" eb="2">
      <t>クンレン</t>
    </rPh>
    <rPh sb="2" eb="4">
      <t>ジッシ</t>
    </rPh>
    <rPh sb="4" eb="7">
      <t>キカンメイ</t>
    </rPh>
    <phoneticPr fontId="22"/>
  </si>
  <si>
    <t>訓練種別</t>
    <rPh sb="0" eb="2">
      <t>クンレン</t>
    </rPh>
    <rPh sb="2" eb="4">
      <t>シュベツ</t>
    </rPh>
    <phoneticPr fontId="22"/>
  </si>
  <si>
    <t>定員</t>
    <rPh sb="0" eb="2">
      <t>テイイン</t>
    </rPh>
    <phoneticPr fontId="22"/>
  </si>
  <si>
    <t>名</t>
    <rPh sb="0" eb="1">
      <t>メイ</t>
    </rPh>
    <phoneticPr fontId="22"/>
  </si>
  <si>
    <t>１　申請した訓練の内容や質</t>
    <rPh sb="2" eb="4">
      <t>シンセイ</t>
    </rPh>
    <rPh sb="6" eb="8">
      <t>クンレン</t>
    </rPh>
    <rPh sb="9" eb="11">
      <t>ナイヨウ</t>
    </rPh>
    <rPh sb="12" eb="13">
      <t>シツ</t>
    </rPh>
    <phoneticPr fontId="22"/>
  </si>
  <si>
    <t>（１）地域の求人ニーズ等を踏まえた訓練内容</t>
    <phoneticPr fontId="22"/>
  </si>
  <si>
    <r>
      <t>①　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2" eb="4">
      <t>チイキ</t>
    </rPh>
    <rPh sb="8" eb="11">
      <t>クンレンカ</t>
    </rPh>
    <rPh sb="11" eb="13">
      <t>セッテイ</t>
    </rPh>
    <rPh sb="14" eb="16">
      <t>ハイケイ</t>
    </rPh>
    <phoneticPr fontId="22"/>
  </si>
  <si>
    <t>（２）企業実習</t>
    <phoneticPr fontId="22"/>
  </si>
  <si>
    <t>①実施の有無</t>
    <rPh sb="1" eb="3">
      <t>ジッシ</t>
    </rPh>
    <rPh sb="4" eb="6">
      <t>ウム</t>
    </rPh>
    <phoneticPr fontId="22"/>
  </si>
  <si>
    <t>有り</t>
    <rPh sb="0" eb="1">
      <t>ア</t>
    </rPh>
    <phoneticPr fontId="22"/>
  </si>
  <si>
    <t>無し</t>
    <rPh sb="0" eb="1">
      <t>ナ</t>
    </rPh>
    <phoneticPr fontId="22"/>
  </si>
  <si>
    <t>　※有りの場合は以下をご記入ください。</t>
    <rPh sb="2" eb="3">
      <t>ア</t>
    </rPh>
    <rPh sb="5" eb="7">
      <t>バアイ</t>
    </rPh>
    <rPh sb="8" eb="10">
      <t>イカ</t>
    </rPh>
    <rPh sb="12" eb="14">
      <t>キニュウ</t>
    </rPh>
    <phoneticPr fontId="22"/>
  </si>
  <si>
    <t>②企業実習の時間数</t>
    <rPh sb="1" eb="3">
      <t>キギョウ</t>
    </rPh>
    <rPh sb="3" eb="5">
      <t>ジッシュウ</t>
    </rPh>
    <rPh sb="6" eb="9">
      <t>ジカンスウ</t>
    </rPh>
    <phoneticPr fontId="22"/>
  </si>
  <si>
    <t>時間</t>
    <rPh sb="0" eb="2">
      <t>ジカン</t>
    </rPh>
    <phoneticPr fontId="22"/>
  </si>
  <si>
    <t>③訓練時間総合計</t>
    <rPh sb="1" eb="3">
      <t>クンレン</t>
    </rPh>
    <rPh sb="3" eb="5">
      <t>ジカン</t>
    </rPh>
    <rPh sb="5" eb="8">
      <t>ソウゴウケイ</t>
    </rPh>
    <phoneticPr fontId="22"/>
  </si>
  <si>
    <t>④企業実習割合（②/③）</t>
    <rPh sb="1" eb="3">
      <t>キギョウ</t>
    </rPh>
    <rPh sb="3" eb="5">
      <t>ジッシュウ</t>
    </rPh>
    <rPh sb="5" eb="6">
      <t>ワ</t>
    </rPh>
    <rPh sb="6" eb="7">
      <t>ア</t>
    </rPh>
    <phoneticPr fontId="22"/>
  </si>
  <si>
    <t>％</t>
    <phoneticPr fontId="22"/>
  </si>
  <si>
    <t>２　質の向上に取り組んでいる等の運営体制</t>
    <phoneticPr fontId="22"/>
  </si>
  <si>
    <t>認定様式第15の２号</t>
    <rPh sb="0" eb="2">
      <t>ニンテイ</t>
    </rPh>
    <rPh sb="2" eb="4">
      <t>ヨウシキ</t>
    </rPh>
    <rPh sb="4" eb="5">
      <t>ダイ</t>
    </rPh>
    <rPh sb="9" eb="10">
      <t>ゴウ</t>
    </rPh>
    <phoneticPr fontId="22"/>
  </si>
  <si>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22"/>
  </si>
  <si>
    <t>)</t>
    <phoneticPr fontId="22"/>
  </si>
  <si>
    <t>②企業実習時間数</t>
    <rPh sb="1" eb="3">
      <t>キギョウ</t>
    </rPh>
    <rPh sb="3" eb="5">
      <t>ジッシュウ</t>
    </rPh>
    <rPh sb="5" eb="8">
      <t>ジカンスウ</t>
    </rPh>
    <phoneticPr fontId="22"/>
  </si>
  <si>
    <t>３　公共職業訓練の実績</t>
    <rPh sb="2" eb="4">
      <t>コウキョウ</t>
    </rPh>
    <rPh sb="4" eb="6">
      <t>ショクギョウ</t>
    </rPh>
    <rPh sb="6" eb="8">
      <t>クンレン</t>
    </rPh>
    <rPh sb="9" eb="11">
      <t>ジッセキ</t>
    </rPh>
    <phoneticPr fontId="22"/>
  </si>
  <si>
    <t>訓練科名</t>
    <rPh sb="0" eb="3">
      <t>クンレンカ</t>
    </rPh>
    <rPh sb="3" eb="4">
      <t>メイ</t>
    </rPh>
    <phoneticPr fontId="22"/>
  </si>
  <si>
    <t>委託元</t>
    <rPh sb="0" eb="2">
      <t>イタク</t>
    </rPh>
    <rPh sb="2" eb="3">
      <t>モト</t>
    </rPh>
    <phoneticPr fontId="22"/>
  </si>
  <si>
    <t>契約日</t>
    <rPh sb="0" eb="3">
      <t>ケイヤクビ</t>
    </rPh>
    <phoneticPr fontId="22"/>
  </si>
  <si>
    <t>①</t>
    <phoneticPr fontId="22"/>
  </si>
  <si>
    <t>②</t>
    <phoneticPr fontId="22"/>
  </si>
  <si>
    <t>③</t>
    <phoneticPr fontId="22"/>
  </si>
  <si>
    <t>④</t>
    <phoneticPr fontId="22"/>
  </si>
  <si>
    <t>⑤</t>
    <phoneticPr fontId="22"/>
  </si>
  <si>
    <t>※　併せて契約書の写しを添付してください。</t>
    <rPh sb="2" eb="3">
      <t>アワ</t>
    </rPh>
    <rPh sb="5" eb="8">
      <t>ケイヤクショ</t>
    </rPh>
    <rPh sb="9" eb="10">
      <t>ウツ</t>
    </rPh>
    <rPh sb="12" eb="14">
      <t>テンプ</t>
    </rPh>
    <phoneticPr fontId="22"/>
  </si>
  <si>
    <t>※　適宜行を挿入してください。</t>
    <rPh sb="2" eb="4">
      <t>テキギ</t>
    </rPh>
    <rPh sb="4" eb="5">
      <t>ギョウ</t>
    </rPh>
    <rPh sb="6" eb="8">
      <t>ソウニュウ</t>
    </rPh>
    <phoneticPr fontId="22"/>
  </si>
  <si>
    <t>求職者支援法に基づく認定職業訓練に係る改善計画書</t>
    <rPh sb="0" eb="3">
      <t>キュウショクシャ</t>
    </rPh>
    <rPh sb="3" eb="5">
      <t>シエン</t>
    </rPh>
    <rPh sb="5" eb="6">
      <t>ホウ</t>
    </rPh>
    <rPh sb="7" eb="8">
      <t>モト</t>
    </rPh>
    <rPh sb="10" eb="12">
      <t>ニンテイ</t>
    </rPh>
    <phoneticPr fontId="22"/>
  </si>
  <si>
    <t>申請する訓練科名</t>
    <rPh sb="0" eb="2">
      <t>シンセイ</t>
    </rPh>
    <rPh sb="4" eb="7">
      <t>クンレンカ</t>
    </rPh>
    <rPh sb="7" eb="8">
      <t>メイ</t>
    </rPh>
    <phoneticPr fontId="22"/>
  </si>
  <si>
    <t>～</t>
    <phoneticPr fontId="22"/>
  </si>
  <si>
    <t>訓練分野　</t>
  </si>
  <si>
    <t>訓練科名</t>
  </si>
  <si>
    <t>訓練期間　</t>
  </si>
  <si>
    <t>訓練実施施設名　</t>
  </si>
  <si>
    <t>訓練実施施設所在地　</t>
  </si>
  <si>
    <t xml:space="preserve"> 改善するための取組</t>
    <rPh sb="1" eb="3">
      <t>カイゼン</t>
    </rPh>
    <rPh sb="8" eb="10">
      <t>トリクミ</t>
    </rPh>
    <phoneticPr fontId="22"/>
  </si>
  <si>
    <t>3の訓練科について就職率が低調となった要因</t>
    <rPh sb="2" eb="4">
      <t>クンレン</t>
    </rPh>
    <rPh sb="4" eb="5">
      <t>カ</t>
    </rPh>
    <rPh sb="9" eb="12">
      <t>シュウショクリツ</t>
    </rPh>
    <rPh sb="13" eb="15">
      <t>テイチョウ</t>
    </rPh>
    <rPh sb="19" eb="21">
      <t>ヨウイン</t>
    </rPh>
    <phoneticPr fontId="22"/>
  </si>
  <si>
    <t>(1)を踏まえた就職率の改善に向けた取組</t>
    <rPh sb="4" eb="5">
      <t>フ</t>
    </rPh>
    <rPh sb="8" eb="11">
      <t>シュウショクリツ</t>
    </rPh>
    <rPh sb="12" eb="14">
      <t>カイゼン</t>
    </rPh>
    <rPh sb="15" eb="16">
      <t>ム</t>
    </rPh>
    <rPh sb="18" eb="19">
      <t>ト</t>
    </rPh>
    <rPh sb="19" eb="20">
      <t>ク</t>
    </rPh>
    <phoneticPr fontId="22"/>
  </si>
  <si>
    <t>認定様式第16の２号</t>
    <rPh sb="0" eb="2">
      <t>ニンテイ</t>
    </rPh>
    <rPh sb="2" eb="4">
      <t>ヨウシキ</t>
    </rPh>
    <rPh sb="4" eb="5">
      <t>ダイ</t>
    </rPh>
    <rPh sb="9" eb="10">
      <t>ゴウ</t>
    </rPh>
    <phoneticPr fontId="22"/>
  </si>
  <si>
    <t>認定様式第17号</t>
    <rPh sb="0" eb="2">
      <t>ニンテイ</t>
    </rPh>
    <rPh sb="2" eb="4">
      <t>ヨウシキ</t>
    </rPh>
    <rPh sb="4" eb="5">
      <t>ダイ</t>
    </rPh>
    <rPh sb="7" eb="8">
      <t>ゴウ</t>
    </rPh>
    <phoneticPr fontId="22"/>
  </si>
  <si>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22"/>
  </si>
  <si>
    <t>訓練実施機関番号：</t>
    <rPh sb="0" eb="2">
      <t>クンレン</t>
    </rPh>
    <rPh sb="2" eb="4">
      <t>ジッシ</t>
    </rPh>
    <rPh sb="4" eb="6">
      <t>キカン</t>
    </rPh>
    <rPh sb="6" eb="8">
      <t>バンゴウ</t>
    </rPh>
    <phoneticPr fontId="22"/>
  </si>
  <si>
    <t>訓練科名：</t>
    <rPh sb="0" eb="2">
      <t>クンレン</t>
    </rPh>
    <rPh sb="2" eb="4">
      <t>カメイ</t>
    </rPh>
    <phoneticPr fontId="22"/>
  </si>
  <si>
    <t>開講訓練科で提出</t>
    <rPh sb="0" eb="2">
      <t>カイコウ</t>
    </rPh>
    <rPh sb="2" eb="5">
      <t>クンレンカ</t>
    </rPh>
    <rPh sb="6" eb="8">
      <t>テイシュツ</t>
    </rPh>
    <phoneticPr fontId="22"/>
  </si>
  <si>
    <t>受理番号</t>
    <rPh sb="0" eb="2">
      <t>ジュリ</t>
    </rPh>
    <rPh sb="2" eb="4">
      <t>バンゴウ</t>
    </rPh>
    <phoneticPr fontId="22"/>
  </si>
  <si>
    <t>（１）訓練実施施設</t>
    <rPh sb="3" eb="5">
      <t>クンレン</t>
    </rPh>
    <rPh sb="5" eb="7">
      <t>ジッシ</t>
    </rPh>
    <rPh sb="7" eb="9">
      <t>シセツ</t>
    </rPh>
    <phoneticPr fontId="22"/>
  </si>
  <si>
    <t>訓練実施施設所在地</t>
    <rPh sb="0" eb="2">
      <t>クンレン</t>
    </rPh>
    <rPh sb="2" eb="4">
      <t>ジッシ</t>
    </rPh>
    <rPh sb="4" eb="6">
      <t>シセツ</t>
    </rPh>
    <rPh sb="6" eb="9">
      <t>ショザイチ</t>
    </rPh>
    <phoneticPr fontId="22"/>
  </si>
  <si>
    <t>提出済みの書類</t>
    <rPh sb="0" eb="2">
      <t>テイシュツ</t>
    </rPh>
    <rPh sb="2" eb="3">
      <t>ズ</t>
    </rPh>
    <rPh sb="5" eb="7">
      <t>ショルイ</t>
    </rPh>
    <phoneticPr fontId="22"/>
  </si>
  <si>
    <t>変更届出書等
提出あり</t>
    <rPh sb="0" eb="2">
      <t>ヘンコウ</t>
    </rPh>
    <rPh sb="2" eb="3">
      <t>トド</t>
    </rPh>
    <rPh sb="3" eb="5">
      <t>デショ</t>
    </rPh>
    <rPh sb="5" eb="6">
      <t>トウ</t>
    </rPh>
    <rPh sb="7" eb="9">
      <t>テイシュツ</t>
    </rPh>
    <phoneticPr fontId="22"/>
  </si>
  <si>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22"/>
  </si>
  <si>
    <t>賃貸借契約期間（更新している場合は更新した賃貸借期間）</t>
    <rPh sb="8" eb="10">
      <t>コウシン</t>
    </rPh>
    <rPh sb="14" eb="16">
      <t>バアイ</t>
    </rPh>
    <rPh sb="17" eb="19">
      <t>コウシン</t>
    </rPh>
    <rPh sb="21" eb="24">
      <t>チンタイシャク</t>
    </rPh>
    <rPh sb="24" eb="26">
      <t>キカン</t>
    </rPh>
    <phoneticPr fontId="22"/>
  </si>
  <si>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22"/>
  </si>
  <si>
    <t>（２）事務室</t>
    <rPh sb="3" eb="6">
      <t>ジムシツ</t>
    </rPh>
    <phoneticPr fontId="22"/>
  </si>
  <si>
    <t>（１）の内容で確認できる
　　※　以下（２）について記載不要</t>
    <rPh sb="4" eb="6">
      <t>ナイヨウ</t>
    </rPh>
    <rPh sb="7" eb="9">
      <t>カクニン</t>
    </rPh>
    <rPh sb="17" eb="19">
      <t>イカ</t>
    </rPh>
    <rPh sb="26" eb="28">
      <t>キサイ</t>
    </rPh>
    <rPh sb="28" eb="30">
      <t>フヨウ</t>
    </rPh>
    <phoneticPr fontId="22"/>
  </si>
  <si>
    <t>（１）の内容では確認できない</t>
    <rPh sb="4" eb="6">
      <t>ナイヨウ</t>
    </rPh>
    <rPh sb="8" eb="10">
      <t>カクニン</t>
    </rPh>
    <phoneticPr fontId="22"/>
  </si>
  <si>
    <t>自ら所有する事務室を使用する場合の必要書類
（不動産登記簿謄本（写）等）</t>
    <rPh sb="6" eb="9">
      <t>ジムシツ</t>
    </rPh>
    <phoneticPr fontId="22"/>
  </si>
  <si>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22"/>
  </si>
  <si>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22"/>
  </si>
  <si>
    <t>保険会社</t>
    <rPh sb="0" eb="2">
      <t>ホケン</t>
    </rPh>
    <rPh sb="2" eb="4">
      <t>ガイシャ</t>
    </rPh>
    <phoneticPr fontId="22"/>
  </si>
  <si>
    <t>商品名</t>
    <rPh sb="0" eb="3">
      <t>ショウヒンメイ</t>
    </rPh>
    <phoneticPr fontId="22"/>
  </si>
  <si>
    <t>すでに加入している。</t>
    <rPh sb="3" eb="5">
      <t>カニュウ</t>
    </rPh>
    <phoneticPr fontId="22"/>
  </si>
  <si>
    <t>加入期間</t>
    <rPh sb="0" eb="2">
      <t>カニュウ</t>
    </rPh>
    <rPh sb="2" eb="4">
      <t>キカン</t>
    </rPh>
    <phoneticPr fontId="22"/>
  </si>
  <si>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22"/>
  </si>
  <si>
    <t>代表者氏名・役員一覧</t>
    <rPh sb="0" eb="3">
      <t>ダイヒョウシャ</t>
    </rPh>
    <rPh sb="3" eb="5">
      <t>シメイ</t>
    </rPh>
    <rPh sb="6" eb="8">
      <t>ヤクイン</t>
    </rPh>
    <rPh sb="8" eb="10">
      <t>イチラン</t>
    </rPh>
    <phoneticPr fontId="22"/>
  </si>
  <si>
    <t>事業所の名称</t>
    <rPh sb="0" eb="3">
      <t>ジギョウショ</t>
    </rPh>
    <rPh sb="4" eb="6">
      <t>メイショウ</t>
    </rPh>
    <phoneticPr fontId="22"/>
  </si>
  <si>
    <t>雇用保険適用事業所番号
（4ケタ-6ケタ-1ケタ）</t>
    <rPh sb="0" eb="2">
      <t>コヨウ</t>
    </rPh>
    <rPh sb="2" eb="4">
      <t>ホケン</t>
    </rPh>
    <rPh sb="4" eb="6">
      <t>テキヨウ</t>
    </rPh>
    <rPh sb="6" eb="9">
      <t>ジギョウショ</t>
    </rPh>
    <rPh sb="9" eb="11">
      <t>バンゴウ</t>
    </rPh>
    <phoneticPr fontId="22"/>
  </si>
  <si>
    <t>雇用保険適用事業所設置届（写）
事業主事業所各種変更届の事業主控（写）</t>
    <rPh sb="13" eb="14">
      <t>ウツ</t>
    </rPh>
    <rPh sb="33" eb="34">
      <t>ウツ</t>
    </rPh>
    <phoneticPr fontId="22"/>
  </si>
  <si>
    <t>②新規の訓練分野への進出</t>
    <rPh sb="1" eb="3">
      <t>シンキ</t>
    </rPh>
    <rPh sb="4" eb="6">
      <t>クンレン</t>
    </rPh>
    <phoneticPr fontId="22"/>
  </si>
  <si>
    <r>
      <t>①地域における訓練科設定の背景・ねらい</t>
    </r>
    <r>
      <rPr>
        <sz val="9"/>
        <color indexed="8"/>
        <rFont val="ＭＳ ゴシック"/>
        <family val="3"/>
        <charset val="128"/>
      </rPr>
      <t>（求人ニーズの状況・就職の見込み、労働局・地方自治体の要請等）</t>
    </r>
    <r>
      <rPr>
        <sz val="10"/>
        <color indexed="8"/>
        <rFont val="ＭＳ ゴシック"/>
        <family val="3"/>
        <charset val="128"/>
      </rPr>
      <t xml:space="preserve">
　</t>
    </r>
    <r>
      <rPr>
        <sz val="9"/>
        <color indexed="8"/>
        <rFont val="ＭＳ ゴシック"/>
        <family val="3"/>
        <charset val="128"/>
      </rPr>
      <t>※　記載内容が確認できる書類を併せて提出してください。</t>
    </r>
    <rPh sb="1" eb="3">
      <t>チイキ</t>
    </rPh>
    <rPh sb="7" eb="10">
      <t>クンレンカ</t>
    </rPh>
    <rPh sb="10" eb="12">
      <t>セッテイ</t>
    </rPh>
    <rPh sb="13" eb="15">
      <t>ハイケイ</t>
    </rPh>
    <phoneticPr fontId="22"/>
  </si>
  <si>
    <t>（２）企業実習</t>
    <phoneticPr fontId="22"/>
  </si>
  <si>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22"/>
  </si>
  <si>
    <t>様式番号及び様式名等</t>
    <rPh sb="0" eb="2">
      <t>ヨウシキ</t>
    </rPh>
    <rPh sb="2" eb="4">
      <t>バンゴウ</t>
    </rPh>
    <rPh sb="4" eb="5">
      <t>オヨ</t>
    </rPh>
    <rPh sb="6" eb="8">
      <t>ヨウシキ</t>
    </rPh>
    <rPh sb="8" eb="9">
      <t>メイ</t>
    </rPh>
    <rPh sb="9" eb="10">
      <t>トウ</t>
    </rPh>
    <phoneticPr fontId="22"/>
  </si>
  <si>
    <t>添付する書類</t>
    <rPh sb="0" eb="2">
      <t>テンプ</t>
    </rPh>
    <rPh sb="4" eb="6">
      <t>ショルイ</t>
    </rPh>
    <phoneticPr fontId="22"/>
  </si>
  <si>
    <t>企業実習先一覧</t>
    <phoneticPr fontId="21"/>
  </si>
  <si>
    <t>選定における加点要素確認表（新規参入枠）</t>
    <phoneticPr fontId="21"/>
  </si>
  <si>
    <t>訓練日数</t>
    <rPh sb="0" eb="2">
      <t>クンレン</t>
    </rPh>
    <rPh sb="2" eb="4">
      <t>ニッスウ</t>
    </rPh>
    <phoneticPr fontId="22"/>
  </si>
  <si>
    <t>計</t>
    <rPh sb="0" eb="1">
      <t>ケイ</t>
    </rPh>
    <phoneticPr fontId="22"/>
  </si>
  <si>
    <t>様式第４号添付資料</t>
    <rPh sb="0" eb="2">
      <t>ヨウシキ</t>
    </rPh>
    <rPh sb="2" eb="3">
      <t>ダイ</t>
    </rPh>
    <rPh sb="4" eb="5">
      <t>ゴウ</t>
    </rPh>
    <rPh sb="5" eb="7">
      <t>テンプ</t>
    </rPh>
    <rPh sb="7" eb="9">
      <t>シリョウ</t>
    </rPh>
    <phoneticPr fontId="22"/>
  </si>
  <si>
    <t>代表者氏名･役員一覧</t>
    <rPh sb="3" eb="5">
      <t>シメイ</t>
    </rPh>
    <phoneticPr fontId="22"/>
  </si>
  <si>
    <t>ｼﾒｲ
(半角カタカナ）</t>
    <rPh sb="5" eb="7">
      <t>ハンカク</t>
    </rPh>
    <phoneticPr fontId="22"/>
  </si>
  <si>
    <t>氏名
（全角）</t>
    <rPh sb="0" eb="2">
      <t>シメイ</t>
    </rPh>
    <rPh sb="4" eb="6">
      <t>ゼンカク</t>
    </rPh>
    <phoneticPr fontId="22"/>
  </si>
  <si>
    <r>
      <t xml:space="preserve">和暦
</t>
    </r>
    <r>
      <rPr>
        <sz val="7"/>
        <rFont val="ＭＳ ゴシック"/>
        <family val="3"/>
        <charset val="128"/>
      </rPr>
      <t>大正:T
昭和:S
平成:H</t>
    </r>
    <rPh sb="0" eb="2">
      <t>ワレキ</t>
    </rPh>
    <rPh sb="3" eb="5">
      <t>タイショウ</t>
    </rPh>
    <rPh sb="8" eb="10">
      <t>ショウワ</t>
    </rPh>
    <rPh sb="13" eb="15">
      <t>ヘイセイ</t>
    </rPh>
    <phoneticPr fontId="22"/>
  </si>
  <si>
    <r>
      <t xml:space="preserve">性別
</t>
    </r>
    <r>
      <rPr>
        <sz val="9"/>
        <rFont val="ＭＳ ゴシック"/>
        <family val="3"/>
        <charset val="128"/>
      </rPr>
      <t>男性</t>
    </r>
    <r>
      <rPr>
        <sz val="11"/>
        <rFont val="ＭＳ ゴシック"/>
        <family val="3"/>
        <charset val="128"/>
      </rPr>
      <t>:</t>
    </r>
    <r>
      <rPr>
        <sz val="10"/>
        <rFont val="ＭＳ ゴシック"/>
        <family val="3"/>
        <charset val="128"/>
      </rPr>
      <t>M</t>
    </r>
    <r>
      <rPr>
        <sz val="11"/>
        <rFont val="ＭＳ ゴシック"/>
        <family val="3"/>
        <charset val="128"/>
      </rPr>
      <t xml:space="preserve"> 
</t>
    </r>
    <r>
      <rPr>
        <sz val="9"/>
        <rFont val="ＭＳ ゴシック"/>
        <family val="3"/>
        <charset val="128"/>
      </rPr>
      <t>女性:</t>
    </r>
    <r>
      <rPr>
        <sz val="10"/>
        <rFont val="ＭＳ ゴシック"/>
        <family val="3"/>
        <charset val="128"/>
      </rPr>
      <t>F</t>
    </r>
    <rPh sb="0" eb="2">
      <t>セイベツ</t>
    </rPh>
    <rPh sb="3" eb="5">
      <t>ダンセイ</t>
    </rPh>
    <rPh sb="9" eb="11">
      <t>ジョセイ</t>
    </rPh>
    <phoneticPr fontId="22"/>
  </si>
  <si>
    <t>会社名</t>
    <rPh sb="0" eb="3">
      <t>カイシャメイ</t>
    </rPh>
    <phoneticPr fontId="22"/>
  </si>
  <si>
    <t>役職名</t>
    <rPh sb="0" eb="3">
      <t>ヤクショクメイ</t>
    </rPh>
    <phoneticPr fontId="22"/>
  </si>
  <si>
    <t>求職者支援訓練コース案内</t>
    <rPh sb="0" eb="2">
      <t>キュウショク</t>
    </rPh>
    <rPh sb="2" eb="3">
      <t>シャ</t>
    </rPh>
    <rPh sb="3" eb="5">
      <t>シエン</t>
    </rPh>
    <phoneticPr fontId="22"/>
  </si>
  <si>
    <t>土日祝日の訓練の有無</t>
    <rPh sb="0" eb="2">
      <t>ドニチ</t>
    </rPh>
    <rPh sb="2" eb="4">
      <t>シュクジツ</t>
    </rPh>
    <rPh sb="5" eb="7">
      <t>クンレン</t>
    </rPh>
    <rPh sb="8" eb="10">
      <t>ウム</t>
    </rPh>
    <phoneticPr fontId="22"/>
  </si>
  <si>
    <t>受講申込者が定員の半数に満たない場合は、訓練が中止となる場合があります。</t>
    <rPh sb="0" eb="2">
      <t>ジュコウ</t>
    </rPh>
    <rPh sb="2" eb="4">
      <t>モウシコミ</t>
    </rPh>
    <rPh sb="4" eb="5">
      <t>シャ</t>
    </rPh>
    <rPh sb="6" eb="8">
      <t>テイイン</t>
    </rPh>
    <rPh sb="9" eb="11">
      <t>ハンスウ</t>
    </rPh>
    <rPh sb="12" eb="13">
      <t>ミ</t>
    </rPh>
    <rPh sb="16" eb="18">
      <t>バアイ</t>
    </rPh>
    <rPh sb="20" eb="22">
      <t>クンレン</t>
    </rPh>
    <rPh sb="23" eb="25">
      <t>チュウシ</t>
    </rPh>
    <rPh sb="28" eb="30">
      <t>バアイ</t>
    </rPh>
    <phoneticPr fontId="22"/>
  </si>
  <si>
    <t>受講申込書提出場所</t>
    <rPh sb="0" eb="2">
      <t>ジュコウ</t>
    </rPh>
    <rPh sb="2" eb="5">
      <t>モウシコミショ</t>
    </rPh>
    <rPh sb="5" eb="7">
      <t>テイシュツ</t>
    </rPh>
    <rPh sb="7" eb="9">
      <t>バショ</t>
    </rPh>
    <phoneticPr fontId="22"/>
  </si>
  <si>
    <t>選考試験実施日</t>
    <rPh sb="0" eb="2">
      <t>センコウ</t>
    </rPh>
    <rPh sb="2" eb="4">
      <t>シケン</t>
    </rPh>
    <rPh sb="4" eb="6">
      <t>ジッシ</t>
    </rPh>
    <rPh sb="6" eb="7">
      <t>ビ</t>
    </rPh>
    <phoneticPr fontId="22"/>
  </si>
  <si>
    <t>選考結果発送日</t>
    <rPh sb="4" eb="6">
      <t>ハッソウ</t>
    </rPh>
    <phoneticPr fontId="22"/>
  </si>
  <si>
    <t>選考試験実施場所</t>
    <rPh sb="0" eb="2">
      <t>センコウ</t>
    </rPh>
    <rPh sb="2" eb="4">
      <t>シケン</t>
    </rPh>
    <rPh sb="4" eb="6">
      <t>ジッシ</t>
    </rPh>
    <rPh sb="6" eb="8">
      <t>バショ</t>
    </rPh>
    <phoneticPr fontId="22"/>
  </si>
  <si>
    <t>持参する物</t>
    <rPh sb="0" eb="2">
      <t>ジサン</t>
    </rPh>
    <rPh sb="4" eb="5">
      <t>モノ</t>
    </rPh>
    <phoneticPr fontId="22"/>
  </si>
  <si>
    <t>訓練実施施設の所在地</t>
    <rPh sb="0" eb="2">
      <t>クンレン</t>
    </rPh>
    <rPh sb="2" eb="4">
      <t>ジッシ</t>
    </rPh>
    <rPh sb="4" eb="6">
      <t>シセツ</t>
    </rPh>
    <rPh sb="7" eb="10">
      <t>ショザイチ</t>
    </rPh>
    <phoneticPr fontId="22"/>
  </si>
  <si>
    <t>お問い合わせ担当者</t>
    <rPh sb="1" eb="2">
      <t>ト</t>
    </rPh>
    <rPh sb="3" eb="4">
      <t>ア</t>
    </rPh>
    <rPh sb="6" eb="9">
      <t>タントウシャ</t>
    </rPh>
    <phoneticPr fontId="22"/>
  </si>
  <si>
    <t>受講生の負担する費用の注意点</t>
    <rPh sb="0" eb="3">
      <t>ジュコウセイ</t>
    </rPh>
    <rPh sb="4" eb="6">
      <t>フタン</t>
    </rPh>
    <rPh sb="8" eb="10">
      <t>ヒヨウ</t>
    </rPh>
    <rPh sb="11" eb="14">
      <t>チュウイテン</t>
    </rPh>
    <phoneticPr fontId="22"/>
  </si>
  <si>
    <t>　受講者の負担する費用</t>
  </si>
  <si>
    <t>合計</t>
  </si>
  <si>
    <t>実施体制等確認表</t>
    <phoneticPr fontId="22"/>
  </si>
  <si>
    <t>～</t>
  </si>
  <si>
    <t>※　金額は、すべて税込みです。</t>
    <rPh sb="2" eb="4">
      <t>キンガク</t>
    </rPh>
    <rPh sb="9" eb="11">
      <t>ゼイコミ</t>
    </rPh>
    <phoneticPr fontId="22"/>
  </si>
  <si>
    <t>入校式開始時間</t>
    <rPh sb="0" eb="3">
      <t>ニュウコウシキ</t>
    </rPh>
    <rPh sb="3" eb="5">
      <t>カイシ</t>
    </rPh>
    <rPh sb="5" eb="7">
      <t>ジカン</t>
    </rPh>
    <phoneticPr fontId="22"/>
  </si>
  <si>
    <t>修了式開始時間</t>
    <rPh sb="0" eb="2">
      <t>シュウリョウ</t>
    </rPh>
    <rPh sb="2" eb="3">
      <t>シキ</t>
    </rPh>
    <rPh sb="3" eb="5">
      <t>カイシ</t>
    </rPh>
    <rPh sb="5" eb="7">
      <t>ジカン</t>
    </rPh>
    <phoneticPr fontId="22"/>
  </si>
  <si>
    <t>第９号</t>
    <phoneticPr fontId="22"/>
  </si>
  <si>
    <t>第１２号</t>
    <phoneticPr fontId="22"/>
  </si>
  <si>
    <t>認定様式第12号</t>
    <phoneticPr fontId="22"/>
  </si>
  <si>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22"/>
  </si>
  <si>
    <t>訓練実施施設の見学</t>
    <rPh sb="0" eb="2">
      <t>クンレン</t>
    </rPh>
    <rPh sb="2" eb="4">
      <t>ジッシ</t>
    </rPh>
    <rPh sb="4" eb="6">
      <t>シセツ</t>
    </rPh>
    <rPh sb="7" eb="9">
      <t>ケンガク</t>
    </rPh>
    <phoneticPr fontId="21"/>
  </si>
  <si>
    <t>見学可能日</t>
    <rPh sb="0" eb="2">
      <t>ケンガク</t>
    </rPh>
    <rPh sb="2" eb="4">
      <t>カノウ</t>
    </rPh>
    <rPh sb="4" eb="5">
      <t>ビ</t>
    </rPh>
    <phoneticPr fontId="21"/>
  </si>
  <si>
    <t>（注）受講申込みをするためには、ハローワークで複数回の相談を行うことが条件になります。このため、</t>
    <rPh sb="1" eb="2">
      <t>チュウ</t>
    </rPh>
    <rPh sb="3" eb="5">
      <t>ジュコウ</t>
    </rPh>
    <rPh sb="5" eb="7">
      <t>モウシコ</t>
    </rPh>
    <rPh sb="23" eb="26">
      <t>フクスウカイ</t>
    </rPh>
    <rPh sb="27" eb="29">
      <t>ソウダン</t>
    </rPh>
    <rPh sb="30" eb="31">
      <t>オコナ</t>
    </rPh>
    <rPh sb="35" eb="37">
      <t>ジョウケン</t>
    </rPh>
    <phoneticPr fontId="21"/>
  </si>
  <si>
    <t>までにハローワークで初回の相談を行う必要があります。</t>
    <rPh sb="10" eb="12">
      <t>ショカイ</t>
    </rPh>
    <rPh sb="13" eb="15">
      <t>ソウダン</t>
    </rPh>
    <rPh sb="16" eb="17">
      <t>オコナ</t>
    </rPh>
    <rPh sb="18" eb="20">
      <t>ヒツヨウ</t>
    </rPh>
    <phoneticPr fontId="21"/>
  </si>
  <si>
    <t>（注）</t>
    <phoneticPr fontId="22"/>
  </si>
  <si>
    <t>訓練施設PR欄 （過去の訓練の実績、就職率、就職先、訓練の特徴等）</t>
    <rPh sb="0" eb="2">
      <t>クンレン</t>
    </rPh>
    <rPh sb="2" eb="4">
      <t>シセツ</t>
    </rPh>
    <rPh sb="6" eb="7">
      <t>ラン</t>
    </rPh>
    <rPh sb="22" eb="24">
      <t>シュウショク</t>
    </rPh>
    <rPh sb="24" eb="25">
      <t>サキ</t>
    </rPh>
    <rPh sb="26" eb="28">
      <t>クンレン</t>
    </rPh>
    <rPh sb="29" eb="31">
      <t>トクチョウ</t>
    </rPh>
    <rPh sb="31" eb="32">
      <t>トウ</t>
    </rPh>
    <phoneticPr fontId="22"/>
  </si>
  <si>
    <t>支部受理日</t>
    <rPh sb="2" eb="4">
      <t>ジュリ</t>
    </rPh>
    <rPh sb="3" eb="4">
      <t>リ</t>
    </rPh>
    <rPh sb="4" eb="5">
      <t>ヒ</t>
    </rPh>
    <phoneticPr fontId="22"/>
  </si>
  <si>
    <t>第３号</t>
    <phoneticPr fontId="22"/>
  </si>
  <si>
    <t>駐車場の有無、
台数及び料金</t>
    <rPh sb="0" eb="3">
      <t>チュウシャジョウ</t>
    </rPh>
    <phoneticPr fontId="22"/>
  </si>
  <si>
    <t>駐輪場の有無、
台数及び料金</t>
    <rPh sb="0" eb="3">
      <t>チュウリンジョウ</t>
    </rPh>
    <rPh sb="4" eb="6">
      <t>ウム</t>
    </rPh>
    <rPh sb="8" eb="10">
      <t>ダイスウ</t>
    </rPh>
    <rPh sb="10" eb="11">
      <t>オヨ</t>
    </rPh>
    <rPh sb="12" eb="14">
      <t>リョウキン</t>
    </rPh>
    <phoneticPr fontId="22"/>
  </si>
  <si>
    <t>第２号</t>
    <phoneticPr fontId="22"/>
  </si>
  <si>
    <t>商号又は名称</t>
    <phoneticPr fontId="22"/>
  </si>
  <si>
    <t>付けで認定申請した職業訓練の実施等による特定求職者の就職の</t>
    <phoneticPr fontId="22"/>
  </si>
  <si>
    <t>⑥</t>
    <phoneticPr fontId="22"/>
  </si>
  <si>
    <t>⑦</t>
    <phoneticPr fontId="22"/>
  </si>
  <si>
    <t>受講者に対する受講オリエンテーション実施概要</t>
  </si>
  <si>
    <t>（１）受講に当たっての規則</t>
  </si>
  <si>
    <t>・出席管理</t>
  </si>
  <si>
    <t>・受講者が故意又は重大な過失により設備又は物品を亡失又はき損した場合の弁償</t>
  </si>
  <si>
    <t>・環境整備（教室の清掃等）</t>
  </si>
  <si>
    <t>（２）受講者に対する訓練サービス上の責務（訓練受講や就職支援に関するバックアップ体制）</t>
  </si>
  <si>
    <t>（20）ソーシャルメディア等による情報発信の際の注意</t>
  </si>
  <si>
    <t xml:space="preserve"> ・受講に必要な要件</t>
    <phoneticPr fontId="22"/>
  </si>
  <si>
    <t xml:space="preserve">・受講に当たっての心構えと態度（規律、服装） </t>
    <phoneticPr fontId="22"/>
  </si>
  <si>
    <t xml:space="preserve"> ・修了の判断基準</t>
    <phoneticPr fontId="22"/>
  </si>
  <si>
    <t>・遅刻・早退・欠席時の取扱と連絡・届出方法</t>
    <phoneticPr fontId="22"/>
  </si>
  <si>
    <t xml:space="preserve">（４）安全衛生上の注意事項 </t>
    <phoneticPr fontId="22"/>
  </si>
  <si>
    <t xml:space="preserve">（６）個人情報の取扱 </t>
    <phoneticPr fontId="22"/>
  </si>
  <si>
    <t>（７）放課後の自習その他の学習サポート</t>
    <phoneticPr fontId="22"/>
  </si>
  <si>
    <t xml:space="preserve">（８）就職支援 </t>
    <phoneticPr fontId="22"/>
  </si>
  <si>
    <t>（９）災害補償制度・損害補償制度の説明</t>
    <phoneticPr fontId="22"/>
  </si>
  <si>
    <t xml:space="preserve">（10）ハローワークへの来所日 </t>
    <phoneticPr fontId="22"/>
  </si>
  <si>
    <t>（11）緊急連絡先の把握</t>
    <phoneticPr fontId="22"/>
  </si>
  <si>
    <t xml:space="preserve">（12）施設設備の使用方法 </t>
    <phoneticPr fontId="22"/>
  </si>
  <si>
    <t>（13）喫煙場所</t>
    <phoneticPr fontId="22"/>
  </si>
  <si>
    <t xml:space="preserve">（14）教室内での飲食 </t>
    <phoneticPr fontId="22"/>
  </si>
  <si>
    <t>（16）手続に関する問合せ等窓口</t>
    <phoneticPr fontId="22"/>
  </si>
  <si>
    <t>（18）苦情の相談窓口</t>
    <phoneticPr fontId="22"/>
  </si>
  <si>
    <t>（17）ハラスメントの相談窓口</t>
    <phoneticPr fontId="22"/>
  </si>
  <si>
    <t>（19）機構支部職員による実施状況確認</t>
    <phoneticPr fontId="22"/>
  </si>
  <si>
    <t>退校処分の取扱いに係る周知方法</t>
    <rPh sb="0" eb="2">
      <t>タイコウ</t>
    </rPh>
    <rPh sb="2" eb="4">
      <t>ショブン</t>
    </rPh>
    <phoneticPr fontId="22"/>
  </si>
  <si>
    <t>訓練概要</t>
    <phoneticPr fontId="22"/>
  </si>
  <si>
    <t>訓練対象者の条件</t>
    <phoneticPr fontId="22"/>
  </si>
  <si>
    <t>最寄駅等</t>
    <phoneticPr fontId="22"/>
  </si>
  <si>
    <t>）認定機関（</t>
    <phoneticPr fontId="22"/>
  </si>
  <si>
    <t>訓 練 内 容</t>
    <phoneticPr fontId="22"/>
  </si>
  <si>
    <t>訓練概要</t>
    <phoneticPr fontId="22"/>
  </si>
  <si>
    <t xml:space="preserve"> </t>
    <phoneticPr fontId="22"/>
  </si>
  <si>
    <t>加入予定の保険に関するリーフレット等</t>
    <rPh sb="0" eb="2">
      <t>カニュウ</t>
    </rPh>
    <rPh sb="2" eb="4">
      <t>ヨテイ</t>
    </rPh>
    <rPh sb="5" eb="7">
      <t>ホケン</t>
    </rPh>
    <rPh sb="8" eb="9">
      <t>カン</t>
    </rPh>
    <rPh sb="17" eb="18">
      <t>トウ</t>
    </rPh>
    <phoneticPr fontId="22"/>
  </si>
  <si>
    <t>所在地</t>
    <phoneticPr fontId="22"/>
  </si>
  <si>
    <t>支援に関する法律（求職者支援法）に基づく職業訓練について、下記のとおり誓約します。</t>
    <phoneticPr fontId="22"/>
  </si>
  <si>
    <t>　（１）提出する書類については事実と相違ないこと。</t>
    <phoneticPr fontId="22"/>
  </si>
  <si>
    <t>（申請者）</t>
    <phoneticPr fontId="22"/>
  </si>
  <si>
    <t>（注意事項）</t>
    <phoneticPr fontId="22"/>
  </si>
  <si>
    <t xml:space="preserve"> 認定職業訓練実施奨励金等について不正受給等を行った場合は、都道府県労働局により</t>
    <phoneticPr fontId="22"/>
  </si>
  <si>
    <t>　　受けることがあります。</t>
    <phoneticPr fontId="22"/>
  </si>
  <si>
    <t xml:space="preserve"> 認定された訓練コースの実施に係る事項（「就職率」、「応募倍率」など）について、</t>
    <phoneticPr fontId="22"/>
  </si>
  <si>
    <t>　　厚生労働省及び高齢・障害・求職者雇用支援機構において、情報開示する場合があります。</t>
    <rPh sb="7" eb="8">
      <t>オヨ</t>
    </rPh>
    <phoneticPr fontId="22"/>
  </si>
  <si>
    <t>災害補償制度の措置等に係る保険への加入</t>
    <rPh sb="7" eb="9">
      <t>ソチ</t>
    </rPh>
    <rPh sb="11" eb="12">
      <t>カカ</t>
    </rPh>
    <rPh sb="13" eb="15">
      <t>ホケン</t>
    </rPh>
    <rPh sb="17" eb="19">
      <t>カニュウ</t>
    </rPh>
    <phoneticPr fontId="22"/>
  </si>
  <si>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22"/>
  </si>
  <si>
    <t>※ 本内容は、受講オリエンテーション時に書面により受講者に配付すること。</t>
    <phoneticPr fontId="22"/>
  </si>
  <si>
    <t>－</t>
    <phoneticPr fontId="22"/>
  </si>
  <si>
    <t>（５）教科書等の購入方法及び自己負担額
     （受講者が負担する費用を全て明記すること）</t>
    <phoneticPr fontId="22"/>
  </si>
  <si>
    <t>(2)</t>
  </si>
  <si>
    <r>
      <t>（１）訓練科名</t>
    </r>
    <r>
      <rPr>
        <sz val="14"/>
        <rFont val="ＭＳ 明朝"/>
        <family val="1"/>
        <charset val="128"/>
      </rPr>
      <t>（40文字以内）</t>
    </r>
    <r>
      <rPr>
        <u/>
        <sz val="16"/>
        <rFont val="ＭＳ 明朝"/>
        <family val="1"/>
        <charset val="128"/>
      </rPr>
      <t/>
    </r>
    <rPh sb="10" eb="12">
      <t>モジ</t>
    </rPh>
    <rPh sb="12" eb="14">
      <t>イナイ</t>
    </rPh>
    <phoneticPr fontId="22"/>
  </si>
  <si>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22"/>
  </si>
  <si>
    <t xml:space="preserve"> 施設名：福岡支部</t>
    <rPh sb="1" eb="3">
      <t>シセツ</t>
    </rPh>
    <rPh sb="3" eb="4">
      <t>メイ</t>
    </rPh>
    <rPh sb="5" eb="7">
      <t>フクオカ</t>
    </rPh>
    <rPh sb="7" eb="9">
      <t>シブ</t>
    </rPh>
    <phoneticPr fontId="22"/>
  </si>
  <si>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21"/>
  </si>
  <si>
    <t>⑦職場見学等の機会提供</t>
    <phoneticPr fontId="22"/>
  </si>
  <si>
    <t>⑧地域の雇用情勢等に関する就職講話</t>
    <phoneticPr fontId="22"/>
  </si>
  <si>
    <t>⑩職業紹介（無料職業紹介又は有料職業紹介事業の許可を受けている場合に限る。）</t>
    <phoneticPr fontId="22"/>
  </si>
  <si>
    <r>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t>
    </r>
    <r>
      <rPr>
        <sz val="12"/>
        <rFont val="ＭＳ ゴシック"/>
        <family val="3"/>
        <charset val="128"/>
      </rPr>
      <t>、就職支援必須事項が適切に実施されるよう管理し、
　　　　確保すること。
　　　ハ　就職支援に関して、公共職業安定所その他職業紹介機関、事業主団体等との連携を確保すること。
　　　ニ　訓練修了者及び就職理由退校者の就職状況を把握、管理すること。</t>
    </r>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54" eb="156">
      <t>カクホ</t>
    </rPh>
    <rPh sb="167" eb="169">
      <t>シュウショク</t>
    </rPh>
    <rPh sb="169" eb="171">
      <t>シエン</t>
    </rPh>
    <rPh sb="172" eb="173">
      <t>カン</t>
    </rPh>
    <rPh sb="176" eb="178">
      <t>コウキョウ</t>
    </rPh>
    <rPh sb="178" eb="180">
      <t>ショクギョウ</t>
    </rPh>
    <rPh sb="180" eb="183">
      <t>アンテイショ</t>
    </rPh>
    <rPh sb="185" eb="186">
      <t>タ</t>
    </rPh>
    <rPh sb="186" eb="188">
      <t>ショクギョウ</t>
    </rPh>
    <rPh sb="188" eb="190">
      <t>ショウカイ</t>
    </rPh>
    <rPh sb="190" eb="192">
      <t>キカン</t>
    </rPh>
    <rPh sb="193" eb="196">
      <t>ジギョウヌシ</t>
    </rPh>
    <rPh sb="196" eb="198">
      <t>ダンタイ</t>
    </rPh>
    <rPh sb="198" eb="199">
      <t>トウ</t>
    </rPh>
    <rPh sb="201" eb="203">
      <t>レンケイ</t>
    </rPh>
    <rPh sb="204" eb="206">
      <t>カクホ</t>
    </rPh>
    <rPh sb="217" eb="219">
      <t>クンレン</t>
    </rPh>
    <rPh sb="219" eb="222">
      <t>シュウリョウシャ</t>
    </rPh>
    <rPh sb="222" eb="223">
      <t>オヨ</t>
    </rPh>
    <rPh sb="224" eb="226">
      <t>シュウショク</t>
    </rPh>
    <rPh sb="226" eb="228">
      <t>リユウ</t>
    </rPh>
    <rPh sb="228" eb="230">
      <t>タイコウ</t>
    </rPh>
    <rPh sb="230" eb="231">
      <t>シャ</t>
    </rPh>
    <rPh sb="232" eb="234">
      <t>シュウショク</t>
    </rPh>
    <rPh sb="234" eb="236">
      <t>ジョウキョウ</t>
    </rPh>
    <rPh sb="237" eb="239">
      <t>ハアク</t>
    </rPh>
    <rPh sb="240" eb="242">
      <t>カンリ</t>
    </rPh>
    <phoneticPr fontId="22"/>
  </si>
  <si>
    <t>⑨キャリアコンサルタントを招へいした個別相談</t>
    <phoneticPr fontId="22"/>
  </si>
  <si>
    <t>キャリアコンサルティング実施予定表</t>
    <rPh sb="12" eb="14">
      <t>ジッシ</t>
    </rPh>
    <rPh sb="14" eb="16">
      <t>ヨテイ</t>
    </rPh>
    <rPh sb="16" eb="17">
      <t>ヒョウ</t>
    </rPh>
    <phoneticPr fontId="22"/>
  </si>
  <si>
    <t>１級又は２級キャリアコンサルティング技能士</t>
    <rPh sb="1" eb="2">
      <t>キュウ</t>
    </rPh>
    <rPh sb="2" eb="3">
      <t>マタ</t>
    </rPh>
    <rPh sb="5" eb="6">
      <t>キュウ</t>
    </rPh>
    <phoneticPr fontId="22"/>
  </si>
  <si>
    <t>受理番号：</t>
    <rPh sb="0" eb="2">
      <t>ジュリ</t>
    </rPh>
    <rPh sb="2" eb="4">
      <t>バンゴウ</t>
    </rPh>
    <phoneticPr fontId="22"/>
  </si>
  <si>
    <t>訓練の種別</t>
    <rPh sb="0" eb="2">
      <t>クンレン</t>
    </rPh>
    <rPh sb="3" eb="5">
      <t>シュベツ</t>
    </rPh>
    <phoneticPr fontId="22"/>
  </si>
  <si>
    <t>（</t>
    <phoneticPr fontId="136"/>
  </si>
  <si>
    <t>）</t>
    <phoneticPr fontId="136"/>
  </si>
  <si>
    <t>実践コース</t>
    <phoneticPr fontId="22"/>
  </si>
  <si>
    <t>託児サービス支援付訓練コース</t>
    <rPh sb="0" eb="2">
      <t>タクジ</t>
    </rPh>
    <rPh sb="6" eb="8">
      <t>シエン</t>
    </rPh>
    <rPh sb="8" eb="9">
      <t>ツ</t>
    </rPh>
    <rPh sb="9" eb="11">
      <t>クンレン</t>
    </rPh>
    <phoneticPr fontId="22"/>
  </si>
  <si>
    <t>短時間訓練コース</t>
    <rPh sb="0" eb="3">
      <t>タンジカン</t>
    </rPh>
    <rPh sb="3" eb="5">
      <t>クンレン</t>
    </rPh>
    <phoneticPr fontId="22"/>
  </si>
  <si>
    <t>※40文字以内で記入してください。</t>
    <phoneticPr fontId="22"/>
  </si>
  <si>
    <t>面接</t>
  </si>
  <si>
    <t>筆記試験</t>
    <phoneticPr fontId="22"/>
  </si>
  <si>
    <t>その他 （</t>
    <phoneticPr fontId="22"/>
  </si>
  <si>
    <t>か月 ）</t>
    <phoneticPr fontId="136"/>
  </si>
  <si>
    <t>（ 訓練日数</t>
    <phoneticPr fontId="22"/>
  </si>
  <si>
    <t>日 ）</t>
    <phoneticPr fontId="22"/>
  </si>
  <si>
    <t>訓練定員</t>
    <rPh sb="0" eb="2">
      <t>クンレン</t>
    </rPh>
    <rPh sb="2" eb="4">
      <t>テイイン</t>
    </rPh>
    <phoneticPr fontId="136"/>
  </si>
  <si>
    <t>訓練対象者の条件</t>
    <rPh sb="0" eb="2">
      <t>クンレン</t>
    </rPh>
    <rPh sb="2" eb="5">
      <t>タイショウシャ</t>
    </rPh>
    <rPh sb="6" eb="8">
      <t>ジョウケン</t>
    </rPh>
    <phoneticPr fontId="22"/>
  </si>
  <si>
    <r>
      <t xml:space="preserve">訓練推奨者
</t>
    </r>
    <r>
      <rPr>
        <sz val="6"/>
        <rFont val="ＭＳ Ｐゴシック"/>
        <family val="3"/>
        <charset val="128"/>
      </rPr>
      <t>(特定の者を想定する場合のみ)</t>
    </r>
    <phoneticPr fontId="22"/>
  </si>
  <si>
    <t>新規学校卒業者</t>
    <phoneticPr fontId="22"/>
  </si>
  <si>
    <t>ニート等の若者</t>
    <phoneticPr fontId="22"/>
  </si>
  <si>
    <t>障害者</t>
  </si>
  <si>
    <t>母子家庭の母等</t>
    <phoneticPr fontId="22"/>
  </si>
  <si>
    <t>被災者</t>
    <phoneticPr fontId="22"/>
  </si>
  <si>
    <t>外国人</t>
    <phoneticPr fontId="22"/>
  </si>
  <si>
    <t>その他</t>
    <phoneticPr fontId="22"/>
  </si>
  <si>
    <t>名称 （</t>
    <rPh sb="0" eb="2">
      <t>メイショウ</t>
    </rPh>
    <phoneticPr fontId="22"/>
  </si>
  <si>
    <t>） 認定機関 （</t>
    <phoneticPr fontId="22"/>
  </si>
  <si>
    <t>訓練内容</t>
    <rPh sb="2" eb="4">
      <t>ナイヨウ</t>
    </rPh>
    <phoneticPr fontId="22"/>
  </si>
  <si>
    <t>科目の内容</t>
    <rPh sb="0" eb="2">
      <t>カモク</t>
    </rPh>
    <rPh sb="3" eb="5">
      <t>ナイヨウ</t>
    </rPh>
    <phoneticPr fontId="136"/>
  </si>
  <si>
    <t>学科</t>
    <rPh sb="0" eb="2">
      <t>ガッカ</t>
    </rPh>
    <phoneticPr fontId="136"/>
  </si>
  <si>
    <t>実技</t>
    <rPh sb="0" eb="2">
      <t>ジツギ</t>
    </rPh>
    <phoneticPr fontId="136"/>
  </si>
  <si>
    <t>実施しない</t>
    <phoneticPr fontId="22"/>
  </si>
  <si>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</si>
  <si>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136"/>
  </si>
  <si>
    <t>訓練時間総合計</t>
    <phoneticPr fontId="136"/>
  </si>
  <si>
    <t>企業実習</t>
    <rPh sb="0" eb="2">
      <t>キギョウ</t>
    </rPh>
    <rPh sb="2" eb="4">
      <t>ジッシュウ</t>
    </rPh>
    <phoneticPr fontId="136"/>
  </si>
  <si>
    <t>受講者の負担する費用</t>
    <rPh sb="0" eb="3">
      <t>ジュコウシャ</t>
    </rPh>
    <rPh sb="4" eb="6">
      <t>フタン</t>
    </rPh>
    <rPh sb="8" eb="10">
      <t>ヒヨウ</t>
    </rPh>
    <phoneticPr fontId="22"/>
  </si>
  <si>
    <t>教科書代</t>
    <phoneticPr fontId="22"/>
  </si>
  <si>
    <t>その他 （</t>
    <rPh sb="2" eb="3">
      <t>タ</t>
    </rPh>
    <phoneticPr fontId="136"/>
  </si>
  <si>
    <t>備考 （</t>
    <rPh sb="0" eb="2">
      <t>ビコウ</t>
    </rPh>
    <phoneticPr fontId="136"/>
  </si>
  <si>
    <t>指導方法</t>
    <phoneticPr fontId="22"/>
  </si>
  <si>
    <t>訓練形態（個別指導・補講を除く）</t>
    <rPh sb="0" eb="2">
      <t>クンレン</t>
    </rPh>
    <rPh sb="2" eb="4">
      <t>ケイタイ</t>
    </rPh>
    <rPh sb="5" eb="7">
      <t>コベツ</t>
    </rPh>
    <rPh sb="7" eb="9">
      <t>シドウ</t>
    </rPh>
    <rPh sb="10" eb="12">
      <t>ホコウ</t>
    </rPh>
    <rPh sb="13" eb="14">
      <t>ノゾ</t>
    </rPh>
    <phoneticPr fontId="22"/>
  </si>
  <si>
    <t>全ての受講者を一堂に集め、講師が直接指導する</t>
    <phoneticPr fontId="22"/>
  </si>
  <si>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22"/>
  </si>
  <si>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22"/>
  </si>
  <si>
    <t>※2　様式第6号の「日別計画表」を添付してください。</t>
    <rPh sb="3" eb="5">
      <t>テイヨウシキ</t>
    </rPh>
    <rPh sb="5" eb="6">
      <t>ダイ</t>
    </rPh>
    <rPh sb="7" eb="8">
      <t>ゴウ</t>
    </rPh>
    <rPh sb="10" eb="11">
      <t>ヒ</t>
    </rPh>
    <rPh sb="11" eb="12">
      <t>ベツ</t>
    </rPh>
    <rPh sb="12" eb="14">
      <t>ケイカク</t>
    </rPh>
    <rPh sb="14" eb="15">
      <t>ヒョウ</t>
    </rPh>
    <rPh sb="17" eb="19">
      <t>テンプ</t>
    </rPh>
    <phoneticPr fontId="22"/>
  </si>
  <si>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22"/>
  </si>
  <si>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22"/>
  </si>
  <si>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22"/>
  </si>
  <si>
    <t>（上記のほか、下記のいずれかに該当する場合はチェックしてください）
１　貴機関が本分野の認定職業訓練を他の都道府県内で実施したことがあるが、本申請により認定職業訓練を行おうとする都道府県内において初めて実施する場合
２　貴機関が本申請により認定職業訓練を行おうとする都道府県内において、すでに本分野について求職者支援訓練等を実施しているが、雇用保険適用就職率の適用日が申請受付開始日の１年前の日が属する月の初日から申請受付開始日までの期間に該当しない場合</t>
    <rPh sb="7" eb="9">
      <t>カキ</t>
    </rPh>
    <rPh sb="15" eb="17">
      <t>ガイトウ</t>
    </rPh>
    <rPh sb="19" eb="21">
      <t>バアイ</t>
    </rPh>
    <phoneticPr fontId="22"/>
  </si>
  <si>
    <t>６　法人番号</t>
    <rPh sb="2" eb="4">
      <t>ホウジン</t>
    </rPh>
    <rPh sb="4" eb="6">
      <t>バンゴウ</t>
    </rPh>
    <phoneticPr fontId="22"/>
  </si>
  <si>
    <t>認定様式第３号</t>
    <phoneticPr fontId="22"/>
  </si>
  <si>
    <t>作成日：</t>
    <phoneticPr fontId="22"/>
  </si>
  <si>
    <t>作成者名：</t>
    <phoneticPr fontId="22"/>
  </si>
  <si>
    <t>基礎コース；</t>
    <phoneticPr fontId="22"/>
  </si>
  <si>
    <t>　・該当している　　　　　</t>
    <phoneticPr fontId="22"/>
  </si>
  <si>
    <t>・該当していない</t>
    <phoneticPr fontId="22"/>
  </si>
  <si>
    <t>実践コース；カリキュラムに次の内容を含んでいる</t>
    <phoneticPr fontId="22"/>
  </si>
  <si>
    <t>　　　①職業スキル（学科・実技）</t>
    <rPh sb="4" eb="6">
      <t>ショクギョウ</t>
    </rPh>
    <rPh sb="10" eb="12">
      <t>ガッカ</t>
    </rPh>
    <rPh sb="13" eb="15">
      <t>ジツギ</t>
    </rPh>
    <phoneticPr fontId="22"/>
  </si>
  <si>
    <t>② 職場見学、職場体験、職業人講話　（6～36時間）</t>
    <phoneticPr fontId="22"/>
  </si>
  <si>
    <t>介護職員養成研修（介護職員養成研修を求職者支援訓練として実施する場合）</t>
    <phoneticPr fontId="22"/>
  </si>
  <si>
    <t>※介護職員養成研修等の指定通知書の写しを添付すること</t>
    <rPh sb="9" eb="10">
      <t>トウ</t>
    </rPh>
    <rPh sb="15" eb="16">
      <t>ショ</t>
    </rPh>
    <phoneticPr fontId="22"/>
  </si>
  <si>
    <t>　　）㎡</t>
    <phoneticPr fontId="22"/>
  </si>
  <si>
    <t xml:space="preserve">       ）</t>
    <phoneticPr fontId="22"/>
  </si>
  <si>
    <t>台数（</t>
    <phoneticPr fontId="22"/>
  </si>
  <si>
    <t>）台</t>
    <phoneticPr fontId="22"/>
  </si>
  <si>
    <t>　　　（</t>
    <phoneticPr fontId="22"/>
  </si>
  <si>
    <t>有</t>
    <phoneticPr fontId="22"/>
  </si>
  <si>
    <t>パソコン台数</t>
    <phoneticPr fontId="22"/>
  </si>
  <si>
    <t>インターネットの接続</t>
    <phoneticPr fontId="22"/>
  </si>
  <si>
    <t>・全てのパソコンが接続できる</t>
    <phoneticPr fontId="22"/>
  </si>
  <si>
    <t>・ビデオプロジェクター</t>
    <phoneticPr fontId="22"/>
  </si>
  <si>
    <t>・その他（　</t>
    <phoneticPr fontId="22"/>
  </si>
  <si>
    <t>・ＯＡフロアにより床下に配線している</t>
    <phoneticPr fontId="22"/>
  </si>
  <si>
    <t>１日（</t>
    <phoneticPr fontId="22"/>
  </si>
  <si>
    <t>）時間</t>
    <phoneticPr fontId="22"/>
  </si>
  <si>
    <t>・訓練の実施に必要なその他の設備・機器を適正に整備している</t>
    <phoneticPr fontId="22"/>
  </si>
  <si>
    <t>※ソフトウェア</t>
    <phoneticPr fontId="22"/>
  </si>
  <si>
    <t>使用許諾契約</t>
    <phoneticPr fontId="22"/>
  </si>
  <si>
    <t>・あり</t>
    <phoneticPr fontId="22"/>
  </si>
  <si>
    <t>・なし</t>
    <phoneticPr fontId="22"/>
  </si>
  <si>
    <t>ＯＳ</t>
    <phoneticPr fontId="22"/>
  </si>
  <si>
    <t>・全て確保している</t>
    <phoneticPr fontId="22"/>
  </si>
  <si>
    <t>・あり（教室・実習室とは完全に分離されている）</t>
    <phoneticPr fontId="22"/>
  </si>
  <si>
    <t>・全面禁煙である</t>
    <phoneticPr fontId="22"/>
  </si>
  <si>
    <t>・室内で喫煙できる</t>
    <phoneticPr fontId="22"/>
  </si>
  <si>
    <t>・室内で喫煙できるが分煙対策を施している</t>
    <phoneticPr fontId="22"/>
  </si>
  <si>
    <t>キャリアコンサルティングを行う場所</t>
    <rPh sb="13" eb="14">
      <t>オコナ</t>
    </rPh>
    <rPh sb="15" eb="17">
      <t>バショ</t>
    </rPh>
    <phoneticPr fontId="22"/>
  </si>
  <si>
    <t>・あり(専用の部屋がある）</t>
    <phoneticPr fontId="22"/>
  </si>
  <si>
    <t>職業能力開発講習
※基礎コースのみ</t>
    <rPh sb="0" eb="2">
      <t>ショクギョウ</t>
    </rPh>
    <rPh sb="2" eb="4">
      <t>ノウリョク</t>
    </rPh>
    <rPh sb="4" eb="6">
      <t>カイハツ</t>
    </rPh>
    <rPh sb="6" eb="8">
      <t>コウシュウ</t>
    </rPh>
    <rPh sb="10" eb="12">
      <t>キソ</t>
    </rPh>
    <phoneticPr fontId="22"/>
  </si>
  <si>
    <t>・受講者30人あたり１人以上配置している</t>
    <phoneticPr fontId="22"/>
  </si>
  <si>
    <t>学科</t>
    <phoneticPr fontId="22"/>
  </si>
  <si>
    <t>・受講者15人あたり1人以上（助手を含む。）
　※実技については、実技の危険の程度・指導の難易度・受講者の特性に応じて、きめ細かい指導ができる講師の数である</t>
    <phoneticPr fontId="22"/>
  </si>
  <si>
    <t>質疑応答の体制</t>
    <phoneticPr fontId="22"/>
  </si>
  <si>
    <t>・日々の訓練時間外に最低１時間以上、質疑応答ができる講師の支援体制がある</t>
    <phoneticPr fontId="22"/>
  </si>
  <si>
    <t>・次の事項を記載することとしている　　①訓練実施日　②訓練内容　③担当講師　④欠席・遅刻・早退者</t>
    <phoneticPr fontId="22"/>
  </si>
  <si>
    <t>・できる</t>
    <phoneticPr fontId="22"/>
  </si>
  <si>
    <t>・できない</t>
    <phoneticPr fontId="22"/>
  </si>
  <si>
    <t>・受講者に対して書面を配付して周知</t>
    <phoneticPr fontId="22"/>
  </si>
  <si>
    <t>・加入しない</t>
    <phoneticPr fontId="22"/>
  </si>
  <si>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22"/>
  </si>
  <si>
    <t>職業能力開発講習を委託して行う場合
（基礎コースを申請し、当該講習カリキュラムを外部委託する場合のみ記入）</t>
    <rPh sb="0" eb="2">
      <t>ショクギョウ</t>
    </rPh>
    <rPh sb="2" eb="4">
      <t>ノウリョク</t>
    </rPh>
    <rPh sb="4" eb="6">
      <t>カイハツ</t>
    </rPh>
    <rPh sb="6" eb="8">
      <t>コウシュウ</t>
    </rPh>
    <rPh sb="9" eb="11">
      <t>イタク</t>
    </rPh>
    <rPh sb="13" eb="14">
      <t>オコナ</t>
    </rPh>
    <rPh sb="15" eb="17">
      <t>バアイ</t>
    </rPh>
    <rPh sb="19" eb="21">
      <t>キソ</t>
    </rPh>
    <rPh sb="25" eb="27">
      <t>シンセイ</t>
    </rPh>
    <rPh sb="29" eb="31">
      <t>トウガイ</t>
    </rPh>
    <rPh sb="31" eb="33">
      <t>コウシュウ</t>
    </rPh>
    <rPh sb="40" eb="42">
      <t>ガイブ</t>
    </rPh>
    <rPh sb="42" eb="44">
      <t>イタク</t>
    </rPh>
    <rPh sb="46" eb="48">
      <t>バアイ</t>
    </rPh>
    <rPh sb="50" eb="52">
      <t>キニュウ</t>
    </rPh>
    <phoneticPr fontId="22"/>
  </si>
  <si>
    <t>法人番号</t>
    <rPh sb="0" eb="2">
      <t>ホウジン</t>
    </rPh>
    <rPh sb="2" eb="4">
      <t>バンゴウ</t>
    </rPh>
    <phoneticPr fontId="22"/>
  </si>
  <si>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136"/>
  </si>
  <si>
    <t>訓練科名</t>
    <rPh sb="0" eb="2">
      <t>クンレン</t>
    </rPh>
    <rPh sb="2" eb="4">
      <t>カメイ</t>
    </rPh>
    <phoneticPr fontId="136"/>
  </si>
  <si>
    <t>訓練受講者氏名</t>
    <rPh sb="0" eb="2">
      <t>クンレン</t>
    </rPh>
    <rPh sb="2" eb="4">
      <t>ジュコウ</t>
    </rPh>
    <rPh sb="4" eb="5">
      <t>シャ</t>
    </rPh>
    <rPh sb="5" eb="7">
      <t>シメイ</t>
    </rPh>
    <phoneticPr fontId="136"/>
  </si>
  <si>
    <t>教育訓練実施機関</t>
    <rPh sb="0" eb="2">
      <t>キョウイク</t>
    </rPh>
    <rPh sb="2" eb="4">
      <t>クンレン</t>
    </rPh>
    <rPh sb="4" eb="6">
      <t>ジッシ</t>
    </rPh>
    <rPh sb="6" eb="8">
      <t>キカン</t>
    </rPh>
    <phoneticPr fontId="136"/>
  </si>
  <si>
    <t>所在地</t>
    <rPh sb="0" eb="3">
      <t>ショザイチ</t>
    </rPh>
    <phoneticPr fontId="136"/>
  </si>
  <si>
    <t>就職支援責任者　氏名</t>
    <rPh sb="0" eb="2">
      <t>シュウショク</t>
    </rPh>
    <rPh sb="2" eb="4">
      <t>シエン</t>
    </rPh>
    <rPh sb="4" eb="7">
      <t>セキニンシャ</t>
    </rPh>
    <rPh sb="8" eb="10">
      <t>シメイ</t>
    </rPh>
    <phoneticPr fontId="136"/>
  </si>
  <si>
    <t>訓練実施施設の責任者　氏名</t>
    <rPh sb="0" eb="2">
      <t>クンレン</t>
    </rPh>
    <rPh sb="2" eb="4">
      <t>ジッシ</t>
    </rPh>
    <rPh sb="4" eb="6">
      <t>シセツ</t>
    </rPh>
    <rPh sb="7" eb="10">
      <t>セキニンシャ</t>
    </rPh>
    <rPh sb="11" eb="13">
      <t>シメイ</t>
    </rPh>
    <phoneticPr fontId="136"/>
  </si>
  <si>
    <t>Ⅰ　訓練期間・訓練目標</t>
    <rPh sb="2" eb="4">
      <t>クンレン</t>
    </rPh>
    <rPh sb="4" eb="6">
      <t>キカン</t>
    </rPh>
    <rPh sb="7" eb="9">
      <t>クンレン</t>
    </rPh>
    <rPh sb="9" eb="11">
      <t>モクヒョウ</t>
    </rPh>
    <phoneticPr fontId="136"/>
  </si>
  <si>
    <t>訓練期間</t>
    <rPh sb="0" eb="2">
      <t>クンレン</t>
    </rPh>
    <rPh sb="2" eb="4">
      <t>キカン</t>
    </rPh>
    <phoneticPr fontId="136"/>
  </si>
  <si>
    <t>訓練時間</t>
    <rPh sb="0" eb="2">
      <t>クンレン</t>
    </rPh>
    <rPh sb="2" eb="4">
      <t>ジカン</t>
    </rPh>
    <phoneticPr fontId="136"/>
  </si>
  <si>
    <t>訓練目標（仕上がり像）</t>
    <rPh sb="0" eb="2">
      <t>クンレン</t>
    </rPh>
    <rPh sb="2" eb="4">
      <t>モクヒョウ</t>
    </rPh>
    <rPh sb="5" eb="7">
      <t>シア</t>
    </rPh>
    <rPh sb="9" eb="10">
      <t>ゾウ</t>
    </rPh>
    <phoneticPr fontId="136"/>
  </si>
  <si>
    <t>（１）科目評価</t>
    <rPh sb="3" eb="5">
      <t>カモク</t>
    </rPh>
    <rPh sb="5" eb="7">
      <t>ヒョウカ</t>
    </rPh>
    <phoneticPr fontId="136"/>
  </si>
  <si>
    <t>評価</t>
    <rPh sb="0" eb="2">
      <t>ヒョウカ</t>
    </rPh>
    <phoneticPr fontId="136"/>
  </si>
  <si>
    <t>（総評・コメント）</t>
    <rPh sb="1" eb="3">
      <t>ソウヒョウ</t>
    </rPh>
    <phoneticPr fontId="136"/>
  </si>
  <si>
    <t>（特記事項）</t>
    <rPh sb="1" eb="3">
      <t>トッキ</t>
    </rPh>
    <rPh sb="3" eb="5">
      <t>ジコウ</t>
    </rPh>
    <phoneticPr fontId="136"/>
  </si>
  <si>
    <t>取得日</t>
    <rPh sb="0" eb="3">
      <t>シュトクビ</t>
    </rPh>
    <phoneticPr fontId="136"/>
  </si>
  <si>
    <t>（</t>
    <phoneticPr fontId="22"/>
  </si>
  <si>
    <t>）</t>
    <phoneticPr fontId="22"/>
  </si>
  <si>
    <t>雇用保険適用就職率</t>
    <rPh sb="0" eb="2">
      <t>コヨウ</t>
    </rPh>
    <rPh sb="2" eb="4">
      <t>ホケン</t>
    </rPh>
    <rPh sb="4" eb="6">
      <t>テキヨウ</t>
    </rPh>
    <rPh sb="6" eb="9">
      <t>シュウショクリツ</t>
    </rPh>
    <phoneticPr fontId="22"/>
  </si>
  <si>
    <t>第１３の１号</t>
    <rPh sb="0" eb="1">
      <t>ダイ</t>
    </rPh>
    <rPh sb="5" eb="6">
      <t>ゴウ</t>
    </rPh>
    <phoneticPr fontId="22"/>
  </si>
  <si>
    <t>第１３の２号</t>
    <rPh sb="0" eb="1">
      <t>ダイ</t>
    </rPh>
    <rPh sb="5" eb="6">
      <t>ゴウ</t>
    </rPh>
    <phoneticPr fontId="22"/>
  </si>
  <si>
    <t>第１８号</t>
    <rPh sb="0" eb="1">
      <t>ダイ</t>
    </rPh>
    <phoneticPr fontId="22"/>
  </si>
  <si>
    <t>　その他（</t>
    <rPh sb="3" eb="4">
      <t>タ</t>
    </rPh>
    <phoneticPr fontId="22"/>
  </si>
  <si>
    <t>実施しない</t>
    <rPh sb="0" eb="2">
      <t>ジッシ</t>
    </rPh>
    <phoneticPr fontId="22"/>
  </si>
  <si>
    <t>実施する</t>
    <rPh sb="0" eb="2">
      <t>ジッシ</t>
    </rPh>
    <phoneticPr fontId="22"/>
  </si>
  <si>
    <t>※実施する場合、カリキュラムは別途作成し、総時間のみ記入してください。</t>
    <phoneticPr fontId="22"/>
  </si>
  <si>
    <t>※実施する場合、カリキュラムは別途作成し、総時間のみ記入してください。</t>
    <phoneticPr fontId="22"/>
  </si>
  <si>
    <t>企業実習</t>
    <rPh sb="0" eb="2">
      <t>キギョウ</t>
    </rPh>
    <rPh sb="2" eb="4">
      <t>ジッシュウ</t>
    </rPh>
    <phoneticPr fontId="22"/>
  </si>
  <si>
    <t>職場見学、職場体験、職業人講話</t>
    <phoneticPr fontId="22"/>
  </si>
  <si>
    <t>訓練時間総合計</t>
    <rPh sb="0" eb="2">
      <t>クンレン</t>
    </rPh>
    <rPh sb="2" eb="4">
      <t>ジカン</t>
    </rPh>
    <rPh sb="4" eb="6">
      <t>ソウゴウ</t>
    </rPh>
    <rPh sb="6" eb="7">
      <t>ケイ</t>
    </rPh>
    <phoneticPr fontId="22"/>
  </si>
  <si>
    <t>学科</t>
    <rPh sb="0" eb="2">
      <t>ガッカ</t>
    </rPh>
    <phoneticPr fontId="22"/>
  </si>
  <si>
    <t>実技</t>
    <rPh sb="0" eb="2">
      <t>ジツギ</t>
    </rPh>
    <phoneticPr fontId="22"/>
  </si>
  <si>
    <t>　教科書代</t>
    <phoneticPr fontId="22"/>
  </si>
  <si>
    <t>　備考（</t>
    <phoneticPr fontId="22"/>
  </si>
  <si>
    <t>）</t>
    <phoneticPr fontId="22"/>
  </si>
  <si>
    <t>２　訓練分野</t>
    <phoneticPr fontId="22"/>
  </si>
  <si>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22"/>
  </si>
  <si>
    <t>・あり</t>
    <phoneticPr fontId="22"/>
  </si>
  <si>
    <t>画面ID</t>
  </si>
  <si>
    <t>B1G0202</t>
  </si>
  <si>
    <t>バージョン</t>
  </si>
  <si>
    <t>訓練実施機関番号</t>
  </si>
  <si>
    <t>申請年月日</t>
  </si>
  <si>
    <t>分類</t>
  </si>
  <si>
    <t>分野</t>
  </si>
  <si>
    <t>募集期間開始年月日</t>
  </si>
  <si>
    <t>募集期間終了年月日</t>
  </si>
  <si>
    <t>選考年月日</t>
  </si>
  <si>
    <t>選考結果通知年月日</t>
  </si>
  <si>
    <t>訓練期間開始年月日</t>
  </si>
  <si>
    <t>訓練期間終了年月日</t>
  </si>
  <si>
    <t>訓練期間月数</t>
  </si>
  <si>
    <t>訓練日数</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</si>
  <si>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</si>
  <si>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</si>
  <si>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</si>
  <si>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</si>
  <si>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</si>
  <si>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</si>
  <si>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</si>
  <si>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</si>
  <si>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</si>
  <si>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</si>
  <si>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</si>
  <si>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</si>
  <si>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</si>
  <si>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訓練目標</t>
  </si>
  <si>
    <t>訓練修了後に取得できる資格</t>
  </si>
  <si>
    <t>就職先の業種・職種</t>
  </si>
  <si>
    <t>訓練手法-実技</t>
  </si>
  <si>
    <t>訓練手法-企業実習</t>
  </si>
  <si>
    <t>訓練手法-その他</t>
  </si>
  <si>
    <t>訓練手法-その他内容</t>
  </si>
  <si>
    <t>自己負担の額（教科書代）</t>
  </si>
  <si>
    <t>自己負担の額（その他）</t>
  </si>
  <si>
    <t>実施施設名</t>
  </si>
  <si>
    <t>実施施設郵便番号</t>
  </si>
  <si>
    <t>実施施設所在地１</t>
  </si>
  <si>
    <t>実施施設所在地２</t>
  </si>
  <si>
    <t>連絡者氏名</t>
  </si>
  <si>
    <t>連絡先電話番号１</t>
  </si>
  <si>
    <t>連絡先電話番号２</t>
  </si>
  <si>
    <t>連絡先電話番号３</t>
  </si>
  <si>
    <t>連絡先メールアドレス</t>
  </si>
  <si>
    <t>新規実績区分</t>
  </si>
  <si>
    <t>名　称</t>
    <rPh sb="0" eb="1">
      <t>メイ</t>
    </rPh>
    <rPh sb="2" eb="3">
      <t>ショウ</t>
    </rPh>
    <phoneticPr fontId="136"/>
  </si>
  <si>
    <t>資格欄文字結合結果</t>
    <rPh sb="0" eb="2">
      <t>シカク</t>
    </rPh>
    <rPh sb="2" eb="3">
      <t>ラン</t>
    </rPh>
    <rPh sb="3" eb="5">
      <t>モジ</t>
    </rPh>
    <rPh sb="5" eb="7">
      <t>ケツゴウ</t>
    </rPh>
    <rPh sb="7" eb="9">
      <t>ケッカ</t>
    </rPh>
    <phoneticPr fontId="22"/>
  </si>
  <si>
    <t>コース情報登録内容</t>
    <rPh sb="3" eb="5">
      <t>ジョウホウ</t>
    </rPh>
    <rPh sb="5" eb="7">
      <t>トウロク</t>
    </rPh>
    <rPh sb="7" eb="9">
      <t>ナイヨウ</t>
    </rPh>
    <phoneticPr fontId="22"/>
  </si>
  <si>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phoneticPr fontId="22"/>
  </si>
  <si>
    <t>認定様式第14号</t>
    <phoneticPr fontId="22"/>
  </si>
  <si>
    <t xml:space="preserve">⑦
訓練期間
</t>
    <phoneticPr fontId="22"/>
  </si>
  <si>
    <t>⑧</t>
    <phoneticPr fontId="22"/>
  </si>
  <si>
    <t>⑨</t>
    <phoneticPr fontId="22"/>
  </si>
  <si>
    <t>⑪</t>
    <phoneticPr fontId="76"/>
  </si>
  <si>
    <t>実践コース</t>
    <phoneticPr fontId="22"/>
  </si>
  <si>
    <t>～</t>
    <phoneticPr fontId="22"/>
  </si>
  <si>
    <t>～</t>
    <phoneticPr fontId="22"/>
  </si>
  <si>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22"/>
  </si>
  <si>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22"/>
  </si>
  <si>
    <t>　　※5　　⑫は、基礎コースの実績を入力する場合のみ使用してください。</t>
    <rPh sb="9" eb="11">
      <t>キソ</t>
    </rPh>
    <rPh sb="15" eb="17">
      <t>ジッセキ</t>
    </rPh>
    <rPh sb="18" eb="20">
      <t>ニュウリョク</t>
    </rPh>
    <rPh sb="22" eb="24">
      <t>バアイ</t>
    </rPh>
    <rPh sb="26" eb="28">
      <t>シヨウ</t>
    </rPh>
    <phoneticPr fontId="22"/>
  </si>
  <si>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22"/>
  </si>
  <si>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22"/>
  </si>
  <si>
    <t>　　訓練期間２か月以上４か月以下、訓練時間１か月当たり１００時間以上、１日当たり原則５時間以上６時間以下</t>
    <rPh sb="9" eb="11">
      <t>イジョウ</t>
    </rPh>
    <rPh sb="14" eb="16">
      <t>イカ</t>
    </rPh>
    <phoneticPr fontId="22"/>
  </si>
  <si>
    <t>③ 職場見学、職場体験、職業人講話　（6～36時間）</t>
    <phoneticPr fontId="22"/>
  </si>
  <si>
    <t>職場見学等</t>
    <rPh sb="2" eb="4">
      <t>ケンガク</t>
    </rPh>
    <phoneticPr fontId="22"/>
  </si>
  <si>
    <t>新聞広告などの印刷物による広告チェックリスト</t>
    <rPh sb="0" eb="2">
      <t>シンブン</t>
    </rPh>
    <rPh sb="2" eb="4">
      <t>コウコク</t>
    </rPh>
    <rPh sb="7" eb="10">
      <t>インサツブツ</t>
    </rPh>
    <rPh sb="13" eb="15">
      <t>コウコク</t>
    </rPh>
    <phoneticPr fontId="22"/>
  </si>
  <si>
    <t>実施機関名：</t>
    <rPh sb="0" eb="2">
      <t>ジッシ</t>
    </rPh>
    <rPh sb="2" eb="4">
      <t>キカン</t>
    </rPh>
    <rPh sb="4" eb="5">
      <t>メイ</t>
    </rPh>
    <phoneticPr fontId="22"/>
  </si>
  <si>
    <t>実施
機関</t>
    <rPh sb="0" eb="2">
      <t>ジッシ</t>
    </rPh>
    <rPh sb="3" eb="5">
      <t>キカン</t>
    </rPh>
    <phoneticPr fontId="22"/>
  </si>
  <si>
    <t>労働局</t>
    <rPh sb="0" eb="2">
      <t>ロウドウ</t>
    </rPh>
    <rPh sb="2" eb="3">
      <t>キョク</t>
    </rPh>
    <phoneticPr fontId="22"/>
  </si>
  <si>
    <t>福岡
支部</t>
    <rPh sb="0" eb="2">
      <t>フクオカ</t>
    </rPh>
    <rPh sb="3" eb="5">
      <t>シブ</t>
    </rPh>
    <phoneticPr fontId="22"/>
  </si>
  <si>
    <t>項　　　　目</t>
    <rPh sb="0" eb="1">
      <t>コウ</t>
    </rPh>
    <rPh sb="5" eb="6">
      <t>メ</t>
    </rPh>
    <phoneticPr fontId="22"/>
  </si>
  <si>
    <t>１.必須記載事項</t>
    <rPh sb="2" eb="4">
      <t>ヒッス</t>
    </rPh>
    <rPh sb="4" eb="6">
      <t>キサイ</t>
    </rPh>
    <rPh sb="6" eb="8">
      <t>ジコウジコウ</t>
    </rPh>
    <phoneticPr fontId="22"/>
  </si>
  <si>
    <t>　※様式第1号（第5号）と同一</t>
    <rPh sb="2" eb="4">
      <t>ヨウシキ</t>
    </rPh>
    <rPh sb="4" eb="5">
      <t>ダイ</t>
    </rPh>
    <rPh sb="6" eb="7">
      <t>ゴウ</t>
    </rPh>
    <rPh sb="8" eb="9">
      <t>ダイ</t>
    </rPh>
    <rPh sb="10" eb="11">
      <t>ゴウ</t>
    </rPh>
    <rPh sb="13" eb="15">
      <t>ドウイツ</t>
    </rPh>
    <phoneticPr fontId="22"/>
  </si>
  <si>
    <t>　※様式第5号と同一</t>
    <rPh sb="2" eb="4">
      <t>ヨウシキ</t>
    </rPh>
    <rPh sb="4" eb="5">
      <t>ダイ</t>
    </rPh>
    <rPh sb="6" eb="7">
      <t>ゴウ</t>
    </rPh>
    <rPh sb="8" eb="10">
      <t>ドウイツ</t>
    </rPh>
    <phoneticPr fontId="22"/>
  </si>
  <si>
    <t>⑥　訓練中止可能性の明記</t>
    <rPh sb="10" eb="12">
      <t>メイキ</t>
    </rPh>
    <phoneticPr fontId="22"/>
  </si>
  <si>
    <t>・訓練実施施設名</t>
    <rPh sb="1" eb="3">
      <t>クンレン</t>
    </rPh>
    <rPh sb="3" eb="5">
      <t>ジッシ</t>
    </rPh>
    <rPh sb="5" eb="7">
      <t>シセツ</t>
    </rPh>
    <rPh sb="7" eb="8">
      <t>メイ</t>
    </rPh>
    <phoneticPr fontId="22"/>
  </si>
  <si>
    <t>　※様式第1号（第4号）と同一</t>
    <rPh sb="2" eb="4">
      <t>ヨウシキ</t>
    </rPh>
    <rPh sb="4" eb="5">
      <t>ダイ</t>
    </rPh>
    <rPh sb="6" eb="7">
      <t>ゴウ</t>
    </rPh>
    <rPh sb="8" eb="9">
      <t>ダイ</t>
    </rPh>
    <rPh sb="10" eb="11">
      <t>ゴウ</t>
    </rPh>
    <rPh sb="13" eb="15">
      <t>ドウイツ</t>
    </rPh>
    <phoneticPr fontId="22"/>
  </si>
  <si>
    <t>・電話番号</t>
  </si>
  <si>
    <t>・最寄駅からの地図</t>
  </si>
  <si>
    <t>・駐車場、駐輪場の有無、台数及び料金</t>
    <rPh sb="5" eb="8">
      <t>チュウリンジョウ</t>
    </rPh>
    <phoneticPr fontId="22"/>
  </si>
  <si>
    <t>※能開講習を外部委託する場合で訓練実施場所が異なる場合は、訓練場所が異なることを明記</t>
    <rPh sb="1" eb="2">
      <t>ノウ</t>
    </rPh>
    <rPh sb="2" eb="3">
      <t>カイ</t>
    </rPh>
    <rPh sb="3" eb="5">
      <t>コウシュウ</t>
    </rPh>
    <rPh sb="6" eb="8">
      <t>ガイブ</t>
    </rPh>
    <rPh sb="8" eb="10">
      <t>イタク</t>
    </rPh>
    <rPh sb="12" eb="14">
      <t>バアイ</t>
    </rPh>
    <rPh sb="15" eb="17">
      <t>クンレン</t>
    </rPh>
    <rPh sb="17" eb="19">
      <t>ジッシ</t>
    </rPh>
    <rPh sb="19" eb="21">
      <t>バショ</t>
    </rPh>
    <rPh sb="22" eb="23">
      <t>コト</t>
    </rPh>
    <rPh sb="25" eb="27">
      <t>バアイ</t>
    </rPh>
    <rPh sb="29" eb="31">
      <t>クンレン</t>
    </rPh>
    <rPh sb="31" eb="33">
      <t>バショ</t>
    </rPh>
    <rPh sb="34" eb="35">
      <t>コト</t>
    </rPh>
    <rPh sb="40" eb="42">
      <t>メイキ</t>
    </rPh>
    <phoneticPr fontId="22"/>
  </si>
  <si>
    <t>　【身分証明について】　初任者研修のみ</t>
    <rPh sb="2" eb="4">
      <t>ミブン</t>
    </rPh>
    <rPh sb="4" eb="6">
      <t>ショウメイ</t>
    </rPh>
    <rPh sb="12" eb="15">
      <t>ショニンシャ</t>
    </rPh>
    <rPh sb="15" eb="17">
      <t>ケンシュウ</t>
    </rPh>
    <phoneticPr fontId="22"/>
  </si>
  <si>
    <t>　【相モデルについて】　</t>
    <rPh sb="2" eb="3">
      <t>アイ</t>
    </rPh>
    <phoneticPr fontId="22"/>
  </si>
  <si>
    <t>（例）　「実技においては受講生同士の相モデルにより訓練を行います」</t>
    <rPh sb="1" eb="2">
      <t>レイ</t>
    </rPh>
    <rPh sb="5" eb="7">
      <t>ジツギ</t>
    </rPh>
    <rPh sb="12" eb="15">
      <t>ジュコウセイ</t>
    </rPh>
    <rPh sb="15" eb="17">
      <t>ドウシ</t>
    </rPh>
    <rPh sb="18" eb="19">
      <t>アイ</t>
    </rPh>
    <rPh sb="25" eb="27">
      <t>クンレン</t>
    </rPh>
    <rPh sb="28" eb="29">
      <t>オコナ</t>
    </rPh>
    <phoneticPr fontId="22"/>
  </si>
  <si>
    <t>・託児施設の利用に関する条件</t>
    <rPh sb="1" eb="3">
      <t>タクジ</t>
    </rPh>
    <rPh sb="3" eb="5">
      <t>シセツ</t>
    </rPh>
    <rPh sb="6" eb="8">
      <t>リヨウ</t>
    </rPh>
    <rPh sb="9" eb="10">
      <t>カン</t>
    </rPh>
    <rPh sb="12" eb="14">
      <t>ジョウケン</t>
    </rPh>
    <phoneticPr fontId="22"/>
  </si>
  <si>
    <t>・託児サービスの内容</t>
    <rPh sb="1" eb="3">
      <t>タクジ</t>
    </rPh>
    <rPh sb="8" eb="10">
      <t>ナイヨウ</t>
    </rPh>
    <phoneticPr fontId="22"/>
  </si>
  <si>
    <t>・申込者多数又は託児施設の都合等により託児サービスが利用できないことがある場合はその旨記載</t>
    <rPh sb="1" eb="3">
      <t>モウシコミ</t>
    </rPh>
    <rPh sb="3" eb="4">
      <t>シャ</t>
    </rPh>
    <rPh sb="4" eb="6">
      <t>タスウ</t>
    </rPh>
    <rPh sb="6" eb="7">
      <t>マタ</t>
    </rPh>
    <rPh sb="8" eb="10">
      <t>タクジ</t>
    </rPh>
    <rPh sb="10" eb="12">
      <t>シセツ</t>
    </rPh>
    <rPh sb="13" eb="15">
      <t>ツゴウ</t>
    </rPh>
    <rPh sb="15" eb="16">
      <t>トウ</t>
    </rPh>
    <rPh sb="19" eb="21">
      <t>タクジ</t>
    </rPh>
    <rPh sb="26" eb="28">
      <t>リヨウ</t>
    </rPh>
    <rPh sb="37" eb="39">
      <t>バアイ</t>
    </rPh>
    <rPh sb="42" eb="43">
      <t>ムネ</t>
    </rPh>
    <rPh sb="43" eb="45">
      <t>キサイ</t>
    </rPh>
    <phoneticPr fontId="22"/>
  </si>
  <si>
    <t>３.遵守すべき事項</t>
    <rPh sb="2" eb="4">
      <t>ジュンシュ</t>
    </rPh>
    <rPh sb="7" eb="9">
      <t>ジコウ</t>
    </rPh>
    <phoneticPr fontId="22"/>
  </si>
  <si>
    <t>　【不当な広告の例】</t>
    <rPh sb="2" eb="4">
      <t>フトウ</t>
    </rPh>
    <rPh sb="5" eb="7">
      <t>コウコク</t>
    </rPh>
    <rPh sb="8" eb="9">
      <t>レイ</t>
    </rPh>
    <phoneticPr fontId="22"/>
  </si>
  <si>
    <t>　Ａ　求職者支援制度の目的が就職の実現以外にあると誤解させるもの</t>
    <rPh sb="3" eb="5">
      <t>キュウショク</t>
    </rPh>
    <phoneticPr fontId="22"/>
  </si>
  <si>
    <t>・例）「無料受講」「給付支給」「資格取得」「訓練対象者の条件：特になし」を強調するなど</t>
    <rPh sb="1" eb="2">
      <t>レイ</t>
    </rPh>
    <rPh sb="4" eb="6">
      <t>ムリョウ</t>
    </rPh>
    <rPh sb="6" eb="8">
      <t>ジュコウ</t>
    </rPh>
    <rPh sb="10" eb="12">
      <t>キュウフ</t>
    </rPh>
    <rPh sb="12" eb="14">
      <t>シキュウ</t>
    </rPh>
    <rPh sb="16" eb="18">
      <t>シカク</t>
    </rPh>
    <rPh sb="18" eb="20">
      <t>シュトク</t>
    </rPh>
    <rPh sb="22" eb="24">
      <t>クンレン</t>
    </rPh>
    <rPh sb="24" eb="27">
      <t>タイショウシャ</t>
    </rPh>
    <rPh sb="28" eb="30">
      <t>ジョウケン</t>
    </rPh>
    <rPh sb="31" eb="32">
      <t>トク</t>
    </rPh>
    <rPh sb="37" eb="39">
      <t>キョウチョウ</t>
    </rPh>
    <phoneticPr fontId="22"/>
  </si>
  <si>
    <t>・「厚生労働大臣の教育訓練機関」と記載</t>
  </si>
  <si>
    <t>・「誰でも受講可能」「受講すれば誰でも給付支給」と記載</t>
  </si>
  <si>
    <t>・「誰でも受講すれば○○○になれる/就職できる」と記載</t>
  </si>
  <si>
    <t>・実践コースで「初心者向け」と特定して記載、初心者マークがあるもの</t>
  </si>
  <si>
    <t>・求職者支援訓練を周知する目的広告において、訓練実施者の宣伝等、直接訓練に関係がない事項の記載</t>
  </si>
  <si>
    <t>４．受講生募集に際しての留意事項</t>
    <rPh sb="2" eb="5">
      <t>ジュコウセイ</t>
    </rPh>
    <rPh sb="5" eb="7">
      <t>ボシュウ</t>
    </rPh>
    <rPh sb="8" eb="9">
      <t>サイ</t>
    </rPh>
    <rPh sb="12" eb="14">
      <t>リュウイ</t>
    </rPh>
    <rPh sb="14" eb="16">
      <t>ジコウ</t>
    </rPh>
    <phoneticPr fontId="22"/>
  </si>
  <si>
    <t>　不適当な案内の例</t>
    <rPh sb="1" eb="4">
      <t>フテキトウ</t>
    </rPh>
    <rPh sb="5" eb="7">
      <t>アンナイ</t>
    </rPh>
    <rPh sb="8" eb="9">
      <t>レイ</t>
    </rPh>
    <phoneticPr fontId="22"/>
  </si>
  <si>
    <t>コース案内（独自チラシ）チェックリスト</t>
    <rPh sb="3" eb="5">
      <t>アンナイ</t>
    </rPh>
    <rPh sb="6" eb="8">
      <t>ドクジ</t>
    </rPh>
    <phoneticPr fontId="22"/>
  </si>
  <si>
    <t>・企業実習がある場合は次の文言を記載</t>
    <rPh sb="1" eb="3">
      <t>キギョウ</t>
    </rPh>
    <rPh sb="3" eb="5">
      <t>ジッシュウ</t>
    </rPh>
    <rPh sb="8" eb="10">
      <t>バアイ</t>
    </rPh>
    <rPh sb="11" eb="12">
      <t>ツギ</t>
    </rPh>
    <rPh sb="13" eb="15">
      <t>モンゴン</t>
    </rPh>
    <rPh sb="16" eb="18">
      <t>キサイ</t>
    </rPh>
    <phoneticPr fontId="22"/>
  </si>
  <si>
    <t>・能開講習を外部委託する場合で、訓練時間が異なる場合は次の文言を記載</t>
    <rPh sb="1" eb="2">
      <t>ノウ</t>
    </rPh>
    <rPh sb="2" eb="3">
      <t>カイ</t>
    </rPh>
    <rPh sb="3" eb="5">
      <t>コウシュウ</t>
    </rPh>
    <rPh sb="6" eb="8">
      <t>ガイブ</t>
    </rPh>
    <rPh sb="8" eb="10">
      <t>イタク</t>
    </rPh>
    <rPh sb="12" eb="14">
      <t>バアイ</t>
    </rPh>
    <rPh sb="16" eb="18">
      <t>クンレン</t>
    </rPh>
    <rPh sb="18" eb="20">
      <t>ジカン</t>
    </rPh>
    <rPh sb="21" eb="22">
      <t>コト</t>
    </rPh>
    <rPh sb="24" eb="26">
      <t>バアイ</t>
    </rPh>
    <rPh sb="27" eb="28">
      <t>ツギ</t>
    </rPh>
    <rPh sb="29" eb="31">
      <t>ブンゲン</t>
    </rPh>
    <rPh sb="32" eb="34">
      <t>キサイ</t>
    </rPh>
    <phoneticPr fontId="22"/>
  </si>
  <si>
    <t>　【任意記載】</t>
    <rPh sb="2" eb="4">
      <t>ニンイ</t>
    </rPh>
    <rPh sb="4" eb="6">
      <t>キサイ</t>
    </rPh>
    <phoneticPr fontId="22"/>
  </si>
  <si>
    <t>・問い合わせ担当者名</t>
  </si>
  <si>
    <t>２.任意記載事項</t>
    <rPh sb="2" eb="4">
      <t>ニンイ</t>
    </rPh>
    <rPh sb="4" eb="6">
      <t>キサイ</t>
    </rPh>
    <rPh sb="6" eb="8">
      <t>ジコウ</t>
    </rPh>
    <phoneticPr fontId="22"/>
  </si>
  <si>
    <t>①　不適当な案内の例</t>
    <rPh sb="2" eb="5">
      <t>フテキトウ</t>
    </rPh>
    <rPh sb="6" eb="8">
      <t>アンナイ</t>
    </rPh>
    <rPh sb="9" eb="10">
      <t>レイ</t>
    </rPh>
    <phoneticPr fontId="22"/>
  </si>
  <si>
    <t>職場見学等</t>
    <rPh sb="0" eb="2">
      <t>ショクバ</t>
    </rPh>
    <rPh sb="2" eb="4">
      <t>ケンガク</t>
    </rPh>
    <rPh sb="4" eb="5">
      <t>トウ</t>
    </rPh>
    <phoneticPr fontId="136"/>
  </si>
  <si>
    <t xml:space="preserve">
⑬
⑩及び⑪のうち、65歳以上の者（⑫を除く）</t>
    <rPh sb="6" eb="7">
      <t>オヨ</t>
    </rPh>
    <rPh sb="15" eb="16">
      <t>サイ</t>
    </rPh>
    <rPh sb="16" eb="18">
      <t>イジョウ</t>
    </rPh>
    <rPh sb="19" eb="20">
      <t>モノ</t>
    </rPh>
    <rPh sb="23" eb="24">
      <t>ノゾ</t>
    </rPh>
    <phoneticPr fontId="22"/>
  </si>
  <si>
    <t xml:space="preserve">
⑭
その他就職率適用就職者</t>
    <rPh sb="7" eb="8">
      <t>タ</t>
    </rPh>
    <rPh sb="8" eb="10">
      <t>シュウショク</t>
    </rPh>
    <rPh sb="10" eb="11">
      <t>リツ</t>
    </rPh>
    <rPh sb="11" eb="13">
      <t>テキヨウ</t>
    </rPh>
    <rPh sb="13" eb="16">
      <t>シュウショクシャ</t>
    </rPh>
    <phoneticPr fontId="22"/>
  </si>
  <si>
    <t xml:space="preserve">
⑮
雇用保険適用就職者</t>
    <rPh sb="5" eb="7">
      <t>コヨウ</t>
    </rPh>
    <rPh sb="7" eb="9">
      <t>ホケン</t>
    </rPh>
    <rPh sb="9" eb="11">
      <t>テキヨウ</t>
    </rPh>
    <rPh sb="11" eb="14">
      <t>シュウショクシャ</t>
    </rPh>
    <phoneticPr fontId="21"/>
  </si>
  <si>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22"/>
  </si>
  <si>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22"/>
  </si>
  <si>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5" eb="37">
      <t>キソ</t>
    </rPh>
    <phoneticPr fontId="22"/>
  </si>
  <si>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22"/>
  </si>
  <si>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22"/>
  </si>
  <si>
    <t>職業能力開発促進法（昭和44年法律第64号）第30条の３に規定するキャリアコンサルタント</t>
    <phoneticPr fontId="22"/>
  </si>
  <si>
    <r>
      <t>職業能力開発促進法（昭和44年法律第64号）第30条の３に規定するキャリアコンサルタント</t>
    </r>
    <r>
      <rPr>
        <sz val="10"/>
        <color theme="1"/>
        <rFont val="ＭＳ ゴシック"/>
        <family val="3"/>
        <charset val="128"/>
      </rPr>
      <t/>
    </r>
    <phoneticPr fontId="22"/>
  </si>
  <si>
    <t>省略の有無</t>
    <rPh sb="0" eb="2">
      <t>ショウリャク</t>
    </rPh>
    <rPh sb="3" eb="5">
      <t>ウム</t>
    </rPh>
    <phoneticPr fontId="22"/>
  </si>
  <si>
    <t>受理番号</t>
    <phoneticPr fontId="22"/>
  </si>
  <si>
    <t>講師氏名</t>
    <rPh sb="0" eb="2">
      <t>コウシ</t>
    </rPh>
    <rPh sb="2" eb="4">
      <t>シメイ</t>
    </rPh>
    <phoneticPr fontId="22"/>
  </si>
  <si>
    <t>※この計画書には、上記３に記載した訓練科の「求職者支援法に基づく職業訓練の認定通知書」(写)を添付してください。</t>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22"/>
  </si>
  <si>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22"/>
  </si>
  <si>
    <t>　（３）職業訓練の実施に関して必要な法令等に基づく手続きが適切に行われていること。</t>
    <phoneticPr fontId="22"/>
  </si>
  <si>
    <t>・資格取得に必要な条件（介護職員初任者研修、介護福祉士実務者研修、労働安全衛生法第76条第１項
　の規定に基づく技能講習又は日本語教員養成研修の内容のいずれかを実施する訓練の場合）</t>
    <rPh sb="40" eb="41">
      <t>ダイ</t>
    </rPh>
    <rPh sb="43" eb="44">
      <t>ジョウ</t>
    </rPh>
    <rPh sb="44" eb="45">
      <t>ダイ</t>
    </rPh>
    <rPh sb="46" eb="47">
      <t>コウ</t>
    </rPh>
    <rPh sb="60" eb="61">
      <t>マタ</t>
    </rPh>
    <rPh sb="62" eb="65">
      <t>ニホンゴ</t>
    </rPh>
    <rPh sb="65" eb="67">
      <t>キョウイン</t>
    </rPh>
    <rPh sb="67" eb="69">
      <t>ヨウセイ</t>
    </rPh>
    <rPh sb="69" eb="71">
      <t>ケンシュウ</t>
    </rPh>
    <phoneticPr fontId="22"/>
  </si>
  <si>
    <t>暦日数</t>
    <rPh sb="0" eb="1">
      <t>コヨミ</t>
    </rPh>
    <rPh sb="1" eb="3">
      <t>ニッスウ</t>
    </rPh>
    <phoneticPr fontId="22"/>
  </si>
  <si>
    <t>職場復帰支援コース
(※基礎コースのみ）</t>
    <rPh sb="0" eb="2">
      <t>ショクバ</t>
    </rPh>
    <rPh sb="2" eb="4">
      <t>フッキ</t>
    </rPh>
    <rPh sb="4" eb="6">
      <t>シエン</t>
    </rPh>
    <rPh sb="12" eb="14">
      <t>キソ</t>
    </rPh>
    <phoneticPr fontId="22"/>
  </si>
  <si>
    <t>誓　　約　　書</t>
    <phoneticPr fontId="22"/>
  </si>
  <si>
    <t>・金銭給付等を条件提示して案内（他者（訓練実施者以外のすべて）を介する場合、他者が金銭給付等する場合を含む。</t>
    <phoneticPr fontId="22"/>
  </si>
  <si>
    <t>訓練実施施設（教室・実習室）の平面図</t>
    <rPh sb="0" eb="2">
      <t>クンレン</t>
    </rPh>
    <rPh sb="2" eb="4">
      <t>ジッシ</t>
    </rPh>
    <rPh sb="4" eb="6">
      <t>シセツ</t>
    </rPh>
    <rPh sb="7" eb="9">
      <t>キョウシツ</t>
    </rPh>
    <rPh sb="10" eb="13">
      <t>ジッシュウシツ</t>
    </rPh>
    <rPh sb="15" eb="18">
      <t>ヘイメンズ</t>
    </rPh>
    <phoneticPr fontId="22"/>
  </si>
  <si>
    <t>事務室の平面図</t>
    <rPh sb="0" eb="3">
      <t>ジムシツ</t>
    </rPh>
    <rPh sb="4" eb="7">
      <t>ヘイメンズ</t>
    </rPh>
    <phoneticPr fontId="22"/>
  </si>
  <si>
    <t>１か月目</t>
    <rPh sb="2" eb="3">
      <t>ツキ</t>
    </rPh>
    <rPh sb="3" eb="4">
      <t>メ</t>
    </rPh>
    <phoneticPr fontId="22"/>
  </si>
  <si>
    <t>・訓練実施者等が出した求人に応募した求職者に対して案内、受講を条件として訓練実施者等が採用（内定）。</t>
    <phoneticPr fontId="22"/>
  </si>
  <si>
    <t xml:space="preserve">・他者に、受講希望者の紹介や募集（広告の形態をとる場合を含む。）を依頼し、対価を支払う旨約すること又は支払うこと
</t>
    <phoneticPr fontId="22"/>
  </si>
  <si>
    <t>・他で開講されている文化教室等の受講者、受講希望者等全員に対して案内</t>
    <phoneticPr fontId="22"/>
  </si>
  <si>
    <t>・訓練実施者の他の営業に係る広告において「求職者支援訓練の実施機関」を強調</t>
    <phoneticPr fontId="22"/>
  </si>
  <si>
    <t>　Ｃ　その他</t>
    <phoneticPr fontId="22"/>
  </si>
  <si>
    <t>　Ｂ　事実に反するもの、説明不足等により誤解を招くもの</t>
    <phoneticPr fontId="22"/>
  </si>
  <si>
    <t>①　求職者支援制度の適切な運営上不当な広告、案内を行わないこと</t>
    <phoneticPr fontId="22"/>
  </si>
  <si>
    <t>・託児施設への子供の送迎の要否</t>
    <phoneticPr fontId="22"/>
  </si>
  <si>
    <t>※裏面もご確認ください。</t>
    <phoneticPr fontId="22"/>
  </si>
  <si>
    <t>・最寄駅からの地図</t>
    <phoneticPr fontId="22"/>
  </si>
  <si>
    <t>・（訓練実施施設以外で実施する場合のみ）選考会場への住所</t>
    <phoneticPr fontId="22"/>
  </si>
  <si>
    <t>　※様式第5号と同一</t>
    <phoneticPr fontId="22"/>
  </si>
  <si>
    <t>⑤　定員　</t>
    <phoneticPr fontId="22"/>
  </si>
  <si>
    <t>④　訓練期間、訓練時間</t>
    <phoneticPr fontId="22"/>
  </si>
  <si>
    <t>訓練科名：</t>
    <phoneticPr fontId="22"/>
  </si>
  <si>
    <t>・訓練実施者等が出した求人に応募した求職者に対して案内、受講を条件として訓練実施者等が採用（内定）。</t>
    <phoneticPr fontId="22"/>
  </si>
  <si>
    <t>・「認定申請中」と記載</t>
    <phoneticPr fontId="22"/>
  </si>
  <si>
    <t>　求職者支援制度の適切な運営上不当な広告、案内を行わないこと</t>
    <phoneticPr fontId="22"/>
  </si>
  <si>
    <t>・問い合わせ担当者名</t>
    <phoneticPr fontId="22"/>
  </si>
  <si>
    <t>⑧　訓練実施施設に係る情報</t>
    <phoneticPr fontId="22"/>
  </si>
  <si>
    <t>か月目</t>
    <rPh sb="1" eb="2">
      <t>ゲツ</t>
    </rPh>
    <rPh sb="2" eb="3">
      <t>メ</t>
    </rPh>
    <phoneticPr fontId="22"/>
  </si>
  <si>
    <r>
      <t>代表者</t>
    </r>
    <r>
      <rPr>
        <sz val="11"/>
        <rFont val="ＭＳ Ｐゴシック"/>
        <family val="3"/>
        <charset val="128"/>
      </rPr>
      <t>役職名・氏名</t>
    </r>
    <rPh sb="0" eb="2">
      <t>ダイヒョウ</t>
    </rPh>
    <rPh sb="2" eb="3">
      <t>シャ</t>
    </rPh>
    <rPh sb="3" eb="6">
      <t>ヤクショクメイ</t>
    </rPh>
    <rPh sb="7" eb="9">
      <t>シメイ</t>
    </rPh>
    <phoneticPr fontId="22"/>
  </si>
  <si>
    <t>施設所在地・電話番号</t>
    <rPh sb="0" eb="2">
      <t>シセツ</t>
    </rPh>
    <rPh sb="2" eb="5">
      <t>ショザイチ</t>
    </rPh>
    <rPh sb="6" eb="8">
      <t>デンワ</t>
    </rPh>
    <rPh sb="8" eb="10">
      <t>バンゴウ</t>
    </rPh>
    <phoneticPr fontId="22"/>
  </si>
  <si>
    <t>TEL</t>
    <phoneticPr fontId="22"/>
  </si>
  <si>
    <t>最寄駅</t>
    <rPh sb="0" eb="2">
      <t>モヨ</t>
    </rPh>
    <rPh sb="2" eb="3">
      <t>エキ</t>
    </rPh>
    <phoneticPr fontId="22"/>
  </si>
  <si>
    <t>訓練運営体制</t>
    <rPh sb="0" eb="2">
      <t>クンレン</t>
    </rPh>
    <rPh sb="2" eb="4">
      <t>ウンエイ</t>
    </rPh>
    <rPh sb="4" eb="6">
      <t>タイセイ</t>
    </rPh>
    <phoneticPr fontId="22"/>
  </si>
  <si>
    <t>訓練内容及び受入体制</t>
    <rPh sb="0" eb="2">
      <t>クンレン</t>
    </rPh>
    <rPh sb="2" eb="4">
      <t>ナイヨウ</t>
    </rPh>
    <rPh sb="4" eb="5">
      <t>オヨ</t>
    </rPh>
    <rPh sb="6" eb="7">
      <t>ウ</t>
    </rPh>
    <rPh sb="7" eb="8">
      <t>イ</t>
    </rPh>
    <rPh sb="8" eb="10">
      <t>タイセイ</t>
    </rPh>
    <phoneticPr fontId="22"/>
  </si>
  <si>
    <t>管理責任者
氏名(役職)</t>
    <rPh sb="0" eb="2">
      <t>カンリ</t>
    </rPh>
    <rPh sb="2" eb="5">
      <t>セキニンシャ</t>
    </rPh>
    <rPh sb="6" eb="8">
      <t>シメイ</t>
    </rPh>
    <rPh sb="9" eb="11">
      <t>ヤクショク</t>
    </rPh>
    <phoneticPr fontId="22"/>
  </si>
  <si>
    <t>のとおり</t>
    <phoneticPr fontId="22"/>
  </si>
  <si>
    <t>訓練評価者
氏名（役職）</t>
    <rPh sb="0" eb="2">
      <t>クンレン</t>
    </rPh>
    <rPh sb="2" eb="5">
      <t>ヒョウカシャ</t>
    </rPh>
    <rPh sb="6" eb="8">
      <t>シメイ</t>
    </rPh>
    <rPh sb="9" eb="11">
      <t>ヤクショク</t>
    </rPh>
    <phoneticPr fontId="22"/>
  </si>
  <si>
    <t>事務担当者
氏名(役職)</t>
    <rPh sb="0" eb="2">
      <t>ジム</t>
    </rPh>
    <rPh sb="2" eb="5">
      <t>タントウシャ</t>
    </rPh>
    <rPh sb="6" eb="8">
      <t>シメイ</t>
    </rPh>
    <rPh sb="9" eb="11">
      <t>ヤクショク</t>
    </rPh>
    <phoneticPr fontId="22"/>
  </si>
  <si>
    <t>～</t>
    <phoneticPr fontId="22"/>
  </si>
  <si>
    <t>受入予定人数</t>
    <rPh sb="0" eb="1">
      <t>ウ</t>
    </rPh>
    <rPh sb="1" eb="2">
      <t>イ</t>
    </rPh>
    <rPh sb="2" eb="4">
      <t>ヨテイ</t>
    </rPh>
    <rPh sb="4" eb="6">
      <t>ニンズウ</t>
    </rPh>
    <phoneticPr fontId="22"/>
  </si>
  <si>
    <t>TEL</t>
    <phoneticPr fontId="22"/>
  </si>
  <si>
    <t>～</t>
    <phoneticPr fontId="22"/>
  </si>
  <si>
    <t>～</t>
    <phoneticPr fontId="22"/>
  </si>
  <si>
    <t>受講者15人あたり1人以上（助手を含む。グループに分かれる場合にはグループごと）配置し、かつ実技の危険の程度・指導の難易度・受講者の特性に応じて、きめ細かい指導ができる講師の数である。</t>
    <rPh sb="0" eb="3">
      <t>ジュコウシャ</t>
    </rPh>
    <rPh sb="5" eb="6">
      <t>ヒト</t>
    </rPh>
    <rPh sb="10" eb="11">
      <t>ヒト</t>
    </rPh>
    <rPh sb="11" eb="13">
      <t>イジョウ</t>
    </rPh>
    <rPh sb="14" eb="16">
      <t>ジョシュ</t>
    </rPh>
    <rPh sb="17" eb="18">
      <t>フク</t>
    </rPh>
    <rPh sb="25" eb="26">
      <t>ワ</t>
    </rPh>
    <rPh sb="29" eb="31">
      <t>バアイ</t>
    </rPh>
    <rPh sb="40" eb="42">
      <t>ハイチ</t>
    </rPh>
    <rPh sb="46" eb="48">
      <t>ジツギ</t>
    </rPh>
    <rPh sb="49" eb="51">
      <t>キケン</t>
    </rPh>
    <rPh sb="52" eb="54">
      <t>テイド</t>
    </rPh>
    <rPh sb="55" eb="57">
      <t>シドウ</t>
    </rPh>
    <rPh sb="58" eb="61">
      <t>ナンイド</t>
    </rPh>
    <rPh sb="62" eb="65">
      <t>ジュコウシャ</t>
    </rPh>
    <rPh sb="66" eb="68">
      <t>トクセイ</t>
    </rPh>
    <rPh sb="69" eb="70">
      <t>オウ</t>
    </rPh>
    <rPh sb="75" eb="76">
      <t>コマ</t>
    </rPh>
    <rPh sb="78" eb="80">
      <t>シドウ</t>
    </rPh>
    <rPh sb="84" eb="86">
      <t>コウシ</t>
    </rPh>
    <rPh sb="87" eb="88">
      <t>カズ</t>
    </rPh>
    <phoneticPr fontId="22"/>
  </si>
  <si>
    <t>のとおり</t>
    <phoneticPr fontId="22"/>
  </si>
  <si>
    <t>～</t>
    <phoneticPr fontId="22"/>
  </si>
  <si>
    <t>TEL</t>
    <phoneticPr fontId="22"/>
  </si>
  <si>
    <t>～</t>
    <phoneticPr fontId="22"/>
  </si>
  <si>
    <t>のとおり</t>
    <phoneticPr fontId="22"/>
  </si>
  <si>
    <t>キャリアコンサルティング</t>
    <phoneticPr fontId="22"/>
  </si>
  <si>
    <t>認定様式第２号</t>
    <phoneticPr fontId="22"/>
  </si>
  <si>
    <t xml:space="preserve">    認定様式第７の１号「講師一覧」にて確認</t>
    <phoneticPr fontId="22"/>
  </si>
  <si>
    <t>職務経歴書(認定様式第7の3号含む)</t>
    <phoneticPr fontId="22"/>
  </si>
  <si>
    <t>資格・免許証</t>
    <phoneticPr fontId="22"/>
  </si>
  <si>
    <t>認定様式第7の1号（表面）</t>
    <rPh sb="10" eb="11">
      <t>オモテ</t>
    </rPh>
    <rPh sb="11" eb="12">
      <t>メン</t>
    </rPh>
    <phoneticPr fontId="22"/>
  </si>
  <si>
    <t>講　師　一　覧</t>
    <phoneticPr fontId="22"/>
  </si>
  <si>
    <t>　　　　　（具体的には、裏面の「講師として認められる類型」のいずれかに適合することが必要です。）</t>
    <phoneticPr fontId="22"/>
  </si>
  <si>
    <t>　　　※　記入した類型に該当することを証明する職務経歴書、資格・免許証等の写しを併せて提出してください。</t>
    <phoneticPr fontId="22"/>
  </si>
  <si>
    <t>　　　　　場合には「講師の経歴等確認書（認定様式第７の３号）」を提出してください。　</t>
    <phoneticPr fontId="22"/>
  </si>
  <si>
    <t>　　　※　求職者支援訓練の講師を担当する講師については、認定基準４、（１１）「講師」の要件に適合する必要があります。</t>
    <phoneticPr fontId="22"/>
  </si>
  <si>
    <t>～</t>
    <phoneticPr fontId="22"/>
  </si>
  <si>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46" eb="48">
      <t>キニュウ</t>
    </rPh>
    <phoneticPr fontId="22"/>
  </si>
  <si>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61" eb="63">
      <t>キニュウ</t>
    </rPh>
    <phoneticPr fontId="22"/>
  </si>
  <si>
    <t>訓練期間中に次の①から⑩の就職支援を行うこと＜①～⑥は必須＞　実施する項目の実施時期に○をつけてください。</t>
    <phoneticPr fontId="22"/>
  </si>
  <si>
    <t>　　　　年　　　　月　　　　日</t>
    <rPh sb="4" eb="5">
      <t>ネン</t>
    </rPh>
    <rPh sb="9" eb="10">
      <t>ツキ</t>
    </rPh>
    <rPh sb="14" eb="15">
      <t>ヒ</t>
    </rPh>
    <phoneticPr fontId="136"/>
  </si>
  <si>
    <t>変更届出書等
提出あり</t>
    <rPh sb="0" eb="2">
      <t>ヘンコウ</t>
    </rPh>
    <rPh sb="2" eb="5">
      <t>トドケデショ</t>
    </rPh>
    <rPh sb="5" eb="6">
      <t>ナド</t>
    </rPh>
    <rPh sb="7" eb="9">
      <t>テイシュツ</t>
    </rPh>
    <phoneticPr fontId="22"/>
  </si>
  <si>
    <t>誓約書</t>
    <phoneticPr fontId="22"/>
  </si>
  <si>
    <t>証明書類</t>
    <rPh sb="0" eb="2">
      <t>ショウメイ</t>
    </rPh>
    <rPh sb="2" eb="4">
      <t>ショルイ</t>
    </rPh>
    <phoneticPr fontId="22"/>
  </si>
  <si>
    <t>その他</t>
    <phoneticPr fontId="22"/>
  </si>
  <si>
    <t>（注）●月●日～●月●日はお休みしております。この期間の受講申込は、郵送のみの受付となります。</t>
    <rPh sb="1" eb="2">
      <t>チュウ</t>
    </rPh>
    <rPh sb="4" eb="5">
      <t>ガツ</t>
    </rPh>
    <rPh sb="6" eb="7">
      <t>ニチ</t>
    </rPh>
    <rPh sb="9" eb="10">
      <t>ガツ</t>
    </rPh>
    <rPh sb="11" eb="12">
      <t>ニチ</t>
    </rPh>
    <phoneticPr fontId="21"/>
  </si>
  <si>
    <t>　 　年 　　月 　　日</t>
    <rPh sb="3" eb="4">
      <t>ネン</t>
    </rPh>
    <rPh sb="7" eb="8">
      <t>ツキ</t>
    </rPh>
    <rPh sb="11" eb="12">
      <t>ヒ</t>
    </rPh>
    <phoneticPr fontId="136"/>
  </si>
  <si>
    <t>福岡県</t>
    <rPh sb="0" eb="3">
      <t>フクオカケン</t>
    </rPh>
    <phoneticPr fontId="22"/>
  </si>
  <si>
    <t>時間</t>
    <rPh sb="0" eb="2">
      <t>ジカン</t>
    </rPh>
    <phoneticPr fontId="22"/>
  </si>
  <si>
    <t>訓練日</t>
    <rPh sb="0" eb="2">
      <t>クンレン</t>
    </rPh>
    <rPh sb="2" eb="3">
      <t>ビ</t>
    </rPh>
    <phoneticPr fontId="22"/>
  </si>
  <si>
    <t>２か月目</t>
    <rPh sb="2" eb="4">
      <t>ゲツメ</t>
    </rPh>
    <phoneticPr fontId="22"/>
  </si>
  <si>
    <t>-</t>
    <phoneticPr fontId="22"/>
  </si>
  <si>
    <t>３か月目</t>
    <rPh sb="2" eb="4">
      <t>ゲツメ</t>
    </rPh>
    <phoneticPr fontId="22"/>
  </si>
  <si>
    <t>４か月目</t>
    <rPh sb="2" eb="4">
      <t>ゲツメ</t>
    </rPh>
    <phoneticPr fontId="22"/>
  </si>
  <si>
    <t>訓練日数と訓練時間の集計　および　土日祝日訓練の有無、ハローワーク来所日の時間欄記載のチェック</t>
    <rPh sb="0" eb="2">
      <t>クンレン</t>
    </rPh>
    <rPh sb="2" eb="4">
      <t>ニッスウ</t>
    </rPh>
    <rPh sb="5" eb="7">
      <t>クンレン</t>
    </rPh>
    <rPh sb="7" eb="9">
      <t>ジカン</t>
    </rPh>
    <rPh sb="10" eb="12">
      <t>シュウケイ</t>
    </rPh>
    <rPh sb="17" eb="19">
      <t>ドニチ</t>
    </rPh>
    <rPh sb="19" eb="21">
      <t>シュクジツ</t>
    </rPh>
    <rPh sb="21" eb="23">
      <t>クンレン</t>
    </rPh>
    <rPh sb="24" eb="26">
      <t>ウム</t>
    </rPh>
    <rPh sb="33" eb="34">
      <t>ライ</t>
    </rPh>
    <rPh sb="34" eb="35">
      <t>ショ</t>
    </rPh>
    <rPh sb="35" eb="36">
      <t>ビ</t>
    </rPh>
    <rPh sb="37" eb="39">
      <t>ジカン</t>
    </rPh>
    <rPh sb="39" eb="40">
      <t>ラン</t>
    </rPh>
    <rPh sb="40" eb="42">
      <t>キサイ</t>
    </rPh>
    <phoneticPr fontId="22"/>
  </si>
  <si>
    <t>HW日エラー</t>
    <rPh sb="2" eb="3">
      <t>ビ</t>
    </rPh>
    <phoneticPr fontId="22"/>
  </si>
  <si>
    <t>土日祝訓練</t>
    <rPh sb="0" eb="2">
      <t>ドニチ</t>
    </rPh>
    <rPh sb="2" eb="3">
      <t>シュク</t>
    </rPh>
    <rPh sb="3" eb="5">
      <t>クンレン</t>
    </rPh>
    <phoneticPr fontId="22"/>
  </si>
  <si>
    <t>土日</t>
    <rPh sb="0" eb="2">
      <t>ドニチ</t>
    </rPh>
    <phoneticPr fontId="22"/>
  </si>
  <si>
    <t>祝日</t>
    <rPh sb="0" eb="2">
      <t>シュクジツ</t>
    </rPh>
    <phoneticPr fontId="22"/>
  </si>
  <si>
    <t>土日</t>
    <rPh sb="0" eb="2">
      <t>ドニチ</t>
    </rPh>
    <phoneticPr fontId="22"/>
  </si>
  <si>
    <t>↓所在地文字列の長さチェック</t>
    <phoneticPr fontId="22"/>
  </si>
  <si>
    <t>No</t>
    <phoneticPr fontId="22"/>
  </si>
  <si>
    <t>科目名</t>
    <rPh sb="0" eb="2">
      <t>カモク</t>
    </rPh>
    <rPh sb="2" eb="3">
      <t>メイ</t>
    </rPh>
    <phoneticPr fontId="22"/>
  </si>
  <si>
    <t>現在</t>
    <phoneticPr fontId="22"/>
  </si>
  <si>
    <t>期間計算</t>
  </si>
  <si>
    <t>始期</t>
  </si>
  <si>
    <t>末期</t>
  </si>
  <si>
    <t>月数</t>
  </si>
  <si>
    <t>年</t>
  </si>
  <si>
    <t>＜参考＞</t>
    <phoneticPr fontId="22"/>
  </si>
  <si>
    <t>←</t>
    <phoneticPr fontId="22"/>
  </si>
  <si>
    <t>←</t>
    <phoneticPr fontId="22"/>
  </si>
  <si>
    <t>←</t>
    <phoneticPr fontId="22"/>
  </si>
  <si>
    <t>1か月目</t>
    <rPh sb="2" eb="4">
      <t>ゲツメ</t>
    </rPh>
    <phoneticPr fontId="22"/>
  </si>
  <si>
    <t>2か月目</t>
    <rPh sb="2" eb="4">
      <t>ゲツメ</t>
    </rPh>
    <phoneticPr fontId="22"/>
  </si>
  <si>
    <t>3か月目</t>
    <rPh sb="2" eb="4">
      <t>ゲツメ</t>
    </rPh>
    <phoneticPr fontId="22"/>
  </si>
  <si>
    <t>4か月目</t>
    <rPh sb="2" eb="4">
      <t>ゲツメ</t>
    </rPh>
    <phoneticPr fontId="22"/>
  </si>
  <si>
    <t>28日未満</t>
    <rPh sb="2" eb="3">
      <t>ニチ</t>
    </rPh>
    <rPh sb="3" eb="5">
      <t>ミマン</t>
    </rPh>
    <phoneticPr fontId="22"/>
  </si>
  <si>
    <t>100時間未満</t>
    <rPh sb="3" eb="5">
      <t>ジカン</t>
    </rPh>
    <rPh sb="5" eb="7">
      <t>ミマン</t>
    </rPh>
    <phoneticPr fontId="22"/>
  </si>
  <si>
    <t>「科目表」リスト</t>
    <rPh sb="1" eb="3">
      <t>カモク</t>
    </rPh>
    <rPh sb="3" eb="4">
      <t>ヒョウ</t>
    </rPh>
    <phoneticPr fontId="22"/>
  </si>
  <si>
    <t>土日祝日訓練</t>
    <phoneticPr fontId="22"/>
  </si>
  <si>
    <t>日</t>
    <phoneticPr fontId="22"/>
  </si>
  <si>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22"/>
  </si>
  <si>
    <t>自ら所有する訓練実施場所を使用する場合の必要書類
（不動産登記簿謄本（写）等）</t>
    <phoneticPr fontId="22"/>
  </si>
  <si>
    <t>支部受理日</t>
    <rPh sb="0" eb="2">
      <t>シブ</t>
    </rPh>
    <rPh sb="2" eb="4">
      <t>ジュリ</t>
    </rPh>
    <rPh sb="3" eb="4">
      <t>リ</t>
    </rPh>
    <rPh sb="4" eb="5">
      <t>ヒ</t>
    </rPh>
    <phoneticPr fontId="22"/>
  </si>
  <si>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22"/>
  </si>
  <si>
    <t>　３　加入予定の保険に関するリーフレット等</t>
    <rPh sb="8" eb="10">
      <t>ホケン</t>
    </rPh>
    <phoneticPr fontId="22"/>
  </si>
  <si>
    <t>　４　事業実績を確認できる書類</t>
    <rPh sb="3" eb="5">
      <t>ジギョウ</t>
    </rPh>
    <rPh sb="5" eb="7">
      <t>ジッセキ</t>
    </rPh>
    <rPh sb="8" eb="10">
      <t>カクニン</t>
    </rPh>
    <rPh sb="13" eb="15">
      <t>ショルイ</t>
    </rPh>
    <phoneticPr fontId="22"/>
  </si>
  <si>
    <t>　５　代表者氏名・役員一覧</t>
    <rPh sb="3" eb="6">
      <t>ダイヒョウシャ</t>
    </rPh>
    <rPh sb="6" eb="8">
      <t>シメイ</t>
    </rPh>
    <rPh sb="9" eb="11">
      <t>ヤクイン</t>
    </rPh>
    <rPh sb="11" eb="13">
      <t>イチラン</t>
    </rPh>
    <phoneticPr fontId="22"/>
  </si>
  <si>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22"/>
  </si>
  <si>
    <t>自己診断表(写)</t>
    <rPh sb="0" eb="5">
      <t>ジコシンダンヒョウ</t>
    </rPh>
    <rPh sb="6" eb="7">
      <t>ウツ</t>
    </rPh>
    <phoneticPr fontId="22"/>
  </si>
  <si>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22"/>
  </si>
  <si>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22"/>
  </si>
  <si>
    <t>認定様式第13の１号</t>
    <phoneticPr fontId="136"/>
  </si>
  <si>
    <t>上記の者の訓練期間における当社としての職業能力についての評価は、以下のとおりです。</t>
    <phoneticPr fontId="136"/>
  </si>
  <si>
    <t>Ⅱ　知識、技能・技術に関する能力　　（「知識、技能・技術に関する評価項目」ごとに、該当する欄に○を記入）　　</t>
    <phoneticPr fontId="136"/>
  </si>
  <si>
    <t>科目名</t>
    <phoneticPr fontId="136"/>
  </si>
  <si>
    <t>知識、技能・技術に関する評価項目</t>
    <phoneticPr fontId="136"/>
  </si>
  <si>
    <t>コード</t>
    <phoneticPr fontId="136"/>
  </si>
  <si>
    <t>A</t>
    <phoneticPr fontId="136"/>
  </si>
  <si>
    <t>B</t>
    <phoneticPr fontId="136"/>
  </si>
  <si>
    <t>C</t>
    <phoneticPr fontId="136"/>
  </si>
  <si>
    <t>職業能力開発講習</t>
    <rPh sb="0" eb="2">
      <t>ショクギョウ</t>
    </rPh>
    <rPh sb="2" eb="4">
      <t>ノウリョク</t>
    </rPh>
    <rPh sb="4" eb="6">
      <t>カイハツ</t>
    </rPh>
    <rPh sb="6" eb="8">
      <t>コウシュウ</t>
    </rPh>
    <phoneticPr fontId="136"/>
  </si>
  <si>
    <t>ビジネステクニック</t>
    <phoneticPr fontId="136"/>
  </si>
  <si>
    <t>(1)</t>
    <phoneticPr fontId="136"/>
  </si>
  <si>
    <t>ビジネスヒューマン</t>
    <phoneticPr fontId="136"/>
  </si>
  <si>
    <r>
      <rPr>
        <b/>
        <sz val="9"/>
        <rFont val="ＭＳ Ｐゴシック"/>
        <family val="3"/>
        <charset val="128"/>
      </rPr>
      <t>評価項目の引用元</t>
    </r>
    <r>
      <rPr>
        <sz val="8"/>
        <rFont val="ＭＳ Ｐゴシック"/>
        <family val="3"/>
        <charset val="128"/>
      </rPr>
      <t>（企業横断的な評価基準を活用した場合のみ）</t>
    </r>
    <phoneticPr fontId="136"/>
  </si>
  <si>
    <t>（２）訓練の受講を通じて取得した資格（任意）</t>
    <phoneticPr fontId="136"/>
  </si>
  <si>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136"/>
  </si>
  <si>
    <t>認定様式第13の２号</t>
    <rPh sb="0" eb="2">
      <t>ニンテイ</t>
    </rPh>
    <rPh sb="2" eb="4">
      <t>ヨウシキ</t>
    </rPh>
    <rPh sb="4" eb="5">
      <t>ダイ</t>
    </rPh>
    <phoneticPr fontId="136"/>
  </si>
  <si>
    <t>就職活動計画/職業生活設計　自己評価シート</t>
    <rPh sb="0" eb="2">
      <t>シュウショク</t>
    </rPh>
    <rPh sb="2" eb="4">
      <t>カツドウ</t>
    </rPh>
    <rPh sb="4" eb="6">
      <t>ケイカク</t>
    </rPh>
    <rPh sb="7" eb="9">
      <t>ショクギョウ</t>
    </rPh>
    <rPh sb="9" eb="11">
      <t>セイカツ</t>
    </rPh>
    <rPh sb="11" eb="13">
      <t>セッケイ</t>
    </rPh>
    <rPh sb="14" eb="16">
      <t>ジコ</t>
    </rPh>
    <rPh sb="16" eb="18">
      <t>ヒョウカ</t>
    </rPh>
    <phoneticPr fontId="136"/>
  </si>
  <si>
    <t>各科目の受講前の自己チェックと受講後の自己チェックを行ってください。</t>
    <rPh sb="0" eb="1">
      <t>カク</t>
    </rPh>
    <rPh sb="1" eb="3">
      <t>カモク</t>
    </rPh>
    <rPh sb="4" eb="6">
      <t>ジュコウ</t>
    </rPh>
    <rPh sb="6" eb="7">
      <t>マエ</t>
    </rPh>
    <rPh sb="8" eb="10">
      <t>ジコ</t>
    </rPh>
    <rPh sb="15" eb="17">
      <t>ジュコウ</t>
    </rPh>
    <rPh sb="17" eb="18">
      <t>ゴ</t>
    </rPh>
    <rPh sb="19" eb="21">
      <t>ジコ</t>
    </rPh>
    <rPh sb="26" eb="27">
      <t>オコナ</t>
    </rPh>
    <phoneticPr fontId="136"/>
  </si>
  <si>
    <t>A：自信がある　B：どちらでもない（わからない）　C：自信がない</t>
    <rPh sb="2" eb="4">
      <t>ジシン</t>
    </rPh>
    <rPh sb="27" eb="29">
      <t>ジシン</t>
    </rPh>
    <phoneticPr fontId="136"/>
  </si>
  <si>
    <t>科目名</t>
    <phoneticPr fontId="136"/>
  </si>
  <si>
    <t>自己評価</t>
    <rPh sb="0" eb="2">
      <t>ジコ</t>
    </rPh>
    <rPh sb="2" eb="4">
      <t>ヒョウカ</t>
    </rPh>
    <phoneticPr fontId="136"/>
  </si>
  <si>
    <t>チェック項目</t>
    <rPh sb="4" eb="6">
      <t>コウモク</t>
    </rPh>
    <phoneticPr fontId="136"/>
  </si>
  <si>
    <t>受講前</t>
    <rPh sb="0" eb="2">
      <t>ジュコウ</t>
    </rPh>
    <rPh sb="2" eb="3">
      <t>マエ</t>
    </rPh>
    <phoneticPr fontId="136"/>
  </si>
  <si>
    <t>受講後</t>
    <rPh sb="0" eb="2">
      <t>ジュコウ</t>
    </rPh>
    <rPh sb="2" eb="3">
      <t>ゴ</t>
    </rPh>
    <phoneticPr fontId="136"/>
  </si>
  <si>
    <t>B</t>
    <phoneticPr fontId="136"/>
  </si>
  <si>
    <t>C</t>
    <phoneticPr fontId="136"/>
  </si>
  <si>
    <t>就職活動計画</t>
    <rPh sb="0" eb="2">
      <t>シュウショク</t>
    </rPh>
    <rPh sb="2" eb="4">
      <t>カツドウ</t>
    </rPh>
    <rPh sb="4" eb="6">
      <t>ケイカク</t>
    </rPh>
    <phoneticPr fontId="136"/>
  </si>
  <si>
    <t>職業生活設計</t>
    <rPh sb="0" eb="2">
      <t>ショクギョウ</t>
    </rPh>
    <rPh sb="2" eb="4">
      <t>セイカツ</t>
    </rPh>
    <rPh sb="4" eb="6">
      <t>セッケイ</t>
    </rPh>
    <phoneticPr fontId="136"/>
  </si>
  <si>
    <t>A</t>
    <phoneticPr fontId="136"/>
  </si>
  <si>
    <t>(1)</t>
    <phoneticPr fontId="136"/>
  </si>
  <si>
    <t>職  業  能  力  開  発  講  習  委  託　先　の　概　要　等</t>
    <rPh sb="0" eb="1">
      <t>ショク</t>
    </rPh>
    <rPh sb="3" eb="4">
      <t>ギョウ</t>
    </rPh>
    <rPh sb="6" eb="7">
      <t>ノウ</t>
    </rPh>
    <rPh sb="9" eb="10">
      <t>チカラ</t>
    </rPh>
    <rPh sb="12" eb="13">
      <t>カイ</t>
    </rPh>
    <rPh sb="15" eb="16">
      <t>ハツ</t>
    </rPh>
    <rPh sb="18" eb="19">
      <t>コウ</t>
    </rPh>
    <rPh sb="21" eb="22">
      <t>ナライ</t>
    </rPh>
    <rPh sb="24" eb="25">
      <t>イ</t>
    </rPh>
    <rPh sb="27" eb="28">
      <t>コトヅケ</t>
    </rPh>
    <rPh sb="29" eb="30">
      <t>サキ</t>
    </rPh>
    <rPh sb="33" eb="34">
      <t>オオムネ</t>
    </rPh>
    <rPh sb="35" eb="36">
      <t>ヨウ</t>
    </rPh>
    <rPh sb="37" eb="38">
      <t>トウ</t>
    </rPh>
    <phoneticPr fontId="22"/>
  </si>
  <si>
    <t>訓練科名：</t>
    <phoneticPr fontId="22"/>
  </si>
  <si>
    <t>【委託先機関】</t>
    <rPh sb="1" eb="3">
      <t>イタク</t>
    </rPh>
    <rPh sb="3" eb="4">
      <t>サキ</t>
    </rPh>
    <rPh sb="4" eb="6">
      <t>キカン</t>
    </rPh>
    <phoneticPr fontId="22"/>
  </si>
  <si>
    <t>委託先機関名</t>
    <rPh sb="0" eb="2">
      <t>イタク</t>
    </rPh>
    <rPh sb="2" eb="3">
      <t>サキ</t>
    </rPh>
    <rPh sb="3" eb="5">
      <t>キカン</t>
    </rPh>
    <rPh sb="5" eb="6">
      <t>メイ</t>
    </rPh>
    <phoneticPr fontId="22"/>
  </si>
  <si>
    <t>ＴＥＬ</t>
    <phoneticPr fontId="22"/>
  </si>
  <si>
    <t>代表者役職・氏名</t>
    <rPh sb="0" eb="2">
      <t>ダイヒョウ</t>
    </rPh>
    <rPh sb="2" eb="3">
      <t>シャ</t>
    </rPh>
    <rPh sb="3" eb="5">
      <t>ヤクショク</t>
    </rPh>
    <rPh sb="6" eb="8">
      <t>シメイ</t>
    </rPh>
    <phoneticPr fontId="22"/>
  </si>
  <si>
    <t>【委託先施設】</t>
    <rPh sb="1" eb="3">
      <t>イタク</t>
    </rPh>
    <rPh sb="3" eb="4">
      <t>サキ</t>
    </rPh>
    <rPh sb="4" eb="6">
      <t>シセツ</t>
    </rPh>
    <phoneticPr fontId="22"/>
  </si>
  <si>
    <t>委託先施設名</t>
    <rPh sb="0" eb="2">
      <t>イタク</t>
    </rPh>
    <rPh sb="2" eb="3">
      <t>サキ</t>
    </rPh>
    <rPh sb="3" eb="6">
      <t>シセツメイ</t>
    </rPh>
    <phoneticPr fontId="22"/>
  </si>
  <si>
    <t>最寄駅（</t>
    <phoneticPr fontId="22"/>
  </si>
  <si>
    <t>)</t>
    <phoneticPr fontId="22"/>
  </si>
  <si>
    <t>ＴＥＬ</t>
    <phoneticPr fontId="22"/>
  </si>
  <si>
    <t>講師数</t>
    <rPh sb="0" eb="2">
      <t>コウシ</t>
    </rPh>
    <rPh sb="2" eb="3">
      <t>スウ</t>
    </rPh>
    <phoneticPr fontId="22"/>
  </si>
  <si>
    <t>人</t>
    <rPh sb="0" eb="1">
      <t>ニン</t>
    </rPh>
    <phoneticPr fontId="22"/>
  </si>
  <si>
    <t>講師を担当する者は裏面の「求職者支援訓練（職業能力開発講習）の講師として認められる類型」に該当する者であること。</t>
    <rPh sb="21" eb="23">
      <t>ショクギョウ</t>
    </rPh>
    <rPh sb="23" eb="25">
      <t>ノウリョク</t>
    </rPh>
    <rPh sb="25" eb="27">
      <t>カイハツ</t>
    </rPh>
    <rPh sb="27" eb="29">
      <t>コウシュウ</t>
    </rPh>
    <phoneticPr fontId="22"/>
  </si>
  <si>
    <t>【委託する訓練内容】</t>
    <rPh sb="1" eb="3">
      <t>イタク</t>
    </rPh>
    <rPh sb="5" eb="7">
      <t>クンレン</t>
    </rPh>
    <rPh sb="7" eb="9">
      <t>ナイヨウ</t>
    </rPh>
    <phoneticPr fontId="22"/>
  </si>
  <si>
    <t>委託する訓練科目</t>
    <rPh sb="0" eb="2">
      <t>イタク</t>
    </rPh>
    <rPh sb="4" eb="6">
      <t>クンレン</t>
    </rPh>
    <rPh sb="6" eb="8">
      <t>カモク</t>
    </rPh>
    <phoneticPr fontId="22"/>
  </si>
  <si>
    <t>委託する訓練日</t>
    <rPh sb="0" eb="2">
      <t>イタク</t>
    </rPh>
    <rPh sb="4" eb="6">
      <t>クンレン</t>
    </rPh>
    <rPh sb="6" eb="7">
      <t>ビ</t>
    </rPh>
    <phoneticPr fontId="22"/>
  </si>
  <si>
    <t>記載例</t>
    <rPh sb="0" eb="3">
      <t>キサイレイ</t>
    </rPh>
    <phoneticPr fontId="22"/>
  </si>
  <si>
    <t>10/3,10/4,10/5</t>
    <phoneticPr fontId="22"/>
  </si>
  <si>
    <t>ビジネステクニック</t>
    <phoneticPr fontId="136"/>
  </si>
  <si>
    <t>委託先総訓練時間</t>
    <rPh sb="0" eb="3">
      <t>イタクサキ</t>
    </rPh>
    <rPh sb="3" eb="4">
      <t>ソウ</t>
    </rPh>
    <rPh sb="4" eb="6">
      <t>クンレン</t>
    </rPh>
    <rPh sb="6" eb="8">
      <t>ジカン</t>
    </rPh>
    <phoneticPr fontId="22"/>
  </si>
  <si>
    <t>管理責任者</t>
    <rPh sb="0" eb="2">
      <t>カンリ</t>
    </rPh>
    <rPh sb="2" eb="5">
      <t>セキニンシャ</t>
    </rPh>
    <phoneticPr fontId="22"/>
  </si>
  <si>
    <t>ＦＡＸ</t>
    <phoneticPr fontId="22"/>
  </si>
  <si>
    <t>Ｅメールアドレス</t>
    <phoneticPr fontId="22"/>
  </si>
  <si>
    <t>訓練評価者</t>
    <rPh sb="0" eb="2">
      <t>クンレン</t>
    </rPh>
    <rPh sb="2" eb="5">
      <t>ヒョウカシャ</t>
    </rPh>
    <phoneticPr fontId="22"/>
  </si>
  <si>
    <t>事務担当者</t>
    <rPh sb="0" eb="2">
      <t>ジム</t>
    </rPh>
    <rPh sb="2" eb="5">
      <t>タントウシャ</t>
    </rPh>
    <phoneticPr fontId="22"/>
  </si>
  <si>
    <t>※事務担当者は、訓練受講状況等をお問い合わせする際に、確実に対応できる方を記入してください。</t>
    <rPh sb="1" eb="3">
      <t>ジム</t>
    </rPh>
    <rPh sb="3" eb="6">
      <t>タントウシャ</t>
    </rPh>
    <rPh sb="8" eb="10">
      <t>クンレン</t>
    </rPh>
    <rPh sb="10" eb="12">
      <t>ジュコウ</t>
    </rPh>
    <rPh sb="12" eb="15">
      <t>ジョウキョウトウ</t>
    </rPh>
    <rPh sb="17" eb="18">
      <t>ト</t>
    </rPh>
    <rPh sb="19" eb="20">
      <t>ア</t>
    </rPh>
    <rPh sb="24" eb="25">
      <t>サイ</t>
    </rPh>
    <rPh sb="27" eb="29">
      <t>カクジツ</t>
    </rPh>
    <rPh sb="30" eb="32">
      <t>タイオウ</t>
    </rPh>
    <rPh sb="35" eb="36">
      <t>カタ</t>
    </rPh>
    <rPh sb="37" eb="39">
      <t>キニュウ</t>
    </rPh>
    <phoneticPr fontId="22"/>
  </si>
  <si>
    <t>求職者支援訓練（職業能力開発講習）を担当する講師が満たすべき認定基準について</t>
    <rPh sb="8" eb="10">
      <t>ショクギョウ</t>
    </rPh>
    <rPh sb="10" eb="12">
      <t>ノウリョク</t>
    </rPh>
    <rPh sb="12" eb="14">
      <t>カイハツ</t>
    </rPh>
    <rPh sb="14" eb="16">
      <t>コウシュウ</t>
    </rPh>
    <phoneticPr fontId="22"/>
  </si>
  <si>
    <t>　職業能力開発講習を担当する講師は、認定基準に基づき次のいずれかの類型に該当する者であること。</t>
    <rPh sb="1" eb="3">
      <t>ショクギョウ</t>
    </rPh>
    <rPh sb="3" eb="5">
      <t>ノウリョク</t>
    </rPh>
    <rPh sb="5" eb="7">
      <t>カイハツ</t>
    </rPh>
    <rPh sb="7" eb="9">
      <t>コウシュウ</t>
    </rPh>
    <rPh sb="10" eb="12">
      <t>タントウ</t>
    </rPh>
    <rPh sb="14" eb="16">
      <t>コウシ</t>
    </rPh>
    <phoneticPr fontId="22"/>
  </si>
  <si>
    <t>【求職者支援訓練の講師として認められる類型】</t>
    <phoneticPr fontId="22"/>
  </si>
  <si>
    <t>類　型　１</t>
    <rPh sb="0" eb="1">
      <t>タグイ</t>
    </rPh>
    <rPh sb="2" eb="3">
      <t>カタ</t>
    </rPh>
    <phoneticPr fontId="22"/>
  </si>
  <si>
    <t>次のいずれにも該当する者
【１】担当する科目の訓練内容に関する職業訓練指導員免許を有する者
【２】担当する科目の訓練内容に関する指導等業務の経験を有する者（※１）</t>
    <rPh sb="0" eb="1">
      <t>ツギ</t>
    </rPh>
    <rPh sb="7" eb="9">
      <t>ガイトウ</t>
    </rPh>
    <rPh sb="11" eb="12">
      <t>モノ</t>
    </rPh>
    <phoneticPr fontId="22"/>
  </si>
  <si>
    <t>類　型　２</t>
    <rPh sb="0" eb="1">
      <t>タグイ</t>
    </rPh>
    <rPh sb="2" eb="3">
      <t>カタ</t>
    </rPh>
    <phoneticPr fontId="22"/>
  </si>
  <si>
    <t>類　型　３</t>
    <rPh sb="0" eb="1">
      <t>タグイ</t>
    </rPh>
    <rPh sb="2" eb="3">
      <t>カタ</t>
    </rPh>
    <phoneticPr fontId="22"/>
  </si>
  <si>
    <t>次のいずれにも該当する者
【１】担当する科目の訓練内容に関する実務経験を５年以上有する者（※２）
【２】担当する科目の訓練内容に関する指導等業務の経験を有する者（※１）</t>
    <rPh sb="0" eb="1">
      <t>ツギ</t>
    </rPh>
    <rPh sb="7" eb="9">
      <t>ガイトウ</t>
    </rPh>
    <rPh sb="11" eb="12">
      <t>モノ</t>
    </rPh>
    <phoneticPr fontId="22"/>
  </si>
  <si>
    <t>類　型　４</t>
    <rPh sb="0" eb="1">
      <t>タグイ</t>
    </rPh>
    <rPh sb="2" eb="3">
      <t>カタ</t>
    </rPh>
    <phoneticPr fontId="22"/>
  </si>
  <si>
    <t>※２　指導等業務の経験を含むことが出来ること。</t>
    <phoneticPr fontId="22"/>
  </si>
  <si>
    <t>（助手について）</t>
    <rPh sb="1" eb="3">
      <t>ジョシュ</t>
    </rPh>
    <phoneticPr fontId="22"/>
  </si>
  <si>
    <t>ビジネステクニック</t>
  </si>
  <si>
    <t>ビジネスヒューマン</t>
  </si>
  <si>
    <t xml:space="preserve">職業能力開発講習   </t>
    <phoneticPr fontId="22"/>
  </si>
  <si>
    <t>訓練目標
（仕上がり像）</t>
  </si>
  <si>
    <t>訓練カリキュラム</t>
    <phoneticPr fontId="22"/>
  </si>
  <si>
    <t>）</t>
  </si>
  <si>
    <t>）認定機関（</t>
  </si>
  <si>
    <t>就職活動計画</t>
    <rPh sb="0" eb="2">
      <t>シュウショク</t>
    </rPh>
    <rPh sb="2" eb="4">
      <t>カツドウ</t>
    </rPh>
    <rPh sb="4" eb="6">
      <t>ケイカク</t>
    </rPh>
    <phoneticPr fontId="22"/>
  </si>
  <si>
    <t>職業生活設計</t>
    <rPh sb="0" eb="2">
      <t>ショクギョウ</t>
    </rPh>
    <rPh sb="2" eb="4">
      <t>セイカツ</t>
    </rPh>
    <rPh sb="4" eb="6">
      <t>セッケイ</t>
    </rPh>
    <phoneticPr fontId="22"/>
  </si>
  <si>
    <t>職業能力開発講習</t>
    <phoneticPr fontId="22"/>
  </si>
  <si>
    <t>職業能力
開発講習</t>
    <rPh sb="0" eb="2">
      <t>ショクギョウ</t>
    </rPh>
    <rPh sb="2" eb="4">
      <t>ノウリョク</t>
    </rPh>
    <rPh sb="5" eb="7">
      <t>カイハツ</t>
    </rPh>
    <rPh sb="7" eb="9">
      <t>コウシュウ</t>
    </rPh>
    <phoneticPr fontId="22"/>
  </si>
  <si>
    <t>・</t>
    <phoneticPr fontId="22"/>
  </si>
  <si>
    <t>実施機関名　　</t>
    <rPh sb="0" eb="4">
      <t>ジッシキカン</t>
    </rPh>
    <rPh sb="4" eb="5">
      <t>ナ</t>
    </rPh>
    <phoneticPr fontId="21"/>
  </si>
  <si>
    <t>提出年月日</t>
    <rPh sb="0" eb="2">
      <t>テイシュツ</t>
    </rPh>
    <rPh sb="2" eb="5">
      <t>ネンガッピ</t>
    </rPh>
    <phoneticPr fontId="21"/>
  </si>
  <si>
    <t xml:space="preserve">■
</t>
    <phoneticPr fontId="20"/>
  </si>
  <si>
    <t>（訓練実施場所及び事務室を所有する場合）</t>
    <phoneticPr fontId="21"/>
  </si>
  <si>
    <t>不動産登記簿謄本（写）</t>
    <phoneticPr fontId="21"/>
  </si>
  <si>
    <t>（訓練実施場所及び事務室を賃借する場合）</t>
    <phoneticPr fontId="21"/>
  </si>
  <si>
    <t>賃貸借契約書（写）等、施設が使用可能であることが確認できるもの</t>
    <phoneticPr fontId="21"/>
  </si>
  <si>
    <t>直近の賃料の支払いが確認できるもの（１か月分）</t>
    <phoneticPr fontId="21"/>
  </si>
  <si>
    <t>介護職員養成研修等の指定通知書（写）（介護職員養成研修を求職者支援訓練として実施する場合のみ）</t>
    <phoneticPr fontId="21"/>
  </si>
  <si>
    <t>加入する予定である災害補償制度等に関するリーフレット等</t>
    <phoneticPr fontId="21"/>
  </si>
  <si>
    <t>託児サービス提供機関の要件に該当することを確認できる資料</t>
    <phoneticPr fontId="21"/>
  </si>
  <si>
    <t>第４号</t>
    <phoneticPr fontId="22"/>
  </si>
  <si>
    <t>訓練実施機関・施設の概要</t>
    <phoneticPr fontId="22"/>
  </si>
  <si>
    <t>■</t>
    <phoneticPr fontId="21"/>
  </si>
  <si>
    <t xml:space="preserve">（法人の場合）法人登記簿謄本（写） </t>
    <phoneticPr fontId="21"/>
  </si>
  <si>
    <t>（個人の場合）個人事業の開廃業届出書（写）等、事業実績を確認できるもの</t>
    <phoneticPr fontId="21"/>
  </si>
  <si>
    <t>代表者氏名・役員一覧（フリガナ・生年月日・性別が分かるもの）</t>
    <phoneticPr fontId="21"/>
  </si>
  <si>
    <t>■</t>
    <phoneticPr fontId="21"/>
  </si>
  <si>
    <t>技能講習の内容を含む訓練科を適切に行った実績が確認できる書類</t>
    <phoneticPr fontId="21"/>
  </si>
  <si>
    <t>訓練実施機関属性の分かる資料（上記の添付書類で判別できない場合に限る）</t>
    <phoneticPr fontId="21"/>
  </si>
  <si>
    <t>責任者及び苦情を処理する者の雇用保険被保険者資格取得等確認通知書（事業主通知用）（写）　
（雇用保険の被保険者でない場合は、「労働条件通知書」等の直接雇用していることが分かる書類）</t>
    <phoneticPr fontId="21"/>
  </si>
  <si>
    <t>第６号</t>
    <phoneticPr fontId="22"/>
  </si>
  <si>
    <t>日別計画表</t>
    <phoneticPr fontId="22"/>
  </si>
  <si>
    <t>資格・免許（写）等（職業訓練指導員免許、職業訓練指導員講習（48時間講習）を含む。）</t>
  </si>
  <si>
    <t>第７の３号</t>
    <phoneticPr fontId="21"/>
  </si>
  <si>
    <t>講師の経歴等確認書</t>
    <phoneticPr fontId="21"/>
  </si>
  <si>
    <t>第８号</t>
    <phoneticPr fontId="22"/>
  </si>
  <si>
    <t>各種就職支援等の実施</t>
    <phoneticPr fontId="21"/>
  </si>
  <si>
    <t>第１０号</t>
    <phoneticPr fontId="22"/>
  </si>
  <si>
    <t>第１５の１号</t>
    <rPh sb="0" eb="1">
      <t>ダイ</t>
    </rPh>
    <rPh sb="5" eb="6">
      <t>ゴウ</t>
    </rPh>
    <phoneticPr fontId="21"/>
  </si>
  <si>
    <t>地域の求人ニーズ等を踏まえた訓練内容であることがわかる書類</t>
  </si>
  <si>
    <t>民間教育訓練機関における職業訓練サービスの質の向上のための自己診断表（写）</t>
    <phoneticPr fontId="21"/>
  </si>
  <si>
    <t>委託訓練契約書(写)等</t>
    <rPh sb="0" eb="2">
      <t>イタク</t>
    </rPh>
    <rPh sb="2" eb="4">
      <t>クンレン</t>
    </rPh>
    <rPh sb="4" eb="7">
      <t>ケイヤクショ</t>
    </rPh>
    <rPh sb="8" eb="9">
      <t>ウツシ</t>
    </rPh>
    <rPh sb="10" eb="11">
      <t>トウ</t>
    </rPh>
    <phoneticPr fontId="21"/>
  </si>
  <si>
    <t>改善計画の対象となった訓練科の「求職者支援法に基づく職業訓練の認定通知書」（写）</t>
    <phoneticPr fontId="22"/>
  </si>
  <si>
    <r>
      <t>※　</t>
    </r>
    <r>
      <rPr>
        <b/>
        <sz val="10"/>
        <rFont val="ＭＳ 明朝"/>
        <family val="1"/>
        <charset val="128"/>
      </rPr>
      <t>《省》</t>
    </r>
    <r>
      <rPr>
        <sz val="10"/>
        <rFont val="ＭＳ 明朝"/>
        <family val="1"/>
        <charset val="128"/>
      </rPr>
      <t>と記載した書類は、一定の条件に合致する場合、様式第１7号を提出することにより提出を省略することができます。</t>
    </r>
    <rPh sb="6" eb="8">
      <t>キサイ</t>
    </rPh>
    <rPh sb="10" eb="12">
      <t>ショルイ</t>
    </rPh>
    <rPh sb="14" eb="16">
      <t>イッテイ</t>
    </rPh>
    <rPh sb="17" eb="19">
      <t>ジョウケン</t>
    </rPh>
    <rPh sb="20" eb="22">
      <t>ガッチ</t>
    </rPh>
    <rPh sb="24" eb="26">
      <t>バアイ</t>
    </rPh>
    <rPh sb="27" eb="29">
      <t>ヨウシキ</t>
    </rPh>
    <rPh sb="29" eb="30">
      <t>ダイ</t>
    </rPh>
    <rPh sb="32" eb="33">
      <t>ゴウ</t>
    </rPh>
    <rPh sb="34" eb="36">
      <t>テイシュツ</t>
    </rPh>
    <rPh sb="43" eb="45">
      <t>テイシュツ</t>
    </rPh>
    <rPh sb="46" eb="48">
      <t>ショウリャク</t>
    </rPh>
    <phoneticPr fontId="22"/>
  </si>
  <si>
    <t>施設名</t>
    <rPh sb="0" eb="2">
      <t>シセツ</t>
    </rPh>
    <rPh sb="2" eb="3">
      <t>メイ</t>
    </rPh>
    <phoneticPr fontId="22"/>
  </si>
  <si>
    <t>～</t>
    <phoneticPr fontId="22"/>
  </si>
  <si>
    <t>提出済みの書類</t>
    <phoneticPr fontId="22"/>
  </si>
  <si>
    <t>～</t>
    <phoneticPr fontId="22"/>
  </si>
  <si>
    <t>令和 　　年　　月　　日</t>
    <rPh sb="0" eb="2">
      <t>レイワ</t>
    </rPh>
    <rPh sb="5" eb="6">
      <t>ネン</t>
    </rPh>
    <rPh sb="8" eb="9">
      <t>ガツ</t>
    </rPh>
    <rPh sb="11" eb="12">
      <t>ニチ</t>
    </rPh>
    <phoneticPr fontId="22"/>
  </si>
  <si>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
　　　供されるものをもって作成することができます。</t>
    <rPh sb="1" eb="3">
      <t>チュウイ</t>
    </rPh>
    <rPh sb="3" eb="5">
      <t>ジコウ</t>
    </rPh>
    <phoneticPr fontId="136"/>
  </si>
  <si>
    <t>　　申請を行おうとする都道府県において、過去１年間に終了する委託訓練を受託した実績を有する場合は、以下の項目をご記入ください。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49" eb="51">
      <t>イカ</t>
    </rPh>
    <rPh sb="52" eb="54">
      <t>コウモク</t>
    </rPh>
    <rPh sb="56" eb="57">
      <t>キ</t>
    </rPh>
    <rPh sb="57" eb="58">
      <t>イレル</t>
    </rPh>
    <phoneticPr fontId="22"/>
  </si>
  <si>
    <t>実践コース（</t>
    <rPh sb="0" eb="2">
      <t>ジッセン</t>
    </rPh>
    <phoneticPr fontId="22"/>
  </si>
  <si>
    <t>⮢</t>
    <phoneticPr fontId="22"/>
  </si>
  <si>
    <t>⮠</t>
  </si>
  <si>
    <t>修了証書(写)、
修了証明書(写)、
受講証明書(写)</t>
    <rPh sb="0" eb="2">
      <t>シュウリョウ</t>
    </rPh>
    <rPh sb="2" eb="4">
      <t>ショウショ</t>
    </rPh>
    <rPh sb="5" eb="6">
      <t>ウツ</t>
    </rPh>
    <rPh sb="9" eb="11">
      <t>シュウリョウ</t>
    </rPh>
    <rPh sb="11" eb="14">
      <t>ショウメイショ</t>
    </rPh>
    <rPh sb="15" eb="16">
      <t>ウツ</t>
    </rPh>
    <rPh sb="19" eb="21">
      <t>ジュコウ</t>
    </rPh>
    <rPh sb="21" eb="24">
      <t>ショウメイショ</t>
    </rPh>
    <rPh sb="25" eb="26">
      <t>ウツ</t>
    </rPh>
    <phoneticPr fontId="22"/>
  </si>
  <si>
    <t>※　責任者及び苦情を処理する者については、申請者と直接の雇用関係（代表者及び役員も可）にあることが必要です。直接の雇用関係にある場合、
　　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4" eb="95">
      <t>ラン</t>
    </rPh>
    <rPh sb="96" eb="98">
      <t>キニュウ</t>
    </rPh>
    <rPh sb="101" eb="103">
      <t>バアイ</t>
    </rPh>
    <rPh sb="105" eb="107">
      <t>セツメイ</t>
    </rPh>
    <rPh sb="108" eb="109">
      <t>モト</t>
    </rPh>
    <rPh sb="111" eb="113">
      <t>バアイ</t>
    </rPh>
    <phoneticPr fontId="22"/>
  </si>
  <si>
    <t>（３）</t>
    <phoneticPr fontId="23"/>
  </si>
  <si>
    <t>就職支援責任者が、以下に該当する場合はチェックを入れてください。</t>
  </si>
  <si>
    <t>（１）</t>
    <phoneticPr fontId="22"/>
  </si>
  <si>
    <t xml:space="preserve"> 申請を行おうとする都道府県において、過去１年間に終了する委託訓練を受託した実績を有する場合は、以下の項目をご記入ください。</t>
    <phoneticPr fontId="22"/>
  </si>
  <si>
    <t>就職支援責任者が、以下に該当する場合はチェックを入れてください。</t>
    <phoneticPr fontId="22"/>
  </si>
  <si>
    <t>申請者チェック欄</t>
    <phoneticPr fontId="21"/>
  </si>
  <si>
    <t>機構チェック欄</t>
    <phoneticPr fontId="21"/>
  </si>
  <si>
    <r>
      <t>求職者支援法に基づく認定職業訓練に係る改善計画書(平成26年４月以降に開講した訓練科の雇用保険適用就職率が基準を下回った場合</t>
    </r>
    <r>
      <rPr>
        <sz val="11"/>
        <rFont val="ＭＳ Ｐゴシック"/>
        <family val="3"/>
        <charset val="128"/>
      </rPr>
      <t>)</t>
    </r>
    <phoneticPr fontId="21"/>
  </si>
  <si>
    <r>
      <t>就職活動計画/職業生活設計　自己評価シート　</t>
    </r>
    <r>
      <rPr>
        <sz val="11"/>
        <rFont val="ＭＳ Ｐゴシック"/>
        <family val="3"/>
        <charset val="128"/>
      </rPr>
      <t>(</t>
    </r>
    <r>
      <rPr>
        <sz val="11"/>
        <rFont val="ＭＳ Ｐゴシック"/>
        <family val="3"/>
        <charset val="128"/>
      </rPr>
      <t>基礎コースのみ</t>
    </r>
    <r>
      <rPr>
        <sz val="11"/>
        <rFont val="ＭＳ Ｐゴシック"/>
        <family val="3"/>
        <charset val="128"/>
      </rPr>
      <t>)</t>
    </r>
    <phoneticPr fontId="21"/>
  </si>
  <si>
    <t>職業訓練サービスガイドライン適合事業所認定の認定書（写）</t>
  </si>
  <si>
    <t>職業訓練サービスガイドライン適合事業所認定の認定書（写）</t>
    <rPh sb="14" eb="16">
      <t>テキゴウ</t>
    </rPh>
    <rPh sb="16" eb="19">
      <t>ジギョウショ</t>
    </rPh>
    <rPh sb="19" eb="21">
      <t>ニンテイ</t>
    </rPh>
    <rPh sb="22" eb="24">
      <t>ニンテイ</t>
    </rPh>
    <rPh sb="24" eb="25">
      <t>ショ</t>
    </rPh>
    <phoneticPr fontId="21"/>
  </si>
  <si>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22"/>
  </si>
  <si>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22"/>
  </si>
  <si>
    <t xml:space="preserve">       いることを確認してください。</t>
    <phoneticPr fontId="22"/>
  </si>
  <si>
    <t>　　　　　　（「講師として認められる類型」に該当すると判断した職務経歴書上の記載箇所に下線を引いてください。）</t>
    <phoneticPr fontId="22"/>
  </si>
  <si>
    <t>　　　　　　なお、講師が職務経歴書を作成していない場合や職務経歴書の記載内容だけでは「求職者支援訓練の講師として認められる類型」に適合することが確認できない</t>
    <phoneticPr fontId="22"/>
  </si>
  <si>
    <t>　　 ④　実技にあっては、受講者15人を超えるときは講師を２人以上配置する必要がありますが、２人目以降の講師の代わりに助手を配置することが出来ます。</t>
    <rPh sb="5" eb="7">
      <t>ジツギ</t>
    </rPh>
    <rPh sb="55" eb="56">
      <t>カ</t>
    </rPh>
    <rPh sb="59" eb="61">
      <t>ジョシュ</t>
    </rPh>
    <rPh sb="62" eb="64">
      <t>ハイチ</t>
    </rPh>
    <rPh sb="69" eb="71">
      <t>デキ</t>
    </rPh>
    <phoneticPr fontId="22"/>
  </si>
  <si>
    <t>　 　⑤　講師（助手を除く。）ごとの添付書類（職務経歴書、資格・免許証等の写し）も併せて提出してください。</t>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22"/>
  </si>
  <si>
    <t>　　　　　　　　   　(注意事項)</t>
    <phoneticPr fontId="22"/>
  </si>
  <si>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22"/>
  </si>
  <si>
    <t>　　　　   　　   　    なお、認定取消等となった場合、当該取消の日から起算して５年間又は永久に、当該都道府県又は全国において求職者支援訓練の認定を受けることが</t>
    <phoneticPr fontId="22"/>
  </si>
  <si>
    <t>　　　　　　　　　　　できませんのでご留意ください。</t>
    <phoneticPr fontId="22"/>
  </si>
  <si>
    <t>令和</t>
  </si>
  <si>
    <t>公的職業訓練に関する職業訓練サービスガイドライン適合事業所認定を取得している場合はチェックを入れてください。</t>
    <rPh sb="46" eb="47">
      <t>イ</t>
    </rPh>
    <phoneticPr fontId="22"/>
  </si>
  <si>
    <t xml:space="preserve"> 公的職業訓練に関する職業訓練サービスガイドライン適合事業所認定を取得している場合はチェックを入れてください。</t>
    <rPh sb="47" eb="48">
      <t>イ</t>
    </rPh>
    <phoneticPr fontId="22"/>
  </si>
  <si>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22"/>
  </si>
  <si>
    <t>②ビジネスマナー(委託)</t>
    <rPh sb="9" eb="11">
      <t>イタク</t>
    </rPh>
    <phoneticPr fontId="22"/>
  </si>
  <si>
    <t>・退校処分の判断基準と手続き</t>
    <phoneticPr fontId="22"/>
  </si>
  <si>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22"/>
  </si>
  <si>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22"/>
  </si>
  <si>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22"/>
  </si>
  <si>
    <t>一覧表へ戻る</t>
  </si>
  <si>
    <t>(自動作成)</t>
    <rPh sb="1" eb="3">
      <t>ジドウ</t>
    </rPh>
    <rPh sb="3" eb="5">
      <t>サクセイ</t>
    </rPh>
    <phoneticPr fontId="21"/>
  </si>
  <si>
    <t>役員一覧</t>
    <phoneticPr fontId="21"/>
  </si>
  <si>
    <t>様式1</t>
    <phoneticPr fontId="21"/>
  </si>
  <si>
    <t>※　責任者については、専任（複数施設の責任者を兼務することはできない。ただし、事務担当者等との兼務は可能である。） が必須です。該当する場合に
　　チェック欄（□）に✔を記入してください。</t>
    <rPh sb="2" eb="4">
      <t>セキニン</t>
    </rPh>
    <rPh sb="4" eb="5">
      <t>シャ</t>
    </rPh>
    <rPh sb="11" eb="13">
      <t>センニン</t>
    </rPh>
    <rPh sb="39" eb="41">
      <t>ジム</t>
    </rPh>
    <rPh sb="41" eb="44">
      <t>タントウシャ</t>
    </rPh>
    <rPh sb="44" eb="45">
      <t>トウ</t>
    </rPh>
    <rPh sb="50" eb="52">
      <t>カノウ</t>
    </rPh>
    <rPh sb="59" eb="61">
      <t>ヒッス</t>
    </rPh>
    <rPh sb="64" eb="66">
      <t>ガイトウ</t>
    </rPh>
    <rPh sb="68" eb="70">
      <t>バアイ</t>
    </rPh>
    <rPh sb="78" eb="79">
      <t>ラン</t>
    </rPh>
    <rPh sb="85" eb="87">
      <t>キニュウ</t>
    </rPh>
    <phoneticPr fontId="22"/>
  </si>
  <si>
    <r>
      <t>求職者支援訓練　認定申請書等提出書類一覧</t>
    </r>
    <r>
      <rPr>
        <sz val="14"/>
        <color rgb="FFFF0000"/>
        <rFont val="ＭＳ ゴシック"/>
        <family val="3"/>
        <charset val="128"/>
      </rPr>
      <t xml:space="preserve"> </t>
    </r>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phoneticPr fontId="22"/>
  </si>
  <si>
    <t>認定様式第５号</t>
    <phoneticPr fontId="22"/>
  </si>
  <si>
    <t>基礎コース</t>
    <phoneticPr fontId="22"/>
  </si>
  <si>
    <t>（</t>
    <phoneticPr fontId="136"/>
  </si>
  <si>
    <t>）</t>
    <phoneticPr fontId="136"/>
  </si>
  <si>
    <t>✔</t>
    <phoneticPr fontId="22"/>
  </si>
  <si>
    <t>実践コース</t>
    <phoneticPr fontId="22"/>
  </si>
  <si>
    <t>←</t>
    <phoneticPr fontId="22"/>
  </si>
  <si>
    <t>～</t>
    <phoneticPr fontId="22"/>
  </si>
  <si>
    <t>筆記試験</t>
    <phoneticPr fontId="22"/>
  </si>
  <si>
    <t>その他 （</t>
    <phoneticPr fontId="22"/>
  </si>
  <si>
    <t>（</t>
    <phoneticPr fontId="22"/>
  </si>
  <si>
    <t>か月 ）</t>
    <phoneticPr fontId="136"/>
  </si>
  <si>
    <t>（ 訓練日数</t>
    <phoneticPr fontId="22"/>
  </si>
  <si>
    <t>日 ）</t>
    <phoneticPr fontId="22"/>
  </si>
  <si>
    <r>
      <t xml:space="preserve">訓練推奨者
</t>
    </r>
    <r>
      <rPr>
        <sz val="6"/>
        <rFont val="ＭＳ Ｐゴシック"/>
        <family val="3"/>
        <charset val="128"/>
      </rPr>
      <t>(特定の者を想定する場合のみ)</t>
    </r>
    <phoneticPr fontId="22"/>
  </si>
  <si>
    <t>新規学校卒業者</t>
    <phoneticPr fontId="22"/>
  </si>
  <si>
    <t>ニート等の若者</t>
    <phoneticPr fontId="22"/>
  </si>
  <si>
    <t>母子家庭の母等</t>
    <phoneticPr fontId="22"/>
  </si>
  <si>
    <t>被災者</t>
    <phoneticPr fontId="22"/>
  </si>
  <si>
    <t>外国人</t>
    <phoneticPr fontId="22"/>
  </si>
  <si>
    <t>その他</t>
    <phoneticPr fontId="22"/>
  </si>
  <si>
    <t>）</t>
    <phoneticPr fontId="22"/>
  </si>
  <si>
    <t>） 認定機関 （</t>
    <phoneticPr fontId="22"/>
  </si>
  <si>
    <t>） 認定機関 （</t>
    <phoneticPr fontId="22"/>
  </si>
  <si>
    <t>←</t>
    <phoneticPr fontId="22"/>
  </si>
  <si>
    <t>⮢</t>
    <phoneticPr fontId="22"/>
  </si>
  <si>
    <t>実施しない</t>
    <phoneticPr fontId="22"/>
  </si>
  <si>
    <t>※実施する場合、カリキュラムは別途作成し、総時間のみ記入してください。</t>
    <phoneticPr fontId="22"/>
  </si>
  <si>
    <t>訓練時間総合計</t>
    <phoneticPr fontId="136"/>
  </si>
  <si>
    <t>教科書代</t>
    <phoneticPr fontId="22"/>
  </si>
  <si>
    <t>）</t>
    <phoneticPr fontId="136"/>
  </si>
  <si>
    <t>指導方法</t>
    <phoneticPr fontId="22"/>
  </si>
  <si>
    <t>認定様式第６号</t>
    <phoneticPr fontId="22"/>
  </si>
  <si>
    <t>～</t>
    <phoneticPr fontId="22"/>
  </si>
  <si>
    <t>～</t>
    <phoneticPr fontId="22"/>
  </si>
  <si>
    <t>～</t>
    <phoneticPr fontId="22"/>
  </si>
  <si>
    <t>ハローワーク来所予定表</t>
    <phoneticPr fontId="22"/>
  </si>
  <si>
    <t>か月目</t>
    <phoneticPr fontId="22"/>
  </si>
  <si>
    <t>か月目</t>
    <phoneticPr fontId="22"/>
  </si>
  <si>
    <t>※ 上記訓練日数等は訓練施設が行う訓練日数であり、職業訓練受講給付金に係る出席率算定日数とは異なる場合があります。</t>
    <phoneticPr fontId="22"/>
  </si>
  <si>
    <t>認定様式第13の１号</t>
    <phoneticPr fontId="136"/>
  </si>
  <si>
    <t>上記の者の訓練期間における当社としての職業能力についての評価は、以下のとおりです。</t>
    <phoneticPr fontId="136"/>
  </si>
  <si>
    <t>Ⅱ　知識、技能・技術に関する能力　　（「知識、技能・技術に関する評価項目」ごとに、該当する欄に○を記入）　　</t>
    <phoneticPr fontId="136"/>
  </si>
  <si>
    <t>知識、技能・技術に関する評価項目</t>
    <phoneticPr fontId="136"/>
  </si>
  <si>
    <t>コード</t>
    <phoneticPr fontId="136"/>
  </si>
  <si>
    <t>A</t>
    <phoneticPr fontId="136"/>
  </si>
  <si>
    <t>B</t>
    <phoneticPr fontId="136"/>
  </si>
  <si>
    <t>C</t>
    <phoneticPr fontId="136"/>
  </si>
  <si>
    <r>
      <rPr>
        <b/>
        <sz val="9"/>
        <rFont val="ＭＳ Ｐゴシック"/>
        <family val="3"/>
        <charset val="128"/>
      </rPr>
      <t>評価項目の引用元</t>
    </r>
    <r>
      <rPr>
        <sz val="8"/>
        <rFont val="ＭＳ Ｐゴシック"/>
        <family val="3"/>
        <charset val="128"/>
      </rPr>
      <t>（企業横断的な評価基準を活用した場合のみ）</t>
    </r>
    <phoneticPr fontId="136"/>
  </si>
  <si>
    <t>（２）訓練の受講を通じて取得した資格（任意）</t>
    <phoneticPr fontId="136"/>
  </si>
  <si>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136"/>
  </si>
  <si>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136"/>
  </si>
  <si>
    <t>）認定機関（</t>
    <phoneticPr fontId="22"/>
  </si>
  <si>
    <t>）</t>
    <phoneticPr fontId="22"/>
  </si>
  <si>
    <t>訓 練 内 容</t>
    <phoneticPr fontId="22"/>
  </si>
  <si>
    <t>訓練概要</t>
    <phoneticPr fontId="22"/>
  </si>
  <si>
    <t>⮢</t>
    <phoneticPr fontId="22"/>
  </si>
  <si>
    <t>職場見学、職場体験、職業人講話</t>
    <phoneticPr fontId="22"/>
  </si>
  <si>
    <t>　教科書代</t>
    <phoneticPr fontId="22"/>
  </si>
  <si>
    <t>　備考（</t>
    <phoneticPr fontId="22"/>
  </si>
  <si>
    <t xml:space="preserve"> </t>
    <phoneticPr fontId="22"/>
  </si>
  <si>
    <t>02 ＩＴ分野　</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</si>
  <si>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</si>
  <si>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</si>
  <si>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</si>
  <si>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</si>
  <si>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</si>
  <si>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</si>
  <si>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</si>
  <si>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</si>
  <si>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</si>
  <si>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</si>
  <si>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</si>
  <si>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</si>
  <si>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</si>
  <si>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</si>
  <si>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</si>
  <si>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</si>
  <si>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20 その他の分野</t>
  </si>
  <si>
    <t>５か月目</t>
    <rPh sb="2" eb="4">
      <t>ゲツメ</t>
    </rPh>
    <phoneticPr fontId="22"/>
  </si>
  <si>
    <t>６か月目</t>
    <rPh sb="2" eb="4">
      <t>ゲツメ</t>
    </rPh>
    <phoneticPr fontId="22"/>
  </si>
  <si>
    <t>5か月目</t>
    <rPh sb="2" eb="4">
      <t>ゲツメ</t>
    </rPh>
    <phoneticPr fontId="22"/>
  </si>
  <si>
    <t>6か月目</t>
    <rPh sb="2" eb="4">
      <t>ゲツメ</t>
    </rPh>
    <phoneticPr fontId="22"/>
  </si>
  <si>
    <t>名</t>
    <rPh sb="0" eb="1">
      <t>ナ</t>
    </rPh>
    <phoneticPr fontId="22"/>
  </si>
  <si>
    <t>成績
考査等</t>
    <rPh sb="0" eb="2">
      <t>セイセキ</t>
    </rPh>
    <rPh sb="3" eb="5">
      <t>コウサ</t>
    </rPh>
    <rPh sb="5" eb="6">
      <t>トウ</t>
    </rPh>
    <phoneticPr fontId="22"/>
  </si>
  <si>
    <t>様式6</t>
  </si>
  <si>
    <t>コース申請用 】</t>
    <phoneticPr fontId="21"/>
  </si>
  <si>
    <t>様式5(基礎)</t>
  </si>
  <si>
    <t>様式5(実践)</t>
  </si>
  <si>
    <t>様式4</t>
  </si>
  <si>
    <t>様式7の１</t>
  </si>
  <si>
    <t>様式7の3</t>
  </si>
  <si>
    <t>様式8</t>
  </si>
  <si>
    <t>様式9</t>
  </si>
  <si>
    <t>様式10</t>
  </si>
  <si>
    <t>様式12</t>
  </si>
  <si>
    <t>様式13の1(基礎)</t>
  </si>
  <si>
    <t>様式13の1(実践)</t>
  </si>
  <si>
    <t>様式14</t>
  </si>
  <si>
    <t>様式13の2(自己評価)</t>
  </si>
  <si>
    <t>様式16の２</t>
  </si>
  <si>
    <t>様式17</t>
  </si>
  <si>
    <t>様式18</t>
  </si>
  <si>
    <t>独自チラシ</t>
  </si>
  <si>
    <t>【</t>
    <phoneticPr fontId="21"/>
  </si>
  <si>
    <t>認定様式第7の1号（裏面）</t>
    <rPh sb="10" eb="11">
      <t>ウラ</t>
    </rPh>
    <rPh sb="11" eb="12">
      <t>メン</t>
    </rPh>
    <phoneticPr fontId="22"/>
  </si>
  <si>
    <t>認定様式第10号(表面)</t>
    <rPh sb="9" eb="10">
      <t>オモテ</t>
    </rPh>
    <rPh sb="10" eb="11">
      <t>メン</t>
    </rPh>
    <phoneticPr fontId="22"/>
  </si>
  <si>
    <t>認定様式第10号(裏面)</t>
    <rPh sb="9" eb="10">
      <t>ウラ</t>
    </rPh>
    <rPh sb="10" eb="11">
      <t>メン</t>
    </rPh>
    <phoneticPr fontId="22"/>
  </si>
  <si>
    <t>認定様式第18号(表面)</t>
    <rPh sb="9" eb="10">
      <t>オモテ</t>
    </rPh>
    <rPh sb="10" eb="11">
      <t>メン</t>
    </rPh>
    <phoneticPr fontId="22"/>
  </si>
  <si>
    <t>認定様式第18号(裏面)</t>
    <rPh sb="9" eb="10">
      <t>ウラ</t>
    </rPh>
    <rPh sb="10" eb="11">
      <t>メン</t>
    </rPh>
    <phoneticPr fontId="22"/>
  </si>
  <si>
    <t>コース案内・裏（基礎）</t>
  </si>
  <si>
    <t>コース案内・表</t>
  </si>
  <si>
    <t>コース案内・裏（実践）</t>
  </si>
  <si>
    <t>様式5（基礎）作成へ</t>
  </si>
  <si>
    <t>　　　　　　　　　　　(記入上の注意)</t>
    <rPh sb="12" eb="14">
      <t>キニュウ</t>
    </rPh>
    <rPh sb="14" eb="15">
      <t>ジョウ</t>
    </rPh>
    <rPh sb="16" eb="18">
      <t>チュウイ</t>
    </rPh>
    <phoneticPr fontId="22"/>
  </si>
  <si>
    <t>①氏名カナ：半角、姓と名の間も半角で１マス空けて入力してください。</t>
  </si>
  <si>
    <t>②氏名漢字：全角、姓と名の間も全角で１マス空けて入力してください。</t>
    <phoneticPr fontId="22"/>
  </si>
  <si>
    <r>
      <t xml:space="preserve">　　　　　　　　　 </t>
    </r>
    <r>
      <rPr>
        <sz val="10"/>
        <color rgb="FF000000"/>
        <rFont val="ＭＳ Ｐゴシック"/>
        <family val="3"/>
        <charset val="128"/>
      </rPr>
      <t>外国人等の場合は、半角大文字アルファ</t>
    </r>
    <r>
      <rPr>
        <sz val="10"/>
        <rFont val="ＭＳ Ｐゴシック"/>
        <family val="3"/>
        <charset val="128"/>
      </rPr>
      <t>ベットで入力してください。</t>
    </r>
    <phoneticPr fontId="22"/>
  </si>
  <si>
    <t>③生年月日：大正は T、昭和は S、平成は Hで半角とし、数字は２桁半角で入力してください。</t>
    <phoneticPr fontId="22"/>
  </si>
  <si>
    <t>④性別：半角で男性は M、女性は F　を入力してください。</t>
    <phoneticPr fontId="22"/>
  </si>
  <si>
    <t>⑤会社名及び役職名をセルごとに入力してください。</t>
    <phoneticPr fontId="22"/>
  </si>
  <si>
    <t>様式5（実践）作成へ</t>
  </si>
  <si>
    <t>求職者支援訓練を担当する講師が満たすべき認定基準について</t>
  </si>
  <si>
    <t>【求職者支援訓練の講師として認められる類型】</t>
  </si>
  <si>
    <t>類型１</t>
  </si>
  <si>
    <t>次のいずれにも該当する者
【１】担当する科目の訓練内容に関する職業訓練指導員免許を有する者
【２】担当する科目の訓練内容に関する指導等業務の経験を有する者(※１)</t>
  </si>
  <si>
    <t>類型２</t>
  </si>
  <si>
    <t>次のいずれにも該当する者
【１】職業能力開発促進法第30条の２第２項(職業訓練指導員免許を受けることが
　　　できる者と同等以上の能力を有すると認められる者)の規定に該当する者
【２】担当する科目の訓練内容に関する指導等業務の経験を有する者(※１)</t>
  </si>
  <si>
    <t>類型３</t>
  </si>
  <si>
    <t>次のいずれにも該当する者
【１】担当する科目の訓練内容に関する実務経験を５年以上有する者(※２)
【２】担当する科目の訓練内容に関する指導等業務の経験を有する者(※１)</t>
    <rPh sb="31" eb="33">
      <t>ジツム</t>
    </rPh>
    <rPh sb="33" eb="35">
      <t>ケイケン</t>
    </rPh>
    <rPh sb="37" eb="40">
      <t>ネンイジョウ</t>
    </rPh>
    <rPh sb="40" eb="41">
      <t>ユウ</t>
    </rPh>
    <rPh sb="43" eb="44">
      <t>モノ</t>
    </rPh>
    <phoneticPr fontId="22"/>
  </si>
  <si>
    <t>類型４</t>
  </si>
  <si>
    <t>※１　職業訓練等において講師または下記(助手について)の助手として指導した経験以外に「指導等
　　　業務」として想定されるもの。</t>
    <rPh sb="3" eb="5">
      <t>ショクギョウ</t>
    </rPh>
    <rPh sb="5" eb="7">
      <t>クンレン</t>
    </rPh>
    <rPh sb="7" eb="8">
      <t>トウ</t>
    </rPh>
    <rPh sb="12" eb="14">
      <t>コウシ</t>
    </rPh>
    <rPh sb="17" eb="19">
      <t>カキ</t>
    </rPh>
    <rPh sb="20" eb="22">
      <t>ジョシュ</t>
    </rPh>
    <rPh sb="28" eb="30">
      <t>ジョシュ</t>
    </rPh>
    <rPh sb="33" eb="35">
      <t>シドウ</t>
    </rPh>
    <rPh sb="37" eb="39">
      <t>ケイケン</t>
    </rPh>
    <rPh sb="39" eb="41">
      <t>イガイ</t>
    </rPh>
    <rPh sb="43" eb="45">
      <t>シドウ</t>
    </rPh>
    <rPh sb="45" eb="46">
      <t>トウ</t>
    </rPh>
    <rPh sb="50" eb="52">
      <t>ギョウム</t>
    </rPh>
    <rPh sb="56" eb="58">
      <t>ソウテイ</t>
    </rPh>
    <phoneticPr fontId="22"/>
  </si>
  <si>
    <t>　　①「機器導入の支援の業務等、日常的に機器の利用法等についてユーザに説明する業務」など、
　　　他者からの質問に対して回答する業務</t>
    <rPh sb="4" eb="6">
      <t>キキ</t>
    </rPh>
    <rPh sb="6" eb="8">
      <t>ドウニュウ</t>
    </rPh>
    <rPh sb="9" eb="11">
      <t>シエン</t>
    </rPh>
    <rPh sb="12" eb="14">
      <t>ギョウム</t>
    </rPh>
    <rPh sb="14" eb="15">
      <t>トウ</t>
    </rPh>
    <rPh sb="16" eb="19">
      <t>ニチジョウテキ</t>
    </rPh>
    <rPh sb="20" eb="22">
      <t>キキ</t>
    </rPh>
    <rPh sb="23" eb="26">
      <t>リヨウホウ</t>
    </rPh>
    <rPh sb="26" eb="27">
      <t>トウ</t>
    </rPh>
    <rPh sb="35" eb="37">
      <t>セツメイ</t>
    </rPh>
    <rPh sb="39" eb="41">
      <t>ギョウム</t>
    </rPh>
    <rPh sb="49" eb="51">
      <t>タシャ</t>
    </rPh>
    <rPh sb="54" eb="56">
      <t>シツモン</t>
    </rPh>
    <rPh sb="57" eb="58">
      <t>タイ</t>
    </rPh>
    <rPh sb="60" eb="62">
      <t>カイトウ</t>
    </rPh>
    <rPh sb="64" eb="66">
      <t>ギョウム</t>
    </rPh>
    <phoneticPr fontId="22"/>
  </si>
  <si>
    <t>　　②指導に用いる教材、資料の内容を企画、作成する業務（「作成」には、他者の企画や原稿を
      資料化するものは含まない。）</t>
    <rPh sb="3" eb="5">
      <t>シドウ</t>
    </rPh>
    <rPh sb="6" eb="7">
      <t>モチ</t>
    </rPh>
    <rPh sb="9" eb="11">
      <t>キョウザイ</t>
    </rPh>
    <rPh sb="12" eb="14">
      <t>シリョウ</t>
    </rPh>
    <rPh sb="15" eb="17">
      <t>ナイヨウ</t>
    </rPh>
    <rPh sb="18" eb="20">
      <t>キカク</t>
    </rPh>
    <rPh sb="21" eb="23">
      <t>サクセイ</t>
    </rPh>
    <rPh sb="25" eb="27">
      <t>ギョウム</t>
    </rPh>
    <rPh sb="29" eb="31">
      <t>サクセイ</t>
    </rPh>
    <rPh sb="35" eb="37">
      <t>タシャ</t>
    </rPh>
    <rPh sb="38" eb="40">
      <t>キカク</t>
    </rPh>
    <rPh sb="41" eb="43">
      <t>ゲンコウ</t>
    </rPh>
    <rPh sb="51" eb="53">
      <t>シリョウ</t>
    </rPh>
    <rPh sb="53" eb="54">
      <t>カ</t>
    </rPh>
    <rPh sb="59" eb="60">
      <t>フク</t>
    </rPh>
    <phoneticPr fontId="22"/>
  </si>
  <si>
    <t>　　③社内教育で研修部門に属した上で、社内教育を実施する業務（単なるＯＪＴや研修部門に属し
      ていただけでは該当しない。）</t>
    <rPh sb="3" eb="5">
      <t>シャナイ</t>
    </rPh>
    <rPh sb="5" eb="7">
      <t>キョウイク</t>
    </rPh>
    <rPh sb="8" eb="10">
      <t>ケンシュウ</t>
    </rPh>
    <rPh sb="10" eb="12">
      <t>ブモン</t>
    </rPh>
    <rPh sb="13" eb="14">
      <t>ゾク</t>
    </rPh>
    <rPh sb="16" eb="17">
      <t>ウエ</t>
    </rPh>
    <rPh sb="19" eb="21">
      <t>シャナイ</t>
    </rPh>
    <rPh sb="21" eb="23">
      <t>キョウイク</t>
    </rPh>
    <rPh sb="24" eb="26">
      <t>ジッシ</t>
    </rPh>
    <rPh sb="28" eb="30">
      <t>ギョウム</t>
    </rPh>
    <rPh sb="31" eb="32">
      <t>タン</t>
    </rPh>
    <rPh sb="38" eb="40">
      <t>ケンシュウ</t>
    </rPh>
    <rPh sb="40" eb="42">
      <t>ブモン</t>
    </rPh>
    <rPh sb="43" eb="44">
      <t>ゾク</t>
    </rPh>
    <rPh sb="59" eb="61">
      <t>ガイトウ</t>
    </rPh>
    <phoneticPr fontId="22"/>
  </si>
  <si>
    <r>
      <rPr>
        <sz val="18"/>
        <rFont val="ＭＳ ゴシック"/>
        <family val="3"/>
        <charset val="128"/>
      </rPr>
      <t xml:space="preserve">　  </t>
    </r>
    <r>
      <rPr>
        <u/>
        <sz val="18"/>
        <rFont val="ＭＳ ゴシック"/>
        <family val="3"/>
        <charset val="128"/>
      </rPr>
      <t xml:space="preserve">ＩＴ分野の科目を担当する講師については、当該分野の専門的な指導経験（職業訓練等における
</t>
    </r>
    <r>
      <rPr>
        <sz val="18"/>
        <rFont val="ＭＳ ゴシック"/>
        <family val="3"/>
        <charset val="128"/>
      </rPr>
      <t xml:space="preserve">    </t>
    </r>
    <r>
      <rPr>
        <u/>
        <sz val="18"/>
        <rFont val="ＭＳ ゴシック"/>
        <family val="3"/>
        <charset val="128"/>
      </rPr>
      <t xml:space="preserve">指導経験を含む。）、機器導入の支援の業務等、日常的に機器の利用等についてユーザーに説明
</t>
    </r>
    <r>
      <rPr>
        <sz val="18"/>
        <rFont val="ＭＳ ゴシック"/>
        <family val="3"/>
        <charset val="128"/>
      </rPr>
      <t>　　</t>
    </r>
    <r>
      <rPr>
        <u/>
        <sz val="18"/>
        <rFont val="ＭＳ ゴシック"/>
        <family val="3"/>
        <charset val="128"/>
      </rPr>
      <t>する業務に従事した経験等が１年以上であること。</t>
    </r>
    <rPh sb="5" eb="7">
      <t>ブンヤ</t>
    </rPh>
    <rPh sb="8" eb="10">
      <t>カモク</t>
    </rPh>
    <rPh sb="11" eb="13">
      <t>タントウ</t>
    </rPh>
    <rPh sb="15" eb="17">
      <t>コウシ</t>
    </rPh>
    <rPh sb="23" eb="25">
      <t>トウガイ</t>
    </rPh>
    <rPh sb="25" eb="27">
      <t>ブンヤ</t>
    </rPh>
    <rPh sb="28" eb="31">
      <t>センモンテキ</t>
    </rPh>
    <rPh sb="32" eb="34">
      <t>シドウ</t>
    </rPh>
    <rPh sb="34" eb="36">
      <t>ケイケン</t>
    </rPh>
    <rPh sb="37" eb="39">
      <t>ショクギョウ</t>
    </rPh>
    <rPh sb="39" eb="41">
      <t>クンレン</t>
    </rPh>
    <rPh sb="41" eb="42">
      <t>トウ</t>
    </rPh>
    <rPh sb="51" eb="53">
      <t>シドウ</t>
    </rPh>
    <rPh sb="53" eb="55">
      <t>ケイケン</t>
    </rPh>
    <rPh sb="56" eb="57">
      <t>フク</t>
    </rPh>
    <rPh sb="61" eb="63">
      <t>キキ</t>
    </rPh>
    <rPh sb="63" eb="65">
      <t>ドウニュウ</t>
    </rPh>
    <rPh sb="66" eb="68">
      <t>シエン</t>
    </rPh>
    <rPh sb="69" eb="71">
      <t>ギョウム</t>
    </rPh>
    <rPh sb="71" eb="72">
      <t>トウ</t>
    </rPh>
    <rPh sb="73" eb="76">
      <t>ニチジョウテキ</t>
    </rPh>
    <rPh sb="77" eb="79">
      <t>キキ</t>
    </rPh>
    <rPh sb="80" eb="82">
      <t>リヨウ</t>
    </rPh>
    <rPh sb="82" eb="83">
      <t>トウ</t>
    </rPh>
    <rPh sb="92" eb="94">
      <t>セツメイ</t>
    </rPh>
    <rPh sb="99" eb="101">
      <t>ギョウム</t>
    </rPh>
    <rPh sb="102" eb="104">
      <t>ジュウジ</t>
    </rPh>
    <rPh sb="106" eb="108">
      <t>ケイケン</t>
    </rPh>
    <rPh sb="108" eb="109">
      <t>トウ</t>
    </rPh>
    <rPh sb="111" eb="114">
      <t>ネンイジョウ</t>
    </rPh>
    <phoneticPr fontId="22"/>
  </si>
  <si>
    <t>※２　指導等業務の経験を含むことが出来ること。</t>
    <rPh sb="3" eb="5">
      <t>シドウ</t>
    </rPh>
    <rPh sb="5" eb="6">
      <t>トウ</t>
    </rPh>
    <rPh sb="6" eb="8">
      <t>ギョウム</t>
    </rPh>
    <rPh sb="9" eb="11">
      <t>ケイケン</t>
    </rPh>
    <rPh sb="12" eb="13">
      <t>フク</t>
    </rPh>
    <rPh sb="17" eb="19">
      <t>デキ</t>
    </rPh>
    <phoneticPr fontId="22"/>
  </si>
  <si>
    <t>(助手について)</t>
    <rPh sb="1" eb="3">
      <t>ジョシュ</t>
    </rPh>
    <phoneticPr fontId="22"/>
  </si>
  <si>
    <t>　実技にあっては、受講者15人を超えるときは講師を２人以上配置する必要がありますが、２人目以
降の講師の代わりに次の要件に適合する者を助手として配置することが出来ます。</t>
    <rPh sb="1" eb="3">
      <t>ジツギ</t>
    </rPh>
    <rPh sb="9" eb="12">
      <t>ジュコウシャ</t>
    </rPh>
    <rPh sb="14" eb="15">
      <t>ニン</t>
    </rPh>
    <rPh sb="16" eb="17">
      <t>コ</t>
    </rPh>
    <rPh sb="22" eb="24">
      <t>コウシ</t>
    </rPh>
    <rPh sb="26" eb="27">
      <t>ニン</t>
    </rPh>
    <rPh sb="27" eb="29">
      <t>イジョウ</t>
    </rPh>
    <rPh sb="29" eb="31">
      <t>ハイチ</t>
    </rPh>
    <rPh sb="33" eb="35">
      <t>ヒツヨウ</t>
    </rPh>
    <rPh sb="43" eb="44">
      <t>ニン</t>
    </rPh>
    <rPh sb="44" eb="45">
      <t>メ</t>
    </rPh>
    <rPh sb="45" eb="46">
      <t>イ</t>
    </rPh>
    <rPh sb="47" eb="48">
      <t>コウ</t>
    </rPh>
    <rPh sb="49" eb="51">
      <t>コウシ</t>
    </rPh>
    <rPh sb="52" eb="53">
      <t>カ</t>
    </rPh>
    <rPh sb="56" eb="57">
      <t>ツギ</t>
    </rPh>
    <rPh sb="58" eb="60">
      <t>ヨウケン</t>
    </rPh>
    <rPh sb="61" eb="63">
      <t>テキゴウ</t>
    </rPh>
    <rPh sb="65" eb="66">
      <t>モノ</t>
    </rPh>
    <rPh sb="67" eb="69">
      <t>ジョシュ</t>
    </rPh>
    <rPh sb="72" eb="74">
      <t>ハイチ</t>
    </rPh>
    <rPh sb="79" eb="81">
      <t>デキ</t>
    </rPh>
    <phoneticPr fontId="22"/>
  </si>
  <si>
    <t xml:space="preserve">  （これに限らず受講者の理解を促す等の理由から「助手」を配置することもできますが、その場合
  でも次の要件に適合する者であることが必要です。）</t>
    <rPh sb="6" eb="7">
      <t>カギ</t>
    </rPh>
    <rPh sb="9" eb="12">
      <t>ジュコウシャ</t>
    </rPh>
    <rPh sb="13" eb="15">
      <t>リカイ</t>
    </rPh>
    <rPh sb="16" eb="17">
      <t>ウナガ</t>
    </rPh>
    <rPh sb="18" eb="19">
      <t>トウ</t>
    </rPh>
    <rPh sb="20" eb="22">
      <t>リユウ</t>
    </rPh>
    <rPh sb="25" eb="27">
      <t>ジョシュ</t>
    </rPh>
    <rPh sb="29" eb="31">
      <t>ハイチ</t>
    </rPh>
    <rPh sb="44" eb="46">
      <t>バアイ</t>
    </rPh>
    <rPh sb="51" eb="52">
      <t>ツギ</t>
    </rPh>
    <rPh sb="53" eb="55">
      <t>ヨウケン</t>
    </rPh>
    <rPh sb="56" eb="58">
      <t>テキゴウ</t>
    </rPh>
    <rPh sb="60" eb="61">
      <t>モノ</t>
    </rPh>
    <rPh sb="67" eb="69">
      <t>ヒツヨウ</t>
    </rPh>
    <phoneticPr fontId="22"/>
  </si>
  <si>
    <t>※　定員が15人を超える場合で、助手を配置する場合には、講師が主に授業を担当し、助手が授業を
　支援すること（助手のみ配置（２人）することは認められないこと。）。</t>
    <rPh sb="2" eb="4">
      <t>テイイン</t>
    </rPh>
    <rPh sb="7" eb="8">
      <t>ニン</t>
    </rPh>
    <rPh sb="9" eb="10">
      <t>コ</t>
    </rPh>
    <rPh sb="12" eb="14">
      <t>バアイ</t>
    </rPh>
    <rPh sb="16" eb="18">
      <t>ジョシュ</t>
    </rPh>
    <rPh sb="19" eb="21">
      <t>ハイチ</t>
    </rPh>
    <rPh sb="23" eb="25">
      <t>バアイ</t>
    </rPh>
    <rPh sb="28" eb="30">
      <t>コウシ</t>
    </rPh>
    <rPh sb="31" eb="32">
      <t>オモ</t>
    </rPh>
    <rPh sb="33" eb="35">
      <t>ジュギョウ</t>
    </rPh>
    <rPh sb="36" eb="38">
      <t>タントウ</t>
    </rPh>
    <rPh sb="40" eb="42">
      <t>ジョシュ</t>
    </rPh>
    <rPh sb="43" eb="45">
      <t>ジュギョウ</t>
    </rPh>
    <rPh sb="48" eb="50">
      <t>シエン</t>
    </rPh>
    <rPh sb="55" eb="57">
      <t>ジョシュ</t>
    </rPh>
    <rPh sb="59" eb="61">
      <t>ハイチ</t>
    </rPh>
    <rPh sb="63" eb="64">
      <t>ニン</t>
    </rPh>
    <rPh sb="70" eb="71">
      <t>ミト</t>
    </rPh>
    <phoneticPr fontId="22"/>
  </si>
  <si>
    <t>企業実習を担当する講師は、認定基準に基づき次のいずれかの類型に該当する者であること。
なお、法定講習の内容を担当する講師については、法定講習の講師要件にも適合する者であること。</t>
    <rPh sb="0" eb="2">
      <t>キギョウ</t>
    </rPh>
    <rPh sb="2" eb="4">
      <t>ジッシュウ</t>
    </rPh>
    <rPh sb="5" eb="7">
      <t>タントウ</t>
    </rPh>
    <rPh sb="9" eb="11">
      <t>コウシ</t>
    </rPh>
    <rPh sb="35" eb="36">
      <t>モノ</t>
    </rPh>
    <phoneticPr fontId="22"/>
  </si>
  <si>
    <t>※１　職業訓練等において講師または下記(助手について)の助手として指導した経験以外に「指導等業務」
　　　として想定されるもの。</t>
    <rPh sb="3" eb="5">
      <t>ショクギョウ</t>
    </rPh>
    <rPh sb="5" eb="7">
      <t>クンレン</t>
    </rPh>
    <rPh sb="7" eb="8">
      <t>トウ</t>
    </rPh>
    <rPh sb="12" eb="14">
      <t>コウシ</t>
    </rPh>
    <rPh sb="17" eb="19">
      <t>カキ</t>
    </rPh>
    <rPh sb="20" eb="22">
      <t>ジョシュ</t>
    </rPh>
    <rPh sb="28" eb="30">
      <t>ジョシュ</t>
    </rPh>
    <rPh sb="33" eb="35">
      <t>シドウ</t>
    </rPh>
    <rPh sb="37" eb="39">
      <t>ケイケン</t>
    </rPh>
    <rPh sb="39" eb="41">
      <t>イガイ</t>
    </rPh>
    <rPh sb="43" eb="45">
      <t>シドウ</t>
    </rPh>
    <rPh sb="45" eb="46">
      <t>トウ</t>
    </rPh>
    <rPh sb="46" eb="48">
      <t>ギョウム</t>
    </rPh>
    <rPh sb="56" eb="58">
      <t>ソウテイ</t>
    </rPh>
    <phoneticPr fontId="22"/>
  </si>
  <si>
    <t>　　①「機器導入の支援の業務等、日常的に機器の利用法等についてユーザに説明する業務」など、他者
　　　からの質問に対して回答する業務</t>
    <rPh sb="4" eb="6">
      <t>キキ</t>
    </rPh>
    <rPh sb="6" eb="8">
      <t>ドウニュウ</t>
    </rPh>
    <rPh sb="9" eb="11">
      <t>シエン</t>
    </rPh>
    <rPh sb="12" eb="14">
      <t>ギョウム</t>
    </rPh>
    <rPh sb="14" eb="15">
      <t>トウ</t>
    </rPh>
    <rPh sb="16" eb="19">
      <t>ニチジョウテキ</t>
    </rPh>
    <rPh sb="20" eb="22">
      <t>キキ</t>
    </rPh>
    <rPh sb="23" eb="26">
      <t>リヨウホウ</t>
    </rPh>
    <rPh sb="26" eb="27">
      <t>トウ</t>
    </rPh>
    <rPh sb="35" eb="37">
      <t>セツメイ</t>
    </rPh>
    <rPh sb="39" eb="41">
      <t>ギョウム</t>
    </rPh>
    <rPh sb="45" eb="47">
      <t>タシャ</t>
    </rPh>
    <rPh sb="54" eb="56">
      <t>シツモン</t>
    </rPh>
    <rPh sb="57" eb="58">
      <t>タイ</t>
    </rPh>
    <rPh sb="60" eb="62">
      <t>カイトウ</t>
    </rPh>
    <rPh sb="64" eb="66">
      <t>ギョウム</t>
    </rPh>
    <phoneticPr fontId="22"/>
  </si>
  <si>
    <t>　　②指導に用いる教材、資料の内容を企画、作成する業務（「作成」には、他者の企画や原稿を資料化
　　　するものは含まない。）</t>
    <rPh sb="3" eb="5">
      <t>シドウ</t>
    </rPh>
    <rPh sb="6" eb="7">
      <t>モチ</t>
    </rPh>
    <rPh sb="9" eb="11">
      <t>キョウザイ</t>
    </rPh>
    <rPh sb="12" eb="14">
      <t>シリョウ</t>
    </rPh>
    <rPh sb="15" eb="17">
      <t>ナイヨウ</t>
    </rPh>
    <rPh sb="18" eb="20">
      <t>キカク</t>
    </rPh>
    <rPh sb="21" eb="23">
      <t>サクセイ</t>
    </rPh>
    <rPh sb="25" eb="27">
      <t>ギョウム</t>
    </rPh>
    <rPh sb="29" eb="31">
      <t>サクセイ</t>
    </rPh>
    <rPh sb="35" eb="37">
      <t>タシャ</t>
    </rPh>
    <rPh sb="38" eb="40">
      <t>キカク</t>
    </rPh>
    <rPh sb="41" eb="43">
      <t>ゲンコウ</t>
    </rPh>
    <rPh sb="44" eb="46">
      <t>シリョウ</t>
    </rPh>
    <rPh sb="46" eb="47">
      <t>カ</t>
    </rPh>
    <rPh sb="56" eb="57">
      <t>フク</t>
    </rPh>
    <phoneticPr fontId="22"/>
  </si>
  <si>
    <t>　　③社内教育で研修部門に属した上で、社内教育を実施する業務(単なるＯＪＴや研修部門に属していた
　　　だけでは該当しない。)</t>
    <rPh sb="3" eb="5">
      <t>シャナイ</t>
    </rPh>
    <rPh sb="5" eb="7">
      <t>キョウイク</t>
    </rPh>
    <rPh sb="8" eb="10">
      <t>ケンシュウ</t>
    </rPh>
    <rPh sb="10" eb="12">
      <t>ブモン</t>
    </rPh>
    <rPh sb="13" eb="14">
      <t>ゾク</t>
    </rPh>
    <rPh sb="16" eb="17">
      <t>ウエ</t>
    </rPh>
    <rPh sb="19" eb="21">
      <t>シャナイ</t>
    </rPh>
    <rPh sb="21" eb="23">
      <t>キョウイク</t>
    </rPh>
    <rPh sb="24" eb="26">
      <t>ジッシ</t>
    </rPh>
    <rPh sb="28" eb="30">
      <t>ギョウム</t>
    </rPh>
    <rPh sb="31" eb="32">
      <t>タン</t>
    </rPh>
    <rPh sb="38" eb="40">
      <t>ケンシュウ</t>
    </rPh>
    <rPh sb="40" eb="42">
      <t>ブモン</t>
    </rPh>
    <rPh sb="43" eb="44">
      <t>ゾク</t>
    </rPh>
    <rPh sb="56" eb="58">
      <t>ガイトウ</t>
    </rPh>
    <phoneticPr fontId="22"/>
  </si>
  <si>
    <r>
      <rPr>
        <sz val="18"/>
        <rFont val="ＭＳ ゴシック"/>
        <family val="3"/>
        <charset val="128"/>
      </rPr>
      <t xml:space="preserve">　  </t>
    </r>
    <r>
      <rPr>
        <u/>
        <sz val="18"/>
        <rFont val="ＭＳ ゴシック"/>
        <family val="3"/>
        <charset val="128"/>
      </rPr>
      <t xml:space="preserve">ＩＴ分野の科目を担当する講師については、当該分野の専門的な指導経験（職業訓練等における指導経
</t>
    </r>
    <r>
      <rPr>
        <sz val="18"/>
        <rFont val="ＭＳ ゴシック"/>
        <family val="3"/>
        <charset val="128"/>
      </rPr>
      <t>　　</t>
    </r>
    <r>
      <rPr>
        <u/>
        <sz val="18"/>
        <rFont val="ＭＳ ゴシック"/>
        <family val="3"/>
        <charset val="128"/>
      </rPr>
      <t xml:space="preserve">験を含む。）、機器導入の支援の業務等、日常的に機器の利用等についてユーザーに説明する業務に従
</t>
    </r>
    <r>
      <rPr>
        <sz val="18"/>
        <rFont val="ＭＳ ゴシック"/>
        <family val="3"/>
        <charset val="128"/>
      </rPr>
      <t>　　</t>
    </r>
    <r>
      <rPr>
        <u/>
        <sz val="18"/>
        <rFont val="ＭＳ ゴシック"/>
        <family val="3"/>
        <charset val="128"/>
      </rPr>
      <t>事した経験等が１年以上であること。</t>
    </r>
    <rPh sb="5" eb="7">
      <t>ブンヤ</t>
    </rPh>
    <rPh sb="8" eb="10">
      <t>カモク</t>
    </rPh>
    <rPh sb="11" eb="13">
      <t>タントウ</t>
    </rPh>
    <rPh sb="15" eb="17">
      <t>コウシ</t>
    </rPh>
    <rPh sb="23" eb="25">
      <t>トウガイ</t>
    </rPh>
    <rPh sb="25" eb="27">
      <t>ブンヤ</t>
    </rPh>
    <rPh sb="28" eb="31">
      <t>センモンテキ</t>
    </rPh>
    <rPh sb="32" eb="34">
      <t>シドウ</t>
    </rPh>
    <rPh sb="34" eb="36">
      <t>ケイケン</t>
    </rPh>
    <rPh sb="37" eb="39">
      <t>ショクギョウ</t>
    </rPh>
    <rPh sb="39" eb="41">
      <t>クンレン</t>
    </rPh>
    <rPh sb="41" eb="42">
      <t>トウ</t>
    </rPh>
    <rPh sb="46" eb="48">
      <t>シドウ</t>
    </rPh>
    <rPh sb="54" eb="55">
      <t>フク</t>
    </rPh>
    <rPh sb="59" eb="61">
      <t>キキ</t>
    </rPh>
    <rPh sb="61" eb="63">
      <t>ドウニュウ</t>
    </rPh>
    <rPh sb="64" eb="66">
      <t>シエン</t>
    </rPh>
    <rPh sb="67" eb="69">
      <t>ギョウム</t>
    </rPh>
    <rPh sb="69" eb="70">
      <t>トウ</t>
    </rPh>
    <rPh sb="71" eb="74">
      <t>ニチジョウテキ</t>
    </rPh>
    <rPh sb="75" eb="77">
      <t>キキ</t>
    </rPh>
    <rPh sb="78" eb="80">
      <t>リヨウ</t>
    </rPh>
    <rPh sb="80" eb="81">
      <t>トウ</t>
    </rPh>
    <rPh sb="90" eb="92">
      <t>セツメイ</t>
    </rPh>
    <rPh sb="94" eb="96">
      <t>ギョウム</t>
    </rPh>
    <rPh sb="104" eb="106">
      <t>ケイケン</t>
    </rPh>
    <rPh sb="106" eb="107">
      <t>トウ</t>
    </rPh>
    <rPh sb="109" eb="112">
      <t>ネンイジョウ</t>
    </rPh>
    <phoneticPr fontId="22"/>
  </si>
  <si>
    <t>※３　具体的には、科目の訓練内容に関する学歴又は資格を有している者(一般的に通用しない資格(自社
　　　資格を含む。)は認められないこと。)。</t>
    <rPh sb="3" eb="6">
      <t>グタイテキ</t>
    </rPh>
    <rPh sb="9" eb="11">
      <t>カモク</t>
    </rPh>
    <rPh sb="12" eb="14">
      <t>クンレン</t>
    </rPh>
    <rPh sb="14" eb="16">
      <t>ナイヨウ</t>
    </rPh>
    <rPh sb="17" eb="18">
      <t>カン</t>
    </rPh>
    <rPh sb="20" eb="22">
      <t>ガクレキ</t>
    </rPh>
    <rPh sb="22" eb="23">
      <t>マタ</t>
    </rPh>
    <rPh sb="24" eb="26">
      <t>シカク</t>
    </rPh>
    <rPh sb="27" eb="28">
      <t>ユウ</t>
    </rPh>
    <rPh sb="32" eb="33">
      <t>モノ</t>
    </rPh>
    <rPh sb="34" eb="37">
      <t>イッパンテキ</t>
    </rPh>
    <rPh sb="38" eb="40">
      <t>ツウヨウ</t>
    </rPh>
    <rPh sb="43" eb="45">
      <t>シカク</t>
    </rPh>
    <rPh sb="46" eb="47">
      <t>ジ</t>
    </rPh>
    <rPh sb="47" eb="48">
      <t>シャ</t>
    </rPh>
    <rPh sb="52" eb="54">
      <t>シカク</t>
    </rPh>
    <rPh sb="55" eb="56">
      <t>フク</t>
    </rPh>
    <rPh sb="60" eb="61">
      <t>ミト</t>
    </rPh>
    <phoneticPr fontId="22"/>
  </si>
  <si>
    <r>
      <t>※４「指導等業務の経験」とは異なり、</t>
    </r>
    <r>
      <rPr>
        <u/>
        <sz val="18"/>
        <rFont val="ＭＳ ゴシック"/>
        <family val="3"/>
        <charset val="128"/>
      </rPr>
      <t>講師又は下記(助手について)の助手として指導した経験に限る。</t>
    </r>
    <r>
      <rPr>
        <sz val="18"/>
        <rFont val="ＭＳ ゴシック"/>
        <family val="3"/>
        <charset val="128"/>
      </rPr>
      <t xml:space="preserve">
　　　なお、講師としての指導経験が１年に満たない場合、求職者支援訓練における助手として指導した
　　　経験の期間について、その半分の期間を講師の指導経験の期間とみなすことが出来ます。</t>
    </r>
    <rPh sb="3" eb="5">
      <t>シドウ</t>
    </rPh>
    <rPh sb="5" eb="6">
      <t>トウ</t>
    </rPh>
    <rPh sb="6" eb="8">
      <t>ギョウム</t>
    </rPh>
    <rPh sb="9" eb="11">
      <t>ケイケン</t>
    </rPh>
    <rPh sb="14" eb="15">
      <t>コト</t>
    </rPh>
    <rPh sb="18" eb="20">
      <t>コウシ</t>
    </rPh>
    <rPh sb="20" eb="21">
      <t>マタ</t>
    </rPh>
    <rPh sb="22" eb="24">
      <t>カキ</t>
    </rPh>
    <rPh sb="25" eb="27">
      <t>ジョシュ</t>
    </rPh>
    <rPh sb="33" eb="35">
      <t>ジョシュ</t>
    </rPh>
    <rPh sb="38" eb="40">
      <t>シドウ</t>
    </rPh>
    <rPh sb="42" eb="44">
      <t>ケイケン</t>
    </rPh>
    <rPh sb="45" eb="46">
      <t>カギ</t>
    </rPh>
    <rPh sb="55" eb="57">
      <t>コウシ</t>
    </rPh>
    <rPh sb="61" eb="63">
      <t>シドウ</t>
    </rPh>
    <rPh sb="63" eb="65">
      <t>ケイケン</t>
    </rPh>
    <rPh sb="67" eb="68">
      <t>ネン</t>
    </rPh>
    <rPh sb="69" eb="70">
      <t>ミ</t>
    </rPh>
    <rPh sb="73" eb="75">
      <t>バアイ</t>
    </rPh>
    <rPh sb="76" eb="78">
      <t>キュウショク</t>
    </rPh>
    <rPh sb="78" eb="79">
      <t>シャ</t>
    </rPh>
    <rPh sb="79" eb="81">
      <t>シエン</t>
    </rPh>
    <rPh sb="81" eb="83">
      <t>クンレン</t>
    </rPh>
    <rPh sb="87" eb="89">
      <t>ジョシュ</t>
    </rPh>
    <rPh sb="92" eb="94">
      <t>シドウ</t>
    </rPh>
    <rPh sb="100" eb="102">
      <t>ケイケン</t>
    </rPh>
    <rPh sb="103" eb="105">
      <t>キカン</t>
    </rPh>
    <rPh sb="112" eb="114">
      <t>ハンブン</t>
    </rPh>
    <rPh sb="115" eb="117">
      <t>キカン</t>
    </rPh>
    <rPh sb="118" eb="120">
      <t>コウシ</t>
    </rPh>
    <rPh sb="121" eb="123">
      <t>シドウ</t>
    </rPh>
    <rPh sb="123" eb="125">
      <t>ケイケン</t>
    </rPh>
    <rPh sb="126" eb="128">
      <t>キカン</t>
    </rPh>
    <rPh sb="135" eb="137">
      <t>デキ</t>
    </rPh>
    <phoneticPr fontId="22"/>
  </si>
  <si>
    <t>表面</t>
    <rPh sb="0" eb="1">
      <t>オモテ</t>
    </rPh>
    <rPh sb="1" eb="2">
      <t>メン</t>
    </rPh>
    <phoneticPr fontId="21"/>
  </si>
  <si>
    <t>裏面</t>
    <rPh sb="0" eb="2">
      <t>ウラメン</t>
    </rPh>
    <phoneticPr fontId="21"/>
  </si>
  <si>
    <t>新聞広告等</t>
  </si>
  <si>
    <t>※実施する場合、カリキュラムは別途作成し、
　　総時間のみ記入してください。</t>
    <phoneticPr fontId="22"/>
  </si>
  <si>
    <t>様式4作成へ</t>
  </si>
  <si>
    <t>役員一覧作成へ</t>
  </si>
  <si>
    <t>様式6作成へ</t>
  </si>
  <si>
    <t>様式7の１作成へ</t>
  </si>
  <si>
    <t>様式7の3作成へ</t>
  </si>
  <si>
    <t>様式8作成へ</t>
  </si>
  <si>
    <t>実績枠ではこの新規参入枠用シートは不要です</t>
    <rPh sb="0" eb="2">
      <t>ジッセキ</t>
    </rPh>
    <rPh sb="2" eb="3">
      <t>ワク</t>
    </rPh>
    <rPh sb="7" eb="9">
      <t>シンキ</t>
    </rPh>
    <rPh sb="9" eb="11">
      <t>サンニュウ</t>
    </rPh>
    <rPh sb="11" eb="12">
      <t>ワク</t>
    </rPh>
    <rPh sb="12" eb="13">
      <t>ヨウ</t>
    </rPh>
    <phoneticPr fontId="22"/>
  </si>
  <si>
    <t>新規参入枠ではこの実績枠用シートは不要です</t>
    <rPh sb="0" eb="2">
      <t>シンキ</t>
    </rPh>
    <rPh sb="2" eb="4">
      <t>サンニュウ</t>
    </rPh>
    <rPh sb="4" eb="5">
      <t>ワク</t>
    </rPh>
    <rPh sb="9" eb="11">
      <t>ジッセキ</t>
    </rPh>
    <rPh sb="11" eb="12">
      <t>ワク</t>
    </rPh>
    <rPh sb="12" eb="13">
      <t>ヨウ</t>
    </rPh>
    <phoneticPr fontId="22"/>
  </si>
  <si>
    <t>様式9作成へ</t>
  </si>
  <si>
    <t>様式10作成へ</t>
  </si>
  <si>
    <r>
      <t>職業能力開発講習委託先の概要等　</t>
    </r>
    <r>
      <rPr>
        <sz val="9"/>
        <rFont val="ＭＳ Ｐゴシック"/>
        <family val="3"/>
        <charset val="128"/>
      </rPr>
      <t>※　職業能力開発講習を外部委託する場合　</t>
    </r>
    <r>
      <rPr>
        <sz val="11"/>
        <rFont val="ＭＳ Ｐゴシック"/>
        <family val="3"/>
        <charset val="128"/>
      </rPr>
      <t>(基礎コースのみ)</t>
    </r>
    <phoneticPr fontId="21"/>
  </si>
  <si>
    <t>様式12作成へ</t>
  </si>
  <si>
    <t>一覧表へ</t>
    <rPh sb="0" eb="2">
      <t>イチラン</t>
    </rPh>
    <rPh sb="2" eb="3">
      <t>ヒョウ</t>
    </rPh>
    <phoneticPr fontId="22"/>
  </si>
  <si>
    <t>様式13の1基 作成へ</t>
  </si>
  <si>
    <t>様式13の1実 作成へ</t>
  </si>
  <si>
    <t>一覧表へ戻る</t>
    <rPh sb="0" eb="2">
      <t>イチラン</t>
    </rPh>
    <rPh sb="2" eb="3">
      <t>ヒョウ</t>
    </rPh>
    <rPh sb="4" eb="5">
      <t>モド</t>
    </rPh>
    <phoneticPr fontId="22"/>
  </si>
  <si>
    <t>企業実習を実施しない場合はこのシートは不要です</t>
    <rPh sb="0" eb="2">
      <t>キギョウ</t>
    </rPh>
    <rPh sb="2" eb="4">
      <t>ジッシュウ</t>
    </rPh>
    <rPh sb="5" eb="7">
      <t>ジッシ</t>
    </rPh>
    <rPh sb="10" eb="12">
      <t>バアイ</t>
    </rPh>
    <rPh sb="19" eb="21">
      <t>フヨウ</t>
    </rPh>
    <phoneticPr fontId="22"/>
  </si>
  <si>
    <t>様式13の1(基礎)作成へ</t>
    <rPh sb="0" eb="2">
      <t>ヨウシキ</t>
    </rPh>
    <rPh sb="7" eb="9">
      <t>キソ</t>
    </rPh>
    <rPh sb="10" eb="12">
      <t>サクセイ</t>
    </rPh>
    <phoneticPr fontId="22"/>
  </si>
  <si>
    <t>様式13の1(実践)作成へ</t>
    <rPh sb="0" eb="2">
      <t>ヨウシキ</t>
    </rPh>
    <rPh sb="7" eb="9">
      <t>ジッセン</t>
    </rPh>
    <rPh sb="10" eb="12">
      <t>サクセイ</t>
    </rPh>
    <phoneticPr fontId="22"/>
  </si>
  <si>
    <t>様式13の2作成へ</t>
    <rPh sb="0" eb="2">
      <t>ヨウシキ</t>
    </rPh>
    <rPh sb="6" eb="8">
      <t>サクセイ</t>
    </rPh>
    <phoneticPr fontId="22"/>
  </si>
  <si>
    <t>一覧表へ戻る</t>
    <rPh sb="0" eb="2">
      <t>イチラン</t>
    </rPh>
    <rPh sb="2" eb="3">
      <t>ヒョウ</t>
    </rPh>
    <rPh sb="4" eb="5">
      <t>モド</t>
    </rPh>
    <phoneticPr fontId="22"/>
  </si>
  <si>
    <t>様式14作成へ</t>
    <rPh sb="0" eb="2">
      <t>ヨウシキ</t>
    </rPh>
    <rPh sb="4" eb="6">
      <t>サクセイ</t>
    </rPh>
    <phoneticPr fontId="22"/>
  </si>
  <si>
    <t>様式15の2作成へ</t>
    <rPh sb="0" eb="2">
      <t>ヨウシキ</t>
    </rPh>
    <rPh sb="6" eb="8">
      <t>サクセイ</t>
    </rPh>
    <phoneticPr fontId="22"/>
  </si>
  <si>
    <t>様式17作成へ</t>
    <rPh sb="0" eb="2">
      <t>ヨウシキ</t>
    </rPh>
    <rPh sb="4" eb="6">
      <t>サクセイ</t>
    </rPh>
    <phoneticPr fontId="22"/>
  </si>
  <si>
    <t>様式16の2作成へ</t>
    <rPh sb="0" eb="2">
      <t>ヨウシキ</t>
    </rPh>
    <rPh sb="6" eb="8">
      <t>サクセイ</t>
    </rPh>
    <phoneticPr fontId="22"/>
  </si>
  <si>
    <t>様式18作成へ</t>
    <rPh sb="0" eb="2">
      <t>ヨウシキ</t>
    </rPh>
    <rPh sb="4" eb="6">
      <t>サクセイ</t>
    </rPh>
    <phoneticPr fontId="22"/>
  </si>
  <si>
    <t>コース案内(表)作成へ</t>
    <rPh sb="3" eb="5">
      <t>アンナイ</t>
    </rPh>
    <rPh sb="6" eb="7">
      <t>オモテ</t>
    </rPh>
    <rPh sb="8" eb="10">
      <t>サクセイ</t>
    </rPh>
    <phoneticPr fontId="22"/>
  </si>
  <si>
    <t>コース案内(裏/基礎)作成へ</t>
    <rPh sb="3" eb="5">
      <t>アンナイ</t>
    </rPh>
    <rPh sb="6" eb="7">
      <t>ウラ</t>
    </rPh>
    <rPh sb="8" eb="10">
      <t>キソ</t>
    </rPh>
    <rPh sb="11" eb="13">
      <t>サクセイ</t>
    </rPh>
    <phoneticPr fontId="22"/>
  </si>
  <si>
    <t>コース案内(裏/実践)作成へ</t>
    <rPh sb="3" eb="5">
      <t>アンナイ</t>
    </rPh>
    <rPh sb="6" eb="7">
      <t>ウラ</t>
    </rPh>
    <rPh sb="8" eb="10">
      <t>ジッセン</t>
    </rPh>
    <rPh sb="11" eb="13">
      <t>サクセイ</t>
    </rPh>
    <phoneticPr fontId="22"/>
  </si>
  <si>
    <t>独自ﾁﾗｼチェック作成へ</t>
    <rPh sb="0" eb="2">
      <t>ドクジ</t>
    </rPh>
    <rPh sb="9" eb="11">
      <t>サクセイ</t>
    </rPh>
    <phoneticPr fontId="22"/>
  </si>
  <si>
    <t>新聞広告等チェック作成へ</t>
    <rPh sb="0" eb="2">
      <t>シンブン</t>
    </rPh>
    <rPh sb="2" eb="5">
      <t>コウコクトウ</t>
    </rPh>
    <rPh sb="9" eb="11">
      <t>サクセイ</t>
    </rPh>
    <phoneticPr fontId="22"/>
  </si>
  <si>
    <t>一覧表へ戻る</t>
    <rPh sb="0" eb="3">
      <t>イチランヒョウ</t>
    </rPh>
    <rPh sb="4" eb="5">
      <t>モド</t>
    </rPh>
    <phoneticPr fontId="22"/>
  </si>
  <si>
    <t>時間数チェック</t>
    <rPh sb="0" eb="3">
      <t>ジカンスウ</t>
    </rPh>
    <phoneticPr fontId="22"/>
  </si>
  <si>
    <t>第7の1号</t>
    <rPh sb="0" eb="1">
      <t>ダイ</t>
    </rPh>
    <rPh sb="4" eb="5">
      <t>ゴウ</t>
    </rPh>
    <phoneticPr fontId="22"/>
  </si>
  <si>
    <t>第7の3号</t>
    <rPh sb="0" eb="1">
      <t>ダイ</t>
    </rPh>
    <rPh sb="4" eb="5">
      <t>ゴウ</t>
    </rPh>
    <phoneticPr fontId="22"/>
  </si>
  <si>
    <t>独自チラシチェック</t>
    <rPh sb="0" eb="2">
      <t>ドクジ</t>
    </rPh>
    <phoneticPr fontId="22"/>
  </si>
  <si>
    <t>広告チェック</t>
    <rPh sb="0" eb="2">
      <t>コウコク</t>
    </rPh>
    <phoneticPr fontId="22"/>
  </si>
  <si>
    <t>主な改正点</t>
    <rPh sb="0" eb="1">
      <t>オモ</t>
    </rPh>
    <rPh sb="2" eb="5">
      <t>カイセイテン</t>
    </rPh>
    <phoneticPr fontId="22"/>
  </si>
  <si>
    <t>ビジネス   ヒューマン</t>
    <phoneticPr fontId="22"/>
  </si>
  <si>
    <t>実　技</t>
    <phoneticPr fontId="22"/>
  </si>
  <si>
    <t>学  科</t>
    <rPh sb="0" eb="1">
      <t>ガク</t>
    </rPh>
    <rPh sb="3" eb="4">
      <t>カ</t>
    </rPh>
    <phoneticPr fontId="22"/>
  </si>
  <si>
    <t>下記様式の中で不要な様式(×印のシート)はシート全体が濃いグレーになります。</t>
    <rPh sb="0" eb="2">
      <t>カキ</t>
    </rPh>
    <rPh sb="2" eb="4">
      <t>ヨウシキ</t>
    </rPh>
    <rPh sb="5" eb="6">
      <t>ナカ</t>
    </rPh>
    <rPh sb="7" eb="9">
      <t>フヨウ</t>
    </rPh>
    <rPh sb="10" eb="12">
      <t>ヨウシキ</t>
    </rPh>
    <rPh sb="14" eb="15">
      <t>シルシ</t>
    </rPh>
    <rPh sb="24" eb="26">
      <t>ゼンタイ</t>
    </rPh>
    <rPh sb="27" eb="28">
      <t>コ</t>
    </rPh>
    <phoneticPr fontId="22"/>
  </si>
  <si>
    <t>（３）実習室</t>
    <rPh sb="3" eb="6">
      <t>ジッシュウシツ</t>
    </rPh>
    <phoneticPr fontId="22"/>
  </si>
  <si>
    <t>（１）の内容で確認できる
　　※　以下（３）について記載不要</t>
    <rPh sb="4" eb="6">
      <t>ナイヨウ</t>
    </rPh>
    <rPh sb="7" eb="9">
      <t>カクニン</t>
    </rPh>
    <rPh sb="17" eb="19">
      <t>イカ</t>
    </rPh>
    <rPh sb="26" eb="28">
      <t>キサイ</t>
    </rPh>
    <rPh sb="28" eb="30">
      <t>フヨウ</t>
    </rPh>
    <phoneticPr fontId="22"/>
  </si>
  <si>
    <t>実習室所在地</t>
    <rPh sb="0" eb="3">
      <t>ジッシュウシツ</t>
    </rPh>
    <rPh sb="3" eb="6">
      <t>ショザイチ</t>
    </rPh>
    <phoneticPr fontId="22"/>
  </si>
  <si>
    <t>自ら所有する実習室を使用する場合の必要書類
（不動産登記簿謄本（写）等）</t>
    <rPh sb="6" eb="8">
      <t>ジッシュウ</t>
    </rPh>
    <rPh sb="8" eb="9">
      <t>シツ</t>
    </rPh>
    <phoneticPr fontId="22"/>
  </si>
  <si>
    <t>実習室を賃借により確保する場合の必要書類
（賃貸借契約書（写）、契約を更新していることが分かる覚書等）</t>
    <rPh sb="0" eb="3">
      <t>ジッシュウシツ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22"/>
  </si>
  <si>
    <t>基礎コースで能開講習を委託する場合のみこのシートが必要です</t>
  </si>
  <si>
    <t>このシートを入力する際は、先に様式3号の「その他　能開講習外部委託」を入力してください</t>
  </si>
  <si>
    <t>企業実習を実施する場合は先に様式5号の「企業実習　実施する」にチェックを入れてください</t>
    <rPh sb="0" eb="2">
      <t>キギョウ</t>
    </rPh>
    <rPh sb="2" eb="4">
      <t>ジッシュウ</t>
    </rPh>
    <rPh sb="36" eb="37">
      <t>イ</t>
    </rPh>
    <phoneticPr fontId="22"/>
  </si>
  <si>
    <t>実施する場合は先に様式5号の　「企業実習　実施する」　にチェックを入れてください</t>
    <rPh sb="33" eb="34">
      <t>イ</t>
    </rPh>
    <phoneticPr fontId="22"/>
  </si>
  <si>
    <t>新規参入枠を選択する場合は様式1号の「新規」または「新規扱い」をチェック</t>
    <rPh sb="0" eb="5">
      <t>シンキサンニュウワク</t>
    </rPh>
    <rPh sb="6" eb="8">
      <t>センタク</t>
    </rPh>
    <rPh sb="10" eb="12">
      <t>バアイ</t>
    </rPh>
    <rPh sb="13" eb="15">
      <t>ヨウシキ</t>
    </rPh>
    <rPh sb="16" eb="17">
      <t>ゴウ</t>
    </rPh>
    <rPh sb="19" eb="21">
      <t>シンキ</t>
    </rPh>
    <rPh sb="26" eb="28">
      <t>シンキ</t>
    </rPh>
    <rPh sb="28" eb="29">
      <t>アツカ</t>
    </rPh>
    <phoneticPr fontId="22"/>
  </si>
  <si>
    <t>様式3(基礎)</t>
    <rPh sb="4" eb="6">
      <t>キソ</t>
    </rPh>
    <phoneticPr fontId="21"/>
  </si>
  <si>
    <t>様式3(実践)</t>
    <rPh sb="0" eb="2">
      <t>ヨウシキ</t>
    </rPh>
    <rPh sb="4" eb="6">
      <t>ジッセン</t>
    </rPh>
    <phoneticPr fontId="21"/>
  </si>
  <si>
    <t>様式3(基礎)作成へ</t>
  </si>
  <si>
    <t>様式3(実践)作成へ</t>
  </si>
  <si>
    <t>「（3）実習室」は非表示</t>
    <rPh sb="4" eb="7">
      <t>ジッシュウシツ</t>
    </rPh>
    <rPh sb="9" eb="12">
      <t>ヒヒョウジ</t>
    </rPh>
    <phoneticPr fontId="22"/>
  </si>
  <si>
    <t>様式3実</t>
    <rPh sb="0" eb="2">
      <t>ヨウシキ</t>
    </rPh>
    <rPh sb="3" eb="4">
      <t>ジツ</t>
    </rPh>
    <phoneticPr fontId="22"/>
  </si>
  <si>
    <t>様式3基</t>
    <rPh sb="0" eb="2">
      <t>ヨウシキ</t>
    </rPh>
    <rPh sb="3" eb="4">
      <t>キ</t>
    </rPh>
    <phoneticPr fontId="22"/>
  </si>
  <si>
    <t>様式5実</t>
    <rPh sb="0" eb="2">
      <t>ヨウシキ</t>
    </rPh>
    <rPh sb="3" eb="4">
      <t>ジツ</t>
    </rPh>
    <phoneticPr fontId="22"/>
  </si>
  <si>
    <t>様式13の1基</t>
    <rPh sb="0" eb="2">
      <t>ヨウシキ</t>
    </rPh>
    <rPh sb="6" eb="7">
      <t>キ</t>
    </rPh>
    <phoneticPr fontId="22"/>
  </si>
  <si>
    <t>コース案内(裏)実</t>
    <rPh sb="3" eb="5">
      <t>アンナイ</t>
    </rPh>
    <rPh sb="6" eb="7">
      <t>ウラ</t>
    </rPh>
    <rPh sb="8" eb="9">
      <t>ジツ</t>
    </rPh>
    <phoneticPr fontId="22"/>
  </si>
  <si>
    <t>様式5基</t>
    <rPh sb="0" eb="2">
      <t>ヨウシキ</t>
    </rPh>
    <rPh sb="3" eb="4">
      <t>キ</t>
    </rPh>
    <phoneticPr fontId="22"/>
  </si>
  <si>
    <t>様式13の1実</t>
    <rPh sb="0" eb="2">
      <t>ヨウシキ</t>
    </rPh>
    <rPh sb="6" eb="7">
      <t>ジツ</t>
    </rPh>
    <phoneticPr fontId="22"/>
  </si>
  <si>
    <t>コース案内(裏)基</t>
    <rPh sb="3" eb="5">
      <t>アンナイ</t>
    </rPh>
    <rPh sb="6" eb="7">
      <t>ウラ</t>
    </rPh>
    <rPh sb="8" eb="9">
      <t>キ</t>
    </rPh>
    <phoneticPr fontId="22"/>
  </si>
  <si>
    <t>登録用</t>
    <rPh sb="0" eb="3">
      <t>トウロクヨウ</t>
    </rPh>
    <phoneticPr fontId="22"/>
  </si>
  <si>
    <t>機構処理★</t>
    <rPh sb="0" eb="2">
      <t>キコウ</t>
    </rPh>
    <rPh sb="2" eb="4">
      <t>ショリ</t>
    </rPh>
    <phoneticPr fontId="22"/>
  </si>
  <si>
    <t>非表示にするシート</t>
    <rPh sb="0" eb="3">
      <t>ヒヒョウジ</t>
    </rPh>
    <phoneticPr fontId="22"/>
  </si>
  <si>
    <t>コース</t>
    <phoneticPr fontId="22"/>
  </si>
  <si>
    <t>27行目から48行目は実践コースでは使わないでください</t>
    <phoneticPr fontId="22"/>
  </si>
  <si>
    <t>＜科目数と入力行数＞</t>
    <rPh sb="1" eb="3">
      <t>カモク</t>
    </rPh>
    <rPh sb="3" eb="4">
      <t>スウ</t>
    </rPh>
    <rPh sb="5" eb="7">
      <t>ニュウリョク</t>
    </rPh>
    <rPh sb="7" eb="8">
      <t>ギョウ</t>
    </rPh>
    <rPh sb="8" eb="9">
      <t>スウ</t>
    </rPh>
    <phoneticPr fontId="22"/>
  </si>
  <si>
    <t>【ビジネステクニック】</t>
    <phoneticPr fontId="22"/>
  </si>
  <si>
    <t>【ビジネスヒューマン】</t>
    <phoneticPr fontId="22"/>
  </si>
  <si>
    <t>【就職活動計画】</t>
    <rPh sb="1" eb="3">
      <t>シュウショク</t>
    </rPh>
    <rPh sb="3" eb="5">
      <t>カツドウ</t>
    </rPh>
    <rPh sb="5" eb="7">
      <t>ケイカク</t>
    </rPh>
    <phoneticPr fontId="22"/>
  </si>
  <si>
    <t>【職業生活計画】</t>
    <rPh sb="1" eb="3">
      <t>ショクギョウ</t>
    </rPh>
    <rPh sb="3" eb="5">
      <t>セイカツ</t>
    </rPh>
    <rPh sb="5" eb="7">
      <t>ケイカク</t>
    </rPh>
    <phoneticPr fontId="22"/>
  </si>
  <si>
    <t>【学科】</t>
    <rPh sb="1" eb="3">
      <t>ガッカ</t>
    </rPh>
    <phoneticPr fontId="22"/>
  </si>
  <si>
    <t>【実技】</t>
    <rPh sb="1" eb="3">
      <t>ジツギ</t>
    </rPh>
    <phoneticPr fontId="22"/>
  </si>
  <si>
    <t>6行目が非表示になっています</t>
  </si>
  <si>
    <t>10行目が非表示になっています</t>
  </si>
  <si>
    <t>29行目が非表示になっています</t>
    <phoneticPr fontId="22"/>
  </si>
  <si>
    <t>31行目が非表示になっています</t>
    <phoneticPr fontId="22"/>
  </si>
  <si>
    <t>↓表示もれチェック用</t>
    <rPh sb="1" eb="3">
      <t>ヒョウジ</t>
    </rPh>
    <rPh sb="9" eb="10">
      <t>ヨウ</t>
    </rPh>
    <phoneticPr fontId="22"/>
  </si>
  <si>
    <t>✔</t>
    <phoneticPr fontId="22"/>
  </si>
  <si>
    <t>実践コース用のシートを使ってください</t>
    <rPh sb="0" eb="2">
      <t>ジッセン</t>
    </rPh>
    <rPh sb="5" eb="6">
      <t>ヨウ</t>
    </rPh>
    <rPh sb="11" eb="12">
      <t>ツカ</t>
    </rPh>
    <phoneticPr fontId="22"/>
  </si>
  <si>
    <t>基礎コース用のシートを使ってください</t>
    <rPh sb="0" eb="2">
      <t>キソ</t>
    </rPh>
    <rPh sb="5" eb="6">
      <t>ヨウ</t>
    </rPh>
    <rPh sb="11" eb="12">
      <t>ツカ</t>
    </rPh>
    <phoneticPr fontId="22"/>
  </si>
  <si>
    <t>この上に「様式5基」の実技8行目～</t>
    <rPh sb="11" eb="13">
      <t>ジツギ</t>
    </rPh>
    <phoneticPr fontId="22"/>
  </si>
  <si>
    <t>この上に「様式5基」の学科8行目～</t>
    <rPh sb="11" eb="13">
      <t>ガッカ</t>
    </rPh>
    <phoneticPr fontId="22"/>
  </si>
  <si>
    <t>この上に「様式5基」の能開5行目</t>
    <rPh sb="11" eb="12">
      <t>ノウ</t>
    </rPh>
    <rPh sb="12" eb="13">
      <t>カイ</t>
    </rPh>
    <phoneticPr fontId="22"/>
  </si>
  <si>
    <t>この上に「様式5基」の能開9行目</t>
    <rPh sb="11" eb="12">
      <t>ノウ</t>
    </rPh>
    <rPh sb="12" eb="13">
      <t>カイ</t>
    </rPh>
    <phoneticPr fontId="22"/>
  </si>
  <si>
    <t>この上に「様式5実」の学科8行目～</t>
    <rPh sb="8" eb="9">
      <t>ジツ</t>
    </rPh>
    <rPh sb="11" eb="13">
      <t>ガッカ</t>
    </rPh>
    <phoneticPr fontId="22"/>
  </si>
  <si>
    <t>○：記号　（〇：漢数字 は不可）</t>
    <rPh sb="13" eb="15">
      <t>フカ</t>
    </rPh>
    <phoneticPr fontId="22"/>
  </si>
  <si>
    <t>(3)</t>
  </si>
  <si>
    <t>(4)</t>
  </si>
  <si>
    <t>非表示になっています</t>
  </si>
  <si>
    <t>非表示になっています</t>
    <phoneticPr fontId="22"/>
  </si>
  <si>
    <t>この上に「様式5基」の16行目が</t>
    <phoneticPr fontId="22"/>
  </si>
  <si>
    <t>この上に「様式5基」の21行目が</t>
  </si>
  <si>
    <t>【学科】</t>
    <rPh sb="1" eb="3">
      <t>ガッカ</t>
    </rPh>
    <phoneticPr fontId="22"/>
  </si>
  <si>
    <t>【実技】</t>
    <rPh sb="1" eb="3">
      <t>ジツギ</t>
    </rPh>
    <phoneticPr fontId="22"/>
  </si>
  <si>
    <t>&lt;科目数と入力行数&gt;</t>
    <rPh sb="1" eb="3">
      <t>カモク</t>
    </rPh>
    <rPh sb="3" eb="4">
      <t>スウ</t>
    </rPh>
    <rPh sb="5" eb="7">
      <t>ニュウリョク</t>
    </rPh>
    <rPh sb="7" eb="8">
      <t>ギョウ</t>
    </rPh>
    <rPh sb="8" eb="9">
      <t>スウ</t>
    </rPh>
    <phoneticPr fontId="22"/>
  </si>
  <si>
    <t>（34行～46行）</t>
    <rPh sb="3" eb="4">
      <t>ギョウ</t>
    </rPh>
    <rPh sb="7" eb="8">
      <t>ギョウ</t>
    </rPh>
    <phoneticPr fontId="22"/>
  </si>
  <si>
    <t>令和</t>
    <phoneticPr fontId="22"/>
  </si>
  <si>
    <r>
      <t xml:space="preserve"> </t>
    </r>
    <r>
      <rPr>
        <b/>
        <sz val="10"/>
        <rFont val="ＭＳ ゴシック"/>
        <family val="3"/>
        <charset val="128"/>
      </rPr>
      <t>欠番様式</t>
    </r>
    <r>
      <rPr>
        <sz val="10"/>
        <rFont val="ＭＳ ゴシック"/>
        <family val="3"/>
        <charset val="128"/>
      </rPr>
      <t>　　第</t>
    </r>
    <r>
      <rPr>
        <sz val="10"/>
        <rFont val="ＭＳ 明朝"/>
        <family val="1"/>
        <charset val="128"/>
      </rPr>
      <t>7</t>
    </r>
    <r>
      <rPr>
        <sz val="10"/>
        <rFont val="ＭＳ ゴシック"/>
        <family val="3"/>
        <charset val="128"/>
      </rPr>
      <t>の</t>
    </r>
    <r>
      <rPr>
        <sz val="10"/>
        <rFont val="ＭＳ 明朝"/>
        <family val="1"/>
        <charset val="128"/>
      </rPr>
      <t>2</t>
    </r>
    <r>
      <rPr>
        <sz val="10"/>
        <rFont val="ＭＳ ゴシック"/>
        <family val="3"/>
        <charset val="128"/>
      </rPr>
      <t>号</t>
    </r>
    <r>
      <rPr>
        <sz val="10"/>
        <rFont val="ＭＳ 明朝"/>
        <family val="1"/>
        <charset val="128"/>
      </rPr>
      <t>（平成30年10月開講訓練科から）、</t>
    </r>
    <r>
      <rPr>
        <sz val="10"/>
        <rFont val="ＭＳ ゴシック"/>
        <family val="3"/>
        <charset val="128"/>
      </rPr>
      <t>第</t>
    </r>
    <r>
      <rPr>
        <sz val="10"/>
        <rFont val="ＭＳ 明朝"/>
        <family val="1"/>
        <charset val="128"/>
      </rPr>
      <t>11</t>
    </r>
    <r>
      <rPr>
        <sz val="10"/>
        <rFont val="ＭＳ ゴシック"/>
        <family val="3"/>
        <charset val="128"/>
      </rPr>
      <t>号</t>
    </r>
    <r>
      <rPr>
        <sz val="10"/>
        <rFont val="ＭＳ 明朝"/>
        <family val="1"/>
        <charset val="128"/>
      </rPr>
      <t>（平成30年7月開講訓練科から）、</t>
    </r>
    <r>
      <rPr>
        <sz val="10"/>
        <rFont val="ＭＳ ゴシック"/>
        <family val="3"/>
        <charset val="128"/>
      </rPr>
      <t>第</t>
    </r>
    <r>
      <rPr>
        <sz val="10"/>
        <rFont val="ＭＳ 明朝"/>
        <family val="1"/>
        <charset val="128"/>
      </rPr>
      <t>16</t>
    </r>
    <r>
      <rPr>
        <sz val="10"/>
        <rFont val="ＭＳ ゴシック"/>
        <family val="3"/>
        <charset val="128"/>
      </rPr>
      <t>の</t>
    </r>
    <r>
      <rPr>
        <sz val="10"/>
        <rFont val="ＭＳ 明朝"/>
        <family val="1"/>
        <charset val="128"/>
      </rPr>
      <t>1</t>
    </r>
    <r>
      <rPr>
        <sz val="10"/>
        <rFont val="ＭＳ ゴシック"/>
        <family val="3"/>
        <charset val="128"/>
      </rPr>
      <t>号</t>
    </r>
    <r>
      <rPr>
        <sz val="10"/>
        <rFont val="ＭＳ 明朝"/>
        <family val="1"/>
        <charset val="128"/>
      </rPr>
      <t>（令和元年10月開講訓練科から）</t>
    </r>
    <rPh sb="3" eb="5">
      <t>ヨウシキ</t>
    </rPh>
    <phoneticPr fontId="21"/>
  </si>
  <si>
    <t>訓練実施機関属性の分かる資料（他の添付資料で判別できない場合に限る）</t>
    <rPh sb="0" eb="2">
      <t>クンレン</t>
    </rPh>
    <rPh sb="2" eb="4">
      <t>ジッシ</t>
    </rPh>
    <rPh sb="4" eb="6">
      <t>キカン</t>
    </rPh>
    <rPh sb="6" eb="8">
      <t>ゾクセイ</t>
    </rPh>
    <rPh sb="9" eb="10">
      <t>ワ</t>
    </rPh>
    <rPh sb="12" eb="14">
      <t>シリョウ</t>
    </rPh>
    <rPh sb="15" eb="16">
      <t>タ</t>
    </rPh>
    <rPh sb="17" eb="19">
      <t>テンプ</t>
    </rPh>
    <rPh sb="19" eb="21">
      <t>シリョウ</t>
    </rPh>
    <rPh sb="22" eb="24">
      <t>ハンベツ</t>
    </rPh>
    <rPh sb="28" eb="30">
      <t>バアイ</t>
    </rPh>
    <rPh sb="31" eb="32">
      <t>カギ</t>
    </rPh>
    <phoneticPr fontId="22"/>
  </si>
  <si>
    <t>　７　訓練実施機関属性の分かる資料（他の添付資料で判別できない場合に限る）</t>
    <rPh sb="3" eb="5">
      <t>クンレン</t>
    </rPh>
    <rPh sb="5" eb="7">
      <t>ジッシ</t>
    </rPh>
    <rPh sb="7" eb="9">
      <t>キカン</t>
    </rPh>
    <rPh sb="9" eb="11">
      <t>ゾクセイ</t>
    </rPh>
    <rPh sb="12" eb="13">
      <t>ワ</t>
    </rPh>
    <rPh sb="15" eb="17">
      <t>シリョウ</t>
    </rPh>
    <rPh sb="18" eb="19">
      <t>タ</t>
    </rPh>
    <rPh sb="20" eb="22">
      <t>テンプ</t>
    </rPh>
    <rPh sb="22" eb="24">
      <t>シリョウ</t>
    </rPh>
    <rPh sb="25" eb="27">
      <t>ハンベツ</t>
    </rPh>
    <rPh sb="31" eb="33">
      <t>バアイ</t>
    </rPh>
    <rPh sb="34" eb="35">
      <t>カギ</t>
    </rPh>
    <phoneticPr fontId="22"/>
  </si>
  <si>
    <t>　１０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22"/>
  </si>
  <si>
    <t>　１２　就職支援責任者が取得していた場合に加点となる資格等の確認ができる書類</t>
    <rPh sb="4" eb="6">
      <t>シュウショク</t>
    </rPh>
    <rPh sb="6" eb="8">
      <t>シエン</t>
    </rPh>
    <rPh sb="8" eb="11">
      <t>セキニンシャ</t>
    </rPh>
    <rPh sb="12" eb="14">
      <t>シュトク</t>
    </rPh>
    <rPh sb="18" eb="20">
      <t>バアイ</t>
    </rPh>
    <rPh sb="21" eb="23">
      <t>カテン</t>
    </rPh>
    <rPh sb="26" eb="28">
      <t>シカク</t>
    </rPh>
    <rPh sb="28" eb="29">
      <t>トウ</t>
    </rPh>
    <rPh sb="30" eb="32">
      <t>カクニン</t>
    </rPh>
    <rPh sb="36" eb="38">
      <t>ショルイ</t>
    </rPh>
    <phoneticPr fontId="22"/>
  </si>
  <si>
    <t>　１４　職業訓練サービスガイドライン研修修了証書等</t>
    <rPh sb="4" eb="6">
      <t>ショクギョウ</t>
    </rPh>
    <rPh sb="6" eb="8">
      <t>クンレン</t>
    </rPh>
    <rPh sb="18" eb="20">
      <t>ケンシュウ</t>
    </rPh>
    <rPh sb="20" eb="22">
      <t>シュウリョウ</t>
    </rPh>
    <rPh sb="22" eb="24">
      <t>ショウショ</t>
    </rPh>
    <rPh sb="24" eb="25">
      <t>トウ</t>
    </rPh>
    <phoneticPr fontId="22"/>
  </si>
  <si>
    <t>　１５　職業訓練サービスガイドライン研修受講者（講師又は事務担当者の場合）を直接雇用していることが分かる書類</t>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22"/>
  </si>
  <si>
    <t>　１６　職業訓練サービスガイドラインに基づく自己診断表</t>
    <rPh sb="4" eb="6">
      <t>ショクギョウ</t>
    </rPh>
    <rPh sb="6" eb="8">
      <t>クンレン</t>
    </rPh>
    <rPh sb="19" eb="20">
      <t>モト</t>
    </rPh>
    <rPh sb="22" eb="24">
      <t>ジコ</t>
    </rPh>
    <rPh sb="24" eb="27">
      <t>シンダンヒョウ</t>
    </rPh>
    <phoneticPr fontId="22"/>
  </si>
  <si>
    <t>　１７　職業訓練サービスガイドライン適合事業所認定の認定証</t>
    <rPh sb="4" eb="6">
      <t>ショクギョウ</t>
    </rPh>
    <rPh sb="6" eb="8">
      <t>クンレン</t>
    </rPh>
    <rPh sb="18" eb="20">
      <t>テキゴウ</t>
    </rPh>
    <rPh sb="20" eb="23">
      <t>ジギョウショ</t>
    </rPh>
    <rPh sb="23" eb="25">
      <t>ニンテイ</t>
    </rPh>
    <phoneticPr fontId="22"/>
  </si>
  <si>
    <t>　１８　講師の類型に該当することを証明する書類</t>
    <rPh sb="4" eb="6">
      <t>コウシ</t>
    </rPh>
    <rPh sb="7" eb="9">
      <t>ルイケイ</t>
    </rPh>
    <rPh sb="10" eb="12">
      <t>ガイトウ</t>
    </rPh>
    <rPh sb="17" eb="19">
      <t>ショウメイ</t>
    </rPh>
    <rPh sb="21" eb="23">
      <t>ショルイ</t>
    </rPh>
    <phoneticPr fontId="22"/>
  </si>
  <si>
    <t xml:space="preserve">          </t>
    <phoneticPr fontId="22"/>
  </si>
  <si>
    <t>受入人数のページ小計</t>
    <rPh sb="0" eb="2">
      <t>ウケイレ</t>
    </rPh>
    <rPh sb="2" eb="4">
      <t>ニンズウ</t>
    </rPh>
    <rPh sb="8" eb="9">
      <t>ショウ</t>
    </rPh>
    <rPh sb="9" eb="10">
      <t>ケイ</t>
    </rPh>
    <phoneticPr fontId="22"/>
  </si>
  <si>
    <t>　　して指導した経験の期間のみ計上してください。</t>
    <rPh sb="4" eb="6">
      <t>シドウ</t>
    </rPh>
    <rPh sb="8" eb="10">
      <t>ケイケン</t>
    </rPh>
    <phoneticPr fontId="22"/>
  </si>
  <si>
    <t>責任者の雇用保険被保険者資格取得等確認通知書(事業主通知用)(写)
（雇用保険の被保険者ではない場合は、｢労働条件通知書｣等の直接雇用していることが分かる書類）</t>
    <rPh sb="0" eb="3">
      <t>セキニンシャ</t>
    </rPh>
    <phoneticPr fontId="22"/>
  </si>
  <si>
    <t>苦情を処理する者の雇用保険被保険者資格取得等確認通知書(事業主通知用)(写)
（雇用保険の被保険者ではない場合は、｢労働条件通知書｣等の直接雇用していることが分かる書類）</t>
    <rPh sb="0" eb="2">
      <t>クジョウ</t>
    </rPh>
    <rPh sb="3" eb="5">
      <t>ショリ</t>
    </rPh>
    <rPh sb="7" eb="8">
      <t>シャ</t>
    </rPh>
    <phoneticPr fontId="22"/>
  </si>
  <si>
    <t>雇用保険被保険者資格取得等確認通知書(事業主通知用)(写)
（雇用保険の被保険者ではない場合は、｢労働条件通知書｣等の直接雇用していることが分かる書類）</t>
    <phoneticPr fontId="22"/>
  </si>
  <si>
    <t>雇用保険被保険者資格取得等確認通知書(事業主通知用)(写)
（雇用保険の被保険者ではない場合は、｢労働条件通知書｣等の直接雇用していることが分かる書類）</t>
    <phoneticPr fontId="22"/>
  </si>
  <si>
    <r>
      <t xml:space="preserve">講師の類型に該当することを証明する書類
・職務経歴書等
</t>
    </r>
    <r>
      <rPr>
        <sz val="14"/>
        <color theme="1"/>
        <rFont val="ＭＳ ゴシック"/>
        <family val="3"/>
        <charset val="128"/>
      </rPr>
      <t>・経歴等確認書（認定様式第７の３号</t>
    </r>
    <r>
      <rPr>
        <sz val="14"/>
        <rFont val="ＭＳ ゴシック"/>
        <family val="3"/>
        <charset val="128"/>
      </rPr>
      <t>）
・資格、免許</t>
    </r>
    <rPh sb="3" eb="5">
      <t>ルイケイ</t>
    </rPh>
    <rPh sb="6" eb="8">
      <t>ガイトウ</t>
    </rPh>
    <rPh sb="13" eb="15">
      <t>ショウメイ</t>
    </rPh>
    <rPh sb="17" eb="19">
      <t>ショルイ</t>
    </rPh>
    <rPh sb="22" eb="24">
      <t>ショクム</t>
    </rPh>
    <rPh sb="24" eb="27">
      <t>ケイレキショ</t>
    </rPh>
    <rPh sb="27" eb="28">
      <t>トウ</t>
    </rPh>
    <rPh sb="49" eb="51">
      <t>シカク</t>
    </rPh>
    <rPh sb="52" eb="54">
      <t>メンキョ</t>
    </rPh>
    <phoneticPr fontId="22"/>
  </si>
  <si>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22"/>
  </si>
  <si>
    <t>事務室
所在地</t>
    <rPh sb="0" eb="3">
      <t>ジムシツ</t>
    </rPh>
    <rPh sb="4" eb="7">
      <t>ショザイチ</t>
    </rPh>
    <phoneticPr fontId="22"/>
  </si>
  <si>
    <t>この上に「様式5実」の実技11行目～</t>
    <rPh sb="8" eb="9">
      <t>ジツ</t>
    </rPh>
    <rPh sb="11" eb="13">
      <t>ジツギ</t>
    </rPh>
    <phoneticPr fontId="22"/>
  </si>
  <si>
    <t>✔あり</t>
    <phoneticPr fontId="22"/>
  </si>
  <si>
    <t>✔なし</t>
    <phoneticPr fontId="22"/>
  </si>
  <si>
    <t>〇</t>
    <phoneticPr fontId="22"/>
  </si>
  <si>
    <t>×</t>
    <phoneticPr fontId="22"/>
  </si>
  <si>
    <t>コース案内(表)</t>
    <rPh sb="3" eb="5">
      <t>アンナイ</t>
    </rPh>
    <rPh sb="6" eb="7">
      <t>オモテ</t>
    </rPh>
    <phoneticPr fontId="22"/>
  </si>
  <si>
    <t>オリエンテーション（実践）</t>
    <rPh sb="10" eb="12">
      <t>ジッセン</t>
    </rPh>
    <phoneticPr fontId="21"/>
  </si>
  <si>
    <t>オリエンテーション（基礎）</t>
    <rPh sb="10" eb="12">
      <t>キソ</t>
    </rPh>
    <phoneticPr fontId="21"/>
  </si>
  <si>
    <t>オリエンテーション（基礎）作成へ</t>
    <rPh sb="10" eb="12">
      <t>キソ</t>
    </rPh>
    <rPh sb="13" eb="15">
      <t>サクセイ</t>
    </rPh>
    <phoneticPr fontId="22"/>
  </si>
  <si>
    <t>オリエンテーション（実践）作成へ</t>
    <rPh sb="10" eb="12">
      <t>ジッセン</t>
    </rPh>
    <rPh sb="13" eb="15">
      <t>サクセイ</t>
    </rPh>
    <phoneticPr fontId="22"/>
  </si>
  <si>
    <t>訓練実施施設（実習室）の平面図</t>
    <rPh sb="0" eb="2">
      <t>クンレン</t>
    </rPh>
    <rPh sb="2" eb="4">
      <t>ジッシ</t>
    </rPh>
    <rPh sb="4" eb="6">
      <t>シセツ</t>
    </rPh>
    <rPh sb="7" eb="10">
      <t>ジッシュウシツ</t>
    </rPh>
    <rPh sb="12" eb="15">
      <t>ヘイメンズ</t>
    </rPh>
    <phoneticPr fontId="22"/>
  </si>
  <si>
    <t>（52行～55行）</t>
    <rPh sb="3" eb="4">
      <t>ギョウ</t>
    </rPh>
    <rPh sb="7" eb="8">
      <t>ギョウ</t>
    </rPh>
    <phoneticPr fontId="22"/>
  </si>
  <si>
    <t>「実習室の平面図」は非表示</t>
    <rPh sb="1" eb="4">
      <t>ジッシュウシツ</t>
    </rPh>
    <rPh sb="5" eb="8">
      <t>ヘイメンズ</t>
    </rPh>
    <rPh sb="10" eb="13">
      <t>ヒヒョウジ</t>
    </rPh>
    <phoneticPr fontId="22"/>
  </si>
  <si>
    <t>基礎コースではこのシートは不要です</t>
    <phoneticPr fontId="22"/>
  </si>
  <si>
    <t>実践コースではこのシートは不要です</t>
    <phoneticPr fontId="22"/>
  </si>
  <si>
    <t>③　募集期間　（R○/○/○）～（R○/○/○）</t>
    <phoneticPr fontId="22"/>
  </si>
  <si>
    <t>③　募集期間　（R○/○/○）～（R○/○/○）</t>
    <phoneticPr fontId="22"/>
  </si>
  <si>
    <t>　過去1年間に福岡県内で当該機関が実施した求職者支援訓練に係る同一の訓練分野の直近3科分の訓練科の就職率</t>
    <rPh sb="1" eb="3">
      <t>カコ</t>
    </rPh>
    <rPh sb="4" eb="6">
      <t>ネンカン</t>
    </rPh>
    <rPh sb="7" eb="9">
      <t>フクオカ</t>
    </rPh>
    <rPh sb="9" eb="11">
      <t>ケンナイ</t>
    </rPh>
    <rPh sb="12" eb="14">
      <t>トウガイ</t>
    </rPh>
    <rPh sb="14" eb="16">
      <t>キカン</t>
    </rPh>
    <rPh sb="17" eb="19">
      <t>ジッシ</t>
    </rPh>
    <rPh sb="21" eb="23">
      <t>キュウショク</t>
    </rPh>
    <rPh sb="23" eb="24">
      <t>シャ</t>
    </rPh>
    <rPh sb="24" eb="26">
      <t>シエン</t>
    </rPh>
    <rPh sb="26" eb="28">
      <t>クンレン</t>
    </rPh>
    <rPh sb="29" eb="30">
      <t>カカ</t>
    </rPh>
    <rPh sb="31" eb="33">
      <t>ドウイツ</t>
    </rPh>
    <rPh sb="34" eb="36">
      <t>クンレン</t>
    </rPh>
    <rPh sb="36" eb="38">
      <t>ブンヤ</t>
    </rPh>
    <rPh sb="39" eb="41">
      <t>チョッキン</t>
    </rPh>
    <rPh sb="42" eb="43">
      <t>カ</t>
    </rPh>
    <rPh sb="43" eb="44">
      <t>ブン</t>
    </rPh>
    <rPh sb="45" eb="47">
      <t>クンレン</t>
    </rPh>
    <rPh sb="47" eb="48">
      <t>カ</t>
    </rPh>
    <rPh sb="49" eb="51">
      <t>シュウショク</t>
    </rPh>
    <rPh sb="51" eb="52">
      <t>リツ</t>
    </rPh>
    <phoneticPr fontId="22"/>
  </si>
  <si>
    <t>05 介護・医療・福祉分野</t>
    <rPh sb="6" eb="8">
      <t>イリョウ</t>
    </rPh>
    <phoneticPr fontId="22"/>
  </si>
  <si>
    <t>・いずれもサポート対象になっているものである</t>
  </si>
  <si>
    <t>・いずれもサポート対象になっているものである</t>
    <phoneticPr fontId="22"/>
  </si>
  <si>
    <t>訓練コース番号</t>
    <rPh sb="0" eb="2">
      <t>クンレン</t>
    </rPh>
    <rPh sb="5" eb="7">
      <t>バンゴウ</t>
    </rPh>
    <phoneticPr fontId="136"/>
  </si>
  <si>
    <t>名</t>
    <rPh sb="0" eb="1">
      <t>メイ</t>
    </rPh>
    <phoneticPr fontId="22"/>
  </si>
  <si>
    <t>時間割表②</t>
    <rPh sb="0" eb="3">
      <t>ジカンワリ</t>
    </rPh>
    <rPh sb="3" eb="4">
      <t>ヒョウ</t>
    </rPh>
    <phoneticPr fontId="22"/>
  </si>
  <si>
    <t>名</t>
    <rPh sb="0" eb="1">
      <t>ナ</t>
    </rPh>
    <phoneticPr fontId="22"/>
  </si>
  <si>
    <t>コース案内（表）の日付表示はユーザー設定の「[$-411]ggge"年"m"月"d"日"(aaa)」になっています</t>
    <phoneticPr fontId="22"/>
  </si>
  <si>
    <t>・サポート対象より古いものがある
　（訓練で必要がある場合は任意様式でその理由書を添付すること　）</t>
    <phoneticPr fontId="22"/>
  </si>
  <si>
    <t>　　訓練期間は原則として３か月以上６か月以下（※）、訓練時間１か月当たり１００時間以上、１日当たり原則５時間以上６時間以下</t>
    <phoneticPr fontId="22"/>
  </si>
  <si>
    <t>・サポート対象より古いものがある
　（訓練で必要がある場合は任意様式でその理由書を添付すること　）</t>
    <phoneticPr fontId="22"/>
  </si>
  <si>
    <t>　　（短時間訓練の場合、訓練時間１か月当たり80時間以上、１日当たり原則３時間以上６時間以下）</t>
    <rPh sb="3" eb="6">
      <t>タンジカン</t>
    </rPh>
    <rPh sb="14" eb="16">
      <t>ジカン</t>
    </rPh>
    <rPh sb="19" eb="20">
      <t>ア</t>
    </rPh>
    <rPh sb="24" eb="26">
      <t>ジカン</t>
    </rPh>
    <rPh sb="26" eb="28">
      <t>イジョウ</t>
    </rPh>
    <rPh sb="30" eb="31">
      <t>ニチ</t>
    </rPh>
    <rPh sb="31" eb="32">
      <t>ア</t>
    </rPh>
    <rPh sb="34" eb="36">
      <t>ゲンソク</t>
    </rPh>
    <rPh sb="37" eb="39">
      <t>ジカン</t>
    </rPh>
    <rPh sb="39" eb="41">
      <t>イジョウ</t>
    </rPh>
    <rPh sb="42" eb="44">
      <t>ジカン</t>
    </rPh>
    <rPh sb="44" eb="46">
      <t>イカ</t>
    </rPh>
    <phoneticPr fontId="22"/>
  </si>
  <si>
    <t>④
訓練の種別
※リストから
選択すること。</t>
    <rPh sb="2" eb="4">
      <t>クンレン</t>
    </rPh>
    <rPh sb="5" eb="7">
      <t>シュベツ</t>
    </rPh>
    <rPh sb="16" eb="18">
      <t>センタク</t>
    </rPh>
    <phoneticPr fontId="76"/>
  </si>
  <si>
    <t>訓練科名(訓練コース番号)</t>
    <rPh sb="0" eb="3">
      <t>クンレンカ</t>
    </rPh>
    <rPh sb="3" eb="4">
      <t>メイ</t>
    </rPh>
    <phoneticPr fontId="22"/>
  </si>
  <si>
    <t xml:space="preserve">認定番号
（訓練コース番号）　　 </t>
    <rPh sb="0" eb="2">
      <t>ニンテイ</t>
    </rPh>
    <rPh sb="2" eb="4">
      <t>バンゴウ</t>
    </rPh>
    <phoneticPr fontId="22"/>
  </si>
  <si>
    <t>訓練の種別</t>
    <phoneticPr fontId="22"/>
  </si>
  <si>
    <t>訓練コース番号</t>
    <rPh sb="0" eb="2">
      <t>クンレン</t>
    </rPh>
    <phoneticPr fontId="22"/>
  </si>
  <si>
    <r>
      <t>訓練</t>
    </r>
    <r>
      <rPr>
        <sz val="11"/>
        <rFont val="ＭＳ Ｐゴシック"/>
        <family val="3"/>
        <charset val="128"/>
      </rPr>
      <t>コース番号</t>
    </r>
    <phoneticPr fontId="22"/>
  </si>
  <si>
    <t>②　訓練の種別　（基礎コース/実践コース）、訓練科名</t>
    <rPh sb="5" eb="7">
      <t>シュベツ</t>
    </rPh>
    <rPh sb="9" eb="11">
      <t>キソ</t>
    </rPh>
    <rPh sb="15" eb="17">
      <t>ジッセン</t>
    </rPh>
    <phoneticPr fontId="22"/>
  </si>
  <si>
    <t>）</t>
    <phoneticPr fontId="22"/>
  </si>
  <si>
    <t xml:space="preserve"> ）</t>
    <phoneticPr fontId="22"/>
  </si>
  <si>
    <t>基礎コース（</t>
    <rPh sb="0" eb="2">
      <t>キソ</t>
    </rPh>
    <phoneticPr fontId="22"/>
  </si>
  <si>
    <t>訓練コース番号：</t>
    <phoneticPr fontId="22"/>
  </si>
  <si>
    <t>実践コース用</t>
    <rPh sb="0" eb="2">
      <t>ジッセン</t>
    </rPh>
    <rPh sb="5" eb="6">
      <t>ヨウ</t>
    </rPh>
    <phoneticPr fontId="22"/>
  </si>
  <si>
    <t>基礎コース用</t>
    <rPh sb="0" eb="2">
      <t>キソ</t>
    </rPh>
    <rPh sb="5" eb="6">
      <t>ヨウ</t>
    </rPh>
    <phoneticPr fontId="22"/>
  </si>
  <si>
    <t>　　（震災対策特別訓練コースの場合、訓練期間10日以上１か月以下で訓練時間50時間以上）</t>
  </si>
  <si>
    <r>
      <t>※４　「指導等業務の経験」とは異なり、</t>
    </r>
    <r>
      <rPr>
        <u/>
        <sz val="18"/>
        <rFont val="ＭＳ ゴシック"/>
        <family val="3"/>
        <charset val="128"/>
      </rPr>
      <t>講師又は下記（助手について）の助手として指導した経験</t>
    </r>
    <r>
      <rPr>
        <sz val="18"/>
        <rFont val="ＭＳ ゴシック"/>
        <family val="3"/>
        <charset val="128"/>
      </rPr>
      <t xml:space="preserve">
　　　</t>
    </r>
    <r>
      <rPr>
        <u/>
        <sz val="18"/>
        <rFont val="ＭＳ ゴシック"/>
        <family val="3"/>
        <charset val="128"/>
      </rPr>
      <t>に限る。</t>
    </r>
    <r>
      <rPr>
        <sz val="18"/>
        <rFont val="ＭＳ ゴシック"/>
        <family val="3"/>
        <charset val="128"/>
      </rPr>
      <t xml:space="preserve">
　　　なお、講師としての指導経験が１年に満たない場合、求職者支援訓練における助手として指導
　　　した経験の期間について、その半分の期間を講師の指導経験の期間とみなすことが出来ます。</t>
    </r>
    <rPh sb="4" eb="6">
      <t>シドウ</t>
    </rPh>
    <rPh sb="6" eb="7">
      <t>トウ</t>
    </rPh>
    <rPh sb="7" eb="9">
      <t>ギョウム</t>
    </rPh>
    <rPh sb="10" eb="12">
      <t>ケイケン</t>
    </rPh>
    <rPh sb="15" eb="16">
      <t>コト</t>
    </rPh>
    <rPh sb="19" eb="21">
      <t>コウシ</t>
    </rPh>
    <rPh sb="21" eb="22">
      <t>マタ</t>
    </rPh>
    <rPh sb="23" eb="25">
      <t>カキ</t>
    </rPh>
    <rPh sb="26" eb="28">
      <t>ジョシュ</t>
    </rPh>
    <rPh sb="34" eb="36">
      <t>ジョシュ</t>
    </rPh>
    <rPh sb="39" eb="41">
      <t>シドウ</t>
    </rPh>
    <rPh sb="43" eb="45">
      <t>ケイケン</t>
    </rPh>
    <rPh sb="50" eb="51">
      <t>カギ</t>
    </rPh>
    <rPh sb="60" eb="62">
      <t>コウシ</t>
    </rPh>
    <rPh sb="66" eb="68">
      <t>シドウ</t>
    </rPh>
    <rPh sb="68" eb="70">
      <t>ケイケン</t>
    </rPh>
    <rPh sb="72" eb="73">
      <t>ネン</t>
    </rPh>
    <rPh sb="74" eb="75">
      <t>ミ</t>
    </rPh>
    <rPh sb="78" eb="80">
      <t>バアイ</t>
    </rPh>
    <rPh sb="81" eb="83">
      <t>キュウショク</t>
    </rPh>
    <rPh sb="83" eb="84">
      <t>シャ</t>
    </rPh>
    <rPh sb="84" eb="86">
      <t>シエン</t>
    </rPh>
    <rPh sb="86" eb="88">
      <t>クンレン</t>
    </rPh>
    <rPh sb="92" eb="94">
      <t>ジョシュ</t>
    </rPh>
    <rPh sb="97" eb="99">
      <t>シドウ</t>
    </rPh>
    <rPh sb="105" eb="107">
      <t>ケイケン</t>
    </rPh>
    <rPh sb="108" eb="110">
      <t>キカン</t>
    </rPh>
    <rPh sb="117" eb="119">
      <t>ハンブン</t>
    </rPh>
    <rPh sb="120" eb="122">
      <t>キカン</t>
    </rPh>
    <rPh sb="123" eb="125">
      <t>コウシ</t>
    </rPh>
    <rPh sb="126" eb="128">
      <t>シドウ</t>
    </rPh>
    <rPh sb="128" eb="130">
      <t>ケイケン</t>
    </rPh>
    <rPh sb="131" eb="133">
      <t>キカン</t>
    </rPh>
    <rPh sb="140" eb="142">
      <t>デキ</t>
    </rPh>
    <phoneticPr fontId="22"/>
  </si>
  <si>
    <t>①職業能力開発講習（ビジネステクニック、ビジネスヒューマン、就職活動計画、職業生活設計） （必須科目60時間以上）</t>
    <phoneticPr fontId="22"/>
  </si>
  <si>
    <t>①職業能力開発講習（ビジネステクニック、ビジネスヒューマン、就職活動計画、職業生活設計） （必須科目60時間以上）</t>
    <phoneticPr fontId="22"/>
  </si>
  <si>
    <t>就職を想定する職業・職種
（※基礎分野の場合は記載不要）</t>
    <rPh sb="0" eb="2">
      <t>シュウショク</t>
    </rPh>
    <rPh sb="3" eb="5">
      <t>ソウテイ</t>
    </rPh>
    <rPh sb="7" eb="9">
      <t>ショクギョウ</t>
    </rPh>
    <rPh sb="10" eb="12">
      <t>ショクシュ</t>
    </rPh>
    <rPh sb="15" eb="17">
      <t>キソ</t>
    </rPh>
    <rPh sb="17" eb="19">
      <t>ブンヤ</t>
    </rPh>
    <rPh sb="20" eb="22">
      <t>バアイ</t>
    </rPh>
    <rPh sb="23" eb="25">
      <t>キサイ</t>
    </rPh>
    <rPh sb="25" eb="27">
      <t>フヨウ</t>
    </rPh>
    <phoneticPr fontId="22"/>
  </si>
  <si>
    <t>　　 ③　「類型」の欄には、裏面の「求職者支援訓練の講師として認められる類型」のうち該当する番号を記入してください。</t>
    <rPh sb="6" eb="8">
      <t>ルイケイ</t>
    </rPh>
    <rPh sb="10" eb="11">
      <t>ラン</t>
    </rPh>
    <phoneticPr fontId="22"/>
  </si>
  <si>
    <r>
      <t>〇　訓練内容に関する知識を有し、講師の指示のもと受講者への指導が出来るなど、</t>
    </r>
    <r>
      <rPr>
        <u/>
        <sz val="18"/>
        <rFont val="ＭＳ ゴシック"/>
        <family val="3"/>
        <charset val="128"/>
      </rPr>
      <t xml:space="preserve">求職者支援訓練
</t>
    </r>
    <r>
      <rPr>
        <sz val="18"/>
        <color rgb="FF0000FF"/>
        <rFont val="ＭＳ ゴシック"/>
        <family val="3"/>
        <charset val="128"/>
      </rPr>
      <t>　</t>
    </r>
    <r>
      <rPr>
        <u/>
        <sz val="18"/>
        <rFont val="ＭＳ ゴシック"/>
        <family val="3"/>
        <charset val="128"/>
      </rPr>
      <t>の円滑な実施に必要な業務に従事できる者として訓練実施機関が認めた者</t>
    </r>
    <r>
      <rPr>
        <sz val="18"/>
        <rFont val="ＭＳ ゴシック"/>
        <family val="3"/>
        <charset val="128"/>
      </rPr>
      <t>であること。</t>
    </r>
    <rPh sb="2" eb="4">
      <t>クンレン</t>
    </rPh>
    <rPh sb="4" eb="6">
      <t>ナイヨウ</t>
    </rPh>
    <rPh sb="7" eb="8">
      <t>カン</t>
    </rPh>
    <rPh sb="10" eb="12">
      <t>チシキ</t>
    </rPh>
    <rPh sb="13" eb="14">
      <t>ユウ</t>
    </rPh>
    <rPh sb="16" eb="18">
      <t>コウシ</t>
    </rPh>
    <rPh sb="19" eb="21">
      <t>シジ</t>
    </rPh>
    <rPh sb="24" eb="27">
      <t>ジュコウシャ</t>
    </rPh>
    <rPh sb="29" eb="31">
      <t>シドウ</t>
    </rPh>
    <rPh sb="32" eb="34">
      <t>デキ</t>
    </rPh>
    <rPh sb="38" eb="40">
      <t>キュウショク</t>
    </rPh>
    <rPh sb="40" eb="41">
      <t>シャ</t>
    </rPh>
    <rPh sb="41" eb="43">
      <t>シエン</t>
    </rPh>
    <rPh sb="43" eb="45">
      <t>クンレン</t>
    </rPh>
    <rPh sb="48" eb="50">
      <t>エンカツ</t>
    </rPh>
    <rPh sb="51" eb="53">
      <t>ジッシ</t>
    </rPh>
    <rPh sb="54" eb="56">
      <t>ヒツヨウ</t>
    </rPh>
    <rPh sb="57" eb="59">
      <t>ギョウム</t>
    </rPh>
    <rPh sb="60" eb="62">
      <t>ジュウジ</t>
    </rPh>
    <rPh sb="65" eb="66">
      <t>モノ</t>
    </rPh>
    <rPh sb="69" eb="71">
      <t>クンレン</t>
    </rPh>
    <rPh sb="71" eb="73">
      <t>ジッシ</t>
    </rPh>
    <rPh sb="73" eb="75">
      <t>キカン</t>
    </rPh>
    <rPh sb="76" eb="77">
      <t>ミト</t>
    </rPh>
    <rPh sb="79" eb="80">
      <t>モノ</t>
    </rPh>
    <phoneticPr fontId="22"/>
  </si>
  <si>
    <r>
      <t>※　</t>
    </r>
    <r>
      <rPr>
        <u/>
        <sz val="18"/>
        <rFont val="ＭＳ ゴシック"/>
        <family val="3"/>
        <charset val="128"/>
      </rPr>
      <t>助手であっても、介護職員養成研修などの法定講習で、受講者に指導を行う者について当該資格</t>
    </r>
    <r>
      <rPr>
        <sz val="18"/>
        <rFont val="ＭＳ ゴシック"/>
        <family val="3"/>
        <charset val="128"/>
      </rPr>
      <t xml:space="preserve">
　</t>
    </r>
    <r>
      <rPr>
        <u/>
        <sz val="18"/>
        <rFont val="ＭＳ ゴシック"/>
        <family val="3"/>
        <charset val="128"/>
      </rPr>
      <t>の指定（認定）権者が特定の要件（指定が必要等）を求める場合にはこれに従うこと</t>
    </r>
    <r>
      <rPr>
        <sz val="18"/>
        <rFont val="ＭＳ ゴシック"/>
        <family val="3"/>
        <charset val="128"/>
      </rPr>
      <t>。</t>
    </r>
    <rPh sb="2" eb="4">
      <t>ジョシュ</t>
    </rPh>
    <rPh sb="10" eb="12">
      <t>カイゴ</t>
    </rPh>
    <rPh sb="12" eb="14">
      <t>ショクイン</t>
    </rPh>
    <rPh sb="14" eb="16">
      <t>ヨウセイ</t>
    </rPh>
    <rPh sb="16" eb="18">
      <t>ケンシュウ</t>
    </rPh>
    <rPh sb="21" eb="23">
      <t>ホウテイ</t>
    </rPh>
    <rPh sb="23" eb="25">
      <t>コウシュウ</t>
    </rPh>
    <rPh sb="27" eb="30">
      <t>ジュコウシャ</t>
    </rPh>
    <rPh sb="31" eb="33">
      <t>シドウ</t>
    </rPh>
    <rPh sb="34" eb="35">
      <t>オコナ</t>
    </rPh>
    <rPh sb="36" eb="37">
      <t>モノ</t>
    </rPh>
    <rPh sb="41" eb="43">
      <t>トウガイ</t>
    </rPh>
    <rPh sb="43" eb="45">
      <t>シカク</t>
    </rPh>
    <rPh sb="48" eb="50">
      <t>シテイ</t>
    </rPh>
    <rPh sb="51" eb="53">
      <t>ニンテイ</t>
    </rPh>
    <rPh sb="54" eb="55">
      <t>ケン</t>
    </rPh>
    <rPh sb="55" eb="56">
      <t>シャ</t>
    </rPh>
    <rPh sb="57" eb="59">
      <t>トクテイ</t>
    </rPh>
    <rPh sb="60" eb="62">
      <t>ヨウケン</t>
    </rPh>
    <rPh sb="63" eb="65">
      <t>シテイ</t>
    </rPh>
    <rPh sb="66" eb="68">
      <t>ヒツヨウ</t>
    </rPh>
    <rPh sb="68" eb="69">
      <t>トウ</t>
    </rPh>
    <rPh sb="71" eb="72">
      <t>モト</t>
    </rPh>
    <rPh sb="74" eb="76">
      <t>バアイ</t>
    </rPh>
    <rPh sb="81" eb="82">
      <t>シタガ</t>
    </rPh>
    <phoneticPr fontId="22"/>
  </si>
  <si>
    <t>（21）感染症防止対策の取組み</t>
    <rPh sb="4" eb="7">
      <t>カンセンショウ</t>
    </rPh>
    <rPh sb="7" eb="9">
      <t>ボウシ</t>
    </rPh>
    <rPh sb="9" eb="11">
      <t>タイサク</t>
    </rPh>
    <rPh sb="12" eb="14">
      <t>トリク</t>
    </rPh>
    <phoneticPr fontId="22"/>
  </si>
  <si>
    <t>②職業スキル（学科・実技）</t>
    <phoneticPr fontId="22"/>
  </si>
  <si>
    <t>②職業スキル（学科・実技）</t>
    <phoneticPr fontId="22"/>
  </si>
  <si>
    <t>受講者に対する受講オリエンテーション実施概要の作成例</t>
    <rPh sb="0" eb="3">
      <t>ジュコウシャ</t>
    </rPh>
    <rPh sb="4" eb="5">
      <t>タイ</t>
    </rPh>
    <rPh sb="7" eb="9">
      <t>ジュコウ</t>
    </rPh>
    <rPh sb="18" eb="20">
      <t>ジッシ</t>
    </rPh>
    <rPh sb="20" eb="22">
      <t>ガイヨウ</t>
    </rPh>
    <phoneticPr fontId="22"/>
  </si>
  <si>
    <t>受講者に対する受講オリエンテーション実施概要の作成例</t>
    <phoneticPr fontId="22"/>
  </si>
  <si>
    <t>様式15の２（基礎）</t>
    <rPh sb="7" eb="9">
      <t>キソ</t>
    </rPh>
    <phoneticPr fontId="21"/>
  </si>
  <si>
    <t>様式15の２（実践）</t>
    <rPh sb="0" eb="2">
      <t>ヨウシキ</t>
    </rPh>
    <rPh sb="7" eb="9">
      <t>ジッセン</t>
    </rPh>
    <phoneticPr fontId="21"/>
  </si>
  <si>
    <t>様式15の１（基礎）</t>
    <rPh sb="7" eb="9">
      <t>キソ</t>
    </rPh>
    <phoneticPr fontId="21"/>
  </si>
  <si>
    <t>様式15の１（実践）</t>
    <rPh sb="7" eb="9">
      <t>ジッセン</t>
    </rPh>
    <phoneticPr fontId="21"/>
  </si>
  <si>
    <t>様式15の1基</t>
    <rPh sb="6" eb="7">
      <t>キ</t>
    </rPh>
    <phoneticPr fontId="22"/>
  </si>
  <si>
    <t>様式15の2基</t>
    <rPh sb="6" eb="7">
      <t>キ</t>
    </rPh>
    <phoneticPr fontId="22"/>
  </si>
  <si>
    <t>様式15の1実</t>
    <rPh sb="0" eb="2">
      <t>ヨウシキ</t>
    </rPh>
    <rPh sb="6" eb="7">
      <t>ジツ</t>
    </rPh>
    <phoneticPr fontId="22"/>
  </si>
  <si>
    <t>様式15の2実</t>
    <rPh sb="0" eb="2">
      <t>ヨウシキ</t>
    </rPh>
    <rPh sb="6" eb="7">
      <t>ジツ</t>
    </rPh>
    <phoneticPr fontId="22"/>
  </si>
  <si>
    <t>クリックするとその様式の
作成画面へ移動します</t>
    <rPh sb="9" eb="11">
      <t>ヨウシキ</t>
    </rPh>
    <rPh sb="13" eb="15">
      <t>サクセイ</t>
    </rPh>
    <rPh sb="15" eb="17">
      <t>ガメン</t>
    </rPh>
    <rPh sb="18" eb="20">
      <t>イドウ</t>
    </rPh>
    <phoneticPr fontId="21"/>
  </si>
  <si>
    <t>様式15の1(基礎)作成へ</t>
  </si>
  <si>
    <t>様式15の1(実践)作成へ</t>
  </si>
  <si>
    <t xml:space="preserve">受講者に対する受講オリエンテーション実施概要 </t>
    <rPh sb="0" eb="3">
      <t>ジュコウシャ</t>
    </rPh>
    <rPh sb="4" eb="5">
      <t>タイ</t>
    </rPh>
    <rPh sb="7" eb="9">
      <t>ジュコウ</t>
    </rPh>
    <rPh sb="18" eb="20">
      <t>ジッシ</t>
    </rPh>
    <rPh sb="20" eb="22">
      <t>ガイヨウ</t>
    </rPh>
    <phoneticPr fontId="21"/>
  </si>
  <si>
    <t>（22）就職状況の確認について</t>
    <phoneticPr fontId="22"/>
  </si>
  <si>
    <t>様式15の2(実践)作成へ</t>
  </si>
  <si>
    <t>受講者に対する受講オリエンテーション実施概要</t>
    <rPh sb="0" eb="3">
      <t>ジュコウシャ</t>
    </rPh>
    <rPh sb="4" eb="5">
      <t>タイ</t>
    </rPh>
    <rPh sb="7" eb="9">
      <t>ジュコウ</t>
    </rPh>
    <rPh sb="18" eb="20">
      <t>ジッシ</t>
    </rPh>
    <rPh sb="20" eb="22">
      <t>ガイヨウ</t>
    </rPh>
    <phoneticPr fontId="22"/>
  </si>
  <si>
    <t>類型１から４に定める者のほか、次のいずれにも該当する者
【１】職場等において指導する内容に熟知している者
【２】企業実習を適切に実施できる者</t>
    <rPh sb="0" eb="2">
      <t>ルイケイ</t>
    </rPh>
    <rPh sb="7" eb="8">
      <t>サダ</t>
    </rPh>
    <rPh sb="10" eb="11">
      <t>モノ</t>
    </rPh>
    <rPh sb="56" eb="58">
      <t>キギョウ</t>
    </rPh>
    <rPh sb="58" eb="60">
      <t>ジッシュウ</t>
    </rPh>
    <rPh sb="61" eb="63">
      <t>テキセツ</t>
    </rPh>
    <rPh sb="64" eb="66">
      <t>ジッシ</t>
    </rPh>
    <rPh sb="69" eb="70">
      <t>モノ</t>
    </rPh>
    <phoneticPr fontId="22"/>
  </si>
  <si>
    <t>（21）感染症防止対策の取組み</t>
    <phoneticPr fontId="22"/>
  </si>
  <si>
    <t>選定における加点要素確認表（実績枠）</t>
    <phoneticPr fontId="21"/>
  </si>
  <si>
    <t>行</t>
    <rPh sb="0" eb="1">
      <t>ギョウ</t>
    </rPh>
    <phoneticPr fontId="21"/>
  </si>
  <si>
    <t>・なし</t>
  </si>
  <si>
    <t>※３　具体的には、科目の訓練内容に関する学歴又は資格を有している者（一般的に通用しない資格
　　　（自社資格を含む）は認められないこと。）。</t>
    <rPh sb="3" eb="6">
      <t>グタイテキ</t>
    </rPh>
    <rPh sb="9" eb="11">
      <t>カモク</t>
    </rPh>
    <rPh sb="12" eb="14">
      <t>クンレン</t>
    </rPh>
    <rPh sb="14" eb="16">
      <t>ナイヨウ</t>
    </rPh>
    <rPh sb="17" eb="18">
      <t>カン</t>
    </rPh>
    <rPh sb="20" eb="22">
      <t>ガクレキ</t>
    </rPh>
    <rPh sb="22" eb="23">
      <t>マタ</t>
    </rPh>
    <rPh sb="24" eb="26">
      <t>シカク</t>
    </rPh>
    <rPh sb="27" eb="28">
      <t>ユウ</t>
    </rPh>
    <rPh sb="32" eb="33">
      <t>モノ</t>
    </rPh>
    <rPh sb="34" eb="37">
      <t>イッパンテキ</t>
    </rPh>
    <rPh sb="38" eb="40">
      <t>ツウヨウ</t>
    </rPh>
    <rPh sb="43" eb="45">
      <t>シカク</t>
    </rPh>
    <rPh sb="50" eb="51">
      <t>ジ</t>
    </rPh>
    <rPh sb="51" eb="52">
      <t>シャ</t>
    </rPh>
    <rPh sb="52" eb="54">
      <t>シカク</t>
    </rPh>
    <rPh sb="55" eb="56">
      <t>フク</t>
    </rPh>
    <rPh sb="59" eb="60">
      <t>ミト</t>
    </rPh>
    <phoneticPr fontId="22"/>
  </si>
  <si>
    <t>　</t>
    <phoneticPr fontId="22"/>
  </si>
  <si>
    <t>就職支援責任者の業務等は次のとおりであること。</t>
    <rPh sb="0" eb="4">
      <t>シュウショクシエン</t>
    </rPh>
    <rPh sb="4" eb="7">
      <t>セキニンシャ</t>
    </rPh>
    <rPh sb="8" eb="10">
      <t>ギョウム</t>
    </rPh>
    <rPh sb="10" eb="11">
      <t>トウ</t>
    </rPh>
    <rPh sb="12" eb="13">
      <t>ツギ</t>
    </rPh>
    <phoneticPr fontId="22"/>
  </si>
  <si>
    <t>（２）キャリアコンサルティング担当者の配置</t>
    <phoneticPr fontId="22"/>
  </si>
  <si>
    <t>キャリアコンサルティングを行う者として、業務を行うキャリアコンサルティング担当者を配置している。</t>
  </si>
  <si>
    <t>登録番号：</t>
    <rPh sb="0" eb="2">
      <t>トウロク</t>
    </rPh>
    <rPh sb="2" eb="4">
      <t>バンゴウ</t>
    </rPh>
    <phoneticPr fontId="22"/>
  </si>
  <si>
    <t>　※就職支援責任者がキャリアコンサルティングを行う場合は、就職支援責任者の氏名及び登録番号を記入、添付書類を提出してください。</t>
    <phoneticPr fontId="22"/>
  </si>
  <si>
    <t>A：到達水準を十分に上回った　B：到達水準に達した　C：到達水準に達しなかった （評価は、試験結果等に基づき記入されたものです）</t>
    <phoneticPr fontId="136"/>
  </si>
  <si>
    <t>　　キャリアコンサルティング
担当者氏名：</t>
    <rPh sb="15" eb="18">
      <t>タントウシャ</t>
    </rPh>
    <rPh sb="18" eb="20">
      <t>シメイ</t>
    </rPh>
    <phoneticPr fontId="22"/>
  </si>
  <si>
    <t>・なし</t>
    <phoneticPr fontId="22"/>
  </si>
  <si>
    <t>・【サービスガイドライン研修受講】あり
修了証書（写）、修了証明書（写）又は受講証明書（写）を添付
（講師又は事務担当者の場合は、申請者と直接雇用関係であることがわかる書類を添付）</t>
    <phoneticPr fontId="22"/>
  </si>
  <si>
    <t>・【サービスガイドライン研修受講】あり
修了証書（写）、修了証明書（写）又は受講証明書（写）を添付
（講師又は事務担当者の場合は、申請者と直接雇用関係であることがわかる書類を添付）</t>
    <phoneticPr fontId="22"/>
  </si>
  <si>
    <t>・　研修を実施する事業所の所在する都道府県等で研修の指定申請手続きを済ませている</t>
    <rPh sb="21" eb="22">
      <t>トウ</t>
    </rPh>
    <phoneticPr fontId="22"/>
  </si>
  <si>
    <t>・事務、休憩エリアは含まない</t>
    <rPh sb="1" eb="3">
      <t>ジム</t>
    </rPh>
    <rPh sb="4" eb="6">
      <t>キュウケイ</t>
    </rPh>
    <rPh sb="10" eb="11">
      <t>フク</t>
    </rPh>
    <phoneticPr fontId="22"/>
  </si>
  <si>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22"/>
  </si>
  <si>
    <t>・定員分の企業実習先を確保している（詳細は様式第１０号）</t>
    <phoneticPr fontId="22"/>
  </si>
  <si>
    <t>・実際に生産活動や営業活動を行っている事業所における、雇用関係に入らずに行う実習形式による実践的な訓練内容である</t>
    <phoneticPr fontId="22"/>
  </si>
  <si>
    <t>・訓練実施事業所の就業規則に基づく所定労働時間内に行われている</t>
    <phoneticPr fontId="22"/>
  </si>
  <si>
    <t>・企業実習先に、実習指導者、訓練評価者、管理責任者を１名以上確保している（それぞれは兼務可）</t>
    <phoneticPr fontId="22"/>
  </si>
  <si>
    <t>・安全衛生に関する知識・技術の習得を目的としたカリキュラムを含んでいる</t>
    <phoneticPr fontId="22"/>
  </si>
  <si>
    <t>・企業実習先が、労働基準法及び労働安全衛生法等の規定に準ずる取扱いをしていることを確認している</t>
    <rPh sb="15" eb="17">
      <t>ロウドウ</t>
    </rPh>
    <rPh sb="17" eb="19">
      <t>アンゼン</t>
    </rPh>
    <rPh sb="19" eb="22">
      <t>エイセイホウ</t>
    </rPh>
    <rPh sb="22" eb="23">
      <t>トウ</t>
    </rPh>
    <phoneticPr fontId="22"/>
  </si>
  <si>
    <t>・企業実習先への指導が適正かつ効果的に実施できる</t>
    <phoneticPr fontId="22"/>
  </si>
  <si>
    <t>・実習が行われる事業所の事業主及び従業員が、認定基準の欠格要件に該当しないことを確認している</t>
    <rPh sb="22" eb="24">
      <t>ニンテイ</t>
    </rPh>
    <rPh sb="24" eb="26">
      <t>キジュン</t>
    </rPh>
    <phoneticPr fontId="22"/>
  </si>
  <si>
    <t>・職業能力開発講習の教科の一部又は全部を委託する機関を確保している（詳細は様式第１8号）</t>
    <rPh sb="1" eb="3">
      <t>ショクギョウ</t>
    </rPh>
    <rPh sb="3" eb="5">
      <t>ノウリョク</t>
    </rPh>
    <rPh sb="5" eb="7">
      <t>カイハツ</t>
    </rPh>
    <rPh sb="7" eb="9">
      <t>コウシュウ</t>
    </rPh>
    <rPh sb="10" eb="12">
      <t>キョウカ</t>
    </rPh>
    <rPh sb="13" eb="15">
      <t>イチブ</t>
    </rPh>
    <rPh sb="15" eb="16">
      <t>マタ</t>
    </rPh>
    <rPh sb="17" eb="19">
      <t>ゼンブ</t>
    </rPh>
    <rPh sb="20" eb="22">
      <t>イタク</t>
    </rPh>
    <rPh sb="24" eb="26">
      <t>キカン</t>
    </rPh>
    <rPh sb="27" eb="29">
      <t>カクホ</t>
    </rPh>
    <rPh sb="34" eb="36">
      <t>ショウサイ</t>
    </rPh>
    <rPh sb="37" eb="39">
      <t>ヨウシキ</t>
    </rPh>
    <rPh sb="39" eb="40">
      <t>ダイ</t>
    </rPh>
    <rPh sb="42" eb="43">
      <t>ゴウ</t>
    </rPh>
    <phoneticPr fontId="22"/>
  </si>
  <si>
    <t>・委託先に、講師、訓練評価者、管理責任者を１名以上確保している（それぞれは兼務可）</t>
    <rPh sb="1" eb="4">
      <t>イタクサキ</t>
    </rPh>
    <rPh sb="6" eb="8">
      <t>コウシ</t>
    </rPh>
    <phoneticPr fontId="22"/>
  </si>
  <si>
    <t>・委託先が、労働基準法及び労働安全衛生法等の規定に準ずる取扱いをしていることを確認している</t>
    <rPh sb="1" eb="3">
      <t>イタク</t>
    </rPh>
    <rPh sb="13" eb="15">
      <t>ロウドウ</t>
    </rPh>
    <rPh sb="15" eb="17">
      <t>アンゼン</t>
    </rPh>
    <rPh sb="17" eb="20">
      <t>エイセイホウ</t>
    </rPh>
    <rPh sb="20" eb="21">
      <t>トウ</t>
    </rPh>
    <phoneticPr fontId="22"/>
  </si>
  <si>
    <t>・委託先への指導が適正かつ効果的に実施できる</t>
    <rPh sb="1" eb="3">
      <t>イタク</t>
    </rPh>
    <phoneticPr fontId="22"/>
  </si>
  <si>
    <t>・委託業務の実施に係る関係書類を整備し、委託元及び機構からの照会等に対応できる</t>
    <rPh sb="1" eb="3">
      <t>イタク</t>
    </rPh>
    <rPh sb="3" eb="5">
      <t>ギョウム</t>
    </rPh>
    <rPh sb="6" eb="8">
      <t>ジッシ</t>
    </rPh>
    <rPh sb="9" eb="10">
      <t>カカ</t>
    </rPh>
    <rPh sb="11" eb="13">
      <t>カンケイ</t>
    </rPh>
    <rPh sb="13" eb="15">
      <t>ショルイ</t>
    </rPh>
    <rPh sb="16" eb="18">
      <t>セイビ</t>
    </rPh>
    <rPh sb="20" eb="22">
      <t>イタク</t>
    </rPh>
    <rPh sb="22" eb="23">
      <t>モト</t>
    </rPh>
    <rPh sb="23" eb="24">
      <t>オヨ</t>
    </rPh>
    <rPh sb="25" eb="27">
      <t>キコウ</t>
    </rPh>
    <rPh sb="30" eb="32">
      <t>ショウカイ</t>
    </rPh>
    <rPh sb="32" eb="33">
      <t>トウ</t>
    </rPh>
    <rPh sb="34" eb="36">
      <t>タイオウ</t>
    </rPh>
    <phoneticPr fontId="22"/>
  </si>
  <si>
    <t>・委託先の事業主及び従業員が、認定基準の欠格要件に該当しないことを確認している</t>
    <rPh sb="1" eb="4">
      <t>イタクサキ</t>
    </rPh>
    <rPh sb="15" eb="17">
      <t>ニンテイ</t>
    </rPh>
    <rPh sb="17" eb="19">
      <t>キジュン</t>
    </rPh>
    <phoneticPr fontId="22"/>
  </si>
  <si>
    <t>・安全衛生に関する知識・技術の習得を目的としたカリキュラムを含んでいる</t>
    <phoneticPr fontId="22"/>
  </si>
  <si>
    <t>作成者名：</t>
    <phoneticPr fontId="22"/>
  </si>
  <si>
    <t>作成日：</t>
    <phoneticPr fontId="22"/>
  </si>
  <si>
    <r>
      <rPr>
        <u/>
        <sz val="12"/>
        <rFont val="ＭＳ ゴシック"/>
        <family val="3"/>
        <charset val="128"/>
      </rPr>
      <t>上記就職支援責任者</t>
    </r>
    <r>
      <rPr>
        <sz val="12"/>
        <rFont val="ＭＳ ゴシック"/>
        <family val="3"/>
        <charset val="128"/>
      </rPr>
      <t>は、申請者と直接の雇用関係（代表者及び役員も可）にあること。</t>
    </r>
    <phoneticPr fontId="22"/>
  </si>
  <si>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23"/>
  </si>
  <si>
    <t>　１１　受講者に対する受講オリエンテーション実施概要</t>
    <rPh sb="4" eb="7">
      <t>ジュコウシャ</t>
    </rPh>
    <rPh sb="8" eb="9">
      <t>タイ</t>
    </rPh>
    <rPh sb="11" eb="13">
      <t>ジュコウ</t>
    </rPh>
    <rPh sb="22" eb="24">
      <t>ジッシ</t>
    </rPh>
    <rPh sb="24" eb="26">
      <t>ガイヨウ</t>
    </rPh>
    <phoneticPr fontId="22"/>
  </si>
  <si>
    <t>職業訓練サービスガイドライン研修の修了証書（写）又は修了証明書（写）又は受講証明書（写）</t>
    <rPh sb="24" eb="25">
      <t>マタ</t>
    </rPh>
    <phoneticPr fontId="21"/>
  </si>
  <si>
    <t>（日付）</t>
    <rPh sb="1" eb="3">
      <t>ヒヅケ</t>
    </rPh>
    <phoneticPr fontId="21"/>
  </si>
  <si>
    <t>　　①　配置
　　　訓練実施日数のうち50％の日数は、全日、就職支援責任者を務める訓練実施施設で業務を遂行すること（他業務と兼務することは差し支えない）。</t>
    <rPh sb="4" eb="6">
      <t>ハイチ</t>
    </rPh>
    <rPh sb="10" eb="12">
      <t>クンレン</t>
    </rPh>
    <rPh sb="12" eb="14">
      <t>ジッシ</t>
    </rPh>
    <rPh sb="14" eb="16">
      <t>ニッスウ</t>
    </rPh>
    <rPh sb="23" eb="25">
      <t>ニッスウ</t>
    </rPh>
    <rPh sb="27" eb="29">
      <t>ゼンジツ</t>
    </rPh>
    <rPh sb="30" eb="32">
      <t>シュウショク</t>
    </rPh>
    <rPh sb="32" eb="34">
      <t>シエン</t>
    </rPh>
    <rPh sb="34" eb="37">
      <t>セキニンシャ</t>
    </rPh>
    <rPh sb="38" eb="39">
      <t>ツト</t>
    </rPh>
    <rPh sb="41" eb="43">
      <t>クンレン</t>
    </rPh>
    <rPh sb="43" eb="45">
      <t>ジッシ</t>
    </rPh>
    <rPh sb="45" eb="47">
      <t>シセツ</t>
    </rPh>
    <rPh sb="48" eb="50">
      <t>ギョウム</t>
    </rPh>
    <rPh sb="51" eb="53">
      <t>スイコウ</t>
    </rPh>
    <rPh sb="58" eb="61">
      <t>タギョウム</t>
    </rPh>
    <rPh sb="62" eb="64">
      <t>ケンム</t>
    </rPh>
    <rPh sb="69" eb="70">
      <t>サ</t>
    </rPh>
    <rPh sb="71" eb="72">
      <t>ツカ</t>
    </rPh>
    <phoneticPr fontId="23"/>
  </si>
  <si>
    <t>（３）就職支援等の実施（実施する支援の□の該当箇所にチェックをしてください。）</t>
    <phoneticPr fontId="22"/>
  </si>
  <si>
    <t>職業訓練サービスガイドライン研修受講者が以下の取り組みを行っている場合はチェックを入れてください。</t>
    <rPh sb="34" eb="35">
      <t>ア</t>
    </rPh>
    <phoneticPr fontId="22"/>
  </si>
  <si>
    <t>職業訓練サービスガイドライン研修受講者が以下の取り組みを行っている場合はチェックを入れてください。</t>
    <phoneticPr fontId="22"/>
  </si>
  <si>
    <t>職業訓練サービスガイドライン研修受講者が以下の取り組みを行っている場合はチェックを入れてください。</t>
    <phoneticPr fontId="22"/>
  </si>
  <si>
    <t>㊞　受理番号：</t>
    <phoneticPr fontId="22"/>
  </si>
  <si>
    <t>・テレビ会議システム等を使用し、講師と訓練生が映像・音声により互いにやりとりを行う等の同時かつ双方向に行われるものである</t>
  </si>
  <si>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22"/>
  </si>
  <si>
    <t>・使用許諾契約あり</t>
  </si>
  <si>
    <t>・使用許諾契約なし</t>
  </si>
  <si>
    <t>・授業開始前にオンラインの接続テストを行う</t>
  </si>
  <si>
    <t>インターネット環境</t>
    <rPh sb="7" eb="9">
      <t>カンキョウ</t>
    </rPh>
    <phoneticPr fontId="22"/>
  </si>
  <si>
    <t>ソフトウェア</t>
    <phoneticPr fontId="22"/>
  </si>
  <si>
    <t>講ずる措置</t>
    <phoneticPr fontId="22"/>
  </si>
  <si>
    <t>オンライン計</t>
    <phoneticPr fontId="22"/>
  </si>
  <si>
    <t>認定様式第５号添付書類</t>
    <rPh sb="0" eb="2">
      <t>ニンテイ</t>
    </rPh>
    <rPh sb="2" eb="4">
      <t>ヨウシキ</t>
    </rPh>
    <rPh sb="4" eb="5">
      <t>ダイ</t>
    </rPh>
    <rPh sb="6" eb="7">
      <t>ゴウ</t>
    </rPh>
    <rPh sb="7" eb="9">
      <t>テンプ</t>
    </rPh>
    <rPh sb="9" eb="11">
      <t>ショルイ</t>
    </rPh>
    <phoneticPr fontId="22"/>
  </si>
  <si>
    <r>
      <t>（様式A</t>
    </r>
    <r>
      <rPr>
        <sz val="11"/>
        <rFont val="ＭＳ Ｐゴシック"/>
        <family val="3"/>
        <charset val="128"/>
      </rPr>
      <t>-51）</t>
    </r>
    <rPh sb="1" eb="3">
      <t>ヨウシキ</t>
    </rPh>
    <phoneticPr fontId="22"/>
  </si>
  <si>
    <t>提出日：</t>
    <rPh sb="0" eb="3">
      <t>テイシュツビ</t>
    </rPh>
    <phoneticPr fontId="21"/>
  </si>
  <si>
    <t>■訓練実施機関名</t>
    <rPh sb="1" eb="3">
      <t>クンレン</t>
    </rPh>
    <rPh sb="3" eb="5">
      <t>ジッシ</t>
    </rPh>
    <rPh sb="5" eb="7">
      <t>キカン</t>
    </rPh>
    <rPh sb="7" eb="8">
      <t>メイ</t>
    </rPh>
    <phoneticPr fontId="22"/>
  </si>
  <si>
    <t>■訓練実施機関番号</t>
  </si>
  <si>
    <t>■訓練科名</t>
    <rPh sb="1" eb="3">
      <t>クンレン</t>
    </rPh>
    <rPh sb="3" eb="5">
      <t>カメイ</t>
    </rPh>
    <phoneticPr fontId="22"/>
  </si>
  <si>
    <r>
      <t>No</t>
    </r>
    <r>
      <rPr>
        <sz val="11"/>
        <rFont val="ＭＳ Ｐゴシック"/>
        <family val="3"/>
        <charset val="128"/>
      </rPr>
      <t>.</t>
    </r>
  </si>
  <si>
    <t>事業所名</t>
    <rPh sb="0" eb="3">
      <t>ジギョウショ</t>
    </rPh>
    <rPh sb="3" eb="4">
      <t>メイ</t>
    </rPh>
    <phoneticPr fontId="22"/>
  </si>
  <si>
    <t>所在地</t>
    <rPh sb="0" eb="3">
      <t>ショザイチ</t>
    </rPh>
    <phoneticPr fontId="21"/>
  </si>
  <si>
    <t>連絡先</t>
    <rPh sb="0" eb="3">
      <t>レンラクサキ</t>
    </rPh>
    <phoneticPr fontId="21"/>
  </si>
  <si>
    <t>実施予定日</t>
    <rPh sb="0" eb="2">
      <t>ジッシ</t>
    </rPh>
    <rPh sb="2" eb="4">
      <t>ヨテイ</t>
    </rPh>
    <rPh sb="4" eb="5">
      <t>ビ</t>
    </rPh>
    <phoneticPr fontId="21"/>
  </si>
  <si>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21"/>
  </si>
  <si>
    <t>受入予定人数</t>
    <rPh sb="0" eb="2">
      <t>ウケイレ</t>
    </rPh>
    <rPh sb="2" eb="4">
      <t>ヨテイ</t>
    </rPh>
    <rPh sb="4" eb="6">
      <t>ニンズウ</t>
    </rPh>
    <phoneticPr fontId="21"/>
  </si>
  <si>
    <t>備考</t>
    <rPh sb="0" eb="2">
      <t>ビコウ</t>
    </rPh>
    <phoneticPr fontId="21"/>
  </si>
  <si>
    <t>機構処理欄</t>
    <rPh sb="0" eb="2">
      <t>キコウ</t>
    </rPh>
    <rPh sb="2" eb="4">
      <t>ショリ</t>
    </rPh>
    <rPh sb="4" eb="5">
      <t>ラン</t>
    </rPh>
    <phoneticPr fontId="22"/>
  </si>
  <si>
    <t>施設名：</t>
    <rPh sb="0" eb="2">
      <t>シセツ</t>
    </rPh>
    <rPh sb="2" eb="3">
      <t>メイ</t>
    </rPh>
    <phoneticPr fontId="22"/>
  </si>
  <si>
    <t>受理日：</t>
    <rPh sb="0" eb="2">
      <t>ジュリ</t>
    </rPh>
    <rPh sb="2" eb="3">
      <t>ビ</t>
    </rPh>
    <phoneticPr fontId="22"/>
  </si>
  <si>
    <t>認定申請書受理番号：</t>
    <rPh sb="0" eb="2">
      <t>ニンテイ</t>
    </rPh>
    <rPh sb="2" eb="5">
      <t>シンセイショ</t>
    </rPh>
    <rPh sb="5" eb="7">
      <t>ジュリ</t>
    </rPh>
    <rPh sb="7" eb="9">
      <t>バンゴウ</t>
    </rPh>
    <phoneticPr fontId="22"/>
  </si>
  <si>
    <t>職場見学等実施計画書</t>
  </si>
  <si>
    <t>「介護・医療・福祉分野」以外ではこのシートは不要です。</t>
    <rPh sb="1" eb="3">
      <t>カイゴ</t>
    </rPh>
    <rPh sb="4" eb="6">
      <t>イリョウ</t>
    </rPh>
    <rPh sb="7" eb="9">
      <t>フクシ</t>
    </rPh>
    <rPh sb="9" eb="11">
      <t>ブンヤ</t>
    </rPh>
    <rPh sb="12" eb="14">
      <t>イガイ</t>
    </rPh>
    <rPh sb="22" eb="24">
      <t>フヨウ</t>
    </rPh>
    <phoneticPr fontId="22"/>
  </si>
  <si>
    <t>計画書作成へ</t>
  </si>
  <si>
    <t>　福岡支部</t>
    <rPh sb="1" eb="3">
      <t>フクオカ</t>
    </rPh>
    <rPh sb="3" eb="5">
      <t>シブ</t>
    </rPh>
    <phoneticPr fontId="22"/>
  </si>
  <si>
    <t>（日付）</t>
    <phoneticPr fontId="21"/>
  </si>
  <si>
    <t>（日付）</t>
    <phoneticPr fontId="21"/>
  </si>
  <si>
    <t>両面印刷</t>
    <phoneticPr fontId="21"/>
  </si>
  <si>
    <t xml:space="preserve">両面印刷 </t>
    <phoneticPr fontId="21"/>
  </si>
  <si>
    <t>★：「校閲」シートの保護でパスワードをかけておくこと</t>
  </si>
  <si>
    <t>オンライン</t>
    <phoneticPr fontId="22"/>
  </si>
  <si>
    <t>A</t>
    <phoneticPr fontId="22"/>
  </si>
  <si>
    <t>B</t>
    <phoneticPr fontId="22"/>
  </si>
  <si>
    <t>C</t>
    <phoneticPr fontId="22"/>
  </si>
  <si>
    <t>D</t>
    <phoneticPr fontId="22"/>
  </si>
  <si>
    <t>E</t>
    <phoneticPr fontId="22"/>
  </si>
  <si>
    <t>F</t>
    <phoneticPr fontId="22"/>
  </si>
  <si>
    <t>5か月目、6か月目非表示</t>
    <phoneticPr fontId="22"/>
  </si>
  <si>
    <t>企業実習</t>
  </si>
  <si>
    <t>体制等の整備</t>
    <rPh sb="0" eb="2">
      <t>タイセイ</t>
    </rPh>
    <rPh sb="2" eb="3">
      <t>トウ</t>
    </rPh>
    <rPh sb="4" eb="6">
      <t>セイビ</t>
    </rPh>
    <phoneticPr fontId="22"/>
  </si>
  <si>
    <t>・訓練中に通信障害等によりオンライン接続が遮断された場合に受講者に迅速に連絡を取れる方法が確保されており、接続の復旧に向けたアドバイス等を的確に行える体制が整備されている</t>
    <rPh sb="33" eb="35">
      <t>ジンソク</t>
    </rPh>
    <rPh sb="36" eb="38">
      <t>レンラク</t>
    </rPh>
    <rPh sb="39" eb="40">
      <t>ト</t>
    </rPh>
    <rPh sb="42" eb="44">
      <t>ホウホウ</t>
    </rPh>
    <rPh sb="45" eb="47">
      <t>カクホ</t>
    </rPh>
    <rPh sb="53" eb="55">
      <t>セツゾク</t>
    </rPh>
    <rPh sb="56" eb="58">
      <t>フッキュウ</t>
    </rPh>
    <rPh sb="59" eb="60">
      <t>ム</t>
    </rPh>
    <rPh sb="67" eb="68">
      <t>トウ</t>
    </rPh>
    <rPh sb="69" eb="71">
      <t>テキカク</t>
    </rPh>
    <rPh sb="72" eb="73">
      <t>オコナ</t>
    </rPh>
    <rPh sb="78" eb="80">
      <t>セイビ</t>
    </rPh>
    <phoneticPr fontId="22"/>
  </si>
  <si>
    <t>・あり（無償貸与)</t>
    <rPh sb="4" eb="6">
      <t>ムショウ</t>
    </rPh>
    <rPh sb="6" eb="8">
      <t>タイヨ</t>
    </rPh>
    <phoneticPr fontId="22"/>
  </si>
  <si>
    <t>・あり（有償貸与）</t>
    <rPh sb="4" eb="6">
      <t>ユウショウ</t>
    </rPh>
    <rPh sb="6" eb="8">
      <t>タイヨ</t>
    </rPh>
    <phoneticPr fontId="22"/>
  </si>
  <si>
    <t>※「あり」とする場合は、希望者全員に対して貸与可能とする必要があること</t>
    <rPh sb="8" eb="10">
      <t>バアイ</t>
    </rPh>
    <rPh sb="12" eb="15">
      <t>キボウシャ</t>
    </rPh>
    <rPh sb="15" eb="17">
      <t>ゼンイン</t>
    </rPh>
    <rPh sb="18" eb="19">
      <t>タイ</t>
    </rPh>
    <rPh sb="21" eb="23">
      <t>タイヨ</t>
    </rPh>
    <rPh sb="23" eb="25">
      <t>カノウ</t>
    </rPh>
    <rPh sb="28" eb="30">
      <t>ヒツヨウ</t>
    </rPh>
    <phoneticPr fontId="22"/>
  </si>
  <si>
    <t>・無償貸与とする機器等</t>
    <rPh sb="1" eb="3">
      <t>ムショウ</t>
    </rPh>
    <rPh sb="3" eb="5">
      <t>タイヨ</t>
    </rPh>
    <rPh sb="8" eb="10">
      <t>キキ</t>
    </rPh>
    <rPh sb="10" eb="11">
      <t>トウ</t>
    </rPh>
    <phoneticPr fontId="22"/>
  </si>
  <si>
    <t>・有償貸与とする機器等</t>
    <rPh sb="1" eb="3">
      <t>ユウショウ</t>
    </rPh>
    <rPh sb="3" eb="5">
      <t>タイヨ</t>
    </rPh>
    <rPh sb="8" eb="10">
      <t>キキ</t>
    </rPh>
    <rPh sb="10" eb="11">
      <t>トウ</t>
    </rPh>
    <phoneticPr fontId="22"/>
  </si>
  <si>
    <t>訓練用機器　パソコン、タブレット、その他（</t>
    <rPh sb="0" eb="3">
      <t>クンレンヨウ</t>
    </rPh>
    <rPh sb="3" eb="5">
      <t>キキ</t>
    </rPh>
    <rPh sb="19" eb="20">
      <t>タ</t>
    </rPh>
    <phoneticPr fontId="22"/>
  </si>
  <si>
    <t>通信機器　モバイルルータ等、その他（</t>
    <rPh sb="0" eb="2">
      <t>ツウシン</t>
    </rPh>
    <rPh sb="2" eb="4">
      <t>キキ</t>
    </rPh>
    <rPh sb="12" eb="13">
      <t>トウ</t>
    </rPh>
    <rPh sb="16" eb="17">
      <t>タ</t>
    </rPh>
    <phoneticPr fontId="22"/>
  </si>
  <si>
    <t>）</t>
    <phoneticPr fontId="22"/>
  </si>
  <si>
    <t>）</t>
    <phoneticPr fontId="22"/>
  </si>
  <si>
    <t>・その他（</t>
    <rPh sb="3" eb="4">
      <t>タ</t>
    </rPh>
    <phoneticPr fontId="22"/>
  </si>
  <si>
    <t>全ての受講者を一堂に集め、講師が直接指導する</t>
    <phoneticPr fontId="22"/>
  </si>
  <si>
    <t>オンラインによっても指導する（当該日通所可能・混在型）</t>
    <rPh sb="23" eb="26">
      <t>コンザイガタ</t>
    </rPh>
    <phoneticPr fontId="22"/>
  </si>
  <si>
    <t>オンラインによっても指導する（当該日通所不可・単独型）</t>
    <rPh sb="23" eb="26">
      <t>タンドクガタ</t>
    </rPh>
    <phoneticPr fontId="22"/>
  </si>
  <si>
    <t>担当者（署名）：</t>
    <rPh sb="0" eb="3">
      <t>タントウシャ</t>
    </rPh>
    <rPh sb="4" eb="6">
      <t>ショメイ</t>
    </rPh>
    <phoneticPr fontId="22"/>
  </si>
  <si>
    <t>サービス種類</t>
    <rPh sb="4" eb="6">
      <t>シュルイ</t>
    </rPh>
    <phoneticPr fontId="22"/>
  </si>
  <si>
    <r>
      <t>令和 　</t>
    </r>
    <r>
      <rPr>
        <sz val="11"/>
        <color theme="1"/>
        <rFont val="ＭＳ Ｐゴシック"/>
        <family val="2"/>
        <charset val="128"/>
        <scheme val="minor"/>
      </rPr>
      <t>　年　　　月　　　日</t>
    </r>
    <phoneticPr fontId="22"/>
  </si>
  <si>
    <t>（23）オンライン訓練の事前説明
　　　(オンライン訓練を実施する場合であって、オリエンテーション時に当該説明を実施する場合に限る。)</t>
    <rPh sb="12" eb="14">
      <t>ジゼン</t>
    </rPh>
    <rPh sb="14" eb="16">
      <t>セツメイ</t>
    </rPh>
    <rPh sb="26" eb="28">
      <t>クンレン</t>
    </rPh>
    <rPh sb="29" eb="31">
      <t>ジッシ</t>
    </rPh>
    <rPh sb="33" eb="35">
      <t>バアイ</t>
    </rPh>
    <rPh sb="49" eb="50">
      <t>ジ</t>
    </rPh>
    <rPh sb="51" eb="53">
      <t>トウガイ</t>
    </rPh>
    <rPh sb="53" eb="55">
      <t>セツメイ</t>
    </rPh>
    <rPh sb="56" eb="58">
      <t>ジッシ</t>
    </rPh>
    <rPh sb="60" eb="62">
      <t>バアイ</t>
    </rPh>
    <rPh sb="63" eb="64">
      <t>カギ</t>
    </rPh>
    <phoneticPr fontId="22"/>
  </si>
  <si>
    <t>R228</t>
    <phoneticPr fontId="21"/>
  </si>
  <si>
    <t>G223</t>
    <phoneticPr fontId="21"/>
  </si>
  <si>
    <t>B236</t>
    <phoneticPr fontId="21"/>
  </si>
  <si>
    <t>R250</t>
    <phoneticPr fontId="21"/>
  </si>
  <si>
    <t>G191</t>
    <phoneticPr fontId="21"/>
  </si>
  <si>
    <t>B143</t>
    <phoneticPr fontId="21"/>
  </si>
  <si>
    <t>タイトル</t>
    <phoneticPr fontId="22"/>
  </si>
  <si>
    <t>条件付き</t>
    <rPh sb="0" eb="3">
      <t>ジョウケンツ</t>
    </rPh>
    <phoneticPr fontId="22"/>
  </si>
  <si>
    <t>R218</t>
    <phoneticPr fontId="21"/>
  </si>
  <si>
    <t>G238</t>
    <phoneticPr fontId="21"/>
  </si>
  <si>
    <t>B243</t>
    <phoneticPr fontId="21"/>
  </si>
  <si>
    <t>別添　認定様式第10号(No.　～No.　)を参照</t>
    <rPh sb="0" eb="2">
      <t>ベッテン</t>
    </rPh>
    <rPh sb="3" eb="5">
      <t>ニンテイ</t>
    </rPh>
    <rPh sb="5" eb="7">
      <t>ヨウシキ</t>
    </rPh>
    <rPh sb="7" eb="8">
      <t>ダイ</t>
    </rPh>
    <rPh sb="10" eb="11">
      <t>ゴウ</t>
    </rPh>
    <rPh sb="23" eb="25">
      <t>サンショウ</t>
    </rPh>
    <phoneticPr fontId="22"/>
  </si>
  <si>
    <t>　　（短期・短時間特例訓練の場合、訓練時間１か月当たり60時間以上、１日当たり原則２時間以上６時間以下）</t>
    <rPh sb="3" eb="5">
      <t>タンキ</t>
    </rPh>
    <rPh sb="6" eb="9">
      <t>タンジカン</t>
    </rPh>
    <rPh sb="9" eb="11">
      <t>トクレイ</t>
    </rPh>
    <rPh sb="19" eb="21">
      <t>ジカン</t>
    </rPh>
    <rPh sb="24" eb="25">
      <t>ア</t>
    </rPh>
    <rPh sb="29" eb="31">
      <t>ジカン</t>
    </rPh>
    <rPh sb="31" eb="33">
      <t>イジョウ</t>
    </rPh>
    <rPh sb="35" eb="36">
      <t>ニチ</t>
    </rPh>
    <rPh sb="36" eb="37">
      <t>ア</t>
    </rPh>
    <rPh sb="39" eb="41">
      <t>ゲンソク</t>
    </rPh>
    <rPh sb="42" eb="44">
      <t>ジカン</t>
    </rPh>
    <rPh sb="44" eb="46">
      <t>イジョウ</t>
    </rPh>
    <rPh sb="47" eb="49">
      <t>ジカン</t>
    </rPh>
    <rPh sb="49" eb="51">
      <t>イカ</t>
    </rPh>
    <phoneticPr fontId="22"/>
  </si>
  <si>
    <t>※安定的な就職に有効な資格を取得できる特定の訓練コース（認定基準４（５））のみ２か月コースとしての設定が認められること</t>
    <phoneticPr fontId="22"/>
  </si>
  <si>
    <t>※在職中の特定求職者等その他の特に配慮を必要とする特定求職者等に対して行う訓練コース（認定基準４（５））（短期・短時間特例訓練）については、
   ２週間以上６か月以下のコースとしての設定が認められること</t>
    <phoneticPr fontId="22"/>
  </si>
  <si>
    <t>様式第1号</t>
    <rPh sb="0" eb="2">
      <t>ヨウシキ</t>
    </rPh>
    <rPh sb="2" eb="3">
      <t>ダイ</t>
    </rPh>
    <rPh sb="4" eb="5">
      <t>ゴウ</t>
    </rPh>
    <phoneticPr fontId="22"/>
  </si>
  <si>
    <t>様式第2号</t>
    <rPh sb="0" eb="2">
      <t>ヨウシキ</t>
    </rPh>
    <rPh sb="2" eb="3">
      <t>ダイ</t>
    </rPh>
    <rPh sb="4" eb="5">
      <t>ゴウ</t>
    </rPh>
    <phoneticPr fontId="22"/>
  </si>
  <si>
    <t>様式第3号(基礎/実践)</t>
    <rPh sb="0" eb="2">
      <t>ヨウシキ</t>
    </rPh>
    <rPh sb="2" eb="3">
      <t>ダイ</t>
    </rPh>
    <rPh sb="4" eb="5">
      <t>ゴウ</t>
    </rPh>
    <rPh sb="6" eb="8">
      <t>キソ</t>
    </rPh>
    <rPh sb="9" eb="11">
      <t>ジッセン</t>
    </rPh>
    <phoneticPr fontId="22"/>
  </si>
  <si>
    <t>様式第4号</t>
    <rPh sb="0" eb="2">
      <t>ヨウシキ</t>
    </rPh>
    <rPh sb="2" eb="3">
      <t>ダイ</t>
    </rPh>
    <rPh sb="4" eb="5">
      <t>ゴウ</t>
    </rPh>
    <phoneticPr fontId="22"/>
  </si>
  <si>
    <t>様式第5号(基礎/実践)</t>
    <rPh sb="0" eb="2">
      <t>ヨウシキ</t>
    </rPh>
    <rPh sb="2" eb="3">
      <t>ダイ</t>
    </rPh>
    <rPh sb="4" eb="5">
      <t>ゴウ</t>
    </rPh>
    <rPh sb="6" eb="8">
      <t>キソ</t>
    </rPh>
    <rPh sb="9" eb="11">
      <t>ジッセン</t>
    </rPh>
    <phoneticPr fontId="22"/>
  </si>
  <si>
    <t>様式第6号</t>
    <rPh sb="0" eb="2">
      <t>ヨウシキ</t>
    </rPh>
    <rPh sb="2" eb="3">
      <t>ダイ</t>
    </rPh>
    <rPh sb="4" eb="5">
      <t>ゴウ</t>
    </rPh>
    <phoneticPr fontId="22"/>
  </si>
  <si>
    <t>様式第8号</t>
    <rPh sb="0" eb="2">
      <t>ヨウシキ</t>
    </rPh>
    <rPh sb="2" eb="3">
      <t>ダイ</t>
    </rPh>
    <rPh sb="4" eb="5">
      <t>ゴウ</t>
    </rPh>
    <phoneticPr fontId="22"/>
  </si>
  <si>
    <t>様式第9号</t>
    <rPh sb="0" eb="2">
      <t>ヨウシキ</t>
    </rPh>
    <rPh sb="2" eb="3">
      <t>ダイ</t>
    </rPh>
    <rPh sb="4" eb="5">
      <t>ゴウ</t>
    </rPh>
    <phoneticPr fontId="22"/>
  </si>
  <si>
    <t>様式第5号「企業実習」
「実施する」にチェック　　　　⇒　</t>
    <rPh sb="0" eb="2">
      <t>ヨウシキ</t>
    </rPh>
    <rPh sb="13" eb="15">
      <t>ジッシ</t>
    </rPh>
    <phoneticPr fontId="22"/>
  </si>
  <si>
    <t>様式第10号</t>
    <rPh sb="0" eb="2">
      <t>ヨウシキ</t>
    </rPh>
    <rPh sb="2" eb="3">
      <t>ダイ</t>
    </rPh>
    <rPh sb="5" eb="6">
      <t>ゴウ</t>
    </rPh>
    <phoneticPr fontId="22"/>
  </si>
  <si>
    <t>様式第12号</t>
    <rPh sb="0" eb="2">
      <t>ヨウシキ</t>
    </rPh>
    <rPh sb="2" eb="3">
      <t>ダイ</t>
    </rPh>
    <rPh sb="5" eb="6">
      <t>ゴウ</t>
    </rPh>
    <phoneticPr fontId="22"/>
  </si>
  <si>
    <t>様式第13の1号(基礎/実践)</t>
    <rPh sb="0" eb="2">
      <t>ヨウシキ</t>
    </rPh>
    <rPh sb="2" eb="3">
      <t>ダイ</t>
    </rPh>
    <rPh sb="7" eb="8">
      <t>ゴウ</t>
    </rPh>
    <rPh sb="9" eb="11">
      <t>キソ</t>
    </rPh>
    <rPh sb="12" eb="14">
      <t>ジッセン</t>
    </rPh>
    <phoneticPr fontId="22"/>
  </si>
  <si>
    <t>様式第13の2号(基礎のみ)</t>
    <rPh sb="0" eb="2">
      <t>ヨウシキ</t>
    </rPh>
    <rPh sb="2" eb="3">
      <t>ダイ</t>
    </rPh>
    <rPh sb="7" eb="8">
      <t>ゴウ</t>
    </rPh>
    <rPh sb="9" eb="11">
      <t>キソ</t>
    </rPh>
    <phoneticPr fontId="22"/>
  </si>
  <si>
    <t>様式第1号の「新規」または「新規扱い」にチェック　　　　　　 ⇒</t>
    <rPh sb="0" eb="2">
      <t>ヨウシキ</t>
    </rPh>
    <phoneticPr fontId="22"/>
  </si>
  <si>
    <t>様式第14号</t>
    <rPh sb="0" eb="2">
      <t>ヨウシキ</t>
    </rPh>
    <rPh sb="2" eb="3">
      <t>ダイ</t>
    </rPh>
    <rPh sb="5" eb="6">
      <t>ゴウ</t>
    </rPh>
    <phoneticPr fontId="22"/>
  </si>
  <si>
    <t>様式第15の1号(基礎/実践)</t>
    <rPh sb="0" eb="2">
      <t>ヨウシキ</t>
    </rPh>
    <rPh sb="2" eb="3">
      <t>ダイ</t>
    </rPh>
    <rPh sb="7" eb="8">
      <t>ゴウ</t>
    </rPh>
    <rPh sb="9" eb="11">
      <t>キソ</t>
    </rPh>
    <rPh sb="12" eb="14">
      <t>ジッセン</t>
    </rPh>
    <phoneticPr fontId="22"/>
  </si>
  <si>
    <t>様式第15の2号(基礎/実践)</t>
    <rPh sb="0" eb="2">
      <t>ヨウシキ</t>
    </rPh>
    <rPh sb="2" eb="3">
      <t>ダイ</t>
    </rPh>
    <rPh sb="7" eb="8">
      <t>ゴウ</t>
    </rPh>
    <rPh sb="9" eb="11">
      <t>キソ</t>
    </rPh>
    <rPh sb="12" eb="14">
      <t>ジッセン</t>
    </rPh>
    <phoneticPr fontId="22"/>
  </si>
  <si>
    <t>様式第16の2号</t>
    <rPh sb="0" eb="2">
      <t>ヨウシキ</t>
    </rPh>
    <rPh sb="2" eb="3">
      <t>ダイ</t>
    </rPh>
    <rPh sb="7" eb="8">
      <t>ゴウ</t>
    </rPh>
    <phoneticPr fontId="22"/>
  </si>
  <si>
    <t>様式第17号</t>
    <rPh sb="0" eb="2">
      <t>ヨウシキ</t>
    </rPh>
    <rPh sb="2" eb="3">
      <t>ダイ</t>
    </rPh>
    <rPh sb="5" eb="6">
      <t>ゴウ</t>
    </rPh>
    <phoneticPr fontId="22"/>
  </si>
  <si>
    <t>様式第18号(基礎のみ)</t>
    <rPh sb="0" eb="2">
      <t>ヨウシキ</t>
    </rPh>
    <rPh sb="2" eb="3">
      <t>ダイ</t>
    </rPh>
    <rPh sb="5" eb="6">
      <t>ゴウ</t>
    </rPh>
    <rPh sb="7" eb="9">
      <t>キソ</t>
    </rPh>
    <phoneticPr fontId="22"/>
  </si>
  <si>
    <t>オリエンテーション(基礎/実践)</t>
    <rPh sb="10" eb="12">
      <t>キソ</t>
    </rPh>
    <rPh sb="13" eb="15">
      <t>ジッセン</t>
    </rPh>
    <phoneticPr fontId="22"/>
  </si>
  <si>
    <t>コース案内(裏)(基礎/実践)</t>
    <rPh sb="3" eb="5">
      <t>アンナイ</t>
    </rPh>
    <rPh sb="6" eb="7">
      <t>ウラ</t>
    </rPh>
    <rPh sb="9" eb="11">
      <t>キソ</t>
    </rPh>
    <rPh sb="12" eb="14">
      <t>ジッセン</t>
    </rPh>
    <phoneticPr fontId="22"/>
  </si>
  <si>
    <t>２.任意記載事項（望ましいもの）　紙面スペースによって選択可</t>
    <rPh sb="2" eb="4">
      <t>ニンイ</t>
    </rPh>
    <rPh sb="4" eb="6">
      <t>キサイ</t>
    </rPh>
    <rPh sb="6" eb="8">
      <t>ジコウ</t>
    </rPh>
    <rPh sb="7" eb="8">
      <t>キジ</t>
    </rPh>
    <rPh sb="9" eb="10">
      <t>ノゾ</t>
    </rPh>
    <rPh sb="17" eb="19">
      <t>シメン</t>
    </rPh>
    <rPh sb="27" eb="29">
      <t>センタク</t>
    </rPh>
    <rPh sb="29" eb="30">
      <t>カ</t>
    </rPh>
    <phoneticPr fontId="22"/>
  </si>
  <si>
    <t>医療事務・調剤事務科</t>
    <rPh sb="0" eb="2">
      <t>イリョウ</t>
    </rPh>
    <rPh sb="2" eb="4">
      <t>ジム</t>
    </rPh>
    <rPh sb="5" eb="7">
      <t>チョウザイ</t>
    </rPh>
    <rPh sb="7" eb="9">
      <t>ジム</t>
    </rPh>
    <rPh sb="9" eb="10">
      <t>カ</t>
    </rPh>
    <phoneticPr fontId="22"/>
  </si>
  <si>
    <t>―</t>
    <phoneticPr fontId="22"/>
  </si>
  <si>
    <r>
      <t>就職支援責任者の雇用保険被保険者資格取得等確認通知書（事業主通知用）（写）</t>
    </r>
    <r>
      <rPr>
        <sz val="10"/>
        <rFont val="ＭＳ Ｐゴシック"/>
        <family val="3"/>
        <charset val="128"/>
      </rPr>
      <t xml:space="preserve">
（雇用保険の被保険者でない場合は、「労働条件通知書」等の直接雇用していることが分かる書類）</t>
    </r>
    <phoneticPr fontId="20"/>
  </si>
  <si>
    <t xml:space="preserve">雇用保険適用事業所設置届又は事業主事業所各種変更届の事業主控（写）（雇用保険が適用されない事業所については不要） </t>
    <phoneticPr fontId="20"/>
  </si>
  <si>
    <t>訓練を開始しようとする日から遡って3年間において、申請する訓練科と同程度の訓練期間及び訓練時間の職業訓練を適切に行った実績を示す資料</t>
    <phoneticPr fontId="21"/>
  </si>
  <si>
    <t>職業訓練サービスガイドライン研修受講者（講師又は事務担当者の場合）の雇用保険被保険者資格取得等確認通知書（事業主通知用）（写）　　（雇用保険の被保険者でない場合は、「労働条件通知書」等の直接雇用していることが分かる書類）</t>
    <phoneticPr fontId="21"/>
  </si>
  <si>
    <t>✔</t>
  </si>
  <si>
    <t>　　　  の内容を遵守すること。</t>
    <phoneticPr fontId="22"/>
  </si>
  <si>
    <t>基礎コース；カリキュラムに次の内容を含んでいる</t>
    <phoneticPr fontId="22"/>
  </si>
  <si>
    <t>・プリンタを使用する場合</t>
    <rPh sb="6" eb="8">
      <t>シヨウ</t>
    </rPh>
    <rPh sb="10" eb="12">
      <t>バアイ</t>
    </rPh>
    <phoneticPr fontId="22"/>
  </si>
  <si>
    <t>・プリンタを使用しない</t>
    <rPh sb="6" eb="8">
      <t>シヨウ</t>
    </rPh>
    <phoneticPr fontId="22"/>
  </si>
  <si>
    <t>１.必須記載事項</t>
    <rPh sb="2" eb="4">
      <t>ヒッス</t>
    </rPh>
    <rPh sb="4" eb="6">
      <t>キサイ</t>
    </rPh>
    <rPh sb="6" eb="8">
      <t>ジコウ</t>
    </rPh>
    <rPh sb="7" eb="8">
      <t>キジ</t>
    </rPh>
    <phoneticPr fontId="22"/>
  </si>
  <si>
    <r>
      <rPr>
        <b/>
        <sz val="14"/>
        <color rgb="FFFF0000"/>
        <rFont val="ＭＳ ゴシック"/>
        <family val="3"/>
        <charset val="128"/>
      </rPr>
      <t>注意事項</t>
    </r>
    <r>
      <rPr>
        <b/>
        <sz val="14"/>
        <rFont val="ＭＳ ゴシック"/>
        <family val="3"/>
        <charset val="128"/>
      </rPr>
      <t>：過去のExcelファイルからのシート全体の貼り付けはしないでください。</t>
    </r>
    <rPh sb="0" eb="2">
      <t>チュウイ</t>
    </rPh>
    <rPh sb="2" eb="4">
      <t>ジコウ</t>
    </rPh>
    <rPh sb="5" eb="7">
      <t>カコ</t>
    </rPh>
    <rPh sb="23" eb="25">
      <t>ゼンタイ</t>
    </rPh>
    <rPh sb="26" eb="27">
      <t>ハ</t>
    </rPh>
    <rPh sb="28" eb="29">
      <t>ツ</t>
    </rPh>
    <phoneticPr fontId="22"/>
  </si>
  <si>
    <t>　　　　　リンク先のセル位置が変わっている箇所があり、リンクが崩れます。</t>
    <phoneticPr fontId="22"/>
  </si>
  <si>
    <t>　　　　  また、複数セルを貼り付けたときは、キチンと表示されているか、非表示セルにコピー</t>
    <rPh sb="9" eb="11">
      <t>フクスウ</t>
    </rPh>
    <rPh sb="14" eb="15">
      <t>ハ</t>
    </rPh>
    <rPh sb="16" eb="17">
      <t>ツ</t>
    </rPh>
    <rPh sb="27" eb="29">
      <t>ヒョウジ</t>
    </rPh>
    <rPh sb="36" eb="39">
      <t>ヒヒョウジ</t>
    </rPh>
    <phoneticPr fontId="22"/>
  </si>
  <si>
    <t>　　　　　されていないか、確認してください。</t>
    <phoneticPr fontId="22"/>
  </si>
  <si>
    <t>　　奨励金の不支給・返還、不正の事実の公表等の措置が講じられ、事案によっては刑事告訴を</t>
    <phoneticPr fontId="22"/>
  </si>
  <si>
    <r>
      <t xml:space="preserve">類型５
</t>
    </r>
    <r>
      <rPr>
        <sz val="16"/>
        <rFont val="ＭＳ ゴシック"/>
        <family val="3"/>
        <charset val="128"/>
      </rPr>
      <t>(※５)</t>
    </r>
    <phoneticPr fontId="22"/>
  </si>
  <si>
    <t>※５　類型５は企業実習を担当する講師のみが認められるものであること。</t>
    <rPh sb="3" eb="4">
      <t>ルイ</t>
    </rPh>
    <rPh sb="4" eb="5">
      <t>ガタ</t>
    </rPh>
    <rPh sb="7" eb="9">
      <t>キギョウ</t>
    </rPh>
    <rPh sb="9" eb="11">
      <t>ジッシュウ</t>
    </rPh>
    <rPh sb="12" eb="14">
      <t>タントウ</t>
    </rPh>
    <rPh sb="16" eb="18">
      <t>コウシ</t>
    </rPh>
    <rPh sb="21" eb="22">
      <t>ミト</t>
    </rPh>
    <phoneticPr fontId="22"/>
  </si>
  <si>
    <t>・レーザープリンタ　（</t>
    <phoneticPr fontId="22"/>
  </si>
  <si>
    <t>・インクジェットプリンタ （</t>
    <phoneticPr fontId="22"/>
  </si>
  <si>
    <t>・インクジェットプリンタ （</t>
    <phoneticPr fontId="22"/>
  </si>
  <si>
    <t>次のいずれにも該当する者
【１】職業能力開発促進法第30条の２第２項（職業訓練指導員免許を受けることが
      できる者と同等以上の能力を有すると認められる者）の規定に該当する者
【２】担当する科目の訓練内容に関する指導等業務の経験を有する者（※１）　</t>
    <rPh sb="0" eb="1">
      <t>ツギ</t>
    </rPh>
    <rPh sb="7" eb="9">
      <t>ガイトウ</t>
    </rPh>
    <rPh sb="11" eb="12">
      <t>モノ</t>
    </rPh>
    <phoneticPr fontId="22"/>
  </si>
  <si>
    <t>次のいずれにも該当する者
【１】学歴又は資格によって担当する科目の訓練内容に関する指導能力を明らかに
      有すると判断される者（※３）
【２】担当する科目の訓練内容に関する講師としての指導経験を１年以上（助手の
      場合、助手としての指導経験を２年以上）有する者（※４）　</t>
    <rPh sb="0" eb="1">
      <t>ツギ</t>
    </rPh>
    <rPh sb="7" eb="9">
      <t>ガイトウ</t>
    </rPh>
    <rPh sb="11" eb="12">
      <t>モノ</t>
    </rPh>
    <rPh sb="90" eb="92">
      <t>コウシ</t>
    </rPh>
    <rPh sb="106" eb="108">
      <t>ジョシュ</t>
    </rPh>
    <rPh sb="116" eb="118">
      <t>バアイ</t>
    </rPh>
    <rPh sb="119" eb="121">
      <t>ジョシュ</t>
    </rPh>
    <rPh sb="125" eb="127">
      <t>シドウ</t>
    </rPh>
    <rPh sb="127" eb="129">
      <t>ケイケン</t>
    </rPh>
    <rPh sb="131" eb="132">
      <t>ネン</t>
    </rPh>
    <rPh sb="132" eb="134">
      <t>イジョウ</t>
    </rPh>
    <phoneticPr fontId="22"/>
  </si>
  <si>
    <t>次のいずれにも該当する者
【１】学歴又は資格によって担当する科目の訓練内容に関する指導能力を明らかに
　　　有すると判断される者(※３)
【２】担当する科目の訓練内容に関する講師としての指導経験を１年以上（助手の
      場合、助手としての指導経験を２年以上）有する者(※４)</t>
    <rPh sb="16" eb="18">
      <t>ガクレキ</t>
    </rPh>
    <rPh sb="18" eb="19">
      <t>マタ</t>
    </rPh>
    <rPh sb="20" eb="22">
      <t>シカク</t>
    </rPh>
    <rPh sb="26" eb="28">
      <t>タントウ</t>
    </rPh>
    <rPh sb="30" eb="32">
      <t>カモク</t>
    </rPh>
    <rPh sb="33" eb="35">
      <t>クンレン</t>
    </rPh>
    <rPh sb="35" eb="37">
      <t>ナイヨウ</t>
    </rPh>
    <rPh sb="38" eb="39">
      <t>カン</t>
    </rPh>
    <rPh sb="41" eb="43">
      <t>シドウ</t>
    </rPh>
    <rPh sb="43" eb="45">
      <t>ノウリョク</t>
    </rPh>
    <rPh sb="46" eb="47">
      <t>アキ</t>
    </rPh>
    <rPh sb="54" eb="55">
      <t>ユウ</t>
    </rPh>
    <rPh sb="58" eb="60">
      <t>ハンダン</t>
    </rPh>
    <rPh sb="63" eb="64">
      <t>モノ</t>
    </rPh>
    <rPh sb="72" eb="74">
      <t>タントウ</t>
    </rPh>
    <rPh sb="76" eb="78">
      <t>カモク</t>
    </rPh>
    <rPh sb="79" eb="81">
      <t>クンレン</t>
    </rPh>
    <rPh sb="81" eb="83">
      <t>ナイヨウ</t>
    </rPh>
    <rPh sb="84" eb="85">
      <t>カン</t>
    </rPh>
    <rPh sb="87" eb="89">
      <t>コウシ</t>
    </rPh>
    <rPh sb="93" eb="95">
      <t>シドウ</t>
    </rPh>
    <rPh sb="95" eb="97">
      <t>ケイケン</t>
    </rPh>
    <rPh sb="99" eb="100">
      <t>ネン</t>
    </rPh>
    <rPh sb="100" eb="102">
      <t>イジョウ</t>
    </rPh>
    <rPh sb="103" eb="105">
      <t>ジョシュ</t>
    </rPh>
    <rPh sb="116" eb="118">
      <t>ジョシュ</t>
    </rPh>
    <rPh sb="122" eb="124">
      <t>シドウ</t>
    </rPh>
    <rPh sb="124" eb="126">
      <t>ケイケン</t>
    </rPh>
    <rPh sb="128" eb="131">
      <t>ネンイジョウ</t>
    </rPh>
    <rPh sb="132" eb="133">
      <t>ユウ</t>
    </rPh>
    <rPh sb="135" eb="136">
      <t>モノ</t>
    </rPh>
    <phoneticPr fontId="22"/>
  </si>
  <si>
    <t>次のいずれにも該当する者
【１】職業能力開発促進法第30条の２第２項(職業訓練指導員免許を受けることが
      できる者と同等以上の能力を有すると認められる者)の規定に該当する者
【２】担当する科目の訓練内容に関する指導等業務の経験を有する者(※１)</t>
    <phoneticPr fontId="22"/>
  </si>
  <si>
    <t>次のいずれにも該当する者
【１】学歴又は資格によって担当する科目の訓練内容に関する指導能力を明らかに
      有すると判断される者(※３)
【２】担当する科目の訓練内容に関する講師としての指導経験を１年以上（助手の
      場合、助手としての指導経験を２年以上）有する者(※４)</t>
    <rPh sb="16" eb="18">
      <t>ガクレキ</t>
    </rPh>
    <rPh sb="18" eb="19">
      <t>マタ</t>
    </rPh>
    <rPh sb="20" eb="22">
      <t>シカク</t>
    </rPh>
    <rPh sb="26" eb="28">
      <t>タントウ</t>
    </rPh>
    <rPh sb="30" eb="32">
      <t>カモク</t>
    </rPh>
    <rPh sb="33" eb="35">
      <t>クンレン</t>
    </rPh>
    <rPh sb="35" eb="37">
      <t>ナイヨウ</t>
    </rPh>
    <rPh sb="38" eb="39">
      <t>カン</t>
    </rPh>
    <rPh sb="41" eb="43">
      <t>シドウ</t>
    </rPh>
    <rPh sb="43" eb="45">
      <t>ノウリョク</t>
    </rPh>
    <rPh sb="46" eb="47">
      <t>アキ</t>
    </rPh>
    <rPh sb="57" eb="58">
      <t>ユウ</t>
    </rPh>
    <rPh sb="61" eb="63">
      <t>ハンダン</t>
    </rPh>
    <rPh sb="66" eb="67">
      <t>モノ</t>
    </rPh>
    <rPh sb="75" eb="77">
      <t>タントウ</t>
    </rPh>
    <rPh sb="79" eb="81">
      <t>カモク</t>
    </rPh>
    <rPh sb="82" eb="84">
      <t>クンレン</t>
    </rPh>
    <rPh sb="84" eb="86">
      <t>ナイヨウ</t>
    </rPh>
    <rPh sb="87" eb="88">
      <t>カン</t>
    </rPh>
    <rPh sb="90" eb="92">
      <t>コウシ</t>
    </rPh>
    <rPh sb="96" eb="98">
      <t>シドウ</t>
    </rPh>
    <rPh sb="98" eb="100">
      <t>ケイケン</t>
    </rPh>
    <rPh sb="102" eb="103">
      <t>ネン</t>
    </rPh>
    <rPh sb="103" eb="105">
      <t>イジョウ</t>
    </rPh>
    <rPh sb="106" eb="108">
      <t>ジョシュ</t>
    </rPh>
    <rPh sb="125" eb="127">
      <t>シドウ</t>
    </rPh>
    <rPh sb="127" eb="129">
      <t>ケイケン</t>
    </rPh>
    <rPh sb="131" eb="134">
      <t>ネンイジョウ</t>
    </rPh>
    <rPh sb="135" eb="136">
      <t>ユウ</t>
    </rPh>
    <rPh sb="138" eb="139">
      <t>モノ</t>
    </rPh>
    <phoneticPr fontId="22"/>
  </si>
  <si>
    <t>※１　職業訓練等において講師または下記（助手について）の助手として指導した経験以外に「指導等</t>
    <rPh sb="17" eb="19">
      <t>カキ</t>
    </rPh>
    <rPh sb="20" eb="22">
      <t>ジョシュ</t>
    </rPh>
    <rPh sb="28" eb="30">
      <t>ジョシュ</t>
    </rPh>
    <phoneticPr fontId="22"/>
  </si>
  <si>
    <t>　　  業務」として想定されるもの。</t>
    <rPh sb="10" eb="12">
      <t>ソウテイ</t>
    </rPh>
    <phoneticPr fontId="22"/>
  </si>
  <si>
    <t xml:space="preserve">  他者からの質問に対して回答する業務</t>
    <rPh sb="3" eb="4">
      <t>シャ</t>
    </rPh>
    <rPh sb="7" eb="9">
      <t>シツモン</t>
    </rPh>
    <phoneticPr fontId="22"/>
  </si>
  <si>
    <t>資料化するものは含まない。）</t>
    <rPh sb="8" eb="9">
      <t>フク</t>
    </rPh>
    <phoneticPr fontId="22"/>
  </si>
  <si>
    <t>　　①「機器導入の支援の業務等、日常的に機器の利用法等についてユーザーに説明する業務」など、</t>
    <phoneticPr fontId="22"/>
  </si>
  <si>
    <t>　　②指導に用いる教材、資料の内容を企画、作成する業務（「作成」には、他者の企画や原稿を</t>
    <phoneticPr fontId="22"/>
  </si>
  <si>
    <t>　　③社内教育で研修部門に属した上で、社内教育を実施する業務（単なるＯＪＴや研修部門に属して</t>
    <phoneticPr fontId="22"/>
  </si>
  <si>
    <t>いただけでは該当しない。）</t>
    <rPh sb="6" eb="8">
      <t>ガイトウ</t>
    </rPh>
    <phoneticPr fontId="22"/>
  </si>
  <si>
    <t>※３　具体的には、科目の訓練内容に関する学歴又は資格を有している者（一般的に通用しない資格</t>
    <phoneticPr fontId="22"/>
  </si>
  <si>
    <t>　　（自社資格を含む。）は認められないこと。）。</t>
    <rPh sb="6" eb="7">
      <t>カク</t>
    </rPh>
    <rPh sb="8" eb="9">
      <t>フク</t>
    </rPh>
    <phoneticPr fontId="22"/>
  </si>
  <si>
    <t>※４　「指導等業務の経験」とは異なり、講師または下記（助手について）の助手として指導した経験</t>
    <rPh sb="24" eb="26">
      <t>カキ</t>
    </rPh>
    <rPh sb="27" eb="29">
      <t>ジョシュ</t>
    </rPh>
    <rPh sb="35" eb="37">
      <t>ジョシュ</t>
    </rPh>
    <phoneticPr fontId="22"/>
  </si>
  <si>
    <t>に限る。</t>
    <phoneticPr fontId="22"/>
  </si>
  <si>
    <t>なお、講師としての指導経験が１年に満たない場合、求職者支援訓練における助手として指導</t>
    <phoneticPr fontId="22"/>
  </si>
  <si>
    <t xml:space="preserve">    </t>
    <phoneticPr fontId="22"/>
  </si>
  <si>
    <t>した経験の期間について、その半分の期間を講師の指導経験の期間とみなすことが出来ます。</t>
    <phoneticPr fontId="22"/>
  </si>
  <si>
    <t>○　訓練内容に関する知識を有し、講師の指示のもと受講者への指導が出来るなど、求職者支援訓練</t>
    <phoneticPr fontId="22"/>
  </si>
  <si>
    <t>　の円滑な実施に必要な業務に従事できる者として訓練実施機関が認めた者であること。</t>
    <rPh sb="9" eb="10">
      <t>ヨウ</t>
    </rPh>
    <rPh sb="11" eb="13">
      <t>ギョウム</t>
    </rPh>
    <phoneticPr fontId="22"/>
  </si>
  <si>
    <t>※　助手を配置する場合には、講師が主に授業を担当し、助手が授業を支援すること（助手のみ配置</t>
    <rPh sb="32" eb="34">
      <t>シエン</t>
    </rPh>
    <phoneticPr fontId="22"/>
  </si>
  <si>
    <t>　　（２人）することは認められないこと。）。</t>
    <phoneticPr fontId="22"/>
  </si>
  <si>
    <t>応募状況によっては、定員を増員することがあります。</t>
    <phoneticPr fontId="22"/>
  </si>
  <si>
    <r>
      <t>※キャリアコンサルティングは、</t>
    </r>
    <r>
      <rPr>
        <b/>
        <sz val="11"/>
        <rFont val="ＭＳ Ｐゴシック"/>
        <family val="3"/>
        <charset val="128"/>
      </rPr>
      <t>訓練時間</t>
    </r>
    <r>
      <rPr>
        <sz val="11"/>
        <rFont val="ＭＳ Ｐゴシック"/>
        <family val="3"/>
        <charset val="128"/>
      </rPr>
      <t>に含まれません。</t>
    </r>
    <phoneticPr fontId="22"/>
  </si>
  <si>
    <r>
      <t>※ハローワーク来所日は、</t>
    </r>
    <r>
      <rPr>
        <b/>
        <sz val="11"/>
        <rFont val="ＭＳ Ｐゴシック"/>
        <family val="3"/>
        <charset val="128"/>
      </rPr>
      <t>訓練日数</t>
    </r>
    <r>
      <rPr>
        <sz val="11"/>
        <rFont val="ＭＳ Ｐゴシック"/>
        <family val="3"/>
        <charset val="128"/>
      </rPr>
      <t>及び</t>
    </r>
    <r>
      <rPr>
        <b/>
        <sz val="11"/>
        <rFont val="ＭＳ Ｐゴシック"/>
        <family val="3"/>
        <charset val="128"/>
      </rPr>
      <t>訓練時間</t>
    </r>
    <r>
      <rPr>
        <sz val="11"/>
        <rFont val="ＭＳ Ｐゴシック"/>
        <family val="3"/>
        <charset val="128"/>
      </rPr>
      <t>に含まれません。</t>
    </r>
    <phoneticPr fontId="22"/>
  </si>
  <si>
    <t>～</t>
    <phoneticPr fontId="22"/>
  </si>
  <si>
    <t>～</t>
    <phoneticPr fontId="22"/>
  </si>
  <si>
    <t>7限目</t>
    <rPh sb="1" eb="3">
      <t>ゲンメ</t>
    </rPh>
    <phoneticPr fontId="22"/>
  </si>
  <si>
    <t>　・自ら所有する訓練実施場所及び事務所を使用する</t>
    <phoneticPr fontId="22"/>
  </si>
  <si>
    <t>※不動産登記簿謄本（写しで可）等を添付すること</t>
    <phoneticPr fontId="22"/>
  </si>
  <si>
    <t>　・訓練実施場所及び事務所を賃借により確保する</t>
    <phoneticPr fontId="22"/>
  </si>
  <si>
    <t>※賃貸借契約書（写）等を添付すること</t>
    <phoneticPr fontId="22"/>
  </si>
  <si>
    <t>　・自ら所有する訓練実施場所及び事務所を使用する</t>
    <phoneticPr fontId="22"/>
  </si>
  <si>
    <t>※不動産登記簿謄本（写しで可）等を添付すること</t>
    <phoneticPr fontId="22"/>
  </si>
  <si>
    <t>実技(パソコンを使用する科目を含む。)</t>
    <rPh sb="0" eb="2">
      <t>ジツギ</t>
    </rPh>
    <phoneticPr fontId="22"/>
  </si>
  <si>
    <t>教室
(実習室・自習室含む)</t>
    <rPh sb="0" eb="2">
      <t>キョウシツ</t>
    </rPh>
    <rPh sb="4" eb="7">
      <t>ジッシュウシツ</t>
    </rPh>
    <rPh sb="8" eb="10">
      <t>ジシュウ</t>
    </rPh>
    <rPh sb="10" eb="11">
      <t>シツ</t>
    </rPh>
    <rPh sb="11" eb="12">
      <t>フク</t>
    </rPh>
    <phoneticPr fontId="22"/>
  </si>
  <si>
    <t>※　「Ｅメールアドレス」欄に記載いただいたアドレスに報告書等の様式の電子データを送信する場合がありますので、原則として携帯電話やフリーメールのアドレス
     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ゲンソク</t>
    </rPh>
    <rPh sb="59" eb="61">
      <t>ケイタイ</t>
    </rPh>
    <rPh sb="61" eb="63">
      <t>デンワ</t>
    </rPh>
    <rPh sb="82" eb="84">
      <t>キニュウ</t>
    </rPh>
    <phoneticPr fontId="22"/>
  </si>
  <si>
    <t>04　医療事務分野</t>
    <rPh sb="3" eb="5">
      <t>イリョウ</t>
    </rPh>
    <rPh sb="5" eb="7">
      <t>ジム</t>
    </rPh>
    <rPh sb="7" eb="9">
      <t>ブンヤ</t>
    </rPh>
    <phoneticPr fontId="22"/>
  </si>
  <si>
    <t>両面印刷</t>
    <phoneticPr fontId="21"/>
  </si>
  <si>
    <t>両面印刷</t>
    <rPh sb="0" eb="4">
      <t>リョウメンインサツ</t>
    </rPh>
    <phoneticPr fontId="21"/>
  </si>
  <si>
    <t>時間割表③</t>
    <rPh sb="0" eb="3">
      <t>ジカンワリ</t>
    </rPh>
    <rPh sb="3" eb="4">
      <t>ヒョウ</t>
    </rPh>
    <phoneticPr fontId="22"/>
  </si>
  <si>
    <t>※その他、軽微な訂正を行いました。</t>
    <rPh sb="3" eb="4">
      <t>タ</t>
    </rPh>
    <rPh sb="5" eb="7">
      <t>ケイビ</t>
    </rPh>
    <rPh sb="8" eb="10">
      <t>テイセイ</t>
    </rPh>
    <rPh sb="11" eb="12">
      <t>オコナ</t>
    </rPh>
    <phoneticPr fontId="22"/>
  </si>
  <si>
    <t>時間</t>
    <rPh sb="0" eb="2">
      <t>ジカン</t>
    </rPh>
    <phoneticPr fontId="22"/>
  </si>
  <si>
    <t>職務経歴書（写）（作成していない場合等は認定様式第７の３号「講師の経歴等確認書」）</t>
    <phoneticPr fontId="21"/>
  </si>
  <si>
    <r>
      <t>②点検項目に　※印のついている項目は、</t>
    </r>
    <r>
      <rPr>
        <sz val="12"/>
        <color indexed="8"/>
        <rFont val="ＭＳ Ｐゴシック"/>
        <family val="3"/>
        <charset val="128"/>
      </rPr>
      <t>訓練カリキュラムにパソコンを使用する内容が含まれる場合に記入してください。</t>
    </r>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22"/>
  </si>
  <si>
    <t>職業紹介責任者の(役職)氏名</t>
    <rPh sb="0" eb="2">
      <t>ショクギョウ</t>
    </rPh>
    <rPh sb="2" eb="4">
      <t>ショウカイ</t>
    </rPh>
    <rPh sb="4" eb="7">
      <t>セキニンシャ</t>
    </rPh>
    <rPh sb="9" eb="11">
      <t>ヤクショク</t>
    </rPh>
    <rPh sb="12" eb="14">
      <t>シメイ</t>
    </rPh>
    <phoneticPr fontId="22"/>
  </si>
  <si>
    <t>訓練総時間数</t>
    <phoneticPr fontId="22"/>
  </si>
  <si>
    <t>訓練概要</t>
    <rPh sb="2" eb="4">
      <t>ガイヨウ</t>
    </rPh>
    <phoneticPr fontId="22"/>
  </si>
  <si>
    <t>第1号、第7の1号、第10号、第18号のみ 両面印刷　　</t>
    <phoneticPr fontId="21"/>
  </si>
  <si>
    <t>（２）</t>
    <phoneticPr fontId="23"/>
  </si>
  <si>
    <t>（２）</t>
    <phoneticPr fontId="23"/>
  </si>
  <si>
    <t>（２）</t>
    <phoneticPr fontId="23"/>
  </si>
  <si>
    <t>（３）</t>
    <phoneticPr fontId="23"/>
  </si>
  <si>
    <t>（３）</t>
    <phoneticPr fontId="23"/>
  </si>
  <si>
    <t>民間教育訓練機関における職業訓練サービスの質の向上のための自己診断表（写）</t>
    <phoneticPr fontId="21"/>
  </si>
  <si>
    <t>公共職業安定所への来所日前に、訪問指導を行うこと。＜必須＞　※来所日は、認定様式６号日別計画表のとおり</t>
    <phoneticPr fontId="22"/>
  </si>
  <si>
    <t>（24）ITSS レベル１以上の資格試験合格書等の写しの提出について
      （ＩＴ分野における認定職業訓練実施基本奨励金の特例措置を希望する申請機関のみ）</t>
    <rPh sb="20" eb="22">
      <t>ゴウカク</t>
    </rPh>
    <rPh sb="22" eb="23">
      <t>ショ</t>
    </rPh>
    <rPh sb="23" eb="24">
      <t>トウ</t>
    </rPh>
    <rPh sb="25" eb="26">
      <t>ウツ</t>
    </rPh>
    <rPh sb="28" eb="30">
      <t>テイシュツ</t>
    </rPh>
    <phoneticPr fontId="22"/>
  </si>
  <si>
    <t>（22）ITSS レベル１以上の資格試験合格書等の写しの提出について
      （ＩＴ分野における認定職業訓練実施基本奨励金の特例措置を希望する申請機関のみ）</t>
    <phoneticPr fontId="22"/>
  </si>
  <si>
    <r>
      <t xml:space="preserve">就職支援責任者が取得していた場合に加点となる資格等の確認ができる書類（キャリアコンサルタント登録証、キャリアコンサルティング技能士（1級又は2級）の合格証書（写）） </t>
    </r>
    <r>
      <rPr>
        <sz val="10"/>
        <color rgb="FF0000FF"/>
        <rFont val="ＭＳ Ｐゴシック"/>
        <family val="3"/>
        <charset val="128"/>
      </rPr>
      <t/>
    </r>
    <phoneticPr fontId="21"/>
  </si>
  <si>
    <t>就職支援責任者が取得していた場合に加点となる資格等の確認ができる書類（キャリアコンサルタント登録証、キャリアコンサルティング技能士（1級又は2級）の合格証書（写））</t>
    <phoneticPr fontId="21"/>
  </si>
  <si>
    <t xml:space="preserve"> 申請を行おうとする都道府県において、過去１年間に終了する委託訓練を受託した実績を有する場合は、
以下の項目をご記入ください。</t>
    <phoneticPr fontId="22"/>
  </si>
  <si>
    <t>ISO29993及びISO21001の審査登録証（写）</t>
    <phoneticPr fontId="21"/>
  </si>
  <si>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phoneticPr fontId="22"/>
  </si>
  <si>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phoneticPr fontId="22"/>
  </si>
  <si>
    <t>・【ISO29993及びISO21001取得】あり
審査登録証（写）を添付</t>
    <phoneticPr fontId="22"/>
  </si>
  <si>
    <t>　１３　ISO29993及びISO21001の審査登録証</t>
    <rPh sb="23" eb="25">
      <t>シンサ</t>
    </rPh>
    <rPh sb="25" eb="28">
      <t>トウロクショウ</t>
    </rPh>
    <phoneticPr fontId="22"/>
  </si>
  <si>
    <t>ISO29993及びISO21001の審査登録証(写)</t>
    <phoneticPr fontId="22"/>
  </si>
  <si>
    <t>訓練開始日のスケジュール行位置</t>
    <rPh sb="0" eb="2">
      <t>クンレン</t>
    </rPh>
    <rPh sb="2" eb="4">
      <t>カイシ</t>
    </rPh>
    <rPh sb="4" eb="5">
      <t>ビ</t>
    </rPh>
    <rPh sb="12" eb="13">
      <t>ギョウ</t>
    </rPh>
    <rPh sb="13" eb="15">
      <t>イチ</t>
    </rPh>
    <phoneticPr fontId="22"/>
  </si>
  <si>
    <t>開講日</t>
    <rPh sb="0" eb="3">
      <t>カイコウビ</t>
    </rPh>
    <phoneticPr fontId="22"/>
  </si>
  <si>
    <t>募集期間　From</t>
    <rPh sb="0" eb="2">
      <t>ボシュウ</t>
    </rPh>
    <rPh sb="2" eb="4">
      <t>キカン</t>
    </rPh>
    <phoneticPr fontId="22"/>
  </si>
  <si>
    <t xml:space="preserve">募集期間　To　 </t>
    <rPh sb="0" eb="2">
      <t>ボシュウ</t>
    </rPh>
    <rPh sb="2" eb="4">
      <t>キカン</t>
    </rPh>
    <phoneticPr fontId="22"/>
  </si>
  <si>
    <t>中止決定　From</t>
    <rPh sb="0" eb="2">
      <t>チュウシ</t>
    </rPh>
    <rPh sb="2" eb="4">
      <t>ケッテイ</t>
    </rPh>
    <phoneticPr fontId="22"/>
  </si>
  <si>
    <t xml:space="preserve">中止決定　To　 </t>
    <rPh sb="0" eb="2">
      <t>チュウシ</t>
    </rPh>
    <rPh sb="2" eb="4">
      <t>ケッテイ</t>
    </rPh>
    <phoneticPr fontId="22"/>
  </si>
  <si>
    <t>選考日</t>
    <rPh sb="0" eb="2">
      <t>センコウ</t>
    </rPh>
    <rPh sb="2" eb="3">
      <t>ビ</t>
    </rPh>
    <phoneticPr fontId="22"/>
  </si>
  <si>
    <t>選考結果発送日</t>
    <rPh sb="0" eb="2">
      <t>センコウ</t>
    </rPh>
    <rPh sb="2" eb="4">
      <t>ケッカ</t>
    </rPh>
    <rPh sb="4" eb="6">
      <t>ハッソウ</t>
    </rPh>
    <rPh sb="6" eb="7">
      <t>ビ</t>
    </rPh>
    <phoneticPr fontId="22"/>
  </si>
  <si>
    <t>ハローワーク来所日パターン</t>
    <rPh sb="6" eb="7">
      <t>ライ</t>
    </rPh>
    <rPh sb="7" eb="8">
      <t>ショ</t>
    </rPh>
    <rPh sb="8" eb="9">
      <t>ビ</t>
    </rPh>
    <phoneticPr fontId="22"/>
  </si>
  <si>
    <t>ハローワーク来所日1</t>
    <rPh sb="6" eb="7">
      <t>ライ</t>
    </rPh>
    <rPh sb="7" eb="8">
      <t>ショ</t>
    </rPh>
    <rPh sb="8" eb="9">
      <t>ビ</t>
    </rPh>
    <phoneticPr fontId="22"/>
  </si>
  <si>
    <t>ハローワーク来所日2</t>
    <rPh sb="6" eb="7">
      <t>ライ</t>
    </rPh>
    <rPh sb="7" eb="8">
      <t>ショ</t>
    </rPh>
    <rPh sb="8" eb="9">
      <t>ビ</t>
    </rPh>
    <phoneticPr fontId="22"/>
  </si>
  <si>
    <t>ハローワーク来所日3</t>
    <rPh sb="6" eb="7">
      <t>ライ</t>
    </rPh>
    <rPh sb="7" eb="8">
      <t>ショ</t>
    </rPh>
    <rPh sb="8" eb="9">
      <t>ビ</t>
    </rPh>
    <phoneticPr fontId="22"/>
  </si>
  <si>
    <t>ハローワーク来所日4</t>
    <rPh sb="6" eb="7">
      <t>ライ</t>
    </rPh>
    <rPh sb="7" eb="8">
      <t>ショ</t>
    </rPh>
    <rPh sb="8" eb="9">
      <t>ビ</t>
    </rPh>
    <phoneticPr fontId="22"/>
  </si>
  <si>
    <t>ハローワーク来所日5</t>
    <rPh sb="6" eb="7">
      <t>ライ</t>
    </rPh>
    <rPh sb="7" eb="8">
      <t>ショ</t>
    </rPh>
    <rPh sb="8" eb="9">
      <t>ビ</t>
    </rPh>
    <phoneticPr fontId="22"/>
  </si>
  <si>
    <t>ハローワーク来所日6</t>
    <rPh sb="6" eb="7">
      <t>ライ</t>
    </rPh>
    <rPh sb="7" eb="8">
      <t>ショ</t>
    </rPh>
    <rPh sb="8" eb="9">
      <t>ビ</t>
    </rPh>
    <phoneticPr fontId="22"/>
  </si>
  <si>
    <t>開講日</t>
    <rPh sb="0" eb="2">
      <t>カイコウ</t>
    </rPh>
    <rPh sb="2" eb="3">
      <t>ヒ</t>
    </rPh>
    <phoneticPr fontId="22"/>
  </si>
  <si>
    <t>募集期間　To</t>
    <rPh sb="0" eb="2">
      <t>ボシュウ</t>
    </rPh>
    <rPh sb="2" eb="4">
      <t>キカン</t>
    </rPh>
    <phoneticPr fontId="22"/>
  </si>
  <si>
    <t>中止決定　To</t>
    <rPh sb="0" eb="2">
      <t>チュウシ</t>
    </rPh>
    <rPh sb="2" eb="4">
      <t>ケッテイ</t>
    </rPh>
    <phoneticPr fontId="22"/>
  </si>
  <si>
    <t>①</t>
    <phoneticPr fontId="22"/>
  </si>
  <si>
    <t>②</t>
    <phoneticPr fontId="22"/>
  </si>
  <si>
    <t>②</t>
    <phoneticPr fontId="22"/>
  </si>
  <si>
    <t>③</t>
    <phoneticPr fontId="22"/>
  </si>
  <si>
    <t>③</t>
    <phoneticPr fontId="22"/>
  </si>
  <si>
    <t>③</t>
    <phoneticPr fontId="22"/>
  </si>
  <si>
    <t>①</t>
    <phoneticPr fontId="22"/>
  </si>
  <si>
    <t>＜開講スケジュール＞</t>
    <rPh sb="1" eb="3">
      <t>カイコウ</t>
    </rPh>
    <phoneticPr fontId="22"/>
  </si>
  <si>
    <t>※配布前は「ハローワーク来所日パターン」はすべてOFF（0）にしておくこと</t>
    <rPh sb="1" eb="3">
      <t>ハイフ</t>
    </rPh>
    <rPh sb="3" eb="4">
      <t>マエ</t>
    </rPh>
    <rPh sb="12" eb="13">
      <t>ライ</t>
    </rPh>
    <rPh sb="13" eb="14">
      <t>ショ</t>
    </rPh>
    <rPh sb="14" eb="15">
      <t>ビ</t>
    </rPh>
    <phoneticPr fontId="22"/>
  </si>
  <si>
    <t>☜様式1の訓練開始日で、下段の＜開講スケジュール＞の開講日を検索し、何行目に存在するかを設定</t>
    <rPh sb="1" eb="3">
      <t>ヨウシキ</t>
    </rPh>
    <rPh sb="5" eb="7">
      <t>クンレン</t>
    </rPh>
    <rPh sb="7" eb="9">
      <t>カイシ</t>
    </rPh>
    <rPh sb="9" eb="10">
      <t>ビ</t>
    </rPh>
    <rPh sb="12" eb="14">
      <t>カダン</t>
    </rPh>
    <rPh sb="16" eb="18">
      <t>カイコウ</t>
    </rPh>
    <rPh sb="26" eb="28">
      <t>カイコウ</t>
    </rPh>
    <rPh sb="28" eb="29">
      <t>ビ</t>
    </rPh>
    <rPh sb="30" eb="32">
      <t>ケンサク</t>
    </rPh>
    <rPh sb="34" eb="35">
      <t>ナン</t>
    </rPh>
    <rPh sb="35" eb="37">
      <t>ギョウメ</t>
    </rPh>
    <rPh sb="38" eb="40">
      <t>ソンザイ</t>
    </rPh>
    <rPh sb="44" eb="46">
      <t>セッテイ</t>
    </rPh>
    <phoneticPr fontId="22"/>
  </si>
  <si>
    <t>☜下段の＜開講スケジュール＞より「$D$2」行の開講日を設定</t>
    <rPh sb="1" eb="3">
      <t>カダン</t>
    </rPh>
    <rPh sb="5" eb="7">
      <t>カイコウ</t>
    </rPh>
    <rPh sb="22" eb="23">
      <t>ギョウ</t>
    </rPh>
    <rPh sb="24" eb="26">
      <t>カイコウ</t>
    </rPh>
    <rPh sb="26" eb="27">
      <t>ビ</t>
    </rPh>
    <rPh sb="28" eb="30">
      <t>セッテイ</t>
    </rPh>
    <phoneticPr fontId="22"/>
  </si>
  <si>
    <t>☜下段の＜開講スケジュール＞より「$D$2」行の募集期間 Fromを設定</t>
    <rPh sb="1" eb="3">
      <t>カダン</t>
    </rPh>
    <rPh sb="5" eb="7">
      <t>カイコウ</t>
    </rPh>
    <rPh sb="22" eb="23">
      <t>ギョウ</t>
    </rPh>
    <rPh sb="24" eb="26">
      <t>ボシュウ</t>
    </rPh>
    <rPh sb="26" eb="28">
      <t>キカン</t>
    </rPh>
    <rPh sb="34" eb="36">
      <t>セッテイ</t>
    </rPh>
    <phoneticPr fontId="22"/>
  </si>
  <si>
    <t>☜下段の＜開講スケジュール＞より「$D$3」行の募集期間 To    を設定</t>
    <rPh sb="1" eb="3">
      <t>カダン</t>
    </rPh>
    <rPh sb="5" eb="7">
      <t>カイコウ</t>
    </rPh>
    <rPh sb="22" eb="23">
      <t>ギョウ</t>
    </rPh>
    <rPh sb="24" eb="26">
      <t>ボシュウ</t>
    </rPh>
    <rPh sb="26" eb="28">
      <t>キカン</t>
    </rPh>
    <rPh sb="36" eb="38">
      <t>セッテイ</t>
    </rPh>
    <phoneticPr fontId="22"/>
  </si>
  <si>
    <t>☜下段の＜開講スケジュール＞より「$D$2」行の中止決定 Fromを設定</t>
    <rPh sb="1" eb="3">
      <t>カダン</t>
    </rPh>
    <rPh sb="5" eb="7">
      <t>カイコウ</t>
    </rPh>
    <rPh sb="22" eb="23">
      <t>ギョウ</t>
    </rPh>
    <rPh sb="24" eb="26">
      <t>チュウシ</t>
    </rPh>
    <rPh sb="26" eb="28">
      <t>ケッテイ</t>
    </rPh>
    <rPh sb="34" eb="36">
      <t>セッテイ</t>
    </rPh>
    <phoneticPr fontId="22"/>
  </si>
  <si>
    <t>☜下段の＜開講スケジュール＞より「$D$3」行の中止決定 To    を設定</t>
    <rPh sb="1" eb="3">
      <t>カダン</t>
    </rPh>
    <rPh sb="5" eb="7">
      <t>カイコウ</t>
    </rPh>
    <rPh sb="22" eb="23">
      <t>ギョウ</t>
    </rPh>
    <rPh sb="24" eb="26">
      <t>チュウシ</t>
    </rPh>
    <rPh sb="26" eb="28">
      <t>ケッテイ</t>
    </rPh>
    <rPh sb="36" eb="38">
      <t>セッテイ</t>
    </rPh>
    <phoneticPr fontId="22"/>
  </si>
  <si>
    <t>☜下段の＜開講スケジュール＞より「$D$2」行の選考日を設定</t>
    <rPh sb="1" eb="3">
      <t>カダン</t>
    </rPh>
    <rPh sb="5" eb="7">
      <t>カイコウ</t>
    </rPh>
    <rPh sb="22" eb="23">
      <t>ギョウ</t>
    </rPh>
    <rPh sb="24" eb="26">
      <t>センコウ</t>
    </rPh>
    <rPh sb="26" eb="27">
      <t>ビ</t>
    </rPh>
    <rPh sb="28" eb="30">
      <t>セッテイ</t>
    </rPh>
    <phoneticPr fontId="22"/>
  </si>
  <si>
    <t>☜下段の＜開講スケジュール＞より「$D$2」行の選考結果発送日を設定</t>
    <rPh sb="1" eb="3">
      <t>カダン</t>
    </rPh>
    <rPh sb="5" eb="7">
      <t>カイコウ</t>
    </rPh>
    <rPh sb="22" eb="23">
      <t>ギョウ</t>
    </rPh>
    <rPh sb="24" eb="26">
      <t>センコウ</t>
    </rPh>
    <rPh sb="26" eb="28">
      <t>ケッカ</t>
    </rPh>
    <rPh sb="28" eb="30">
      <t>ハッソウ</t>
    </rPh>
    <rPh sb="30" eb="31">
      <t>ビ</t>
    </rPh>
    <rPh sb="32" eb="34">
      <t>セッテイ</t>
    </rPh>
    <phoneticPr fontId="22"/>
  </si>
  <si>
    <t>☜様式6のハローワーク来所日パターンを設定</t>
    <rPh sb="1" eb="3">
      <t>ヨウシキ</t>
    </rPh>
    <rPh sb="11" eb="12">
      <t>ライ</t>
    </rPh>
    <rPh sb="12" eb="13">
      <t>ショ</t>
    </rPh>
    <rPh sb="13" eb="14">
      <t>ビ</t>
    </rPh>
    <rPh sb="19" eb="21">
      <t>セッテイ</t>
    </rPh>
    <phoneticPr fontId="22"/>
  </si>
  <si>
    <t>☜下段の＜開講スケジュール＞より（「$D$2」＋「＄D$10」）行のハローワーク来所日1を設定</t>
    <rPh sb="1" eb="3">
      <t>カダン</t>
    </rPh>
    <rPh sb="5" eb="7">
      <t>カイコウ</t>
    </rPh>
    <rPh sb="32" eb="33">
      <t>ギョウ</t>
    </rPh>
    <rPh sb="40" eb="41">
      <t>ライ</t>
    </rPh>
    <rPh sb="41" eb="42">
      <t>ショ</t>
    </rPh>
    <rPh sb="42" eb="43">
      <t>ビ</t>
    </rPh>
    <rPh sb="45" eb="47">
      <t>セッテイ</t>
    </rPh>
    <phoneticPr fontId="22"/>
  </si>
  <si>
    <t>☜下段の＜開講スケジュール＞より（「$D$2」＋「＄D$10」）行のハローワーク来所日2を設定</t>
    <rPh sb="1" eb="3">
      <t>カダン</t>
    </rPh>
    <rPh sb="5" eb="7">
      <t>カイコウ</t>
    </rPh>
    <rPh sb="32" eb="33">
      <t>ギョウ</t>
    </rPh>
    <rPh sb="40" eb="41">
      <t>ライ</t>
    </rPh>
    <rPh sb="41" eb="42">
      <t>ショ</t>
    </rPh>
    <rPh sb="42" eb="43">
      <t>ビ</t>
    </rPh>
    <rPh sb="45" eb="47">
      <t>セッテイ</t>
    </rPh>
    <phoneticPr fontId="22"/>
  </si>
  <si>
    <t>☜下段の＜開講スケジュール＞より（「$D$2」＋「＄D$10」）行のハローワーク来所日3を設定</t>
    <rPh sb="1" eb="3">
      <t>カダン</t>
    </rPh>
    <rPh sb="5" eb="7">
      <t>カイコウ</t>
    </rPh>
    <rPh sb="32" eb="33">
      <t>ギョウ</t>
    </rPh>
    <rPh sb="40" eb="41">
      <t>ライ</t>
    </rPh>
    <rPh sb="41" eb="42">
      <t>ショ</t>
    </rPh>
    <rPh sb="42" eb="43">
      <t>ビ</t>
    </rPh>
    <rPh sb="45" eb="47">
      <t>セッテイ</t>
    </rPh>
    <phoneticPr fontId="22"/>
  </si>
  <si>
    <t>☜下段の＜開講スケジュール＞より（「$D$2」＋「＄D$10」）行のハローワーク来所日4を設定</t>
    <rPh sb="1" eb="3">
      <t>カダン</t>
    </rPh>
    <rPh sb="5" eb="7">
      <t>カイコウ</t>
    </rPh>
    <rPh sb="32" eb="33">
      <t>ギョウ</t>
    </rPh>
    <rPh sb="40" eb="41">
      <t>ライ</t>
    </rPh>
    <rPh sb="41" eb="42">
      <t>ショ</t>
    </rPh>
    <rPh sb="42" eb="43">
      <t>ビ</t>
    </rPh>
    <rPh sb="45" eb="47">
      <t>セッテイ</t>
    </rPh>
    <phoneticPr fontId="22"/>
  </si>
  <si>
    <t>☜下段の＜開講スケジュール＞より（「$D$2」＋「＄D$10」）行のハローワーク来所日5を設定</t>
    <rPh sb="1" eb="3">
      <t>カダン</t>
    </rPh>
    <rPh sb="5" eb="7">
      <t>カイコウ</t>
    </rPh>
    <rPh sb="32" eb="33">
      <t>ギョウ</t>
    </rPh>
    <rPh sb="40" eb="41">
      <t>ライ</t>
    </rPh>
    <rPh sb="41" eb="42">
      <t>ショ</t>
    </rPh>
    <rPh sb="42" eb="43">
      <t>ビ</t>
    </rPh>
    <rPh sb="45" eb="47">
      <t>セッテイ</t>
    </rPh>
    <phoneticPr fontId="22"/>
  </si>
  <si>
    <t>☜下段の＜開講スケジュール＞より（「$D$2」＋「＄D$10」）行のハローワーク来所日6を設定</t>
    <rPh sb="1" eb="3">
      <t>カダン</t>
    </rPh>
    <rPh sb="5" eb="7">
      <t>カイコウ</t>
    </rPh>
    <rPh sb="32" eb="33">
      <t>ギョウ</t>
    </rPh>
    <rPh sb="40" eb="41">
      <t>ライ</t>
    </rPh>
    <rPh sb="41" eb="42">
      <t>ショ</t>
    </rPh>
    <rPh sb="42" eb="43">
      <t>ビ</t>
    </rPh>
    <rPh sb="45" eb="47">
      <t>セッテイ</t>
    </rPh>
    <phoneticPr fontId="22"/>
  </si>
  <si>
    <r>
      <t>[年]：L4セルに（西暦：ｙｙｙｙ）を入力</t>
    </r>
    <r>
      <rPr>
        <sz val="10"/>
        <color theme="1"/>
        <rFont val="游ゴシック Medium"/>
        <family val="3"/>
        <charset val="128"/>
      </rPr>
      <t>　</t>
    </r>
    <rPh sb="1" eb="2">
      <t>ネン</t>
    </rPh>
    <rPh sb="10" eb="12">
      <t>セイレキ</t>
    </rPh>
    <rPh sb="19" eb="21">
      <t>ニュウリョク</t>
    </rPh>
    <phoneticPr fontId="21"/>
  </si>
  <si>
    <t>↓この列を使用</t>
    <rPh sb="3" eb="4">
      <t>レツ</t>
    </rPh>
    <rPh sb="5" eb="7">
      <t>シヨウ</t>
    </rPh>
    <phoneticPr fontId="22"/>
  </si>
  <si>
    <t>年</t>
    <rPh sb="0" eb="1">
      <t>ネン</t>
    </rPh>
    <phoneticPr fontId="21"/>
  </si>
  <si>
    <t>日付</t>
    <rPh sb="0" eb="2">
      <t>ヒヅケ</t>
    </rPh>
    <phoneticPr fontId="21"/>
  </si>
  <si>
    <t>曜日</t>
    <rPh sb="0" eb="2">
      <t>ヨウビ</t>
    </rPh>
    <phoneticPr fontId="21"/>
  </si>
  <si>
    <t>祝日名</t>
    <rPh sb="0" eb="2">
      <t>シュクジツ</t>
    </rPh>
    <rPh sb="2" eb="3">
      <t>メイ</t>
    </rPh>
    <phoneticPr fontId="21"/>
  </si>
  <si>
    <t>振替休日</t>
    <rPh sb="0" eb="2">
      <t>フリカエ</t>
    </rPh>
    <rPh sb="2" eb="4">
      <t>キュウジツ</t>
    </rPh>
    <phoneticPr fontId="21"/>
  </si>
  <si>
    <t>祝日日数</t>
    <rPh sb="0" eb="2">
      <t>シュクジツ</t>
    </rPh>
    <rPh sb="2" eb="4">
      <t>ニッスウ</t>
    </rPh>
    <phoneticPr fontId="21"/>
  </si>
  <si>
    <t>祝祭日</t>
    <rPh sb="0" eb="3">
      <t>シュクサイジツ</t>
    </rPh>
    <phoneticPr fontId="21"/>
  </si>
  <si>
    <t>元日</t>
    <rPh sb="0" eb="2">
      <t>ガンジツ</t>
    </rPh>
    <phoneticPr fontId="21"/>
  </si>
  <si>
    <t>成人の日</t>
    <rPh sb="0" eb="2">
      <t>セイジン</t>
    </rPh>
    <rPh sb="3" eb="4">
      <t>ヒ</t>
    </rPh>
    <phoneticPr fontId="21"/>
  </si>
  <si>
    <t>1月第2月曜</t>
    <rPh sb="1" eb="2">
      <t>ガツ</t>
    </rPh>
    <rPh sb="2" eb="3">
      <t>ダイ</t>
    </rPh>
    <rPh sb="4" eb="6">
      <t>ゲツヨウ</t>
    </rPh>
    <phoneticPr fontId="21"/>
  </si>
  <si>
    <t>建国記念の日</t>
    <rPh sb="0" eb="2">
      <t>ケンコク</t>
    </rPh>
    <rPh sb="2" eb="4">
      <t>キネン</t>
    </rPh>
    <rPh sb="5" eb="6">
      <t>ヒ</t>
    </rPh>
    <phoneticPr fontId="21"/>
  </si>
  <si>
    <t>天皇誕生日</t>
    <rPh sb="0" eb="2">
      <t>テンノウ</t>
    </rPh>
    <rPh sb="2" eb="5">
      <t>タンジョウビ</t>
    </rPh>
    <phoneticPr fontId="21"/>
  </si>
  <si>
    <t>春分の日</t>
    <rPh sb="0" eb="2">
      <t>シュンブン</t>
    </rPh>
    <rPh sb="3" eb="4">
      <t>ヒ</t>
    </rPh>
    <phoneticPr fontId="21"/>
  </si>
  <si>
    <t>春分</t>
    <rPh sb="0" eb="2">
      <t>シュンブン</t>
    </rPh>
    <phoneticPr fontId="21"/>
  </si>
  <si>
    <t>昭和の日</t>
    <rPh sb="0" eb="2">
      <t>ショウワ</t>
    </rPh>
    <rPh sb="3" eb="4">
      <t>ヒ</t>
    </rPh>
    <phoneticPr fontId="21"/>
  </si>
  <si>
    <t>憲法記念日</t>
    <rPh sb="0" eb="2">
      <t>ケンポウ</t>
    </rPh>
    <rPh sb="2" eb="5">
      <t>キネンビ</t>
    </rPh>
    <phoneticPr fontId="21"/>
  </si>
  <si>
    <t>みどりの日</t>
    <rPh sb="4" eb="5">
      <t>ヒ</t>
    </rPh>
    <phoneticPr fontId="21"/>
  </si>
  <si>
    <t>こどもの日</t>
    <rPh sb="4" eb="5">
      <t>ヒ</t>
    </rPh>
    <phoneticPr fontId="21"/>
  </si>
  <si>
    <t>海の日</t>
    <rPh sb="0" eb="1">
      <t>ウミ</t>
    </rPh>
    <rPh sb="2" eb="3">
      <t>ヒ</t>
    </rPh>
    <phoneticPr fontId="21"/>
  </si>
  <si>
    <t>山の日</t>
    <rPh sb="0" eb="1">
      <t>ヤマ</t>
    </rPh>
    <rPh sb="2" eb="3">
      <t>ヒ</t>
    </rPh>
    <phoneticPr fontId="21"/>
  </si>
  <si>
    <t>敬老の日</t>
    <rPh sb="0" eb="2">
      <t>ケイロウ</t>
    </rPh>
    <rPh sb="3" eb="4">
      <t>ヒ</t>
    </rPh>
    <phoneticPr fontId="21"/>
  </si>
  <si>
    <t>9月第3月曜</t>
    <rPh sb="1" eb="2">
      <t>ガツ</t>
    </rPh>
    <rPh sb="2" eb="3">
      <t>ダイ</t>
    </rPh>
    <rPh sb="4" eb="6">
      <t>ゲツヨウ</t>
    </rPh>
    <phoneticPr fontId="21"/>
  </si>
  <si>
    <t>秋分の日</t>
    <rPh sb="0" eb="2">
      <t>シュウブン</t>
    </rPh>
    <rPh sb="3" eb="4">
      <t>ヒ</t>
    </rPh>
    <phoneticPr fontId="21"/>
  </si>
  <si>
    <t>秋分</t>
    <rPh sb="0" eb="2">
      <t>シュウブン</t>
    </rPh>
    <phoneticPr fontId="21"/>
  </si>
  <si>
    <t>スポーツの日</t>
    <rPh sb="5" eb="6">
      <t>ヒ</t>
    </rPh>
    <phoneticPr fontId="21"/>
  </si>
  <si>
    <t>文化の日</t>
    <rPh sb="0" eb="2">
      <t>ブンカ</t>
    </rPh>
    <rPh sb="3" eb="4">
      <t>ヒ</t>
    </rPh>
    <phoneticPr fontId="21"/>
  </si>
  <si>
    <t>勤労感謝の日</t>
    <rPh sb="0" eb="2">
      <t>キンロウ</t>
    </rPh>
    <rPh sb="2" eb="4">
      <t>カンシャ</t>
    </rPh>
    <rPh sb="5" eb="6">
      <t>ヒ</t>
    </rPh>
    <phoneticPr fontId="21"/>
  </si>
  <si>
    <t>7月第3月曜</t>
    <rPh sb="1" eb="2">
      <t>ガツ</t>
    </rPh>
    <rPh sb="2" eb="3">
      <t>ダイ</t>
    </rPh>
    <rPh sb="4" eb="6">
      <t>ゲツヨウ</t>
    </rPh>
    <phoneticPr fontId="21"/>
  </si>
  <si>
    <t>10月第2月曜</t>
    <rPh sb="2" eb="3">
      <t>ガツ</t>
    </rPh>
    <rPh sb="3" eb="4">
      <t>ダイ</t>
    </rPh>
    <rPh sb="5" eb="7">
      <t>ゲツヨウ</t>
    </rPh>
    <phoneticPr fontId="21"/>
  </si>
  <si>
    <t>※5年分設定</t>
    <rPh sb="2" eb="4">
      <t>ネンブン</t>
    </rPh>
    <rPh sb="4" eb="6">
      <t>セッテイ</t>
    </rPh>
    <phoneticPr fontId="22"/>
  </si>
  <si>
    <t>ハローワーク来所パターン</t>
    <rPh sb="6" eb="7">
      <t>ライ</t>
    </rPh>
    <rPh sb="7" eb="8">
      <t>ショ</t>
    </rPh>
    <phoneticPr fontId="22"/>
  </si>
  <si>
    <t>申請日</t>
    <rPh sb="0" eb="2">
      <t>シンセイ</t>
    </rPh>
    <rPh sb="2" eb="3">
      <t>ビ</t>
    </rPh>
    <phoneticPr fontId="22"/>
  </si>
  <si>
    <t>※「開講スケジュール」より年度開始日設定</t>
    <rPh sb="2" eb="4">
      <t>カイコウ</t>
    </rPh>
    <rPh sb="13" eb="15">
      <t>ネンド</t>
    </rPh>
    <rPh sb="15" eb="18">
      <t>カイシビ</t>
    </rPh>
    <rPh sb="18" eb="20">
      <t>セッテイ</t>
    </rPh>
    <phoneticPr fontId="22"/>
  </si>
  <si>
    <t>【実施機関情報】</t>
    <rPh sb="1" eb="3">
      <t>ジッシ</t>
    </rPh>
    <rPh sb="3" eb="5">
      <t>キカン</t>
    </rPh>
    <rPh sb="5" eb="7">
      <t>ジョウホウ</t>
    </rPh>
    <phoneticPr fontId="22"/>
  </si>
  <si>
    <t>【年度開始日と年度ＣＤ】</t>
    <rPh sb="1" eb="3">
      <t>ネンド</t>
    </rPh>
    <rPh sb="3" eb="6">
      <t>カイシビ</t>
    </rPh>
    <rPh sb="7" eb="9">
      <t>ネンド</t>
    </rPh>
    <phoneticPr fontId="22"/>
  </si>
  <si>
    <t>【元号ＣＤ】</t>
    <rPh sb="1" eb="3">
      <t>ゲンゴウ</t>
    </rPh>
    <phoneticPr fontId="22"/>
  </si>
  <si>
    <t>【都道府県ＣＤ】</t>
    <rPh sb="1" eb="5">
      <t>トドウフケン</t>
    </rPh>
    <phoneticPr fontId="22"/>
  </si>
  <si>
    <t>年度開始日</t>
    <rPh sb="0" eb="1">
      <t>ネン</t>
    </rPh>
    <rPh sb="1" eb="2">
      <t>ド</t>
    </rPh>
    <rPh sb="2" eb="5">
      <t>カイシビ</t>
    </rPh>
    <phoneticPr fontId="22"/>
  </si>
  <si>
    <t>元号</t>
    <rPh sb="0" eb="2">
      <t>ゲンゴウ</t>
    </rPh>
    <phoneticPr fontId="22"/>
  </si>
  <si>
    <t>年度CD</t>
    <rPh sb="0" eb="2">
      <t>ネンド</t>
    </rPh>
    <phoneticPr fontId="22"/>
  </si>
  <si>
    <t>元号CD</t>
    <rPh sb="0" eb="2">
      <t>ゲンゴウ</t>
    </rPh>
    <phoneticPr fontId="22"/>
  </si>
  <si>
    <t>都道府県名</t>
    <rPh sb="0" eb="4">
      <t>トドウフケン</t>
    </rPh>
    <rPh sb="4" eb="5">
      <t>メイ</t>
    </rPh>
    <phoneticPr fontId="22"/>
  </si>
  <si>
    <t>都道府県CD</t>
    <rPh sb="0" eb="4">
      <t>トドウフケン</t>
    </rPh>
    <phoneticPr fontId="22"/>
  </si>
  <si>
    <t>代表者　役職・氏名</t>
    <phoneticPr fontId="22"/>
  </si>
  <si>
    <t>40</t>
    <phoneticPr fontId="22"/>
  </si>
  <si>
    <t>佐賀県</t>
    <rPh sb="0" eb="3">
      <t>サガケン</t>
    </rPh>
    <phoneticPr fontId="22"/>
  </si>
  <si>
    <t>41</t>
  </si>
  <si>
    <t>長崎県</t>
    <rPh sb="0" eb="3">
      <t>ナガサキケン</t>
    </rPh>
    <phoneticPr fontId="22"/>
  </si>
  <si>
    <t>42</t>
  </si>
  <si>
    <t>平成</t>
    <rPh sb="0" eb="2">
      <t>ヘイセイ</t>
    </rPh>
    <phoneticPr fontId="22"/>
  </si>
  <si>
    <t>熊本県</t>
    <rPh sb="0" eb="3">
      <t>クマモトケン</t>
    </rPh>
    <phoneticPr fontId="22"/>
  </si>
  <si>
    <t>43</t>
  </si>
  <si>
    <t xml:space="preserve"> 訓練実施機関番号</t>
    <rPh sb="1" eb="2">
      <t>クン</t>
    </rPh>
    <rPh sb="2" eb="3">
      <t>ネリ</t>
    </rPh>
    <rPh sb="3" eb="4">
      <t>ジツ</t>
    </rPh>
    <rPh sb="4" eb="5">
      <t>シ</t>
    </rPh>
    <rPh sb="5" eb="6">
      <t>キ</t>
    </rPh>
    <rPh sb="6" eb="7">
      <t>カン</t>
    </rPh>
    <rPh sb="7" eb="8">
      <t>バン</t>
    </rPh>
    <rPh sb="8" eb="9">
      <t>ゴウ</t>
    </rPh>
    <phoneticPr fontId="22"/>
  </si>
  <si>
    <t>令和</t>
    <rPh sb="0" eb="2">
      <t>レイワ</t>
    </rPh>
    <phoneticPr fontId="22"/>
  </si>
  <si>
    <t>大分県</t>
    <rPh sb="0" eb="3">
      <t>オオイタケン</t>
    </rPh>
    <phoneticPr fontId="22"/>
  </si>
  <si>
    <t>44</t>
  </si>
  <si>
    <t xml:space="preserve"> 法　人　番　号</t>
    <rPh sb="1" eb="2">
      <t>ホウ</t>
    </rPh>
    <rPh sb="3" eb="4">
      <t>ヒト</t>
    </rPh>
    <rPh sb="5" eb="6">
      <t>バン</t>
    </rPh>
    <rPh sb="7" eb="8">
      <t>ゴウ</t>
    </rPh>
    <phoneticPr fontId="22"/>
  </si>
  <si>
    <t>宮崎県</t>
    <rPh sb="0" eb="3">
      <t>ミヤザキケン</t>
    </rPh>
    <phoneticPr fontId="22"/>
  </si>
  <si>
    <t>45</t>
  </si>
  <si>
    <t>鹿児島県</t>
    <rPh sb="0" eb="4">
      <t>カゴシマケン</t>
    </rPh>
    <phoneticPr fontId="22"/>
  </si>
  <si>
    <t>46</t>
  </si>
  <si>
    <t>【訓練実施施設情報】</t>
    <rPh sb="1" eb="3">
      <t>クンレン</t>
    </rPh>
    <rPh sb="3" eb="5">
      <t>ジッシ</t>
    </rPh>
    <rPh sb="5" eb="7">
      <t>シセツ</t>
    </rPh>
    <rPh sb="7" eb="9">
      <t>ジョウホウ</t>
    </rPh>
    <phoneticPr fontId="22"/>
  </si>
  <si>
    <t>沖縄県</t>
    <rPh sb="0" eb="3">
      <t>オキナワケン</t>
    </rPh>
    <phoneticPr fontId="22"/>
  </si>
  <si>
    <t>47</t>
  </si>
  <si>
    <t>※改元の際は「令和」の下段に</t>
    <rPh sb="1" eb="3">
      <t>カイゲン</t>
    </rPh>
    <rPh sb="4" eb="5">
      <t>サイ</t>
    </rPh>
    <rPh sb="7" eb="9">
      <t>レイワ</t>
    </rPh>
    <rPh sb="11" eb="13">
      <t>カダン</t>
    </rPh>
    <phoneticPr fontId="22"/>
  </si>
  <si>
    <t>【訓練情報】</t>
    <rPh sb="1" eb="3">
      <t>クンレン</t>
    </rPh>
    <rPh sb="3" eb="5">
      <t>ジョウホウ</t>
    </rPh>
    <phoneticPr fontId="22"/>
  </si>
  <si>
    <t>訓練終了日</t>
    <rPh sb="0" eb="2">
      <t>クンレン</t>
    </rPh>
    <rPh sb="2" eb="5">
      <t>シュウリョウビ</t>
    </rPh>
    <phoneticPr fontId="22"/>
  </si>
  <si>
    <t>訓練月数</t>
    <rPh sb="0" eb="2">
      <t>クンレン</t>
    </rPh>
    <rPh sb="2" eb="4">
      <t>ツキスウ</t>
    </rPh>
    <phoneticPr fontId="22"/>
  </si>
  <si>
    <t>訓練定員</t>
    <rPh sb="0" eb="2">
      <t>クンレン</t>
    </rPh>
    <rPh sb="2" eb="4">
      <t>テイイン</t>
    </rPh>
    <phoneticPr fontId="22"/>
  </si>
  <si>
    <t>ＴＥＬ</t>
    <phoneticPr fontId="22"/>
  </si>
  <si>
    <t/>
  </si>
  <si>
    <t>スタート年</t>
    <rPh sb="4" eb="5">
      <t>ネン</t>
    </rPh>
    <phoneticPr fontId="22"/>
  </si>
  <si>
    <t>※「年度CD」は”年”と”元号スタート年”より算出</t>
    <rPh sb="2" eb="4">
      <t>ネンド</t>
    </rPh>
    <rPh sb="9" eb="10">
      <t>ネン</t>
    </rPh>
    <rPh sb="13" eb="15">
      <t>ゲンゴウ</t>
    </rPh>
    <rPh sb="19" eb="20">
      <t>ドシ</t>
    </rPh>
    <rPh sb="23" eb="25">
      <t>サンシュツ</t>
    </rPh>
    <phoneticPr fontId="22"/>
  </si>
  <si>
    <t>　「元号」と「元号ＣＤ」、「スタート年」を追加</t>
    <rPh sb="2" eb="4">
      <t>ゲンゴウ</t>
    </rPh>
    <rPh sb="7" eb="9">
      <t>ゲンゴウ</t>
    </rPh>
    <rPh sb="18" eb="19">
      <t>ネン</t>
    </rPh>
    <rPh sb="21" eb="23">
      <t>ツイカ</t>
    </rPh>
    <phoneticPr fontId="22"/>
  </si>
  <si>
    <t>訓練コース</t>
    <rPh sb="0" eb="2">
      <t>クンレン</t>
    </rPh>
    <phoneticPr fontId="22"/>
  </si>
  <si>
    <t>訓練開始時刻</t>
    <rPh sb="0" eb="2">
      <t>クンレン</t>
    </rPh>
    <rPh sb="2" eb="4">
      <t>カイシ</t>
    </rPh>
    <rPh sb="4" eb="6">
      <t>ジコク</t>
    </rPh>
    <phoneticPr fontId="22"/>
  </si>
  <si>
    <t>訓練終了時刻</t>
    <rPh sb="0" eb="2">
      <t>クンレン</t>
    </rPh>
    <rPh sb="2" eb="4">
      <t>シュウリョウ</t>
    </rPh>
    <rPh sb="4" eb="6">
      <t>ジコク</t>
    </rPh>
    <phoneticPr fontId="22"/>
  </si>
  <si>
    <t>訓練分野</t>
    <rPh sb="0" eb="2">
      <t>クンレン</t>
    </rPh>
    <rPh sb="2" eb="4">
      <t>ブンヤ</t>
    </rPh>
    <phoneticPr fontId="22"/>
  </si>
  <si>
    <t>00 基礎分野　</t>
    <rPh sb="3" eb="5">
      <t>キソ</t>
    </rPh>
    <phoneticPr fontId="22"/>
  </si>
  <si>
    <t>第5号　　資格登録データ作成テーブル</t>
    <rPh sb="0" eb="1">
      <t>ダイ</t>
    </rPh>
    <rPh sb="2" eb="3">
      <t>ゴウ</t>
    </rPh>
    <rPh sb="5" eb="7">
      <t>シカク</t>
    </rPh>
    <rPh sb="7" eb="9">
      <t>トウロク</t>
    </rPh>
    <rPh sb="12" eb="14">
      <t>サクセイ</t>
    </rPh>
    <phoneticPr fontId="22"/>
  </si>
  <si>
    <t>001</t>
    <phoneticPr fontId="22"/>
  </si>
  <si>
    <t>002</t>
    <phoneticPr fontId="22"/>
  </si>
  <si>
    <t>種別CD</t>
    <rPh sb="0" eb="2">
      <t>シュベツ</t>
    </rPh>
    <phoneticPr fontId="22"/>
  </si>
  <si>
    <t>分野CD</t>
    <rPh sb="0" eb="2">
      <t>ブンヤ</t>
    </rPh>
    <phoneticPr fontId="22"/>
  </si>
  <si>
    <t>【申請書受理番号設定】</t>
    <rPh sb="1" eb="4">
      <t>シンセイショ</t>
    </rPh>
    <rPh sb="4" eb="6">
      <t>ジュリ</t>
    </rPh>
    <rPh sb="6" eb="8">
      <t>バンゴウ</t>
    </rPh>
    <rPh sb="8" eb="10">
      <t>セッテイ</t>
    </rPh>
    <phoneticPr fontId="22"/>
  </si>
  <si>
    <t>申請書受理番号編集</t>
    <rPh sb="7" eb="9">
      <t>ヘンシュウ</t>
    </rPh>
    <phoneticPr fontId="22"/>
  </si>
  <si>
    <t>※　機　構　処　理　欄</t>
    <phoneticPr fontId="22"/>
  </si>
  <si>
    <t>訓練概要</t>
    <rPh sb="0" eb="2">
      <t>クンレン</t>
    </rPh>
    <rPh sb="2" eb="4">
      <t>ガイヨウ</t>
    </rPh>
    <phoneticPr fontId="22"/>
  </si>
  <si>
    <t>訓練対象者の条件</t>
    <rPh sb="0" eb="2">
      <t>クンレン</t>
    </rPh>
    <rPh sb="2" eb="5">
      <t>タイショウシャ</t>
    </rPh>
    <rPh sb="6" eb="8">
      <t>ジョウケン</t>
    </rPh>
    <phoneticPr fontId="22"/>
  </si>
  <si>
    <r>
      <t>※</t>
    </r>
    <r>
      <rPr>
        <sz val="14"/>
        <color rgb="FF0000FF"/>
        <rFont val="游ゴシック Medium"/>
        <family val="3"/>
        <charset val="128"/>
      </rPr>
      <t>青字は様式1号</t>
    </r>
    <r>
      <rPr>
        <sz val="14"/>
        <rFont val="游ゴシック Medium"/>
        <family val="3"/>
        <charset val="128"/>
      </rPr>
      <t>より、</t>
    </r>
    <r>
      <rPr>
        <sz val="14"/>
        <color rgb="FF6900D2"/>
        <rFont val="游ゴシック Medium"/>
        <family val="3"/>
        <charset val="128"/>
      </rPr>
      <t>紫字は様式4号</t>
    </r>
    <r>
      <rPr>
        <sz val="14"/>
        <rFont val="游ゴシック Medium"/>
        <family val="3"/>
        <charset val="128"/>
      </rPr>
      <t>より</t>
    </r>
    <rPh sb="1" eb="3">
      <t>アオジ</t>
    </rPh>
    <rPh sb="4" eb="6">
      <t>ヨウシキ</t>
    </rPh>
    <rPh sb="7" eb="8">
      <t>ゴウ</t>
    </rPh>
    <rPh sb="11" eb="12">
      <t>ムラサキ</t>
    </rPh>
    <rPh sb="12" eb="13">
      <t>ジ</t>
    </rPh>
    <rPh sb="14" eb="16">
      <t>ヨウシキ</t>
    </rPh>
    <rPh sb="17" eb="18">
      <t>ゴウ</t>
    </rPh>
    <phoneticPr fontId="22"/>
  </si>
  <si>
    <t>=IF(M4="","",IF(N4="日",LOOKUP(1,0/(M4+ROW($1:$7)-1=M4:M10),M4:M10)+1,IF(M4+2=M5,M4+1,"")))</t>
  </si>
  <si>
    <t>=IF(M19="","",IF(N19="日",LOOKUP(1,0/(M19+ROW($1:$7)-1=M19:M25),M19:M25)+1,IF(M19+2=M20,M19+1,"")))</t>
    <phoneticPr fontId="22"/>
  </si>
  <si>
    <t>=IF(M3="","",IF(N3="日",LOOKUP(1,0/(M3+ROW($1:$7)-1=M3:M9),M3:M9)+1,IF(M3+2=M4,M3+1,"")))</t>
  </si>
  <si>
    <t>=IF(M5="","",IF(N5="日",LOOKUP(1,0/(M5+ROW($1:$7)-1=M5:M11),M5:M11)+1,IF(M5+2=M6,M5+1,"")))</t>
  </si>
  <si>
    <t>=IF(M6="","",IF(N6="日",LOOKUP(1,0/(M6+ROW($1:$7)-1=M6:M12),M6:M12)+1,IF(M6+2=M7,M6+1,"")))</t>
  </si>
  <si>
    <t>=IF(M7="","",IF(N7="日",LOOKUP(1,0/(M7+ROW($1:$7)-1=M7:M13),M7:M13)+1,IF(M7+2=M8,M7+1,"")))</t>
  </si>
  <si>
    <t>=IF(M8="","",IF(N8="日",LOOKUP(1,0/(M8+ROW($1:$7)-1=M8:M14),M8:M14)+1,IF(M8+2=M9,M8+1,"")))</t>
  </si>
  <si>
    <t>=IF(M9="","",IF(N9="日",LOOKUP(1,0/(M9+ROW($1:$7)-1=M9:M15),M9:M15)+1,IF(M9+2=M10,M9+1,"")))</t>
  </si>
  <si>
    <t>=IF(M10="","",IF(N10="日",LOOKUP(1,0/(M10+ROW($1:$7)-1=M10:M16),M10:M16)+1,IF(M10+2=M11,M10+1,"")))</t>
  </si>
  <si>
    <t>=IF(M11="","",IF(N11="日",LOOKUP(1,0/(M11+ROW($1:$7)-1=M11:M17),M11:M17)+1,IF(M11+2=M12,M11+1,"")))</t>
  </si>
  <si>
    <t>=IF(M12="","",IF(N12="日",LOOKUP(1,0/(M12+ROW($1:$7)-1=M12:M18),M12:M18)+1,IF(M12+2=M13,M12+1,"")))</t>
  </si>
  <si>
    <t>=IF(M13="","",IF(N13="日",LOOKUP(1,0/(M13+ROW($1:$7)-1=M13:M19),M13:M19)+1,IF(M13+2=M14,M13+1,"")))</t>
  </si>
  <si>
    <t>=IF(M14="","",IF(N14="日",LOOKUP(1,0/(M14+ROW($1:$7)-1=M14:M20),M14:M20)+1,IF(M14+2=M15,M14+1,"")))</t>
  </si>
  <si>
    <t>=IF(M15="","",IF(N15="日",LOOKUP(1,0/(M15+ROW($1:$7)-1=M15:M21),M15:M21)+1,IF(M15+2=M16,M15+1,"")))</t>
  </si>
  <si>
    <t>=IF(M16="","",IF(N16="日",LOOKUP(1,0/(M16+ROW($1:$7)-1=M16:M22),M16:M22)+1,IF(M16+2=M17,M16+1,"")))</t>
  </si>
  <si>
    <t>=IF(M17="","",IF(N17="日",LOOKUP(1,0/(M17+ROW($1:$7)-1=M17:M23),M17:M23)+1,IF(M17+2=M18,M17+1,"")))</t>
  </si>
  <si>
    <t>=IF(M18="","",IF(N18="日",LOOKUP(1,0/(M18+ROW($1:$7)-1=M18:M24),M18:M24)+1,IF(M18+2=M19,M18+1,"")))</t>
  </si>
  <si>
    <t>開講スケジュール</t>
    <phoneticPr fontId="22"/>
  </si>
  <si>
    <t>参照シート名</t>
    <rPh sb="0" eb="2">
      <t>サンショウ</t>
    </rPh>
    <rPh sb="5" eb="6">
      <t>メイ</t>
    </rPh>
    <phoneticPr fontId="22"/>
  </si>
  <si>
    <t>有無フラグ</t>
    <rPh sb="0" eb="2">
      <t>ウム</t>
    </rPh>
    <phoneticPr fontId="22"/>
  </si>
  <si>
    <t>様式7-1号　科目リスト2</t>
    <rPh sb="0" eb="2">
      <t>ヨウシキ</t>
    </rPh>
    <rPh sb="5" eb="6">
      <t>ゴウ</t>
    </rPh>
    <rPh sb="7" eb="9">
      <t>カモク</t>
    </rPh>
    <phoneticPr fontId="22"/>
  </si>
  <si>
    <t>科目編集用エリア</t>
    <rPh sb="0" eb="2">
      <t>カモク</t>
    </rPh>
    <rPh sb="2" eb="4">
      <t>ヘンシュウ</t>
    </rPh>
    <rPh sb="4" eb="5">
      <t>ヨウ</t>
    </rPh>
    <phoneticPr fontId="22"/>
  </si>
  <si>
    <t>様式６号　暦日数と１００時間訓練のチェック</t>
    <rPh sb="0" eb="2">
      <t>ヨウシキ</t>
    </rPh>
    <rPh sb="5" eb="6">
      <t>レキ</t>
    </rPh>
    <rPh sb="6" eb="8">
      <t>ニッスウ</t>
    </rPh>
    <rPh sb="12" eb="14">
      <t>ジカン</t>
    </rPh>
    <rPh sb="14" eb="16">
      <t>クンレン</t>
    </rPh>
    <phoneticPr fontId="22"/>
  </si>
  <si>
    <t>月数</t>
    <rPh sb="0" eb="2">
      <t>ツキスウ</t>
    </rPh>
    <phoneticPr fontId="22"/>
  </si>
  <si>
    <t>訓練月</t>
    <rPh sb="0" eb="2">
      <t>クンレン</t>
    </rPh>
    <rPh sb="2" eb="3">
      <t>ツキ</t>
    </rPh>
    <phoneticPr fontId="22"/>
  </si>
  <si>
    <t>判定</t>
    <rPh sb="0" eb="2">
      <t>ハンテイ</t>
    </rPh>
    <phoneticPr fontId="22"/>
  </si>
  <si>
    <t>訓練月数＝0　or　""："訓練期間が入力されていません！！"</t>
    <rPh sb="0" eb="2">
      <t>クンレン</t>
    </rPh>
    <rPh sb="2" eb="4">
      <t>ツキスウ</t>
    </rPh>
    <rPh sb="14" eb="16">
      <t>クンレン</t>
    </rPh>
    <rPh sb="16" eb="18">
      <t>キカン</t>
    </rPh>
    <rPh sb="19" eb="21">
      <t>ニュウリョク</t>
    </rPh>
    <phoneticPr fontId="22"/>
  </si>
  <si>
    <t>訓練月数＞1：来所パターンが1・2・3以外の時、"ハローワーク来所日を選択してください！！"</t>
    <rPh sb="0" eb="2">
      <t>クンレン</t>
    </rPh>
    <rPh sb="2" eb="4">
      <t>ツキスウ</t>
    </rPh>
    <rPh sb="7" eb="8">
      <t>ライ</t>
    </rPh>
    <rPh sb="8" eb="9">
      <t>ショ</t>
    </rPh>
    <rPh sb="19" eb="21">
      <t>イガイ</t>
    </rPh>
    <rPh sb="22" eb="23">
      <t>トキ</t>
    </rPh>
    <rPh sb="31" eb="32">
      <t>ライ</t>
    </rPh>
    <rPh sb="32" eb="33">
      <t>ショ</t>
    </rPh>
    <rPh sb="33" eb="34">
      <t>ビ</t>
    </rPh>
    <rPh sb="35" eb="37">
      <t>センタク</t>
    </rPh>
    <phoneticPr fontId="22"/>
  </si>
  <si>
    <t>訓練月数＝1：訓練終了日が1回目のハローワーク来所日以前の時、来所パターン＝0or4はOK。</t>
    <rPh sb="0" eb="2">
      <t>クンレン</t>
    </rPh>
    <rPh sb="2" eb="4">
      <t>ツキスウ</t>
    </rPh>
    <rPh sb="7" eb="9">
      <t>クンレン</t>
    </rPh>
    <rPh sb="9" eb="12">
      <t>シュウリョウビ</t>
    </rPh>
    <rPh sb="14" eb="16">
      <t>カイメ</t>
    </rPh>
    <rPh sb="23" eb="24">
      <t>ライ</t>
    </rPh>
    <rPh sb="24" eb="25">
      <t>ショ</t>
    </rPh>
    <rPh sb="25" eb="26">
      <t>ビ</t>
    </rPh>
    <rPh sb="26" eb="28">
      <t>イゼン</t>
    </rPh>
    <rPh sb="29" eb="30">
      <t>トキ</t>
    </rPh>
    <rPh sb="31" eb="32">
      <t>ライ</t>
    </rPh>
    <rPh sb="32" eb="33">
      <t>ショ</t>
    </rPh>
    <phoneticPr fontId="22"/>
  </si>
  <si>
    <t>訓練目標</t>
    <rPh sb="0" eb="2">
      <t>クンレン</t>
    </rPh>
    <rPh sb="2" eb="4">
      <t>モクヒョウ</t>
    </rPh>
    <phoneticPr fontId="22"/>
  </si>
  <si>
    <t>来所日パターン</t>
    <rPh sb="0" eb="1">
      <t>ライ</t>
    </rPh>
    <rPh sb="1" eb="2">
      <t>ショ</t>
    </rPh>
    <rPh sb="2" eb="3">
      <t>ビ</t>
    </rPh>
    <phoneticPr fontId="22"/>
  </si>
  <si>
    <t>来所日①</t>
    <rPh sb="0" eb="1">
      <t>ライ</t>
    </rPh>
    <rPh sb="1" eb="2">
      <t>ショ</t>
    </rPh>
    <rPh sb="2" eb="3">
      <t>ビ</t>
    </rPh>
    <phoneticPr fontId="22"/>
  </si>
  <si>
    <t>来所日②</t>
    <rPh sb="0" eb="1">
      <t>ライ</t>
    </rPh>
    <rPh sb="1" eb="2">
      <t>ショ</t>
    </rPh>
    <rPh sb="2" eb="3">
      <t>ビ</t>
    </rPh>
    <phoneticPr fontId="22"/>
  </si>
  <si>
    <t>来所日③</t>
    <rPh sb="0" eb="1">
      <t>ライ</t>
    </rPh>
    <rPh sb="1" eb="2">
      <t>ショ</t>
    </rPh>
    <rPh sb="2" eb="3">
      <t>ビ</t>
    </rPh>
    <phoneticPr fontId="22"/>
  </si>
  <si>
    <t>訓練実施機関名</t>
    <phoneticPr fontId="22"/>
  </si>
  <si>
    <t>募集期間</t>
    <phoneticPr fontId="22"/>
  </si>
  <si>
    <r>
      <t>訓練</t>
    </r>
    <r>
      <rPr>
        <sz val="11"/>
        <rFont val="ＭＳ Ｐゴシック"/>
        <family val="3"/>
        <charset val="128"/>
      </rPr>
      <t>コース番号</t>
    </r>
    <phoneticPr fontId="22"/>
  </si>
  <si>
    <t>訓練目標
（仕上がり像）</t>
    <phoneticPr fontId="22"/>
  </si>
  <si>
    <t>← 式はB38に入っています。</t>
    <rPh sb="2" eb="3">
      <t>シキ</t>
    </rPh>
    <rPh sb="8" eb="9">
      <t>ハイ</t>
    </rPh>
    <phoneticPr fontId="22"/>
  </si>
  <si>
    <t>IF(INDIRECT(機構処理!$D$41&amp;"!$G$17")="✔","1","0")</t>
    <phoneticPr fontId="22"/>
  </si>
  <si>
    <t>訓練総時間数</t>
    <rPh sb="0" eb="2">
      <t>クンレン</t>
    </rPh>
    <rPh sb="2" eb="3">
      <t>ソウ</t>
    </rPh>
    <rPh sb="3" eb="5">
      <t>ジカン</t>
    </rPh>
    <rPh sb="5" eb="6">
      <t>スウ</t>
    </rPh>
    <phoneticPr fontId="22"/>
  </si>
  <si>
    <t>〇</t>
    <phoneticPr fontId="22"/>
  </si>
  <si>
    <t>訓練日数</t>
    <rPh sb="0" eb="2">
      <t>クンレン</t>
    </rPh>
    <rPh sb="2" eb="4">
      <t>ニッスウ</t>
    </rPh>
    <phoneticPr fontId="22"/>
  </si>
  <si>
    <r>
      <t>※</t>
    </r>
    <r>
      <rPr>
        <sz val="14"/>
        <color rgb="FFFF0000"/>
        <rFont val="游ゴシック Medium"/>
        <family val="3"/>
        <charset val="128"/>
      </rPr>
      <t>赤字は関数で設定</t>
    </r>
    <r>
      <rPr>
        <sz val="14"/>
        <rFont val="游ゴシック Medium"/>
        <family val="3"/>
        <charset val="128"/>
      </rPr>
      <t>、</t>
    </r>
    <r>
      <rPr>
        <sz val="14"/>
        <color rgb="FF0000FF"/>
        <rFont val="游ゴシック Medium"/>
        <family val="3"/>
        <charset val="128"/>
      </rPr>
      <t>青字は様式1号</t>
    </r>
    <r>
      <rPr>
        <sz val="14"/>
        <rFont val="游ゴシック Medium"/>
        <family val="3"/>
        <charset val="128"/>
      </rPr>
      <t>、</t>
    </r>
    <r>
      <rPr>
        <sz val="14"/>
        <color rgb="FF005828"/>
        <rFont val="游ゴシック Medium"/>
        <family val="3"/>
        <charset val="128"/>
      </rPr>
      <t>緑字は様式5号、</t>
    </r>
    <r>
      <rPr>
        <sz val="14"/>
        <color rgb="FFFF00FF"/>
        <rFont val="游ゴシック Medium"/>
        <family val="3"/>
        <charset val="128"/>
      </rPr>
      <t>ピンク字は様式6号</t>
    </r>
    <r>
      <rPr>
        <sz val="14"/>
        <rFont val="游ゴシック Medium"/>
        <family val="3"/>
        <charset val="128"/>
      </rPr>
      <t>より</t>
    </r>
    <rPh sb="1" eb="3">
      <t>アカジ</t>
    </rPh>
    <rPh sb="4" eb="6">
      <t>カンスウ</t>
    </rPh>
    <rPh sb="7" eb="9">
      <t>セッテイ</t>
    </rPh>
    <rPh sb="18" eb="19">
      <t>ミドリ</t>
    </rPh>
    <rPh sb="19" eb="20">
      <t>ジ</t>
    </rPh>
    <rPh sb="21" eb="23">
      <t>ヨウシキ</t>
    </rPh>
    <rPh sb="24" eb="25">
      <t>ゴウ</t>
    </rPh>
    <rPh sb="29" eb="30">
      <t>ジ</t>
    </rPh>
    <rPh sb="31" eb="33">
      <t>ヨウシキ</t>
    </rPh>
    <rPh sb="34" eb="35">
      <t>ゴウ</t>
    </rPh>
    <phoneticPr fontId="22"/>
  </si>
  <si>
    <t>JIS(TRIM(SUBSTITUTE(INDIRECT(機構処理!$D$41&amp;"!$G$19"),CHAR(10),"　")))</t>
    <phoneticPr fontId="22"/>
  </si>
  <si>
    <t>機構処理!$I$51</t>
    <phoneticPr fontId="22"/>
  </si>
  <si>
    <t>JIS(TRIM(SUBSTITUTE(INDIRECT(機構処理!$D$41&amp;"!$Z$7"),CHAR(10),"　")))</t>
    <phoneticPr fontId="22"/>
  </si>
  <si>
    <t>JIS(TRIM(SUBSTITUTE(INDIRECT(機構処理!$D$41&amp;"!$G$26"),CHAR(10),"　")))</t>
    <phoneticPr fontId="22"/>
  </si>
  <si>
    <t>IF(INDIRECT(機構処理!$D$41&amp;"!$Q$112")="✔","1","0")</t>
    <phoneticPr fontId="22"/>
  </si>
  <si>
    <t>INDIRECT(機構処理!$D$41&amp;"!$Z$123")</t>
    <phoneticPr fontId="22"/>
  </si>
  <si>
    <t>INDIRECT(機構処理!$D$41&amp;"!$Z$124")</t>
    <phoneticPr fontId="22"/>
  </si>
  <si>
    <t>〇</t>
    <phoneticPr fontId="22"/>
  </si>
  <si>
    <t>済</t>
    <rPh sb="0" eb="1">
      <t>スミ</t>
    </rPh>
    <phoneticPr fontId="22"/>
  </si>
  <si>
    <t>－</t>
    <phoneticPr fontId="22"/>
  </si>
  <si>
    <t>－</t>
    <phoneticPr fontId="22"/>
  </si>
  <si>
    <t>5号シート使用</t>
    <rPh sb="1" eb="2">
      <t>ゴウ</t>
    </rPh>
    <rPh sb="5" eb="7">
      <t>シヨウ</t>
    </rPh>
    <phoneticPr fontId="22"/>
  </si>
  <si>
    <t>新規学校卒業者</t>
    <phoneticPr fontId="22"/>
  </si>
  <si>
    <t>ニート等の若者</t>
    <phoneticPr fontId="22"/>
  </si>
  <si>
    <t>障害者</t>
    <phoneticPr fontId="22"/>
  </si>
  <si>
    <t>母子家庭の母等</t>
    <phoneticPr fontId="22"/>
  </si>
  <si>
    <t>被災者</t>
    <phoneticPr fontId="22"/>
  </si>
  <si>
    <t>外国人</t>
    <phoneticPr fontId="22"/>
  </si>
  <si>
    <t>その他</t>
    <phoneticPr fontId="22"/>
  </si>
  <si>
    <t>訓練推奨者</t>
    <rPh sb="0" eb="2">
      <t>クンレン</t>
    </rPh>
    <rPh sb="2" eb="4">
      <t>スイショウ</t>
    </rPh>
    <rPh sb="4" eb="5">
      <t>シャ</t>
    </rPh>
    <phoneticPr fontId="22"/>
  </si>
  <si>
    <t>土日祝日</t>
    <rPh sb="0" eb="2">
      <t>ドニチ</t>
    </rPh>
    <rPh sb="2" eb="4">
      <t>シュクジツ</t>
    </rPh>
    <phoneticPr fontId="22"/>
  </si>
  <si>
    <t>訓練時間</t>
    <rPh sb="0" eb="2">
      <t>クンレン</t>
    </rPh>
    <rPh sb="2" eb="4">
      <t>ジカン</t>
    </rPh>
    <phoneticPr fontId="22"/>
  </si>
  <si>
    <t>訓練日数</t>
    <rPh sb="0" eb="2">
      <t>クンレン</t>
    </rPh>
    <rPh sb="2" eb="3">
      <t>ビ</t>
    </rPh>
    <rPh sb="3" eb="4">
      <t>カズ</t>
    </rPh>
    <phoneticPr fontId="22"/>
  </si>
  <si>
    <t>Start</t>
    <phoneticPr fontId="22"/>
  </si>
  <si>
    <t>登録用シート作成用</t>
    <rPh sb="0" eb="3">
      <t>トウロクヨウ</t>
    </rPh>
    <rPh sb="6" eb="8">
      <t>サクセイ</t>
    </rPh>
    <rPh sb="8" eb="9">
      <t>ヨウ</t>
    </rPh>
    <phoneticPr fontId="22"/>
  </si>
  <si>
    <t>ビジネス
   テクニック</t>
    <phoneticPr fontId="22"/>
  </si>
  <si>
    <t>ビジネスヒューマン</t>
    <phoneticPr fontId="22"/>
  </si>
  <si>
    <t>オンライン機器を使用して訓練を行う場合
（講師が訓練実施施設外から通信による方法で訓練を実施する場合のみ記入）</t>
    <rPh sb="15" eb="16">
      <t>オコナ</t>
    </rPh>
    <rPh sb="17" eb="19">
      <t>バアイ</t>
    </rPh>
    <rPh sb="21" eb="23">
      <t>コウシ</t>
    </rPh>
    <rPh sb="24" eb="26">
      <t>クンレン</t>
    </rPh>
    <rPh sb="26" eb="28">
      <t>ジッシ</t>
    </rPh>
    <rPh sb="28" eb="30">
      <t>シセツ</t>
    </rPh>
    <rPh sb="30" eb="31">
      <t>ガイ</t>
    </rPh>
    <rPh sb="33" eb="35">
      <t>ツウシン</t>
    </rPh>
    <rPh sb="38" eb="40">
      <t>ホウホウ</t>
    </rPh>
    <rPh sb="41" eb="43">
      <t>クンレン</t>
    </rPh>
    <rPh sb="44" eb="46">
      <t>ジッシ</t>
    </rPh>
    <rPh sb="48" eb="50">
      <t>バアイ</t>
    </rPh>
    <rPh sb="52" eb="54">
      <t>キニュウ</t>
    </rPh>
    <phoneticPr fontId="22"/>
  </si>
  <si>
    <t>・テレビ会議システム等を使用し、講師と訓練生が映像・音声により互いにやりとりを行う等の同時かつ双方向に行われるものである</t>
    <phoneticPr fontId="22"/>
  </si>
  <si>
    <t>・訓練中に通信障害等によりオンライン接続が遮断された場合に受講者に迅速に連絡をとれる方法が確保されており、接続の復旧に向けた
アドバイス等を的確に行える体制が整備されている</t>
    <phoneticPr fontId="22"/>
  </si>
  <si>
    <t>・受講時に受講者本人であることをＷＥＢカメラ、個人認証ＩＤ及びパスワードの入力、メール、電話等により確認するものである</t>
    <phoneticPr fontId="22"/>
  </si>
  <si>
    <t>インターネット接続環境</t>
    <rPh sb="7" eb="9">
      <t>セツゾク</t>
    </rPh>
    <rPh sb="9" eb="11">
      <t>カンキョウ</t>
    </rPh>
    <phoneticPr fontId="22"/>
  </si>
  <si>
    <t>・使用許諾契約あり</t>
    <phoneticPr fontId="22"/>
  </si>
  <si>
    <t>・使用許諾契約なし</t>
    <phoneticPr fontId="22"/>
  </si>
  <si>
    <t>講ずる措置</t>
    <rPh sb="0" eb="1">
      <t>コウ</t>
    </rPh>
    <rPh sb="3" eb="5">
      <t>ソチ</t>
    </rPh>
    <phoneticPr fontId="22"/>
  </si>
  <si>
    <t>・授業開始前にオンラインの接続テストを行う</t>
    <phoneticPr fontId="22"/>
  </si>
  <si>
    <t>オンライン機器を
使用して訓練を
行う場合</t>
    <phoneticPr fontId="22"/>
  </si>
  <si>
    <t>①～③を選択</t>
    <rPh sb="4" eb="6">
      <t>センタク</t>
    </rPh>
    <phoneticPr fontId="22"/>
  </si>
  <si>
    <t>土日祝合計</t>
    <rPh sb="0" eb="2">
      <t>ドニチ</t>
    </rPh>
    <rPh sb="2" eb="3">
      <t>シュク</t>
    </rPh>
    <rPh sb="3" eb="5">
      <t>ゴウケイ</t>
    </rPh>
    <phoneticPr fontId="22"/>
  </si>
  <si>
    <t>日数合計</t>
    <rPh sb="0" eb="2">
      <t>ニッスウ</t>
    </rPh>
    <rPh sb="2" eb="4">
      <t>ゴウケイ</t>
    </rPh>
    <phoneticPr fontId="22"/>
  </si>
  <si>
    <t>訓練時間合計</t>
    <rPh sb="0" eb="2">
      <t>クンレン</t>
    </rPh>
    <rPh sb="2" eb="4">
      <t>ジカン</t>
    </rPh>
    <phoneticPr fontId="22"/>
  </si>
  <si>
    <t>オンライン形態</t>
    <rPh sb="5" eb="7">
      <t>ケイタイ</t>
    </rPh>
    <phoneticPr fontId="22"/>
  </si>
  <si>
    <t>混在型</t>
    <rPh sb="0" eb="3">
      <t>コンザイガタ</t>
    </rPh>
    <phoneticPr fontId="22"/>
  </si>
  <si>
    <t>単独型</t>
    <rPh sb="0" eb="2">
      <t>タンドク</t>
    </rPh>
    <rPh sb="2" eb="3">
      <t>カタ</t>
    </rPh>
    <phoneticPr fontId="22"/>
  </si>
  <si>
    <t>無指定</t>
    <rPh sb="0" eb="3">
      <t>ムシテイ</t>
    </rPh>
    <phoneticPr fontId="22"/>
  </si>
  <si>
    <t>訓練開始日</t>
    <rPh sb="0" eb="2">
      <t>クンレン</t>
    </rPh>
    <rPh sb="2" eb="4">
      <t>カイシ</t>
    </rPh>
    <rPh sb="4" eb="5">
      <t>ビ</t>
    </rPh>
    <phoneticPr fontId="22"/>
  </si>
  <si>
    <t>併用</t>
    <rPh sb="0" eb="2">
      <t>ヘイヨウ</t>
    </rPh>
    <phoneticPr fontId="22"/>
  </si>
  <si>
    <t>○</t>
    <phoneticPr fontId="22"/>
  </si>
  <si>
    <t>△</t>
    <phoneticPr fontId="22"/>
  </si>
  <si>
    <t>△</t>
    <phoneticPr fontId="22"/>
  </si>
  <si>
    <t>○</t>
    <phoneticPr fontId="22"/>
  </si>
  <si>
    <t>オンライン訓練・形態選択</t>
    <rPh sb="5" eb="7">
      <t>クンレン</t>
    </rPh>
    <rPh sb="8" eb="10">
      <t>ケイタイ</t>
    </rPh>
    <rPh sb="10" eb="12">
      <t>センタク</t>
    </rPh>
    <phoneticPr fontId="22"/>
  </si>
  <si>
    <t>1か月目</t>
    <rPh sb="2" eb="4">
      <t>ゲツメ</t>
    </rPh>
    <phoneticPr fontId="22"/>
  </si>
  <si>
    <t>オンライン訓練時間計算</t>
    <rPh sb="5" eb="7">
      <t>クンレン</t>
    </rPh>
    <rPh sb="7" eb="9">
      <t>ジカン</t>
    </rPh>
    <rPh sb="9" eb="11">
      <t>ケイサン</t>
    </rPh>
    <phoneticPr fontId="22"/>
  </si>
  <si>
    <t>オンライン訓練日</t>
    <rPh sb="5" eb="7">
      <t>クンレン</t>
    </rPh>
    <rPh sb="7" eb="8">
      <t>ビ</t>
    </rPh>
    <phoneticPr fontId="22"/>
  </si>
  <si>
    <t>時間①</t>
    <rPh sb="0" eb="2">
      <t>ジカン</t>
    </rPh>
    <phoneticPr fontId="22"/>
  </si>
  <si>
    <t>時間②</t>
    <rPh sb="0" eb="2">
      <t>ジカン</t>
    </rPh>
    <phoneticPr fontId="22"/>
  </si>
  <si>
    <t>時間③</t>
    <rPh sb="0" eb="2">
      <t>ジカン</t>
    </rPh>
    <phoneticPr fontId="22"/>
  </si>
  <si>
    <t>時間④</t>
    <rPh sb="0" eb="2">
      <t>ジカン</t>
    </rPh>
    <phoneticPr fontId="22"/>
  </si>
  <si>
    <t>各月合計</t>
    <rPh sb="0" eb="2">
      <t>カクツキ</t>
    </rPh>
    <rPh sb="2" eb="4">
      <t>ゴウケイ</t>
    </rPh>
    <phoneticPr fontId="22"/>
  </si>
  <si>
    <t>２か月目</t>
    <rPh sb="2" eb="4">
      <t>ゲツメ</t>
    </rPh>
    <phoneticPr fontId="22"/>
  </si>
  <si>
    <t>３か月目</t>
    <rPh sb="2" eb="4">
      <t>ゲツメ</t>
    </rPh>
    <phoneticPr fontId="22"/>
  </si>
  <si>
    <t>４か月目</t>
    <rPh sb="2" eb="4">
      <t>ゲツメ</t>
    </rPh>
    <phoneticPr fontId="22"/>
  </si>
  <si>
    <t>５か月目</t>
    <rPh sb="2" eb="4">
      <t>ゲツメ</t>
    </rPh>
    <phoneticPr fontId="22"/>
  </si>
  <si>
    <t>６か月目</t>
    <rPh sb="2" eb="4">
      <t>ゲツメ</t>
    </rPh>
    <phoneticPr fontId="22"/>
  </si>
  <si>
    <t>オンライン時間総合計</t>
    <rPh sb="5" eb="7">
      <t>ジカン</t>
    </rPh>
    <rPh sb="7" eb="8">
      <t>ソウ</t>
    </rPh>
    <rPh sb="8" eb="10">
      <t>ゴウケイ</t>
    </rPh>
    <phoneticPr fontId="22"/>
  </si>
  <si>
    <t>オンライン訓練設定</t>
    <phoneticPr fontId="22"/>
  </si>
  <si>
    <t>様式1!$K$37=訓練終了日</t>
    <phoneticPr fontId="22"/>
  </si>
  <si>
    <t>F</t>
    <phoneticPr fontId="22"/>
  </si>
  <si>
    <t>G</t>
    <phoneticPr fontId="22"/>
  </si>
  <si>
    <t>H</t>
    <phoneticPr fontId="22"/>
  </si>
  <si>
    <t>I</t>
    <phoneticPr fontId="22"/>
  </si>
  <si>
    <t>J</t>
    <phoneticPr fontId="22"/>
  </si>
  <si>
    <t>K</t>
    <phoneticPr fontId="22"/>
  </si>
  <si>
    <t>L</t>
    <phoneticPr fontId="22"/>
  </si>
  <si>
    <t>M</t>
    <phoneticPr fontId="22"/>
  </si>
  <si>
    <t>N</t>
    <phoneticPr fontId="22"/>
  </si>
  <si>
    <t>O</t>
    <phoneticPr fontId="22"/>
  </si>
  <si>
    <t>P</t>
    <phoneticPr fontId="22"/>
  </si>
  <si>
    <t>Q</t>
    <phoneticPr fontId="22"/>
  </si>
  <si>
    <t>R</t>
    <phoneticPr fontId="22"/>
  </si>
  <si>
    <t>S</t>
    <phoneticPr fontId="22"/>
  </si>
  <si>
    <t>T</t>
    <phoneticPr fontId="22"/>
  </si>
  <si>
    <t>U</t>
    <phoneticPr fontId="22"/>
  </si>
  <si>
    <t>V</t>
    <phoneticPr fontId="22"/>
  </si>
  <si>
    <t>W</t>
    <phoneticPr fontId="22"/>
  </si>
  <si>
    <t>X</t>
    <phoneticPr fontId="22"/>
  </si>
  <si>
    <t>Y</t>
    <phoneticPr fontId="22"/>
  </si>
  <si>
    <t>Z</t>
    <phoneticPr fontId="22"/>
  </si>
  <si>
    <t>AA</t>
    <phoneticPr fontId="22"/>
  </si>
  <si>
    <t>AB</t>
    <phoneticPr fontId="22"/>
  </si>
  <si>
    <t>AC</t>
    <phoneticPr fontId="22"/>
  </si>
  <si>
    <t>AD</t>
    <phoneticPr fontId="22"/>
  </si>
  <si>
    <t>AE</t>
    <phoneticPr fontId="22"/>
  </si>
  <si>
    <t>AF</t>
    <phoneticPr fontId="22"/>
  </si>
  <si>
    <t>AG</t>
    <phoneticPr fontId="22"/>
  </si>
  <si>
    <r>
      <t>青字：曜日行、</t>
    </r>
    <r>
      <rPr>
        <sz val="14"/>
        <color rgb="FFFF0000"/>
        <rFont val="游ゴシック Medium"/>
        <family val="3"/>
        <charset val="128"/>
      </rPr>
      <t>赤字：時間行、</t>
    </r>
    <r>
      <rPr>
        <sz val="14"/>
        <color rgb="FF6900D2"/>
        <rFont val="游ゴシック Medium"/>
        <family val="3"/>
        <charset val="128"/>
      </rPr>
      <t>紫字：訓練内容行</t>
    </r>
    <r>
      <rPr>
        <b/>
        <sz val="14"/>
        <rFont val="游ゴシック Medium"/>
        <family val="3"/>
        <charset val="128"/>
      </rPr>
      <t>　☟</t>
    </r>
    <rPh sb="0" eb="2">
      <t>アオジ</t>
    </rPh>
    <rPh sb="3" eb="5">
      <t>ヨウビ</t>
    </rPh>
    <rPh sb="5" eb="6">
      <t>ギョウ</t>
    </rPh>
    <rPh sb="7" eb="9">
      <t>アカジ</t>
    </rPh>
    <rPh sb="10" eb="12">
      <t>ジカン</t>
    </rPh>
    <rPh sb="12" eb="13">
      <t>ギョウ</t>
    </rPh>
    <rPh sb="14" eb="15">
      <t>ムラサキ</t>
    </rPh>
    <rPh sb="15" eb="16">
      <t>ジ</t>
    </rPh>
    <rPh sb="17" eb="19">
      <t>クンレン</t>
    </rPh>
    <rPh sb="19" eb="21">
      <t>ナイヨウ</t>
    </rPh>
    <rPh sb="21" eb="22">
      <t>ギョウ</t>
    </rPh>
    <phoneticPr fontId="22"/>
  </si>
  <si>
    <t>-</t>
    <phoneticPr fontId="22"/>
  </si>
  <si>
    <t>行位置</t>
    <rPh sb="0" eb="1">
      <t>ギョウ</t>
    </rPh>
    <rPh sb="1" eb="3">
      <t>イチ</t>
    </rPh>
    <phoneticPr fontId="22"/>
  </si>
  <si>
    <t>列位置☞</t>
    <rPh sb="0" eb="1">
      <t>レツ</t>
    </rPh>
    <rPh sb="1" eb="3">
      <t>イチ</t>
    </rPh>
    <phoneticPr fontId="22"/>
  </si>
  <si>
    <t>《省》</t>
    <phoneticPr fontId="21"/>
  </si>
  <si>
    <t>類型５
(※５)</t>
    <phoneticPr fontId="22"/>
  </si>
  <si>
    <t>※５　類型５は企業実習を担当する講師のみが認められるものであること。</t>
    <phoneticPr fontId="22"/>
  </si>
  <si>
    <t>　　　 求職者支援訓練を担当する講師が満たすべき認定基準について</t>
    <phoneticPr fontId="22"/>
  </si>
  <si>
    <t>　９　キャリアコンサルティング担当者の要件が確認できる書類</t>
    <phoneticPr fontId="22"/>
  </si>
  <si>
    <t>（通常コース）</t>
    <rPh sb="1" eb="3">
      <t>ツウジョウ</t>
    </rPh>
    <phoneticPr fontId="22"/>
  </si>
  <si>
    <t>明治</t>
    <rPh sb="0" eb="2">
      <t>メイジ</t>
    </rPh>
    <phoneticPr fontId="22"/>
  </si>
  <si>
    <t>1</t>
  </si>
  <si>
    <t>1868</t>
  </si>
  <si>
    <t>大正</t>
    <rPh sb="0" eb="2">
      <t>タイショウ</t>
    </rPh>
    <phoneticPr fontId="22"/>
  </si>
  <si>
    <t>2</t>
  </si>
  <si>
    <t>1912</t>
  </si>
  <si>
    <t>昭和</t>
    <rPh sb="0" eb="2">
      <t>ショウワ</t>
    </rPh>
    <phoneticPr fontId="22"/>
  </si>
  <si>
    <t>3</t>
  </si>
  <si>
    <t>1926</t>
  </si>
  <si>
    <t>1989</t>
  </si>
  <si>
    <t>2019</t>
  </si>
  <si>
    <t>＜修正履歴＞</t>
    <rPh sb="1" eb="3">
      <t>シュウセイ</t>
    </rPh>
    <rPh sb="3" eb="5">
      <t>リレキ</t>
    </rPh>
    <phoneticPr fontId="22"/>
  </si>
  <si>
    <t>修正年月日</t>
    <rPh sb="0" eb="2">
      <t>シュウセイ</t>
    </rPh>
    <rPh sb="2" eb="5">
      <t>ネンガッピ</t>
    </rPh>
    <phoneticPr fontId="22"/>
  </si>
  <si>
    <t>シート名</t>
    <rPh sb="3" eb="4">
      <t>メイ</t>
    </rPh>
    <phoneticPr fontId="22"/>
  </si>
  <si>
    <t>修正内容</t>
    <rPh sb="0" eb="2">
      <t>シュウセイ</t>
    </rPh>
    <rPh sb="2" eb="4">
      <t>ナイヨウ</t>
    </rPh>
    <phoneticPr fontId="22"/>
  </si>
  <si>
    <t>2022.10.05</t>
    <phoneticPr fontId="22"/>
  </si>
  <si>
    <t>機構処理</t>
    <rPh sb="0" eb="2">
      <t>キコウ</t>
    </rPh>
    <rPh sb="2" eb="4">
      <t>ショリ</t>
    </rPh>
    <phoneticPr fontId="22"/>
  </si>
  <si>
    <t>名前定義「元号CD」に、”明治”・”大正”・”昭和”を追加して、名前定義の範囲変更
（N6：P12）　→（N6：P14）</t>
    <rPh sb="0" eb="2">
      <t>ナマエ</t>
    </rPh>
    <rPh sb="2" eb="4">
      <t>テイギ</t>
    </rPh>
    <rPh sb="5" eb="7">
      <t>ゲンゴウ</t>
    </rPh>
    <rPh sb="13" eb="15">
      <t>メイジ</t>
    </rPh>
    <rPh sb="18" eb="20">
      <t>タイショウ</t>
    </rPh>
    <rPh sb="23" eb="25">
      <t>ショウワ</t>
    </rPh>
    <rPh sb="27" eb="29">
      <t>ツイカ</t>
    </rPh>
    <rPh sb="32" eb="34">
      <t>ナマエ</t>
    </rPh>
    <rPh sb="34" eb="36">
      <t>テイギ</t>
    </rPh>
    <rPh sb="37" eb="39">
      <t>ハンイ</t>
    </rPh>
    <rPh sb="39" eb="41">
      <t>ヘンコウ</t>
    </rPh>
    <phoneticPr fontId="22"/>
  </si>
  <si>
    <t>様式4号</t>
    <rPh sb="0" eb="2">
      <t>ヨウシキ</t>
    </rPh>
    <rPh sb="3" eb="4">
      <t>ゴウ</t>
    </rPh>
    <phoneticPr fontId="22"/>
  </si>
  <si>
    <t>設立年月日欄の年号選択を、機構処理シートの「設立年号」より選択するように変更</t>
    <rPh sb="0" eb="2">
      <t>セツリツ</t>
    </rPh>
    <rPh sb="2" eb="5">
      <t>ネンガッピ</t>
    </rPh>
    <rPh sb="5" eb="6">
      <t>ラン</t>
    </rPh>
    <rPh sb="7" eb="9">
      <t>ネンゴウ</t>
    </rPh>
    <rPh sb="9" eb="11">
      <t>センタク</t>
    </rPh>
    <rPh sb="13" eb="15">
      <t>キコウ</t>
    </rPh>
    <rPh sb="15" eb="17">
      <t>ショリ</t>
    </rPh>
    <rPh sb="22" eb="24">
      <t>セツリツ</t>
    </rPh>
    <rPh sb="24" eb="26">
      <t>ネンゴウ</t>
    </rPh>
    <rPh sb="29" eb="31">
      <t>センタク</t>
    </rPh>
    <rPh sb="36" eb="38">
      <t>ヘンコウ</t>
    </rPh>
    <phoneticPr fontId="22"/>
  </si>
  <si>
    <t>様式7-3号</t>
    <rPh sb="0" eb="2">
      <t>ヨウシキ</t>
    </rPh>
    <rPh sb="5" eb="6">
      <t>ゴウ</t>
    </rPh>
    <phoneticPr fontId="22"/>
  </si>
  <si>
    <t>企業実習有無</t>
    <rPh sb="0" eb="2">
      <t>キギョウ</t>
    </rPh>
    <rPh sb="2" eb="4">
      <t>ジッシュウ</t>
    </rPh>
    <rPh sb="4" eb="6">
      <t>ウム</t>
    </rPh>
    <phoneticPr fontId="22"/>
  </si>
  <si>
    <t>企業実習時間</t>
    <rPh sb="0" eb="6">
      <t>キギョウジッシュウジカン</t>
    </rPh>
    <phoneticPr fontId="22"/>
  </si>
  <si>
    <t>様式15の1実</t>
  </si>
  <si>
    <t>様式15の2実</t>
    <phoneticPr fontId="22"/>
  </si>
  <si>
    <t>様式5実</t>
  </si>
  <si>
    <t>名前の定義の追加：「職歴年号」（N10：N14）　→　様式7-3号、様式9号の年号選択用</t>
    <rPh sb="0" eb="2">
      <t>ナマエ</t>
    </rPh>
    <rPh sb="3" eb="5">
      <t>テイギ</t>
    </rPh>
    <rPh sb="6" eb="8">
      <t>ツイカ</t>
    </rPh>
    <rPh sb="10" eb="12">
      <t>ショクレキ</t>
    </rPh>
    <rPh sb="12" eb="14">
      <t>ネンゴウ</t>
    </rPh>
    <rPh sb="34" eb="36">
      <t>ヨウシキ</t>
    </rPh>
    <rPh sb="37" eb="38">
      <t>ゴウ</t>
    </rPh>
    <phoneticPr fontId="22"/>
  </si>
  <si>
    <t>名前の定義の追加：「設立年号」（N8：N14）　  →　様式4号の年号選択用（設立年月日）</t>
    <rPh sb="0" eb="2">
      <t>ナマエ</t>
    </rPh>
    <rPh sb="3" eb="5">
      <t>テイギ</t>
    </rPh>
    <rPh sb="6" eb="8">
      <t>ツイカ</t>
    </rPh>
    <rPh sb="10" eb="12">
      <t>セツリツ</t>
    </rPh>
    <rPh sb="12" eb="14">
      <t>ネンゴウ</t>
    </rPh>
    <rPh sb="28" eb="30">
      <t>ヨウシキ</t>
    </rPh>
    <rPh sb="31" eb="32">
      <t>ゴウ</t>
    </rPh>
    <rPh sb="33" eb="35">
      <t>ネンゴウ</t>
    </rPh>
    <rPh sb="35" eb="37">
      <t>センタク</t>
    </rPh>
    <rPh sb="37" eb="38">
      <t>ヨウ</t>
    </rPh>
    <rPh sb="39" eb="41">
      <t>セツリツ</t>
    </rPh>
    <rPh sb="41" eb="44">
      <t>ネンガッピ</t>
    </rPh>
    <phoneticPr fontId="22"/>
  </si>
  <si>
    <t>様式9号</t>
    <rPh sb="0" eb="2">
      <t>ヨウシキ</t>
    </rPh>
    <rPh sb="3" eb="4">
      <t>ゴウ</t>
    </rPh>
    <phoneticPr fontId="22"/>
  </si>
  <si>
    <t>職歴欄の年号選択を、機構処理シートの「職歴年号」より選択するように変更</t>
    <rPh sb="0" eb="2">
      <t>ショクレキ</t>
    </rPh>
    <rPh sb="2" eb="3">
      <t>ラン</t>
    </rPh>
    <rPh sb="4" eb="6">
      <t>ネンゴウ</t>
    </rPh>
    <rPh sb="6" eb="8">
      <t>センタク</t>
    </rPh>
    <rPh sb="19" eb="20">
      <t>ショク</t>
    </rPh>
    <rPh sb="20" eb="21">
      <t>レキ</t>
    </rPh>
    <phoneticPr fontId="22"/>
  </si>
  <si>
    <t>職業紹介事業許可の「許可取得年月日」を、機構処理シートの「職歴年号」より選択するように変更</t>
    <rPh sb="0" eb="2">
      <t>ショクギョウ</t>
    </rPh>
    <rPh sb="2" eb="4">
      <t>ショウカイ</t>
    </rPh>
    <rPh sb="4" eb="6">
      <t>ジギョウ</t>
    </rPh>
    <rPh sb="6" eb="8">
      <t>キョカ</t>
    </rPh>
    <rPh sb="10" eb="12">
      <t>キョカ</t>
    </rPh>
    <rPh sb="12" eb="14">
      <t>シュトク</t>
    </rPh>
    <rPh sb="14" eb="17">
      <t>ネンガッピ</t>
    </rPh>
    <rPh sb="29" eb="30">
      <t>ショク</t>
    </rPh>
    <rPh sb="30" eb="31">
      <t>レキ</t>
    </rPh>
    <phoneticPr fontId="22"/>
  </si>
  <si>
    <t>・【ISO29993及びISO21001取得】あり
審査登録証（写）を添付</t>
    <phoneticPr fontId="22"/>
  </si>
  <si>
    <t>名前の定義の追加：「企業実習時間」（G38）　 →　様式5（基・実）$AJ$114よりセット</t>
    <rPh sb="0" eb="2">
      <t>ナマエ</t>
    </rPh>
    <rPh sb="3" eb="5">
      <t>テイギ</t>
    </rPh>
    <rPh sb="6" eb="8">
      <t>ツイカ</t>
    </rPh>
    <rPh sb="10" eb="12">
      <t>キギョウ</t>
    </rPh>
    <rPh sb="12" eb="14">
      <t>ジッシュウ</t>
    </rPh>
    <rPh sb="14" eb="16">
      <t>ジカン</t>
    </rPh>
    <rPh sb="26" eb="28">
      <t>ヨウシキ</t>
    </rPh>
    <rPh sb="30" eb="31">
      <t>モトイ</t>
    </rPh>
    <rPh sb="32" eb="33">
      <t>ジツ</t>
    </rPh>
    <phoneticPr fontId="22"/>
  </si>
  <si>
    <t>コース案内(裏)実</t>
  </si>
  <si>
    <t>コース案内(裏)基</t>
  </si>
  <si>
    <t>訓練時間総合計行の企業実習（AA122）は、名前定義：「企業実習」よりセット</t>
    <rPh sb="0" eb="2">
      <t>クンレン</t>
    </rPh>
    <rPh sb="2" eb="4">
      <t>ジカン</t>
    </rPh>
    <rPh sb="4" eb="5">
      <t>ソウ</t>
    </rPh>
    <rPh sb="5" eb="7">
      <t>ゴウケイ</t>
    </rPh>
    <rPh sb="7" eb="8">
      <t>ギョウ</t>
    </rPh>
    <rPh sb="9" eb="11">
      <t>キギョウ</t>
    </rPh>
    <rPh sb="11" eb="13">
      <t>ジッシュウ</t>
    </rPh>
    <rPh sb="22" eb="24">
      <t>ナマエ</t>
    </rPh>
    <rPh sb="24" eb="26">
      <t>テイギ</t>
    </rPh>
    <rPh sb="28" eb="30">
      <t>キギョウ</t>
    </rPh>
    <rPh sb="30" eb="32">
      <t>ジッシュウ</t>
    </rPh>
    <phoneticPr fontId="22"/>
  </si>
  <si>
    <t>企業実習時間を、名前定義：「企業実習時間」よりセット（セル：Y77、R85）</t>
    <rPh sb="0" eb="2">
      <t>キギョウ</t>
    </rPh>
    <rPh sb="2" eb="4">
      <t>ジッシュウ</t>
    </rPh>
    <rPh sb="4" eb="6">
      <t>ジカン</t>
    </rPh>
    <rPh sb="8" eb="10">
      <t>ナマエ</t>
    </rPh>
    <rPh sb="10" eb="12">
      <t>テイギ</t>
    </rPh>
    <rPh sb="14" eb="16">
      <t>キギョウ</t>
    </rPh>
    <rPh sb="16" eb="18">
      <t>ジッシュウ</t>
    </rPh>
    <rPh sb="18" eb="20">
      <t>ジカン</t>
    </rPh>
    <phoneticPr fontId="22"/>
  </si>
  <si>
    <t>企業実習時間を、名前定義：「企業実習時間」よりセット（セル：Z99、S109）</t>
    <rPh sb="0" eb="2">
      <t>キギョウ</t>
    </rPh>
    <rPh sb="2" eb="4">
      <t>ジッシュウ</t>
    </rPh>
    <rPh sb="4" eb="6">
      <t>ジカン</t>
    </rPh>
    <rPh sb="8" eb="10">
      <t>ナマエ</t>
    </rPh>
    <rPh sb="10" eb="12">
      <t>テイギ</t>
    </rPh>
    <rPh sb="14" eb="16">
      <t>キギョウ</t>
    </rPh>
    <rPh sb="16" eb="18">
      <t>ジッシュウ</t>
    </rPh>
    <rPh sb="18" eb="20">
      <t>ジカン</t>
    </rPh>
    <phoneticPr fontId="22"/>
  </si>
  <si>
    <r>
      <t>訓練時間総合計の</t>
    </r>
    <r>
      <rPr>
        <sz val="11"/>
        <color rgb="FFFF0000"/>
        <rFont val="HG丸ｺﾞｼｯｸM-PRO"/>
        <family val="3"/>
        <charset val="128"/>
      </rPr>
      <t>余計な数式を削除</t>
    </r>
    <r>
      <rPr>
        <sz val="11"/>
        <rFont val="HG丸ｺﾞｼｯｸM-PRO"/>
        <family val="3"/>
        <charset val="128"/>
      </rPr>
      <t>：訓練総時間</t>
    </r>
    <r>
      <rPr>
        <sz val="11"/>
        <color rgb="FFFF0000"/>
        <rFont val="HG丸ｺﾞｼｯｸM-PRO"/>
        <family val="3"/>
        <charset val="128"/>
      </rPr>
      <t>-IF(様式1!$E$21="",様式5基!$P$122,0)・・・マイナス記号以降削除
「</t>
    </r>
    <r>
      <rPr>
        <sz val="11"/>
        <rFont val="HG丸ｺﾞｼｯｸM-PRO"/>
        <family val="3"/>
        <charset val="128"/>
      </rPr>
      <t>企業実習の時間数」を、名前定義：「企業実習時間」よりセット</t>
    </r>
    <rPh sb="0" eb="2">
      <t>クンレン</t>
    </rPh>
    <rPh sb="2" eb="4">
      <t>ジカン</t>
    </rPh>
    <rPh sb="4" eb="5">
      <t>ソウ</t>
    </rPh>
    <rPh sb="5" eb="7">
      <t>ゴウケイ</t>
    </rPh>
    <rPh sb="8" eb="10">
      <t>ヨケイ</t>
    </rPh>
    <rPh sb="11" eb="13">
      <t>スウシキ</t>
    </rPh>
    <rPh sb="14" eb="16">
      <t>サクジョ</t>
    </rPh>
    <rPh sb="60" eb="62">
      <t>キゴウ</t>
    </rPh>
    <rPh sb="62" eb="64">
      <t>イコウ</t>
    </rPh>
    <rPh sb="64" eb="66">
      <t>サクジョ</t>
    </rPh>
    <rPh sb="68" eb="70">
      <t>キギョウ</t>
    </rPh>
    <rPh sb="70" eb="72">
      <t>ジッシュウ</t>
    </rPh>
    <rPh sb="73" eb="76">
      <t>ジカンスウ</t>
    </rPh>
    <rPh sb="79" eb="81">
      <t>ナマエ</t>
    </rPh>
    <rPh sb="81" eb="83">
      <t>テイギ</t>
    </rPh>
    <rPh sb="85" eb="87">
      <t>キギョウ</t>
    </rPh>
    <rPh sb="87" eb="89">
      <t>ジッシュウ</t>
    </rPh>
    <rPh sb="89" eb="91">
      <t>ジカン</t>
    </rPh>
    <phoneticPr fontId="22"/>
  </si>
  <si>
    <r>
      <t>訓練時間総合計の</t>
    </r>
    <r>
      <rPr>
        <sz val="11"/>
        <color rgb="FFFF0000"/>
        <rFont val="HG丸ｺﾞｼｯｸM-PRO"/>
        <family val="3"/>
        <charset val="128"/>
      </rPr>
      <t>余計な数式を削除</t>
    </r>
    <r>
      <rPr>
        <sz val="11"/>
        <rFont val="HG丸ｺﾞｼｯｸM-PRO"/>
        <family val="3"/>
        <charset val="128"/>
      </rPr>
      <t>：訓練総時間</t>
    </r>
    <r>
      <rPr>
        <sz val="11"/>
        <color rgb="FFFF0000"/>
        <rFont val="HG丸ｺﾞｼｯｸM-PRO"/>
        <family val="3"/>
        <charset val="128"/>
      </rPr>
      <t>-IF(様式1!$E$21="",様式5基!$P$122,0)・・・マイナス記号以降削除
「</t>
    </r>
    <r>
      <rPr>
        <sz val="11"/>
        <rFont val="HG丸ｺﾞｼｯｸM-PRO"/>
        <family val="3"/>
        <charset val="128"/>
      </rPr>
      <t>企業実習時間数」を、名前定義：「企業実習時間」よりセット</t>
    </r>
    <rPh sb="0" eb="2">
      <t>クンレン</t>
    </rPh>
    <rPh sb="2" eb="4">
      <t>ジカン</t>
    </rPh>
    <rPh sb="4" eb="5">
      <t>ソウ</t>
    </rPh>
    <rPh sb="5" eb="7">
      <t>ゴウケイ</t>
    </rPh>
    <rPh sb="8" eb="10">
      <t>ヨケイ</t>
    </rPh>
    <rPh sb="11" eb="13">
      <t>スウシキ</t>
    </rPh>
    <rPh sb="14" eb="16">
      <t>サクジョ</t>
    </rPh>
    <rPh sb="60" eb="62">
      <t>キゴウ</t>
    </rPh>
    <rPh sb="62" eb="64">
      <t>イコウ</t>
    </rPh>
    <rPh sb="64" eb="66">
      <t>サクジョ</t>
    </rPh>
    <phoneticPr fontId="22"/>
  </si>
  <si>
    <t>様式13の1実</t>
    <phoneticPr fontId="22"/>
  </si>
  <si>
    <t>様式13の1基</t>
    <rPh sb="6" eb="7">
      <t>キ</t>
    </rPh>
    <phoneticPr fontId="22"/>
  </si>
  <si>
    <r>
      <t>「訓練コース番号」の編集を削除
「訓練時間」を、名前定義：「訓練総時間」よりセット（</t>
    </r>
    <r>
      <rPr>
        <sz val="11"/>
        <color rgb="FFFF0000"/>
        <rFont val="HG丸ｺﾞｼｯｸM-PRO"/>
        <family val="3"/>
        <charset val="128"/>
      </rPr>
      <t>TEXT(訓練総時間,"#,###時間")</t>
    </r>
    <r>
      <rPr>
        <sz val="11"/>
        <rFont val="HG丸ｺﾞｼｯｸM-PRO"/>
        <family val="3"/>
        <charset val="128"/>
      </rPr>
      <t>）</t>
    </r>
    <rPh sb="1" eb="3">
      <t>クンレン</t>
    </rPh>
    <rPh sb="6" eb="8">
      <t>バンゴウ</t>
    </rPh>
    <rPh sb="10" eb="12">
      <t>ヘンシュウ</t>
    </rPh>
    <rPh sb="13" eb="15">
      <t>サクジョ</t>
    </rPh>
    <rPh sb="17" eb="19">
      <t>クンレン</t>
    </rPh>
    <rPh sb="19" eb="21">
      <t>ジカン</t>
    </rPh>
    <rPh sb="24" eb="26">
      <t>ナマエ</t>
    </rPh>
    <rPh sb="26" eb="28">
      <t>テイギ</t>
    </rPh>
    <rPh sb="30" eb="32">
      <t>クンレン</t>
    </rPh>
    <rPh sb="32" eb="33">
      <t>ソウ</t>
    </rPh>
    <rPh sb="33" eb="35">
      <t>ジカン</t>
    </rPh>
    <rPh sb="47" eb="49">
      <t>クンレン</t>
    </rPh>
    <rPh sb="49" eb="50">
      <t>ソウ</t>
    </rPh>
    <rPh sb="50" eb="52">
      <t>ジカン</t>
    </rPh>
    <rPh sb="59" eb="61">
      <t>ジカン</t>
    </rPh>
    <phoneticPr fontId="22"/>
  </si>
  <si>
    <t>2022.11.14</t>
    <phoneticPr fontId="22"/>
  </si>
  <si>
    <t>コース案内（表）</t>
    <rPh sb="3" eb="5">
      <t>アンナイ</t>
    </rPh>
    <rPh sb="6" eb="7">
      <t>オモテ</t>
    </rPh>
    <phoneticPr fontId="22"/>
  </si>
  <si>
    <t>＜条件付き書式の反映不具合（原本は不具合なし）のため修正＞</t>
    <rPh sb="1" eb="4">
      <t>ジョウケンツ</t>
    </rPh>
    <rPh sb="5" eb="7">
      <t>ショシキ</t>
    </rPh>
    <rPh sb="8" eb="10">
      <t>ハンエイ</t>
    </rPh>
    <rPh sb="10" eb="13">
      <t>フグアイ</t>
    </rPh>
    <rPh sb="14" eb="16">
      <t>ゲンポン</t>
    </rPh>
    <rPh sb="17" eb="20">
      <t>フグアイ</t>
    </rPh>
    <rPh sb="26" eb="28">
      <t>シュウセイ</t>
    </rPh>
    <phoneticPr fontId="22"/>
  </si>
  <si>
    <t xml:space="preserve">第５号
</t>
    <phoneticPr fontId="22"/>
  </si>
  <si>
    <t>認定様式第５号添付書類２</t>
    <rPh sb="0" eb="2">
      <t>ニンテイ</t>
    </rPh>
    <rPh sb="2" eb="4">
      <t>ヨウシキ</t>
    </rPh>
    <rPh sb="4" eb="5">
      <t>ダイ</t>
    </rPh>
    <rPh sb="6" eb="7">
      <t>ゴウ</t>
    </rPh>
    <rPh sb="7" eb="9">
      <t>テンプ</t>
    </rPh>
    <rPh sb="9" eb="11">
      <t>ショルイ</t>
    </rPh>
    <phoneticPr fontId="22"/>
  </si>
  <si>
    <t>（様式A-54）</t>
    <rPh sb="1" eb="3">
      <t>ヨウシキ</t>
    </rPh>
    <phoneticPr fontId="22"/>
  </si>
  <si>
    <t>企業実習実施計画書</t>
    <rPh sb="0" eb="2">
      <t>キギョウ</t>
    </rPh>
    <rPh sb="2" eb="4">
      <t>ジッシュウ</t>
    </rPh>
    <phoneticPr fontId="22"/>
  </si>
  <si>
    <t>実施予定日数</t>
    <rPh sb="0" eb="2">
      <t>ジッシ</t>
    </rPh>
    <rPh sb="2" eb="4">
      <t>ヨテイ</t>
    </rPh>
    <rPh sb="4" eb="6">
      <t>ニッスウ</t>
    </rPh>
    <phoneticPr fontId="21"/>
  </si>
  <si>
    <t>企業実習先の事業所名</t>
    <rPh sb="0" eb="2">
      <t>キギョウ</t>
    </rPh>
    <rPh sb="2" eb="4">
      <t>ジッシュウ</t>
    </rPh>
    <rPh sb="4" eb="5">
      <t>サキ</t>
    </rPh>
    <rPh sb="6" eb="9">
      <t>ジギョウショ</t>
    </rPh>
    <rPh sb="9" eb="10">
      <t>メイ</t>
    </rPh>
    <phoneticPr fontId="22"/>
  </si>
  <si>
    <t>企業実習実施計画書</t>
  </si>
  <si>
    <t>「IT分野」又は「デザイン分野」（WEBデザイン訓練コース）における特例措置（実習促進奨励金）の適用を受けようとする訓練コース以外ではこのシートは不要です。</t>
    <rPh sb="3" eb="5">
      <t>ブンヤ</t>
    </rPh>
    <rPh sb="6" eb="7">
      <t>マタ</t>
    </rPh>
    <rPh sb="13" eb="15">
      <t>ブンヤ</t>
    </rPh>
    <rPh sb="24" eb="26">
      <t>クンレン</t>
    </rPh>
    <rPh sb="34" eb="36">
      <t>トクレイ</t>
    </rPh>
    <rPh sb="36" eb="38">
      <t>ソチ</t>
    </rPh>
    <rPh sb="39" eb="41">
      <t>ジッシュウ</t>
    </rPh>
    <rPh sb="41" eb="43">
      <t>ソクシン</t>
    </rPh>
    <rPh sb="43" eb="46">
      <t>ショウレイキン</t>
    </rPh>
    <rPh sb="48" eb="50">
      <t>テキヨウ</t>
    </rPh>
    <rPh sb="51" eb="52">
      <t>ウ</t>
    </rPh>
    <rPh sb="58" eb="60">
      <t>クンレン</t>
    </rPh>
    <phoneticPr fontId="22"/>
  </si>
  <si>
    <t>※別添　認定様式第10号(No.　～No.　)を参照</t>
    <phoneticPr fontId="22"/>
  </si>
  <si>
    <t>（25）WEBデザイン関係の資格試験合格書等の写しの提出について
      （WEBデザインの訓練コースにおける認定職業訓練実施基本奨励金の特例措置を希望する申請機関のみ）</t>
    <rPh sb="11" eb="13">
      <t>カンケイ</t>
    </rPh>
    <rPh sb="14" eb="16">
      <t>シカク</t>
    </rPh>
    <rPh sb="16" eb="18">
      <t>シケン</t>
    </rPh>
    <rPh sb="18" eb="20">
      <t>ゴウカク</t>
    </rPh>
    <rPh sb="20" eb="21">
      <t>ショ</t>
    </rPh>
    <rPh sb="21" eb="22">
      <t>トウ</t>
    </rPh>
    <rPh sb="23" eb="24">
      <t>ウツ</t>
    </rPh>
    <rPh sb="26" eb="28">
      <t>テイシュツ</t>
    </rPh>
    <rPh sb="48" eb="50">
      <t>クンレン</t>
    </rPh>
    <rPh sb="57" eb="59">
      <t>ニンテイ</t>
    </rPh>
    <rPh sb="59" eb="61">
      <t>ショクギョウ</t>
    </rPh>
    <rPh sb="61" eb="63">
      <t>クンレン</t>
    </rPh>
    <rPh sb="63" eb="65">
      <t>ジッシ</t>
    </rPh>
    <rPh sb="65" eb="67">
      <t>キホン</t>
    </rPh>
    <rPh sb="67" eb="70">
      <t>ショウレイキン</t>
    </rPh>
    <rPh sb="71" eb="73">
      <t>トクレイ</t>
    </rPh>
    <rPh sb="73" eb="75">
      <t>ソチ</t>
    </rPh>
    <rPh sb="76" eb="78">
      <t>キボウ</t>
    </rPh>
    <rPh sb="80" eb="82">
      <t>シンセイ</t>
    </rPh>
    <rPh sb="82" eb="84">
      <t>キカン</t>
    </rPh>
    <phoneticPr fontId="22"/>
  </si>
  <si>
    <t>2022.12.15</t>
    <phoneticPr fontId="22"/>
  </si>
  <si>
    <t>一覧表</t>
    <rPh sb="0" eb="2">
      <t>イチラン</t>
    </rPh>
    <rPh sb="2" eb="3">
      <t>ヒョウ</t>
    </rPh>
    <phoneticPr fontId="22"/>
  </si>
  <si>
    <t>「企業実習促進奨励金」の支給を希望する場合に「○」を記入</t>
    <phoneticPr fontId="22"/>
  </si>
  <si>
    <t>様式5企業実習計画書</t>
    <phoneticPr fontId="22"/>
  </si>
  <si>
    <t>コース案内(表)</t>
  </si>
  <si>
    <t>ＩＴ分野の特例措置、WEBデザイン訓練コースの特例措置、および実習促進奨励金を希望する場合の記述内容についてのコメントを追加</t>
    <rPh sb="2" eb="4">
      <t>ブンヤ</t>
    </rPh>
    <rPh sb="5" eb="7">
      <t>トクレイ</t>
    </rPh>
    <rPh sb="7" eb="9">
      <t>ソチ</t>
    </rPh>
    <rPh sb="17" eb="19">
      <t>クンレン</t>
    </rPh>
    <rPh sb="31" eb="33">
      <t>ジッシュウ</t>
    </rPh>
    <rPh sb="33" eb="35">
      <t>ソクシン</t>
    </rPh>
    <rPh sb="35" eb="38">
      <t>ショウレイキン</t>
    </rPh>
    <rPh sb="43" eb="45">
      <t>バアイ</t>
    </rPh>
    <phoneticPr fontId="22"/>
  </si>
  <si>
    <t>指定できません</t>
    <rPh sb="0" eb="2">
      <t>シテイ</t>
    </rPh>
    <phoneticPr fontId="22"/>
  </si>
  <si>
    <t>指定できません</t>
    <phoneticPr fontId="22"/>
  </si>
  <si>
    <t>=IF(AND(G30&lt;&gt;"",G8="○"),IFERROR(FIND("【企業実習促進】",UPPER(JIS(G30))),0),100)</t>
    <phoneticPr fontId="22"/>
  </si>
  <si>
    <t>新規追加シート（企業実習促進奨励金の希望ありの場合に表示）</t>
    <rPh sb="0" eb="2">
      <t>シンキ</t>
    </rPh>
    <rPh sb="2" eb="4">
      <t>ツイカ</t>
    </rPh>
    <rPh sb="18" eb="20">
      <t>キボウ</t>
    </rPh>
    <rPh sb="23" eb="25">
      <t>バアイ</t>
    </rPh>
    <rPh sb="26" eb="28">
      <t>ヒョウジ</t>
    </rPh>
    <phoneticPr fontId="22"/>
  </si>
  <si>
    <t>企業実習実施計画書（様式A-54）　　　※実習奨励金の特例措置の適用を受けようとする場合に限る</t>
    <rPh sb="0" eb="2">
      <t>キギョウ</t>
    </rPh>
    <rPh sb="2" eb="4">
      <t>ジッシュウ</t>
    </rPh>
    <rPh sb="4" eb="6">
      <t>ジッシ</t>
    </rPh>
    <rPh sb="6" eb="9">
      <t>ケイカクショ</t>
    </rPh>
    <rPh sb="21" eb="23">
      <t>ジッシュウ</t>
    </rPh>
    <rPh sb="23" eb="26">
      <t>ショウレイキン</t>
    </rPh>
    <rPh sb="27" eb="29">
      <t>トクレイ</t>
    </rPh>
    <rPh sb="29" eb="31">
      <t>ソチ</t>
    </rPh>
    <rPh sb="32" eb="34">
      <t>テキヨウ</t>
    </rPh>
    <rPh sb="35" eb="36">
      <t>ウ</t>
    </rPh>
    <rPh sb="42" eb="44">
      <t>バアイ</t>
    </rPh>
    <rPh sb="45" eb="46">
      <t>カギ</t>
    </rPh>
    <phoneticPr fontId="21"/>
  </si>
  <si>
    <t>「企業実習促進奨励金」の支給を希望する場合に「○」を記入</t>
    <phoneticPr fontId="22"/>
  </si>
  <si>
    <t>・・・ＩＴ分野またはデザイン分野で、実習促進奨励金を希望する場合に表示</t>
    <rPh sb="5" eb="7">
      <t>ブンヤ</t>
    </rPh>
    <rPh sb="14" eb="16">
      <t>ブンヤ</t>
    </rPh>
    <rPh sb="18" eb="20">
      <t>ジッシュウ</t>
    </rPh>
    <rPh sb="20" eb="22">
      <t>ソクシン</t>
    </rPh>
    <rPh sb="22" eb="25">
      <t>ショウレイキン</t>
    </rPh>
    <rPh sb="30" eb="32">
      <t>バアイ</t>
    </rPh>
    <rPh sb="33" eb="35">
      <t>ヒョウジ</t>
    </rPh>
    <phoneticPr fontId="22"/>
  </si>
  <si>
    <t>様式5基＆様式5実</t>
    <rPh sb="0" eb="2">
      <t>ヨウシキ</t>
    </rPh>
    <rPh sb="3" eb="4">
      <t>キ</t>
    </rPh>
    <phoneticPr fontId="22"/>
  </si>
  <si>
    <t>①「企業実習促進奨励金」の支給を希望する場合のチェック欄を追加（8行目）・・・ＩＴ分野またはデザイン分野の時</t>
    <rPh sb="27" eb="28">
      <t>ラン</t>
    </rPh>
    <rPh sb="29" eb="31">
      <t>ツイカ</t>
    </rPh>
    <rPh sb="33" eb="35">
      <t>ギョウメ</t>
    </rPh>
    <phoneticPr fontId="22"/>
  </si>
  <si>
    <t>②WEBデザインの訓練における基本奨励金の特例措置希望のチェック欄を追加（29行）・・デザイン分野の時</t>
    <rPh sb="32" eb="33">
      <t>ラン</t>
    </rPh>
    <rPh sb="34" eb="36">
      <t>ツイカ</t>
    </rPh>
    <rPh sb="39" eb="40">
      <t>ギョウ</t>
    </rPh>
    <rPh sb="50" eb="51">
      <t>トキ</t>
    </rPh>
    <phoneticPr fontId="22"/>
  </si>
  <si>
    <t>（様式A-54）</t>
    <phoneticPr fontId="22"/>
  </si>
  <si>
    <t>　「※別添　認定様式第10号(No.　～No.　)を参照」の文言表示</t>
    <rPh sb="3" eb="5">
      <t>ベッテン</t>
    </rPh>
    <rPh sb="6" eb="8">
      <t>ニンテイ</t>
    </rPh>
    <rPh sb="8" eb="10">
      <t>ヨウシキ</t>
    </rPh>
    <rPh sb="10" eb="11">
      <t>ダイ</t>
    </rPh>
    <rPh sb="13" eb="14">
      <t>ゴウ</t>
    </rPh>
    <rPh sb="26" eb="28">
      <t>サンショウ</t>
    </rPh>
    <rPh sb="30" eb="32">
      <t>モンゴン</t>
    </rPh>
    <rPh sb="32" eb="34">
      <t>ヒョウジ</t>
    </rPh>
    <phoneticPr fontId="22"/>
  </si>
  <si>
    <t>　　"○"を選択した場合、「企業実習・しない」（116行）の"✔"をはずす。「企業実習・する」を赤塗りつぶし</t>
    <rPh sb="6" eb="8">
      <t>センタク</t>
    </rPh>
    <rPh sb="10" eb="12">
      <t>バアイ</t>
    </rPh>
    <rPh sb="14" eb="16">
      <t>キギョウ</t>
    </rPh>
    <rPh sb="16" eb="18">
      <t>ジッシュウ</t>
    </rPh>
    <rPh sb="27" eb="28">
      <t>ギョウ</t>
    </rPh>
    <rPh sb="39" eb="41">
      <t>キギョウ</t>
    </rPh>
    <rPh sb="41" eb="43">
      <t>ジッシュウ</t>
    </rPh>
    <rPh sb="48" eb="49">
      <t>アカ</t>
    </rPh>
    <rPh sb="49" eb="50">
      <t>ヌ</t>
    </rPh>
    <phoneticPr fontId="22"/>
  </si>
  <si>
    <t>・・・留意事項・別紙13</t>
    <rPh sb="3" eb="5">
      <t>リュウイ</t>
    </rPh>
    <rPh sb="5" eb="7">
      <t>ジコウ</t>
    </rPh>
    <rPh sb="8" eb="10">
      <t>ベッシ</t>
    </rPh>
    <phoneticPr fontId="22"/>
  </si>
  <si>
    <t>（23）WEBデザイン関係の資格試験合格書等の写しの提出について
      （WEBデザインの訓練コースにおける認定職業訓練実施基本奨励金の特例措置を希望する申請機関のみ）</t>
    <rPh sb="11" eb="13">
      <t>カンケイ</t>
    </rPh>
    <rPh sb="14" eb="16">
      <t>シカク</t>
    </rPh>
    <rPh sb="16" eb="18">
      <t>シケン</t>
    </rPh>
    <rPh sb="18" eb="20">
      <t>ゴウカク</t>
    </rPh>
    <rPh sb="20" eb="21">
      <t>ショ</t>
    </rPh>
    <rPh sb="21" eb="22">
      <t>トウ</t>
    </rPh>
    <rPh sb="23" eb="24">
      <t>ウツ</t>
    </rPh>
    <rPh sb="26" eb="28">
      <t>テイシュツ</t>
    </rPh>
    <rPh sb="48" eb="50">
      <t>クンレン</t>
    </rPh>
    <rPh sb="57" eb="59">
      <t>ニンテイ</t>
    </rPh>
    <rPh sb="59" eb="61">
      <t>ショクギョウ</t>
    </rPh>
    <rPh sb="61" eb="63">
      <t>クンレン</t>
    </rPh>
    <rPh sb="63" eb="65">
      <t>ジッシ</t>
    </rPh>
    <rPh sb="65" eb="67">
      <t>キホン</t>
    </rPh>
    <rPh sb="67" eb="70">
      <t>ショウレイキン</t>
    </rPh>
    <rPh sb="71" eb="73">
      <t>トクレイ</t>
    </rPh>
    <rPh sb="73" eb="75">
      <t>ソチ</t>
    </rPh>
    <rPh sb="76" eb="78">
      <t>キボウ</t>
    </rPh>
    <rPh sb="80" eb="82">
      <t>シンセイ</t>
    </rPh>
    <rPh sb="82" eb="84">
      <t>キカン</t>
    </rPh>
    <phoneticPr fontId="22"/>
  </si>
  <si>
    <t>オリエンテーション基＆実</t>
    <rPh sb="9" eb="10">
      <t>モト</t>
    </rPh>
    <rPh sb="11" eb="12">
      <t>ミ</t>
    </rPh>
    <phoneticPr fontId="22"/>
  </si>
  <si>
    <t>事務室の平面図</t>
    <phoneticPr fontId="21"/>
  </si>
  <si>
    <t>訓練実施施設（教室・実習室）の平面図</t>
    <phoneticPr fontId="21"/>
  </si>
  <si>
    <t>①様式3号・「訓練実施施設（教室・実習室）および事務室の平面図」を「教室・実習室の平面図」と「事務室の平面図」の2行に分割</t>
    <rPh sb="1" eb="3">
      <t>ヨウシキ</t>
    </rPh>
    <rPh sb="4" eb="5">
      <t>ゴウ</t>
    </rPh>
    <rPh sb="24" eb="27">
      <t>ジムシツ</t>
    </rPh>
    <rPh sb="41" eb="44">
      <t>ヘイメンズ</t>
    </rPh>
    <rPh sb="47" eb="50">
      <t>ジムシツ</t>
    </rPh>
    <rPh sb="51" eb="54">
      <t>ヘイメンズ</t>
    </rPh>
    <rPh sb="57" eb="58">
      <t>ギョウ</t>
    </rPh>
    <rPh sb="59" eb="61">
      <t>ブンカツ</t>
    </rPh>
    <phoneticPr fontId="22"/>
  </si>
  <si>
    <t>②様式6号・添付資料に「企業実習実施計画書」の欄を追加</t>
    <rPh sb="1" eb="3">
      <t>ヨウシキ</t>
    </rPh>
    <rPh sb="4" eb="5">
      <t>ゴウ</t>
    </rPh>
    <rPh sb="6" eb="8">
      <t>テンプ</t>
    </rPh>
    <rPh sb="8" eb="10">
      <t>シリョウ</t>
    </rPh>
    <rPh sb="23" eb="24">
      <t>ラン</t>
    </rPh>
    <rPh sb="25" eb="27">
      <t>ツイカ</t>
    </rPh>
    <phoneticPr fontId="22"/>
  </si>
  <si>
    <t>様式10</t>
    <rPh sb="0" eb="2">
      <t>ヨウシキ</t>
    </rPh>
    <phoneticPr fontId="22"/>
  </si>
  <si>
    <t>様式6</t>
    <rPh sb="0" eb="2">
      <t>ヨウシキ</t>
    </rPh>
    <phoneticPr fontId="22"/>
  </si>
  <si>
    <t>※名前定義：「様式5号シート」（様式5基・様式実のシート名の区別用）を使用しているセルの修正が必要となる</t>
    <rPh sb="1" eb="3">
      <t>ナマエ</t>
    </rPh>
    <rPh sb="3" eb="5">
      <t>テイギ</t>
    </rPh>
    <rPh sb="7" eb="9">
      <t>ヨウシキ</t>
    </rPh>
    <rPh sb="10" eb="11">
      <t>ゴウ</t>
    </rPh>
    <rPh sb="16" eb="18">
      <t>ヨウシキ</t>
    </rPh>
    <rPh sb="19" eb="20">
      <t>キ</t>
    </rPh>
    <rPh sb="21" eb="23">
      <t>ヨウシキ</t>
    </rPh>
    <rPh sb="23" eb="24">
      <t>ジツ</t>
    </rPh>
    <rPh sb="28" eb="29">
      <t>メイ</t>
    </rPh>
    <rPh sb="30" eb="32">
      <t>クベツ</t>
    </rPh>
    <rPh sb="32" eb="33">
      <t>ヨウ</t>
    </rPh>
    <rPh sb="35" eb="37">
      <t>シヨウ</t>
    </rPh>
    <rPh sb="44" eb="46">
      <t>シュウセイ</t>
    </rPh>
    <rPh sb="47" eb="49">
      <t>ヒツヨウ</t>
    </rPh>
    <phoneticPr fontId="22"/>
  </si>
  <si>
    <t>＜様式5号の行挿入・削除時の注意＞</t>
    <rPh sb="1" eb="3">
      <t>ヨウシキ</t>
    </rPh>
    <rPh sb="4" eb="5">
      <t>ゴウ</t>
    </rPh>
    <rPh sb="6" eb="7">
      <t>ギョウ</t>
    </rPh>
    <rPh sb="7" eb="9">
      <t>ソウニュウ</t>
    </rPh>
    <rPh sb="10" eb="12">
      <t>サクジョ</t>
    </rPh>
    <rPh sb="12" eb="13">
      <t>ジ</t>
    </rPh>
    <rPh sb="14" eb="16">
      <t>チュウイ</t>
    </rPh>
    <phoneticPr fontId="22"/>
  </si>
  <si>
    <t>資格行位置</t>
    <rPh sb="0" eb="2">
      <t>シカク</t>
    </rPh>
    <rPh sb="2" eb="3">
      <t>ギョウ</t>
    </rPh>
    <rPh sb="3" eb="5">
      <t>イチ</t>
    </rPh>
    <phoneticPr fontId="22"/>
  </si>
  <si>
    <t>２．様式13-1基（C28～C320）、様式13-2（自己評価）（C15～C55）、様式13-1実（C28～C276）</t>
    <rPh sb="2" eb="4">
      <t>ヨウシキ</t>
    </rPh>
    <rPh sb="8" eb="9">
      <t>キ</t>
    </rPh>
    <rPh sb="20" eb="22">
      <t>ヨウシキ</t>
    </rPh>
    <rPh sb="27" eb="29">
      <t>ジコ</t>
    </rPh>
    <rPh sb="29" eb="31">
      <t>ヒョウカ</t>
    </rPh>
    <rPh sb="42" eb="44">
      <t>ヨウシキ</t>
    </rPh>
    <rPh sb="48" eb="49">
      <t>ミ</t>
    </rPh>
    <phoneticPr fontId="22"/>
  </si>
  <si>
    <t>能開講習</t>
    <rPh sb="0" eb="2">
      <t>ノウカイ</t>
    </rPh>
    <rPh sb="2" eb="4">
      <t>コウシュウ</t>
    </rPh>
    <phoneticPr fontId="22"/>
  </si>
  <si>
    <t>＜様式6号の行挿入・削除時の注意＞</t>
    <rPh sb="1" eb="3">
      <t>ヨウシキ</t>
    </rPh>
    <rPh sb="4" eb="5">
      <t>ゴウ</t>
    </rPh>
    <rPh sb="6" eb="7">
      <t>ギョウ</t>
    </rPh>
    <rPh sb="7" eb="9">
      <t>ソウニュウ</t>
    </rPh>
    <rPh sb="10" eb="12">
      <t>サクジョ</t>
    </rPh>
    <rPh sb="12" eb="13">
      <t>ジ</t>
    </rPh>
    <rPh sb="14" eb="16">
      <t>チュウイ</t>
    </rPh>
    <phoneticPr fontId="22"/>
  </si>
  <si>
    <t>※注意：これまで通り1か月目で能開講習を終える場合には、チェック（○）は不要。またその場合は最初の1か月目は能開講習のみとする</t>
    <rPh sb="1" eb="3">
      <t>チュウイ</t>
    </rPh>
    <rPh sb="8" eb="9">
      <t>トオ</t>
    </rPh>
    <rPh sb="12" eb="13">
      <t>ゲツ</t>
    </rPh>
    <rPh sb="13" eb="14">
      <t>メ</t>
    </rPh>
    <rPh sb="15" eb="17">
      <t>ノウカイ</t>
    </rPh>
    <rPh sb="17" eb="19">
      <t>コウシュウ</t>
    </rPh>
    <rPh sb="20" eb="21">
      <t>オ</t>
    </rPh>
    <rPh sb="23" eb="25">
      <t>バアイ</t>
    </rPh>
    <rPh sb="36" eb="38">
      <t>フヨウ</t>
    </rPh>
    <rPh sb="43" eb="45">
      <t>バアイ</t>
    </rPh>
    <rPh sb="46" eb="48">
      <t>サイショ</t>
    </rPh>
    <rPh sb="51" eb="53">
      <t>ゲツメ</t>
    </rPh>
    <rPh sb="54" eb="56">
      <t>ノウカイ</t>
    </rPh>
    <rPh sb="56" eb="58">
      <t>コウシュウ</t>
    </rPh>
    <phoneticPr fontId="22"/>
  </si>
  <si>
    <r>
      <t>各月の「訓練内容」おとび「成績考査等」の間に</t>
    </r>
    <r>
      <rPr>
        <sz val="11"/>
        <color rgb="FFFF0000"/>
        <rFont val="HG丸ｺﾞｼｯｸM-PRO"/>
        <family val="3"/>
        <charset val="128"/>
      </rPr>
      <t>「能開講習」チェック（○）</t>
    </r>
    <r>
      <rPr>
        <sz val="11"/>
        <rFont val="HG丸ｺﾞｼｯｸM-PRO"/>
        <family val="3"/>
        <charset val="128"/>
      </rPr>
      <t>行を追加挿入し、各月のAI列に能開講習日数を集計</t>
    </r>
    <rPh sb="0" eb="2">
      <t>カクツキ</t>
    </rPh>
    <rPh sb="4" eb="6">
      <t>クンレン</t>
    </rPh>
    <rPh sb="6" eb="8">
      <t>ナイヨウ</t>
    </rPh>
    <rPh sb="13" eb="15">
      <t>セイセキ</t>
    </rPh>
    <rPh sb="15" eb="17">
      <t>コウサ</t>
    </rPh>
    <rPh sb="17" eb="18">
      <t>トウ</t>
    </rPh>
    <rPh sb="20" eb="21">
      <t>アイダ</t>
    </rPh>
    <rPh sb="23" eb="25">
      <t>ノウカイ</t>
    </rPh>
    <rPh sb="25" eb="27">
      <t>コウシュウ</t>
    </rPh>
    <rPh sb="35" eb="36">
      <t>ギョウ</t>
    </rPh>
    <rPh sb="37" eb="39">
      <t>ツイカ</t>
    </rPh>
    <rPh sb="39" eb="41">
      <t>ソウニュウ</t>
    </rPh>
    <rPh sb="43" eb="45">
      <t>カクツキ</t>
    </rPh>
    <rPh sb="48" eb="49">
      <t>レツ</t>
    </rPh>
    <rPh sb="50" eb="52">
      <t>ノウカイ</t>
    </rPh>
    <rPh sb="52" eb="54">
      <t>コウシュウ</t>
    </rPh>
    <rPh sb="54" eb="56">
      <t>ニッスウ</t>
    </rPh>
    <rPh sb="57" eb="59">
      <t>シュウケイ</t>
    </rPh>
    <phoneticPr fontId="22"/>
  </si>
  <si>
    <t>１．機構処理：各種集計処理欄の行位置修正</t>
    <rPh sb="2" eb="4">
      <t>キコウ</t>
    </rPh>
    <rPh sb="4" eb="6">
      <t>ショリ</t>
    </rPh>
    <rPh sb="7" eb="9">
      <t>カクシュ</t>
    </rPh>
    <rPh sb="9" eb="11">
      <t>シュウケイ</t>
    </rPh>
    <rPh sb="11" eb="13">
      <t>ショリ</t>
    </rPh>
    <rPh sb="13" eb="14">
      <t>ラン</t>
    </rPh>
    <rPh sb="15" eb="16">
      <t>ギョウ</t>
    </rPh>
    <rPh sb="16" eb="18">
      <t>イチ</t>
    </rPh>
    <rPh sb="18" eb="20">
      <t>シュウセイ</t>
    </rPh>
    <phoneticPr fontId="22"/>
  </si>
  <si>
    <t>　　D37：訓練日数</t>
    <rPh sb="6" eb="8">
      <t>クンレン</t>
    </rPh>
    <rPh sb="8" eb="10">
      <t>ニッスウ</t>
    </rPh>
    <phoneticPr fontId="22"/>
  </si>
  <si>
    <t>　　X24～X57：各月の曜日行、時間行、訓練内容行</t>
    <rPh sb="10" eb="12">
      <t>カクツキ</t>
    </rPh>
    <phoneticPr fontId="22"/>
  </si>
  <si>
    <t>　　X72～X96：各月のオンライン入力行、時間入力行</t>
    <rPh sb="10" eb="12">
      <t>カクツキ</t>
    </rPh>
    <rPh sb="18" eb="20">
      <t>ニュウリョク</t>
    </rPh>
    <rPh sb="20" eb="21">
      <t>ギョウ</t>
    </rPh>
    <rPh sb="22" eb="24">
      <t>ジカン</t>
    </rPh>
    <rPh sb="24" eb="26">
      <t>ニュウリョク</t>
    </rPh>
    <rPh sb="26" eb="27">
      <t>ギョウ</t>
    </rPh>
    <phoneticPr fontId="22"/>
  </si>
  <si>
    <t>２．様式5基（AM126）：訓練時間総合計のチェック・メッセージ</t>
    <rPh sb="2" eb="4">
      <t>ヨウシキ</t>
    </rPh>
    <rPh sb="5" eb="6">
      <t>キ</t>
    </rPh>
    <rPh sb="14" eb="16">
      <t>クンレン</t>
    </rPh>
    <rPh sb="16" eb="18">
      <t>ジカン</t>
    </rPh>
    <rPh sb="18" eb="19">
      <t>ソウ</t>
    </rPh>
    <rPh sb="19" eb="21">
      <t>ゴウケイ</t>
    </rPh>
    <phoneticPr fontId="22"/>
  </si>
  <si>
    <t>３．様式5実（AM124）：訓練時間総合計のチェック・メッセージ、（AJ131）：オンライン訓練時間計</t>
    <rPh sb="2" eb="4">
      <t>ヨウシキ</t>
    </rPh>
    <rPh sb="5" eb="6">
      <t>ジツ</t>
    </rPh>
    <rPh sb="14" eb="16">
      <t>クンレン</t>
    </rPh>
    <rPh sb="16" eb="18">
      <t>ジカン</t>
    </rPh>
    <rPh sb="18" eb="19">
      <t>ソウ</t>
    </rPh>
    <rPh sb="19" eb="21">
      <t>ゴウケイ</t>
    </rPh>
    <rPh sb="46" eb="48">
      <t>クンレン</t>
    </rPh>
    <rPh sb="48" eb="50">
      <t>ジカン</t>
    </rPh>
    <rPh sb="50" eb="51">
      <t>ケイ</t>
    </rPh>
    <phoneticPr fontId="22"/>
  </si>
  <si>
    <t>４．様式9（I26、P26、T26、X26、AB26）：月表示の判断</t>
    <rPh sb="2" eb="4">
      <t>ヨウシキ</t>
    </rPh>
    <rPh sb="28" eb="29">
      <t>ツキ</t>
    </rPh>
    <rPh sb="29" eb="31">
      <t>ヒョウジ</t>
    </rPh>
    <rPh sb="32" eb="34">
      <t>ハンダン</t>
    </rPh>
    <phoneticPr fontId="22"/>
  </si>
  <si>
    <t>※上記の修正は、下記に記述せず</t>
    <rPh sb="1" eb="3">
      <t>ジョウキ</t>
    </rPh>
    <rPh sb="4" eb="6">
      <t>シュウセイ</t>
    </rPh>
    <rPh sb="8" eb="10">
      <t>カキ</t>
    </rPh>
    <rPh sb="11" eb="13">
      <t>キジュツ</t>
    </rPh>
    <phoneticPr fontId="22"/>
  </si>
  <si>
    <r>
      <t>１．機構処理：G37（企業実習有無）G38（企業実習時間）、</t>
    </r>
    <r>
      <rPr>
        <sz val="11"/>
        <color rgb="FFFF0000"/>
        <rFont val="HG丸ｺﾞｼｯｸM-PRO"/>
        <family val="3"/>
        <charset val="128"/>
      </rPr>
      <t>I42～I48（取得できる資格）</t>
    </r>
    <r>
      <rPr>
        <sz val="11"/>
        <rFont val="HG丸ｺﾞｼｯｸM-PRO"/>
        <family val="3"/>
        <charset val="128"/>
      </rPr>
      <t>、</t>
    </r>
    <r>
      <rPr>
        <sz val="11"/>
        <color rgb="FFFF0000"/>
        <rFont val="HG丸ｺﾞｼｯｸM-PRO"/>
        <family val="3"/>
        <charset val="128"/>
      </rPr>
      <t>C43～C126（科目名）</t>
    </r>
    <r>
      <rPr>
        <sz val="11"/>
        <rFont val="HG丸ｺﾞｼｯｸM-PRO"/>
        <family val="3"/>
        <charset val="128"/>
      </rPr>
      <t>、</t>
    </r>
    <rPh sb="2" eb="4">
      <t>キコウ</t>
    </rPh>
    <rPh sb="4" eb="6">
      <t>ショリ</t>
    </rPh>
    <rPh sb="11" eb="13">
      <t>キギョウ</t>
    </rPh>
    <rPh sb="13" eb="15">
      <t>ジッシュウ</t>
    </rPh>
    <rPh sb="15" eb="17">
      <t>ウム</t>
    </rPh>
    <rPh sb="22" eb="24">
      <t>キギョウ</t>
    </rPh>
    <rPh sb="24" eb="26">
      <t>ジッシュウ</t>
    </rPh>
    <rPh sb="26" eb="28">
      <t>ジカン</t>
    </rPh>
    <rPh sb="38" eb="40">
      <t>シュトク</t>
    </rPh>
    <rPh sb="43" eb="45">
      <t>シカク</t>
    </rPh>
    <rPh sb="56" eb="59">
      <t>カモクメイ</t>
    </rPh>
    <phoneticPr fontId="22"/>
  </si>
  <si>
    <t>　　　　　　　E42（様式5号・科目名開始行位置）</t>
    <phoneticPr fontId="22"/>
  </si>
  <si>
    <t>　様式5号の通常訓練時間以外の「訓練時間」のセル位置を設定</t>
    <rPh sb="1" eb="3">
      <t>ヨウシキ</t>
    </rPh>
    <rPh sb="4" eb="5">
      <t>ゴウ</t>
    </rPh>
    <rPh sb="6" eb="8">
      <t>ツウジョウ</t>
    </rPh>
    <rPh sb="8" eb="10">
      <t>クンレン</t>
    </rPh>
    <rPh sb="10" eb="12">
      <t>ジカン</t>
    </rPh>
    <rPh sb="12" eb="14">
      <t>イガイ</t>
    </rPh>
    <rPh sb="16" eb="18">
      <t>クンレン</t>
    </rPh>
    <rPh sb="18" eb="20">
      <t>ジカン</t>
    </rPh>
    <rPh sb="24" eb="26">
      <t>イチ</t>
    </rPh>
    <rPh sb="27" eb="29">
      <t>セッテイ</t>
    </rPh>
    <phoneticPr fontId="22"/>
  </si>
  <si>
    <r>
      <t>　　</t>
    </r>
    <r>
      <rPr>
        <sz val="11"/>
        <color rgb="FF0000FF"/>
        <rFont val="HG丸ｺﾞｼｯｸM-PRO"/>
        <family val="3"/>
        <charset val="128"/>
      </rPr>
      <t>上記のうち、</t>
    </r>
    <r>
      <rPr>
        <sz val="11"/>
        <color rgb="FFFF0000"/>
        <rFont val="HG丸ｺﾞｼｯｸM-PRO"/>
        <family val="3"/>
        <charset val="128"/>
      </rPr>
      <t>C43～C126（科目名）</t>
    </r>
    <r>
      <rPr>
        <sz val="11"/>
        <color rgb="FF0000FF"/>
        <rFont val="HG丸ｺﾞｼｯｸM-PRO"/>
        <family val="3"/>
        <charset val="128"/>
      </rPr>
      <t>は「E42」のみ修正することで修正は不要となるよう数式を修正した</t>
    </r>
    <rPh sb="2" eb="4">
      <t>ジョウキ</t>
    </rPh>
    <rPh sb="29" eb="31">
      <t>シュウセイ</t>
    </rPh>
    <rPh sb="36" eb="38">
      <t>シュウセイ</t>
    </rPh>
    <rPh sb="39" eb="41">
      <t>フヨウ</t>
    </rPh>
    <rPh sb="46" eb="48">
      <t>スウシキ</t>
    </rPh>
    <rPh sb="49" eb="51">
      <t>シュウセイ</t>
    </rPh>
    <phoneticPr fontId="22"/>
  </si>
  <si>
    <r>
      <t>　　</t>
    </r>
    <r>
      <rPr>
        <sz val="11"/>
        <color rgb="FF0000FF"/>
        <rFont val="HG丸ｺﾞｼｯｸM-PRO"/>
        <family val="3"/>
        <charset val="128"/>
      </rPr>
      <t>上記のうち、</t>
    </r>
    <r>
      <rPr>
        <sz val="11"/>
        <color rgb="FFFF0000"/>
        <rFont val="HG丸ｺﾞｼｯｸM-PRO"/>
        <family val="3"/>
        <charset val="128"/>
      </rPr>
      <t>I42～I48（取得できる資格）</t>
    </r>
    <r>
      <rPr>
        <sz val="11"/>
        <color rgb="FF0000FF"/>
        <rFont val="HG丸ｺﾞｼｯｸM-PRO"/>
        <family val="3"/>
        <charset val="128"/>
      </rPr>
      <t>は今回「資格行位置（L38）」を追加し、「資格行位置」を修正することで、修正は不要となるよう</t>
    </r>
    <rPh sb="2" eb="4">
      <t>ジョウキ</t>
    </rPh>
    <rPh sb="25" eb="27">
      <t>コンカイ</t>
    </rPh>
    <rPh sb="28" eb="30">
      <t>シカク</t>
    </rPh>
    <rPh sb="30" eb="31">
      <t>ギョウ</t>
    </rPh>
    <rPh sb="31" eb="33">
      <t>イチ</t>
    </rPh>
    <rPh sb="40" eb="42">
      <t>ツイカ</t>
    </rPh>
    <rPh sb="52" eb="54">
      <t>シュウセイ</t>
    </rPh>
    <phoneticPr fontId="22"/>
  </si>
  <si>
    <t>　　数式を修正した</t>
    <rPh sb="2" eb="4">
      <t>スウシキ</t>
    </rPh>
    <rPh sb="5" eb="7">
      <t>シュウセイ</t>
    </rPh>
    <phoneticPr fontId="22"/>
  </si>
  <si>
    <t>セルの値が空白の場合の条件付き書式を、複数セルに一括して設定していたのを、各セルで個別に設定</t>
    <rPh sb="8" eb="10">
      <t>バアイ</t>
    </rPh>
    <rPh sb="19" eb="21">
      <t>フクスウ</t>
    </rPh>
    <rPh sb="24" eb="26">
      <t>イッカツ</t>
    </rPh>
    <phoneticPr fontId="22"/>
  </si>
  <si>
    <r>
      <t>６．説明事項の末尾番号に</t>
    </r>
    <r>
      <rPr>
        <sz val="11"/>
        <color rgb="FFFF0000"/>
        <rFont val="HG丸ｺﾞｼｯｸM-PRO"/>
        <family val="3"/>
        <charset val="128"/>
      </rPr>
      <t>「WEBデザイン関係の資格試験合格書等の写しの提出について」</t>
    </r>
    <r>
      <rPr>
        <sz val="11"/>
        <rFont val="HG丸ｺﾞｼｯｸM-PRO"/>
        <family val="3"/>
        <charset val="128"/>
      </rPr>
      <t>を追記・・・留意事項・別紙14</t>
    </r>
    <rPh sb="2" eb="4">
      <t>セツメイ</t>
    </rPh>
    <rPh sb="4" eb="6">
      <t>ジコウ</t>
    </rPh>
    <rPh sb="7" eb="9">
      <t>マツビ</t>
    </rPh>
    <rPh sb="9" eb="11">
      <t>バンゴウ</t>
    </rPh>
    <rPh sb="43" eb="45">
      <t>ツイキ</t>
    </rPh>
    <rPh sb="48" eb="50">
      <t>リュウイ</t>
    </rPh>
    <rPh sb="50" eb="52">
      <t>ジコウ</t>
    </rPh>
    <rPh sb="53" eb="55">
      <t>ベッシ</t>
    </rPh>
    <phoneticPr fontId="22"/>
  </si>
  <si>
    <t>３．コース案内（表）</t>
    <rPh sb="5" eb="7">
      <t>アンナイ</t>
    </rPh>
    <rPh sb="8" eb="9">
      <t>オモテ</t>
    </rPh>
    <phoneticPr fontId="22"/>
  </si>
  <si>
    <t>４．登録用：B32（訓練概要）</t>
    <rPh sb="2" eb="5">
      <t>トウロクヨウ</t>
    </rPh>
    <rPh sb="10" eb="14">
      <t>クンレンガイヨウ</t>
    </rPh>
    <phoneticPr fontId="22"/>
  </si>
  <si>
    <t>（2022.12）</t>
    <phoneticPr fontId="22"/>
  </si>
  <si>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phoneticPr fontId="21"/>
  </si>
  <si>
    <t>　認定様式第７の１号「講師一覧」に記入が必要な講師(集団形式で行う就職支援、100時間
算定対象訓練以外を担当する講師は除く）及び企業実習を担当する講師は、認定基準に基づき
次のいずれかの類型に該当する者であること。なお、法定講習の内容を担当する講師については、法定講習の講師要件にも適合する者であること。</t>
    <rPh sb="63" eb="64">
      <t>オヨ</t>
    </rPh>
    <rPh sb="65" eb="67">
      <t>キギョウ</t>
    </rPh>
    <rPh sb="67" eb="69">
      <t>ジッシュウ</t>
    </rPh>
    <rPh sb="70" eb="72">
      <t>タントウ</t>
    </rPh>
    <rPh sb="74" eb="76">
      <t>コウシ</t>
    </rPh>
    <rPh sb="101" eb="102">
      <t>モノ</t>
    </rPh>
    <phoneticPr fontId="22"/>
  </si>
  <si>
    <t>講師を担当する者は裏面の｢求職者支援訓練（企業実習）の講師として認められる類型」に該当する者であること。</t>
    <rPh sb="0" eb="2">
      <t>コウシ</t>
    </rPh>
    <rPh sb="3" eb="5">
      <t>タントウ</t>
    </rPh>
    <rPh sb="7" eb="8">
      <t>モノ</t>
    </rPh>
    <rPh sb="27" eb="29">
      <t>コウシ</t>
    </rPh>
    <rPh sb="32" eb="33">
      <t>ミト</t>
    </rPh>
    <rPh sb="37" eb="39">
      <t>ルイケイ</t>
    </rPh>
    <rPh sb="41" eb="43">
      <t>ガイトウ</t>
    </rPh>
    <rPh sb="45" eb="46">
      <t>モノ</t>
    </rPh>
    <phoneticPr fontId="22"/>
  </si>
  <si>
    <t>様式3</t>
    <rPh sb="0" eb="2">
      <t>ヨウシキ</t>
    </rPh>
    <phoneticPr fontId="22"/>
  </si>
  <si>
    <t>作成日の手書き対応</t>
    <rPh sb="0" eb="3">
      <t>サクセイビ</t>
    </rPh>
    <rPh sb="4" eb="6">
      <t>テガ</t>
    </rPh>
    <rPh sb="7" eb="9">
      <t>タイオウ</t>
    </rPh>
    <phoneticPr fontId="22"/>
  </si>
  <si>
    <t>③「訓練概要」のコメント追加：末尾への検索キーワード記述についての注意</t>
    <rPh sb="2" eb="4">
      <t>クンレン</t>
    </rPh>
    <rPh sb="4" eb="6">
      <t>ガイヨウ</t>
    </rPh>
    <rPh sb="12" eb="14">
      <t>ツイカ</t>
    </rPh>
    <rPh sb="15" eb="17">
      <t>マツビ</t>
    </rPh>
    <rPh sb="19" eb="21">
      <t>ケンサク</t>
    </rPh>
    <rPh sb="26" eb="28">
      <t>キジュツ</t>
    </rPh>
    <rPh sb="33" eb="35">
      <t>チュウイ</t>
    </rPh>
    <phoneticPr fontId="22"/>
  </si>
  <si>
    <t>様式7-1</t>
    <phoneticPr fontId="22"/>
  </si>
  <si>
    <t>裏面：認定基準に”及び企業実習を担当する講師”の文言追加</t>
    <rPh sb="0" eb="2">
      <t>リメン</t>
    </rPh>
    <rPh sb="3" eb="5">
      <t>ニンテイ</t>
    </rPh>
    <rPh sb="5" eb="7">
      <t>キジュン</t>
    </rPh>
    <rPh sb="9" eb="10">
      <t>オヨ</t>
    </rPh>
    <rPh sb="11" eb="13">
      <t>キギョウ</t>
    </rPh>
    <rPh sb="13" eb="15">
      <t>ジッシュウ</t>
    </rPh>
    <rPh sb="16" eb="18">
      <t>タントウ</t>
    </rPh>
    <rPh sb="20" eb="22">
      <t>コウシ</t>
    </rPh>
    <rPh sb="24" eb="26">
      <t>モンゴン</t>
    </rPh>
    <rPh sb="26" eb="28">
      <t>ツイカ</t>
    </rPh>
    <phoneticPr fontId="22"/>
  </si>
  <si>
    <t>表面：最終行「※企業実習を訓練実施施設自ら・・・」の受入予定人数の制限についての行を削除</t>
    <rPh sb="0" eb="1">
      <t>オモテ</t>
    </rPh>
    <rPh sb="1" eb="2">
      <t>メン</t>
    </rPh>
    <rPh sb="3" eb="6">
      <t>サイシュウギョウ</t>
    </rPh>
    <rPh sb="8" eb="10">
      <t>キギョウ</t>
    </rPh>
    <rPh sb="10" eb="12">
      <t>ジッシュウ</t>
    </rPh>
    <rPh sb="13" eb="15">
      <t>クンレン</t>
    </rPh>
    <rPh sb="15" eb="17">
      <t>ジッシ</t>
    </rPh>
    <rPh sb="17" eb="19">
      <t>シセツ</t>
    </rPh>
    <rPh sb="19" eb="20">
      <t>ミズカ</t>
    </rPh>
    <rPh sb="26" eb="28">
      <t>ウケイレ</t>
    </rPh>
    <rPh sb="28" eb="30">
      <t>ヨテイ</t>
    </rPh>
    <rPh sb="30" eb="32">
      <t>ニンズウ</t>
    </rPh>
    <rPh sb="33" eb="35">
      <t>セイゲン</t>
    </rPh>
    <rPh sb="40" eb="41">
      <t>ギョウ</t>
    </rPh>
    <rPh sb="42" eb="44">
      <t>サクジョ</t>
    </rPh>
    <phoneticPr fontId="22"/>
  </si>
  <si>
    <t>表面：講師要件の”「求職者支援訓練”の後ろに”（企業実習）”の文言を追加</t>
    <rPh sb="0" eb="1">
      <t>オモテ</t>
    </rPh>
    <rPh sb="1" eb="2">
      <t>メン</t>
    </rPh>
    <rPh sb="3" eb="5">
      <t>コウシ</t>
    </rPh>
    <rPh sb="5" eb="7">
      <t>ヨウケン</t>
    </rPh>
    <rPh sb="10" eb="12">
      <t>キュウショク</t>
    </rPh>
    <rPh sb="12" eb="13">
      <t>シャ</t>
    </rPh>
    <rPh sb="13" eb="15">
      <t>シエン</t>
    </rPh>
    <rPh sb="15" eb="17">
      <t>クンレン</t>
    </rPh>
    <rPh sb="19" eb="20">
      <t>ウシ</t>
    </rPh>
    <rPh sb="24" eb="26">
      <t>キギョウ</t>
    </rPh>
    <rPh sb="26" eb="28">
      <t>ジッシュウ</t>
    </rPh>
    <rPh sb="31" eb="33">
      <t>モンゴン</t>
    </rPh>
    <rPh sb="34" eb="36">
      <t>ツイカ</t>
    </rPh>
    <phoneticPr fontId="22"/>
  </si>
  <si>
    <t>申請日の手書き対応</t>
    <rPh sb="0" eb="2">
      <t>シンセイ</t>
    </rPh>
    <rPh sb="2" eb="3">
      <t>ビ</t>
    </rPh>
    <rPh sb="4" eb="6">
      <t>テガ</t>
    </rPh>
    <rPh sb="7" eb="9">
      <t>タイオウ</t>
    </rPh>
    <phoneticPr fontId="22"/>
  </si>
  <si>
    <t>様式14</t>
    <rPh sb="0" eb="2">
      <t>ヨウシキ</t>
    </rPh>
    <phoneticPr fontId="22"/>
  </si>
  <si>
    <t>脚注の※9および※10を削除</t>
    <rPh sb="0" eb="2">
      <t>キャクチュウ</t>
    </rPh>
    <rPh sb="12" eb="14">
      <t>サクジョ</t>
    </rPh>
    <phoneticPr fontId="22"/>
  </si>
  <si>
    <t>　　様式5号に行追加したことによる科目名の参照行位置の修正</t>
    <phoneticPr fontId="22"/>
  </si>
  <si>
    <r>
      <t>　　</t>
    </r>
    <r>
      <rPr>
        <sz val="11"/>
        <color rgb="FF0000FF"/>
        <rFont val="HG丸ｺﾞｼｯｸM-PRO"/>
        <family val="3"/>
        <charset val="128"/>
      </rPr>
      <t>今回機構処理：「E42」を修正することで修正は不要となるよう数式を修正した</t>
    </r>
    <rPh sb="2" eb="4">
      <t>コンカイ</t>
    </rPh>
    <rPh sb="4" eb="6">
      <t>キコウ</t>
    </rPh>
    <rPh sb="6" eb="8">
      <t>ショリ</t>
    </rPh>
    <rPh sb="15" eb="17">
      <t>シュウセイ</t>
    </rPh>
    <rPh sb="22" eb="24">
      <t>シュウセイ</t>
    </rPh>
    <rPh sb="25" eb="27">
      <t>フヨウ</t>
    </rPh>
    <rPh sb="32" eb="34">
      <t>スウシキ</t>
    </rPh>
    <rPh sb="35" eb="37">
      <t>シュウセイ</t>
    </rPh>
    <phoneticPr fontId="22"/>
  </si>
  <si>
    <t>様式4</t>
    <rPh sb="0" eb="2">
      <t>ヨウシキ</t>
    </rPh>
    <phoneticPr fontId="22"/>
  </si>
  <si>
    <t>シートの保護を解除して訓練校に提供するようにした</t>
    <rPh sb="4" eb="6">
      <t>ホゴ</t>
    </rPh>
    <rPh sb="7" eb="9">
      <t>カイジョ</t>
    </rPh>
    <rPh sb="11" eb="14">
      <t>クンレンコウ</t>
    </rPh>
    <rPh sb="15" eb="17">
      <t>テイキョウ</t>
    </rPh>
    <phoneticPr fontId="22"/>
  </si>
  <si>
    <t>４回目</t>
    <rPh sb="1" eb="2">
      <t>カイ</t>
    </rPh>
    <rPh sb="2" eb="3">
      <t>メ</t>
    </rPh>
    <phoneticPr fontId="22"/>
  </si>
  <si>
    <t>５回目</t>
    <rPh sb="1" eb="2">
      <t>カイ</t>
    </rPh>
    <rPh sb="2" eb="3">
      <t>メ</t>
    </rPh>
    <phoneticPr fontId="22"/>
  </si>
  <si>
    <t>６回目</t>
    <rPh sb="1" eb="2">
      <t>カイ</t>
    </rPh>
    <rPh sb="2" eb="3">
      <t>メ</t>
    </rPh>
    <phoneticPr fontId="22"/>
  </si>
  <si>
    <t>《省》</t>
    <phoneticPr fontId="21"/>
  </si>
  <si>
    <t>⑧　選考に係る詳細</t>
    <rPh sb="2" eb="4">
      <t>センコウ</t>
    </rPh>
    <rPh sb="5" eb="6">
      <t>カカワ</t>
    </rPh>
    <rPh sb="7" eb="9">
      <t>ショウサイ</t>
    </rPh>
    <phoneticPr fontId="22"/>
  </si>
  <si>
    <t>⑬　訓練実施施設に係る情報</t>
    <phoneticPr fontId="22"/>
  </si>
  <si>
    <t>⑯　介護コースの留意点</t>
    <rPh sb="2" eb="4">
      <t>カイゴ</t>
    </rPh>
    <rPh sb="8" eb="11">
      <t>リュウイテン</t>
    </rPh>
    <phoneticPr fontId="22"/>
  </si>
  <si>
    <t>⑰　エステ、ネイル等の留意点</t>
    <rPh sb="9" eb="10">
      <t>トウ</t>
    </rPh>
    <rPh sb="11" eb="14">
      <t>リュウイテン</t>
    </rPh>
    <phoneticPr fontId="22"/>
  </si>
  <si>
    <t>⑱　託児サービス支援付き訓練の留意点</t>
    <rPh sb="2" eb="4">
      <t>タクジ</t>
    </rPh>
    <rPh sb="8" eb="10">
      <t>シエン</t>
    </rPh>
    <rPh sb="10" eb="11">
      <t>ツ</t>
    </rPh>
    <rPh sb="12" eb="14">
      <t>クンレン</t>
    </rPh>
    <rPh sb="15" eb="18">
      <t>リュウイテン</t>
    </rPh>
    <phoneticPr fontId="22"/>
  </si>
  <si>
    <t>　初回の相談時には、受講申込書は交付されませんので、●月●日までに住所地を管轄するハローワークで初回相談を</t>
    <rPh sb="1" eb="3">
      <t>ショカイ</t>
    </rPh>
    <rPh sb="4" eb="6">
      <t>ソウダン</t>
    </rPh>
    <rPh sb="6" eb="7">
      <t>ジ</t>
    </rPh>
    <rPh sb="10" eb="12">
      <t>ジュコウ</t>
    </rPh>
    <rPh sb="12" eb="14">
      <t>モウシコミ</t>
    </rPh>
    <rPh sb="14" eb="15">
      <t>ショ</t>
    </rPh>
    <rPh sb="16" eb="18">
      <t>コウフ</t>
    </rPh>
    <rPh sb="27" eb="28">
      <t>ツキ</t>
    </rPh>
    <rPh sb="29" eb="30">
      <t>ヒ</t>
    </rPh>
    <rPh sb="33" eb="35">
      <t>ジュウショ</t>
    </rPh>
    <rPh sb="35" eb="36">
      <t>チ</t>
    </rPh>
    <rPh sb="37" eb="39">
      <t>カンカツ</t>
    </rPh>
    <rPh sb="48" eb="50">
      <t>ショカイ</t>
    </rPh>
    <rPh sb="50" eb="52">
      <t>ソウダン</t>
    </rPh>
    <phoneticPr fontId="22"/>
  </si>
  <si>
    <t>　行う必要があります。</t>
    <phoneticPr fontId="22"/>
  </si>
  <si>
    <r>
      <t>・住所（郵便番号</t>
    </r>
    <r>
      <rPr>
        <sz val="10"/>
        <color rgb="FF0000FF"/>
        <rFont val="ＭＳ ゴシック"/>
        <family val="3"/>
        <charset val="128"/>
      </rPr>
      <t>、</t>
    </r>
    <r>
      <rPr>
        <sz val="10"/>
        <rFont val="ＭＳ ゴシック"/>
        <family val="3"/>
        <charset val="128"/>
      </rPr>
      <t>ビル名、階含む）　※郵便番号は受講申込書提出先の住所には必ず記載のこと</t>
    </r>
    <phoneticPr fontId="22"/>
  </si>
  <si>
    <t>（注２）求職者支援訓練を受講する方は、就職支援措置の実施に当たるハローワーク職員の指導又は指示に従うとともに、
　　　　自ら進んで、速やかに 職業に就くように努めなければなりません。</t>
    <rPh sb="1" eb="2">
      <t>チュウ</t>
    </rPh>
    <phoneticPr fontId="22"/>
  </si>
  <si>
    <t>基礎コースではこのシートは不要です</t>
    <phoneticPr fontId="22"/>
  </si>
  <si>
    <t>実践コースではこのシートは不要です</t>
    <phoneticPr fontId="22"/>
  </si>
  <si>
    <t>実践コースでは、このシートは不要です</t>
    <rPh sb="0" eb="2">
      <t>ジッセン</t>
    </rPh>
    <phoneticPr fontId="22"/>
  </si>
  <si>
    <t>新規参入枠を選択する場合は様式1号の「新規」または「新規扱い」をチェック</t>
    <phoneticPr fontId="22"/>
  </si>
  <si>
    <t>求職者支援訓練
申込方法</t>
    <rPh sb="0" eb="2">
      <t>キュウショク</t>
    </rPh>
    <rPh sb="2" eb="3">
      <t>シャ</t>
    </rPh>
    <rPh sb="3" eb="5">
      <t>シエン</t>
    </rPh>
    <rPh sb="5" eb="7">
      <t>クンレン</t>
    </rPh>
    <rPh sb="8" eb="10">
      <t>モウシコミ</t>
    </rPh>
    <rPh sb="10" eb="12">
      <t>ホウホウ</t>
    </rPh>
    <phoneticPr fontId="22"/>
  </si>
  <si>
    <t>電話番号
(お問い合わせ先)</t>
    <rPh sb="7" eb="8">
      <t>ト</t>
    </rPh>
    <rPh sb="9" eb="10">
      <t>ア</t>
    </rPh>
    <rPh sb="12" eb="13">
      <t>サキ</t>
    </rPh>
    <phoneticPr fontId="22"/>
  </si>
  <si>
    <t>カテゴリー</t>
  </si>
  <si>
    <t>サブカテゴリー</t>
  </si>
  <si>
    <t>ビジネス戦略策定・実行</t>
  </si>
  <si>
    <t>プロダクトマネジメント</t>
  </si>
  <si>
    <t>変革マネジメント</t>
  </si>
  <si>
    <t>システムズエンジニアリング</t>
  </si>
  <si>
    <t>エンタープライズアーキクチャ</t>
  </si>
  <si>
    <t>プロジェクトマネジメント</t>
  </si>
  <si>
    <t>ビジネスモデル・プロセス</t>
  </si>
  <si>
    <t>ビジネス調査</t>
  </si>
  <si>
    <t>ビジネスアナリシス</t>
  </si>
  <si>
    <t>検証（ビジネス視点）</t>
  </si>
  <si>
    <t>マーケティング</t>
  </si>
  <si>
    <t>ブランディング</t>
  </si>
  <si>
    <t>デザイン</t>
  </si>
  <si>
    <t>顧客・ユーザー理解</t>
  </si>
  <si>
    <t>価値発見・定義</t>
  </si>
  <si>
    <t>設計</t>
  </si>
  <si>
    <t>検証（顧客・ユーザー視点）</t>
  </si>
  <si>
    <t>その他デザイン技術</t>
  </si>
  <si>
    <t>データ理解・活用</t>
  </si>
  <si>
    <t>データ・AI活用戦略</t>
  </si>
  <si>
    <t>データ・AI活用業務の設計・事業実装・ 評価</t>
  </si>
  <si>
    <t>機械学習・深層学習</t>
  </si>
  <si>
    <t>データ活用基盤設計</t>
  </si>
  <si>
    <t>データ活用基盤実装・運用</t>
  </si>
  <si>
    <t>コンピュータサイエンス</t>
  </si>
  <si>
    <t>チーム開発</t>
  </si>
  <si>
    <t>ソフトウェア設計手法</t>
  </si>
  <si>
    <t>ソフトウェア開発プロセス</t>
  </si>
  <si>
    <t>Webアプリケーション基本技術</t>
  </si>
  <si>
    <t>フロントエンドシステム開発</t>
  </si>
  <si>
    <t>バックエンドシステム開発</t>
  </si>
  <si>
    <t>SREプロセス</t>
  </si>
  <si>
    <t>サービス活用</t>
  </si>
  <si>
    <t>フィジカルコンピューティング</t>
  </si>
  <si>
    <t>セキュリティマネジメント</t>
  </si>
  <si>
    <t>プライバシー保護</t>
  </si>
  <si>
    <t>ＤＸ推進スキル標準対応チェックシート</t>
  </si>
  <si>
    <t>戦略・マネジメント・システム</t>
  </si>
  <si>
    <t>組織体制、組織文化・風土、各種制度、人材、業務プロセス、ステークホルダーマネジメント</t>
  </si>
  <si>
    <t>システム、ライフサイクル、プロセス、システムライフサイクルプロセスにおける具体的な活動（要求分析、アーキテクティング、実装、インテグレーション、テスト、運用、保守、廃棄）</t>
  </si>
  <si>
    <t>ビジネスアーキテクチャ、事業を管理するための仕組み（ERP、PLM、CRM、SCM　等）、データアーキテクチャ、データガバナンス、ITシステムアーキテクチャ</t>
  </si>
  <si>
    <t>調査の設計、ビジネスフレームワーク（PEST、3C、5Forces、SWOT、STP、4P、バリューチェーン　等）、ビジネス・業務とデジタル技術の関連性</t>
  </si>
  <si>
    <t>ビジネスモデルキャンバス、収益モデル（売り切り、サービスの付加、サブスク　等）</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</si>
  <si>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</si>
  <si>
    <t>バリュープロポジションを踏まえた検証アプローチの設計、実施、モニタリングのためのKPI設定</t>
  </si>
  <si>
    <t>顧客開発、ベネフィットと差別化、Webマーケティング、SEO、SNSマーケティング、カスタマーサポート、AI活用マーケティング</t>
  </si>
  <si>
    <t>ブランドプロポジション・ブランドアイデンティティ</t>
  </si>
  <si>
    <t>インタビュー設計、ワークショップ設計、ユーザー調査（A/Bテスト、カードソーティング、日記調査、フォーカスグループ　等）、市場・競合調査（定量・定性）、調査結果分析、参加型デザイン、ペルソナとジャーニーマップ</t>
  </si>
  <si>
    <t>コンセプトテスト、ユーザビリティ評価の計画と実施</t>
  </si>
  <si>
    <t>ブランディングの方針（コンセプト）策定（ムードボード、ブランド方針　等）、グラフィックデザイン、3Dデザイン、イラスト等の制作、編集、コンテンツ企画、映像制作、UXライティング、写真・アート等のディレクション</t>
  </si>
  <si>
    <t>B　データ活用</t>
  </si>
  <si>
    <t>データ理解（データ理解、意味合いの抽出、洞察）、データの理解・検証（統計情報への正しい理解、データ確認、俯瞰・メタ思考、データ理解、データ粒度）</t>
  </si>
  <si>
    <t>着想・デザイン（着想、デザイン、AI活用検討、開示・非開示の決定）、課題の定義（KPI、スコーピング、価値の見積り）</t>
  </si>
  <si>
    <t>数理統計・多変量解析・データ可視化</t>
  </si>
  <si>
    <t>機械学習、深層学習、強化学習、自然言語処理、画像認識、映像認識、音声認識</t>
  </si>
  <si>
    <t>環境構築（システム企画、システム設計、アーキテクチャ設計）、データ収集（クライアント技術、通信技術、データ抽出、データ収集、データ統合）、データ構造（基礎知識、要件定義、テーブル定義、テーブル設計）</t>
  </si>
  <si>
    <t>C　テクノロジー</t>
  </si>
  <si>
    <t>ソフトウェアエンジニアリング、最適化、データ構造、アルゴリズム、計算理論</t>
  </si>
  <si>
    <t>Git/Gitワークフロー、チームビルディン、グリーダブルコード、テクニカルライティング</t>
  </si>
  <si>
    <t>要求定義手法、ドメイン駆動設計、ソフトウェア設計原則（SOLID）、クリーンアーキテクチャ、デザインパターン、非機能要件定義、</t>
  </si>
  <si>
    <t>ソフトウェア開発マネジメント（CCPM、アジャイル開発手法、ソフトウェア見積り）、TDD（テスト駆動開発）、ソフトウェア品質管理、OSSライセンス管理</t>
  </si>
  <si>
    <t>HTML/CSS、JavaScript、REST、WebSocket、SPA、CMS</t>
  </si>
  <si>
    <t>UI設計、レスポンシブデザイン、モックアップ開発、フロントエンドフレームワーク、PWA、検索最適化/SEO</t>
  </si>
  <si>
    <t>データベース設計、オブジェクトストレージ、NoSQL、バックエンドフレームワーク、キャッシュ、負荷分散、認証認可</t>
  </si>
  <si>
    <t>クラウドインフラ活用</t>
  </si>
  <si>
    <t>クラウド基盤（PaaS/IaaS）、マイクロサービス、サーバレス、コンテナ技術、IaC、CDN</t>
  </si>
  <si>
    <t>オブザーバビリティ、オープンテレメトリ、four keys、カオスエンジニアリング、CI/CD &amp; DevOps</t>
  </si>
  <si>
    <t>API管理、データ連携（iPaaS、ETL、EAI）、RPA、ローコード/ノーコード</t>
  </si>
  <si>
    <t>エッジコンピューティング、IoTクラウド、LPWA、IoTセンサー、ウェアラブル、ロボティクス、ドローン、SBC（Arduino、RaspberryPi　等）、IoTゲートウェイ、認識技術（画像、音声　等）、3Dセンシング、3Dプリンタ、位置測位</t>
  </si>
  <si>
    <t>※以下に挙げる先端技術を例として必要に応じて学習
WebAssembly、HTTP/3、ブロックチェーン基盤、秘密計算、Trusted Web、量子コンピューティング、HITL:Human-in-the-Loop</t>
  </si>
  <si>
    <t>テクノロジートレンド</t>
  </si>
  <si>
    <t>※以下に挙げる先端技術を例として必要に応じて学習
メタバース、スマートコントラクト、デジタル通貨、インフォマティクス（マテリアル分野、バイオ分野、計測分野　等）、GX（カーボントレーシング　等）</t>
  </si>
  <si>
    <t>D セキュリティ</t>
  </si>
  <si>
    <t>セキュリティ体制構築・運営</t>
  </si>
  <si>
    <t>セキュリティ対応組織（セキュリティ統括機能、SOC、xSIRT等）との連携手順、サービスや機器のセキュリティ対策に関する組織内の役割と責任の明確化、組織におけるセキュリティカルチャーの醸成方法</t>
  </si>
  <si>
    <t>インシデント対応と事業継続</t>
  </si>
  <si>
    <t>デジタル利活用における事業継続、事業継続計画の整備と訓練、インシデント対応と危機管理の連携手順、日常及び緊急時の情報共有とコミュニケーション</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</si>
  <si>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</si>
  <si>
    <t>セキュア設計・開発・構築</t>
  </si>
  <si>
    <t>セキュリティ運用・保守・監視</t>
  </si>
  <si>
    <t>脅威情報や脆弱性情報の活用、モニタリングの方法と観測データの活用、運用・監視業務へのAI応用、インシデント時の影響調査、トリアージ方法、デジタルフォレンジックサービスの活用</t>
  </si>
  <si>
    <t>スキル項目</t>
  </si>
  <si>
    <t>学習項目例</t>
  </si>
  <si>
    <t>A　ビジネス変革</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</si>
  <si>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</si>
  <si>
    <t>ビジネスモデル設計</t>
  </si>
  <si>
    <t>その他先端技術</t>
  </si>
  <si>
    <t>訓練カリキュラム
のチェック（✔)</t>
    <phoneticPr fontId="22"/>
  </si>
  <si>
    <t>プロダクトマネジメント、プロダクトビジョンの定義・共有・進化、プロダクト開発チームリーダー、プロダクト観点でのビジネス・UX・テクノロジーの統合、プロダクトファミリの管理、
経営・財務・法務・マーケティング・顧客サポート・営業等のステークホルダー管理</t>
    <phoneticPr fontId="22"/>
  </si>
  <si>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
製品・サービスの方針（コンセプト）策定</t>
    <phoneticPr fontId="22"/>
  </si>
  <si>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
人の行動原理や心理学を基にしたデザイン、でき上がった製品・サービスの倫理的観点からのチェック</t>
    <phoneticPr fontId="22"/>
  </si>
  <si>
    <t>アプローチ設計（データ入手、AI-ready、アプローチ設計、分析アプローチ設計）、分析評価（評価、業務へのフィードバック）、事業への実装（実装、評価・改善の仕組み）、
プロジェクトマネジメント（プロジェクト発足、プロジェクト計画、運用、横展開、方針転換、完了、リソースマネジメント、リスクマネジメント）、AIシステム運用（ソース管理、AutoML、MLOps、AIOps）</t>
    <phoneticPr fontId="22"/>
  </si>
  <si>
    <t>基礎数学 （統計数理基礎、線形代数基礎、微分・積分基礎、集合論基礎）、予測 （回帰・分類、評価）、推定・検定、グルーピング（グルーピング、異常検知）、性質・関係性の把握（性質・関係性の把握、グラフィカルモデル、因果推論）、
サンプリング、データ加工（データクレンジング、データ加工、特徴量エンジニアリング）、意味合いの抽出・洞察、データ可視化（方向性定義、軸出し、データ加工、表現・実装技法、意味抽出）、
時系列分析、パターン発見、シミュレーション・データ同化、最適化</t>
    <phoneticPr fontId="22"/>
  </si>
  <si>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
データ共有（データ出力、データ展開、データ連携）、プログラミング（基礎プログラミング、拡張プログラミング、アルゴリズム、分析プログラム、SQL）</t>
    <phoneticPr fontId="22"/>
  </si>
  <si>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
情報資産管理、構成管理、セキュリティ教育・トレーニングと資格・認証制度、情報セキュリティ監査の手法</t>
    <phoneticPr fontId="22"/>
  </si>
  <si>
    <t>セキュアシステム設計の概要と実践方法、DevSecOpsの考え方と実践方法、セキュリティ要件及びセキュリティ機能の実現・実装、IT/OT/IoTデバイスにおけるセキュリティ対策、
クラウドサービス及びネットワーク機器のセキュリティ機能の概要と設定、脆弱性の概念と対策・診断方法</t>
    <phoneticPr fontId="22"/>
  </si>
  <si>
    <t>データエンジニアリング</t>
    <phoneticPr fontId="22"/>
  </si>
  <si>
    <t>「職場見学等促進奨励金」の支給を希望する場合に「○」を記入</t>
    <phoneticPr fontId="22"/>
  </si>
  <si>
    <t>PMBOK®第7版、テーラリング、アジャイル/ウォーターフォール、調達マネジメント</t>
    <phoneticPr fontId="22"/>
  </si>
  <si>
    <t>（2023.04）</t>
    <phoneticPr fontId="22"/>
  </si>
  <si>
    <t>一覧表へ戻る</t>
    <phoneticPr fontId="22"/>
  </si>
  <si>
    <t>計画書</t>
  </si>
  <si>
    <t>DX推進スキル標準対応チェックシート　※IT分野又はデザイン分野（WEBデザインの訓練コース）の認定申請を行う場合に限る</t>
    <rPh sb="2" eb="4">
      <t>スイシン</t>
    </rPh>
    <rPh sb="7" eb="9">
      <t>ヒョウジュン</t>
    </rPh>
    <rPh sb="9" eb="11">
      <t>タイオウ</t>
    </rPh>
    <rPh sb="22" eb="24">
      <t>ブンヤ</t>
    </rPh>
    <rPh sb="24" eb="25">
      <t>マタ</t>
    </rPh>
    <rPh sb="30" eb="32">
      <t>ブンヤ</t>
    </rPh>
    <rPh sb="41" eb="43">
      <t>クンレン</t>
    </rPh>
    <rPh sb="48" eb="50">
      <t>ニンテイ</t>
    </rPh>
    <rPh sb="50" eb="52">
      <t>シンセイ</t>
    </rPh>
    <rPh sb="53" eb="54">
      <t>オコナ</t>
    </rPh>
    <rPh sb="55" eb="57">
      <t>バアイ</t>
    </rPh>
    <rPh sb="58" eb="59">
      <t>カギ</t>
    </rPh>
    <phoneticPr fontId="21"/>
  </si>
  <si>
    <t>DX推進</t>
  </si>
  <si>
    <t>（認定様式第５号添付書類３）</t>
    <phoneticPr fontId="22"/>
  </si>
  <si>
    <t>形態</t>
    <phoneticPr fontId="22"/>
  </si>
  <si>
    <t>訓練実施施設並びに受講者の一部又は全部がオンライン機器を使用（混在型）</t>
    <phoneticPr fontId="22"/>
  </si>
  <si>
    <t>訓練実施施設並びに受講者の全部が
オンライン機器を使用（単独型）</t>
    <phoneticPr fontId="22"/>
  </si>
  <si>
    <t>訓練実施施設のみオンライン機器を使用（受講者全員通所）</t>
    <phoneticPr fontId="22"/>
  </si>
  <si>
    <t>（注２）求職者支援訓練を受講する方は、就職支援措置の実施に当たるハローワーク職員の指導又は指示に従うとともに、
　　　　自ら進んで、速やかに 職業に就くように努めなければなりません。</t>
    <phoneticPr fontId="22"/>
  </si>
  <si>
    <t>（注１）ハローワークで職業相談を受け、現在有する技能、知識等と労働市場の状況から判断して、就職するための職業
　　　　訓練を受講することが必要と判断された方に対して、次回の職業相談時に適切な訓練コースの受講申込書が交付
　　　　されます。（初回の相談時においては、受講申込書は交付されません。）当該受講申込書を募集期間内に訓練実
　　　　施機関までご提出ください。</t>
    <rPh sb="1" eb="2">
      <t>チュウ</t>
    </rPh>
    <phoneticPr fontId="22"/>
  </si>
  <si>
    <t>（注１）ハローワークで職業相談を受け、現在有する技能、知識等と労働市場の状況から判断して、就職するための職業
　　　　訓練を受講することが必要と判断された方に対して、次回の職業相談時に適切な訓練コースの受講申込書が交付
　　　　されます。（初回の相談時においては、受講申込書は交付されません。）当該受講申込書を募集期間内に訓練実
　　　　施機関までご提出ください。</t>
    <phoneticPr fontId="22"/>
  </si>
  <si>
    <t>※募集期間終了間際になると、ハローワークの受付窓口が大変混雑しますので、お早めの受講申込手続きを
  お勧めします。</t>
    <phoneticPr fontId="22"/>
  </si>
  <si>
    <t>〇　訓練内容に関する知識を有し、講師の指示のもと受講者への指導が出来るなど、求職者支援訓練
  の円滑な実施に必要な業務に従事できる者として訓練実施機関が認めた者であること。</t>
    <rPh sb="2" eb="4">
      <t>クンレン</t>
    </rPh>
    <rPh sb="4" eb="6">
      <t>ナイヨウ</t>
    </rPh>
    <rPh sb="7" eb="8">
      <t>カン</t>
    </rPh>
    <rPh sb="10" eb="12">
      <t>チシキ</t>
    </rPh>
    <rPh sb="13" eb="14">
      <t>ユウ</t>
    </rPh>
    <rPh sb="16" eb="18">
      <t>コウシ</t>
    </rPh>
    <rPh sb="19" eb="21">
      <t>シジ</t>
    </rPh>
    <rPh sb="24" eb="27">
      <t>ジュコウシャ</t>
    </rPh>
    <rPh sb="29" eb="31">
      <t>シドウ</t>
    </rPh>
    <rPh sb="32" eb="34">
      <t>デキ</t>
    </rPh>
    <rPh sb="38" eb="40">
      <t>キュウショク</t>
    </rPh>
    <rPh sb="40" eb="41">
      <t>シャ</t>
    </rPh>
    <rPh sb="41" eb="43">
      <t>シエン</t>
    </rPh>
    <rPh sb="43" eb="45">
      <t>クンレン</t>
    </rPh>
    <rPh sb="49" eb="51">
      <t>エンカツ</t>
    </rPh>
    <rPh sb="52" eb="54">
      <t>ジッシ</t>
    </rPh>
    <rPh sb="55" eb="57">
      <t>ヒツヨウ</t>
    </rPh>
    <rPh sb="58" eb="60">
      <t>ギョウム</t>
    </rPh>
    <rPh sb="61" eb="63">
      <t>ジュウジ</t>
    </rPh>
    <rPh sb="66" eb="67">
      <t>モノ</t>
    </rPh>
    <rPh sb="70" eb="72">
      <t>クンレン</t>
    </rPh>
    <rPh sb="72" eb="74">
      <t>ジッシ</t>
    </rPh>
    <rPh sb="74" eb="76">
      <t>キカン</t>
    </rPh>
    <rPh sb="77" eb="78">
      <t>ミト</t>
    </rPh>
    <rPh sb="80" eb="81">
      <t>モノ</t>
    </rPh>
    <phoneticPr fontId="22"/>
  </si>
  <si>
    <t xml:space="preserve"> （これに限らず受講者の理解を促す等の理由から「助手」を配置することもできますが、その場合
  でも次の要件に適合する者であることが必要です。）</t>
    <rPh sb="5" eb="6">
      <t>カギ</t>
    </rPh>
    <rPh sb="8" eb="11">
      <t>ジュコウシャ</t>
    </rPh>
    <rPh sb="12" eb="14">
      <t>リカイ</t>
    </rPh>
    <rPh sb="15" eb="16">
      <t>ウナガ</t>
    </rPh>
    <rPh sb="17" eb="18">
      <t>トウ</t>
    </rPh>
    <rPh sb="19" eb="21">
      <t>リユウ</t>
    </rPh>
    <rPh sb="24" eb="26">
      <t>ジョシュ</t>
    </rPh>
    <rPh sb="28" eb="30">
      <t>ハイチ</t>
    </rPh>
    <rPh sb="43" eb="45">
      <t>バアイ</t>
    </rPh>
    <rPh sb="50" eb="51">
      <t>ツギ</t>
    </rPh>
    <rPh sb="52" eb="54">
      <t>ヨウケン</t>
    </rPh>
    <rPh sb="55" eb="57">
      <t>テキゴウ</t>
    </rPh>
    <rPh sb="59" eb="60">
      <t>モノ</t>
    </rPh>
    <rPh sb="66" eb="68">
      <t>ヒツヨウ</t>
    </rPh>
    <phoneticPr fontId="22"/>
  </si>
  <si>
    <t>※　助手であっても、介護職員養成研修などの法定講習で、受講者に指導を行う者について当該資格
　の指定（認定）権者が特定の要件（指定が必要等）を求める場合にはこれに従うこと。</t>
    <rPh sb="2" eb="4">
      <t>ジョシュ</t>
    </rPh>
    <rPh sb="10" eb="12">
      <t>カイゴ</t>
    </rPh>
    <rPh sb="12" eb="14">
      <t>ショクイン</t>
    </rPh>
    <rPh sb="14" eb="16">
      <t>ヨウセイ</t>
    </rPh>
    <rPh sb="16" eb="18">
      <t>ケンシュウ</t>
    </rPh>
    <rPh sb="21" eb="23">
      <t>ホウテイ</t>
    </rPh>
    <rPh sb="23" eb="25">
      <t>コウシュウ</t>
    </rPh>
    <rPh sb="27" eb="30">
      <t>ジュコウシャ</t>
    </rPh>
    <rPh sb="31" eb="33">
      <t>シドウ</t>
    </rPh>
    <rPh sb="34" eb="35">
      <t>オコナ</t>
    </rPh>
    <rPh sb="36" eb="37">
      <t>モノ</t>
    </rPh>
    <rPh sb="41" eb="43">
      <t>トウガイ</t>
    </rPh>
    <rPh sb="43" eb="45">
      <t>シカク</t>
    </rPh>
    <rPh sb="48" eb="50">
      <t>シテイ</t>
    </rPh>
    <rPh sb="51" eb="53">
      <t>ニンテイ</t>
    </rPh>
    <rPh sb="54" eb="55">
      <t>ケン</t>
    </rPh>
    <rPh sb="55" eb="56">
      <t>シャ</t>
    </rPh>
    <rPh sb="57" eb="59">
      <t>トクテイ</t>
    </rPh>
    <rPh sb="60" eb="62">
      <t>ヨウケン</t>
    </rPh>
    <rPh sb="63" eb="65">
      <t>シテイ</t>
    </rPh>
    <rPh sb="66" eb="68">
      <t>ヒツヨウ</t>
    </rPh>
    <rPh sb="68" eb="69">
      <t>トウ</t>
    </rPh>
    <rPh sb="71" eb="72">
      <t>モト</t>
    </rPh>
    <rPh sb="74" eb="76">
      <t>バアイ</t>
    </rPh>
    <rPh sb="81" eb="82">
      <t>シタガ</t>
    </rPh>
    <phoneticPr fontId="22"/>
  </si>
  <si>
    <t>　実技にあっては、受講者１５人を超えるときは講師を２人以上配置する必要がありますが、２人目
  以降の講師の代わりに次の要件に適合する者を助手として配置することが出来ます。</t>
    <rPh sb="1" eb="3">
      <t>ジツギ</t>
    </rPh>
    <rPh sb="9" eb="12">
      <t>ジュコウシャ</t>
    </rPh>
    <rPh sb="14" eb="15">
      <t>ニン</t>
    </rPh>
    <rPh sb="16" eb="17">
      <t>コ</t>
    </rPh>
    <rPh sb="22" eb="24">
      <t>コウシ</t>
    </rPh>
    <rPh sb="26" eb="27">
      <t>ニン</t>
    </rPh>
    <rPh sb="27" eb="29">
      <t>イジョウ</t>
    </rPh>
    <rPh sb="29" eb="31">
      <t>ハイチ</t>
    </rPh>
    <rPh sb="33" eb="35">
      <t>ヒツヨウ</t>
    </rPh>
    <rPh sb="43" eb="44">
      <t>ニン</t>
    </rPh>
    <rPh sb="44" eb="45">
      <t>メ</t>
    </rPh>
    <rPh sb="48" eb="50">
      <t>イコウ</t>
    </rPh>
    <rPh sb="51" eb="52">
      <t>コウ</t>
    </rPh>
    <rPh sb="52" eb="53">
      <t>シ</t>
    </rPh>
    <rPh sb="54" eb="55">
      <t>カ</t>
    </rPh>
    <rPh sb="58" eb="59">
      <t>ツギ</t>
    </rPh>
    <rPh sb="60" eb="62">
      <t>ヨウケン</t>
    </rPh>
    <rPh sb="63" eb="65">
      <t>テキゴウ</t>
    </rPh>
    <rPh sb="67" eb="68">
      <t>モノ</t>
    </rPh>
    <rPh sb="69" eb="71">
      <t>ジョシュ</t>
    </rPh>
    <rPh sb="74" eb="76">
      <t>ハイチ</t>
    </rPh>
    <rPh sb="81" eb="83">
      <t>デキ</t>
    </rPh>
    <phoneticPr fontId="22"/>
  </si>
  <si>
    <r>
      <t>注）※1　　この様式に記入する実績は、</t>
    </r>
    <r>
      <rPr>
        <u/>
        <sz val="12"/>
        <color theme="1"/>
        <rFont val="ＭＳ ゴシック"/>
        <family val="3"/>
        <charset val="128"/>
      </rPr>
      <t>訓練科の選定</t>
    </r>
    <r>
      <rPr>
        <sz val="12"/>
        <color theme="1"/>
        <rFont val="ＭＳ 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22"/>
  </si>
  <si>
    <t>　　職業能力開発講習にあっては、受講者30人にあたり講師を１人以上配置する必要がありますが、</t>
    <rPh sb="2" eb="4">
      <t>ショクギョウ</t>
    </rPh>
    <rPh sb="4" eb="6">
      <t>ノウリョク</t>
    </rPh>
    <rPh sb="6" eb="8">
      <t>カイハツ</t>
    </rPh>
    <rPh sb="8" eb="10">
      <t>コウシュウ</t>
    </rPh>
    <phoneticPr fontId="22"/>
  </si>
  <si>
    <t>　受講者の理解を促す等の理由から、２人目以降の講師の代わりに次の要件に適合する者を助手として</t>
    <rPh sb="18" eb="19">
      <t>ニン</t>
    </rPh>
    <rPh sb="19" eb="20">
      <t>メ</t>
    </rPh>
    <rPh sb="20" eb="22">
      <t>イコウ</t>
    </rPh>
    <rPh sb="23" eb="25">
      <t>コウシ</t>
    </rPh>
    <rPh sb="26" eb="27">
      <t>カ</t>
    </rPh>
    <rPh sb="30" eb="31">
      <t>ツギ</t>
    </rPh>
    <phoneticPr fontId="22"/>
  </si>
  <si>
    <t>　配置することが出来ます。</t>
    <phoneticPr fontId="22"/>
  </si>
  <si>
    <r>
      <rPr>
        <sz val="10"/>
        <rFont val="ＭＳ ゴシック"/>
        <family val="3"/>
        <charset val="128"/>
      </rPr>
      <t>⑦　自己負担額　（要約可）</t>
    </r>
    <r>
      <rPr>
        <sz val="10"/>
        <color indexed="10"/>
        <rFont val="ＭＳ ゴシック"/>
        <family val="3"/>
        <charset val="128"/>
      </rPr>
      <t>　　　　　　　　　　　   　　　　　　　　　　　　※様式第8号に記載した受講者が負担する費用参照　　　　　　　　　　　　　　　　　　　　　　　　　　　　　</t>
    </r>
    <rPh sb="9" eb="11">
      <t>ヨウヤク</t>
    </rPh>
    <rPh sb="11" eb="12">
      <t>カ</t>
    </rPh>
    <rPh sb="60" eb="62">
      <t>サンショウ</t>
    </rPh>
    <phoneticPr fontId="22"/>
  </si>
  <si>
    <t>AI・データサイエンス</t>
    <phoneticPr fontId="22"/>
  </si>
  <si>
    <t>ソフトウェア開発</t>
    <phoneticPr fontId="22"/>
  </si>
  <si>
    <t>データ・AIの戦略的活用</t>
    <phoneticPr fontId="22"/>
  </si>
  <si>
    <t>デジタルテクノロジー</t>
    <phoneticPr fontId="22"/>
  </si>
  <si>
    <t>セキュリティマネジメント</t>
    <phoneticPr fontId="22"/>
  </si>
  <si>
    <t>セキュリティ技術</t>
    <phoneticPr fontId="22"/>
  </si>
  <si>
    <r>
      <t>職場見学等実施計画書（様式A-51）　</t>
    </r>
    <r>
      <rPr>
        <b/>
        <sz val="10"/>
        <rFont val="ＭＳ Ｐゴシック"/>
        <family val="3"/>
        <charset val="128"/>
      </rPr>
      <t xml:space="preserve"> </t>
    </r>
    <r>
      <rPr>
        <sz val="10"/>
        <rFont val="ＭＳ Ｐゴシック"/>
        <family val="3"/>
        <charset val="128"/>
      </rPr>
      <t>※職場見学等促進奨励金の特例措置の適用を受けようとする場合に限る</t>
    </r>
    <phoneticPr fontId="22"/>
  </si>
  <si>
    <t>（※）・本計画書は、職場見学等促進奨励金の特例措置の適用を希望する場合に作成してください。
        なお、特例措置の適用を受けるためには、本計画書の提出だけではなく、要件を満たす訓練を実施する必要があります。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Ph sb="4" eb="5">
      <t>ホン</t>
    </rPh>
    <rPh sb="5" eb="8">
      <t>ケイカクショ</t>
    </rPh>
    <rPh sb="118" eb="120">
      <t>シュルイ</t>
    </rPh>
    <rPh sb="123" eb="125">
      <t>カイゴ</t>
    </rPh>
    <rPh sb="125" eb="127">
      <t>ホケン</t>
    </rPh>
    <rPh sb="127" eb="128">
      <t>ホウ</t>
    </rPh>
    <rPh sb="128" eb="129">
      <t>マタ</t>
    </rPh>
    <rPh sb="130" eb="133">
      <t>ショウガイシャ</t>
    </rPh>
    <rPh sb="134" eb="136">
      <t>ニチジョウ</t>
    </rPh>
    <rPh sb="136" eb="138">
      <t>セイカツ</t>
    </rPh>
    <rPh sb="138" eb="139">
      <t>オヨ</t>
    </rPh>
    <rPh sb="140" eb="142">
      <t>シャカイ</t>
    </rPh>
    <rPh sb="142" eb="144">
      <t>セイカツ</t>
    </rPh>
    <rPh sb="145" eb="148">
      <t>ソウゴウテキ</t>
    </rPh>
    <rPh sb="149" eb="151">
      <t>シエン</t>
    </rPh>
    <rPh sb="156" eb="158">
      <t>ホウリツ</t>
    </rPh>
    <rPh sb="159" eb="161">
      <t>キテイ</t>
    </rPh>
    <rPh sb="162" eb="163">
      <t>モト</t>
    </rPh>
    <rPh sb="170" eb="172">
      <t>シュルイ</t>
    </rPh>
    <rPh sb="173" eb="175">
      <t>キサイ</t>
    </rPh>
    <rPh sb="187" eb="188">
      <t>ホン</t>
    </rPh>
    <rPh sb="188" eb="191">
      <t>ケイカクショ</t>
    </rPh>
    <rPh sb="191" eb="193">
      <t>テイシュツ</t>
    </rPh>
    <rPh sb="193" eb="195">
      <t>ジテン</t>
    </rPh>
    <rPh sb="209" eb="211">
      <t>ミテイ</t>
    </rPh>
    <rPh sb="213" eb="215">
      <t>キサイ</t>
    </rPh>
    <rPh sb="217" eb="218">
      <t>サ</t>
    </rPh>
    <rPh sb="219" eb="220">
      <t>ツカ</t>
    </rPh>
    <rPh sb="232" eb="234">
      <t>ジッシ</t>
    </rPh>
    <rPh sb="249" eb="251">
      <t>キサイ</t>
    </rPh>
    <rPh sb="253" eb="255">
      <t>ニッテイ</t>
    </rPh>
    <rPh sb="256" eb="258">
      <t>キサイ</t>
    </rPh>
    <rPh sb="272" eb="273">
      <t>タ</t>
    </rPh>
    <rPh sb="273" eb="275">
      <t>トッキ</t>
    </rPh>
    <rPh sb="278" eb="280">
      <t>ジコウ</t>
    </rPh>
    <rPh sb="283" eb="285">
      <t>バアイ</t>
    </rPh>
    <rPh sb="287" eb="289">
      <t>ビコウ</t>
    </rPh>
    <rPh sb="291" eb="293">
      <t>キサイ</t>
    </rPh>
    <phoneticPr fontId="21"/>
  </si>
  <si>
    <t>　　　　講師の代わりに配置する助手については、「助手」の欄に✓印を記入してください。</t>
    <rPh sb="4" eb="6">
      <t>コウシ</t>
    </rPh>
    <rPh sb="7" eb="8">
      <t>カ</t>
    </rPh>
    <rPh sb="11" eb="13">
      <t>ハイチ</t>
    </rPh>
    <rPh sb="15" eb="17">
      <t>ジョシュ</t>
    </rPh>
    <rPh sb="24" eb="26">
      <t>ジョシュ</t>
    </rPh>
    <rPh sb="28" eb="29">
      <t>ラン</t>
    </rPh>
    <rPh sb="31" eb="32">
      <t>シルシ</t>
    </rPh>
    <rPh sb="33" eb="35">
      <t>キニュウ</t>
    </rPh>
    <phoneticPr fontId="22"/>
  </si>
  <si>
    <t>5-04-40-ｘxｘ-ｘｘ-ｘｘｘｘ</t>
    <phoneticPr fontId="22"/>
  </si>
  <si>
    <t>①住所を管轄するハローワークにて就職相談を受けてください。
②訓練受講が適切と認められた場合に受講申込書の交付を受け、必要事項を記入の上、募集期間内に
　ハローワークで受講申込手続きを行ってください。
③ハローワークで受付された受講申込書を「受講申込書提出場所」へ持参または郵送により、提出ください。</t>
    <rPh sb="1" eb="3">
      <t>ジュウショ</t>
    </rPh>
    <rPh sb="4" eb="6">
      <t>カンカツ</t>
    </rPh>
    <rPh sb="16" eb="18">
      <t>シュウショク</t>
    </rPh>
    <rPh sb="18" eb="20">
      <t>ソウダン</t>
    </rPh>
    <rPh sb="21" eb="22">
      <t>ウ</t>
    </rPh>
    <rPh sb="31" eb="33">
      <t>クンレン</t>
    </rPh>
    <rPh sb="33" eb="35">
      <t>ジュコウ</t>
    </rPh>
    <rPh sb="36" eb="38">
      <t>テキセツ</t>
    </rPh>
    <rPh sb="39" eb="40">
      <t>ミト</t>
    </rPh>
    <rPh sb="44" eb="46">
      <t>バアイ</t>
    </rPh>
    <rPh sb="47" eb="49">
      <t>ジュコウ</t>
    </rPh>
    <rPh sb="49" eb="52">
      <t>モウシコミショ</t>
    </rPh>
    <rPh sb="53" eb="55">
      <t>コウフ</t>
    </rPh>
    <rPh sb="56" eb="57">
      <t>ウ</t>
    </rPh>
    <rPh sb="59" eb="61">
      <t>ヒツヨウ</t>
    </rPh>
    <rPh sb="61" eb="63">
      <t>ジコウ</t>
    </rPh>
    <rPh sb="64" eb="66">
      <t>キニュウ</t>
    </rPh>
    <rPh sb="67" eb="68">
      <t>ウエ</t>
    </rPh>
    <rPh sb="69" eb="71">
      <t>ボシュウ</t>
    </rPh>
    <rPh sb="71" eb="73">
      <t>キカン</t>
    </rPh>
    <rPh sb="73" eb="74">
      <t>ナイ</t>
    </rPh>
    <rPh sb="84" eb="86">
      <t>ジュコウ</t>
    </rPh>
    <rPh sb="86" eb="88">
      <t>モウシコミ</t>
    </rPh>
    <rPh sb="88" eb="90">
      <t>テツヅ</t>
    </rPh>
    <rPh sb="92" eb="93">
      <t>オコナ</t>
    </rPh>
    <rPh sb="109" eb="111">
      <t>ウケツケ</t>
    </rPh>
    <rPh sb="114" eb="116">
      <t>ジュコウ</t>
    </rPh>
    <rPh sb="116" eb="119">
      <t>モウシコミショ</t>
    </rPh>
    <rPh sb="121" eb="123">
      <t>ジュコウ</t>
    </rPh>
    <rPh sb="123" eb="125">
      <t>モウシコミ</t>
    </rPh>
    <rPh sb="125" eb="126">
      <t>ショ</t>
    </rPh>
    <rPh sb="126" eb="128">
      <t>テイシュツ</t>
    </rPh>
    <rPh sb="128" eb="130">
      <t>バショ</t>
    </rPh>
    <rPh sb="132" eb="134">
      <t>ジサン</t>
    </rPh>
    <rPh sb="137" eb="139">
      <t>ユウソウ</t>
    </rPh>
    <rPh sb="143" eb="145">
      <t>テイシュツ</t>
    </rPh>
    <phoneticPr fontId="22"/>
  </si>
  <si>
    <t>令和5年6月改定</t>
    <rPh sb="0" eb="2">
      <t>レイワ</t>
    </rPh>
    <rPh sb="3" eb="4">
      <t>ネン</t>
    </rPh>
    <rPh sb="5" eb="6">
      <t>ツキ</t>
    </rPh>
    <rPh sb="6" eb="8">
      <t>カイテイ</t>
    </rPh>
    <phoneticPr fontId="22"/>
  </si>
  <si>
    <t>　・職業紹介事業者又は労働者派遣事業を行う者が訓練実施主体である場合において、求職申込者若しくは</t>
    <phoneticPr fontId="22"/>
  </si>
  <si>
    <t>　　求職申込みしようとする者又は登録者若しくは登録しようとする者に対して、自らが実施する求職者支</t>
    <phoneticPr fontId="22"/>
  </si>
  <si>
    <t>　　（例１）　企業実習中の訓練時間は、○：○○～○：○○となります。</t>
    <rPh sb="3" eb="4">
      <t>レイ</t>
    </rPh>
    <rPh sb="7" eb="9">
      <t>キギョウ</t>
    </rPh>
    <rPh sb="9" eb="11">
      <t>ジッシュウ</t>
    </rPh>
    <rPh sb="11" eb="12">
      <t>チュウ</t>
    </rPh>
    <rPh sb="13" eb="15">
      <t>クンレン</t>
    </rPh>
    <rPh sb="15" eb="17">
      <t>ジカン</t>
    </rPh>
    <phoneticPr fontId="22"/>
  </si>
  <si>
    <t>　　（例２）　企業実習中は、訓練時間が異なります。　（詳しくは当訓練機関にお問い合わせください）</t>
    <rPh sb="3" eb="4">
      <t>レイ</t>
    </rPh>
    <rPh sb="7" eb="9">
      <t>キギョウ</t>
    </rPh>
    <rPh sb="9" eb="11">
      <t>ジッシュウ</t>
    </rPh>
    <rPh sb="11" eb="12">
      <t>チュウ</t>
    </rPh>
    <rPh sb="14" eb="16">
      <t>クンレン</t>
    </rPh>
    <rPh sb="16" eb="18">
      <t>ジカン</t>
    </rPh>
    <rPh sb="19" eb="20">
      <t>コト</t>
    </rPh>
    <rPh sb="27" eb="28">
      <t>クワ</t>
    </rPh>
    <rPh sb="31" eb="32">
      <t>トウ</t>
    </rPh>
    <rPh sb="32" eb="34">
      <t>クンレン</t>
    </rPh>
    <rPh sb="34" eb="36">
      <t>キカン</t>
    </rPh>
    <rPh sb="38" eb="39">
      <t>ト</t>
    </rPh>
    <rPh sb="40" eb="41">
      <t>ア</t>
    </rPh>
    <phoneticPr fontId="22"/>
  </si>
  <si>
    <t>　　（例２）　能開講習期間中は、訓練時間が異なります　（詳しくは当訓練機関にお問い合わせください）</t>
    <rPh sb="3" eb="4">
      <t>レイ</t>
    </rPh>
    <rPh sb="7" eb="8">
      <t>ノウ</t>
    </rPh>
    <rPh sb="8" eb="9">
      <t>カイ</t>
    </rPh>
    <rPh sb="9" eb="11">
      <t>コウシュウ</t>
    </rPh>
    <rPh sb="11" eb="14">
      <t>キカンチュウ</t>
    </rPh>
    <rPh sb="16" eb="18">
      <t>クンレン</t>
    </rPh>
    <rPh sb="18" eb="20">
      <t>ジカン</t>
    </rPh>
    <rPh sb="21" eb="22">
      <t>コト</t>
    </rPh>
    <rPh sb="28" eb="29">
      <t>クワ</t>
    </rPh>
    <rPh sb="32" eb="33">
      <t>トウ</t>
    </rPh>
    <rPh sb="33" eb="35">
      <t>クンレン</t>
    </rPh>
    <rPh sb="35" eb="37">
      <t>キカン</t>
    </rPh>
    <rPh sb="39" eb="40">
      <t>ト</t>
    </rPh>
    <rPh sb="41" eb="42">
      <t>ア</t>
    </rPh>
    <phoneticPr fontId="22"/>
  </si>
  <si>
    <t>　　（例１）　能開講習期間中の訓練時間は、○：○○～○：○○となります。</t>
    <rPh sb="3" eb="4">
      <t>レイ</t>
    </rPh>
    <rPh sb="7" eb="8">
      <t>ノウ</t>
    </rPh>
    <rPh sb="8" eb="9">
      <t>カイ</t>
    </rPh>
    <rPh sb="9" eb="11">
      <t>コウシュウ</t>
    </rPh>
    <rPh sb="11" eb="13">
      <t>キカン</t>
    </rPh>
    <rPh sb="13" eb="14">
      <t>チュウ</t>
    </rPh>
    <rPh sb="15" eb="17">
      <t>クンレン</t>
    </rPh>
    <rPh sb="17" eb="19">
      <t>ジカン</t>
    </rPh>
    <phoneticPr fontId="22"/>
  </si>
  <si>
    <t>(例２)企業実習中は、訓練時間が異なります。(詳しくは当訓練機関にお問い合わせください)</t>
    <phoneticPr fontId="22"/>
  </si>
  <si>
    <t>(例１)企業実習中の訓練時間は、○：○○～○：○○となります。</t>
    <phoneticPr fontId="22"/>
  </si>
  <si>
    <t>(例１)能開講習期間中の訓練時間は、○：○○～○：○○となります。</t>
    <rPh sb="1" eb="2">
      <t>レイ</t>
    </rPh>
    <rPh sb="4" eb="6">
      <t>ノウカイ</t>
    </rPh>
    <rPh sb="6" eb="8">
      <t>コウシュウ</t>
    </rPh>
    <rPh sb="8" eb="11">
      <t>キカンチュウ</t>
    </rPh>
    <rPh sb="12" eb="14">
      <t>クンレン</t>
    </rPh>
    <rPh sb="14" eb="16">
      <t>ジカン</t>
    </rPh>
    <phoneticPr fontId="22"/>
  </si>
  <si>
    <t>(例２)能開講習期間中は、訓練時間が異なります。(詳しくは当訓練機関にお問い合わせください)</t>
    <phoneticPr fontId="22"/>
  </si>
  <si>
    <t>○○○○</t>
    <phoneticPr fontId="22"/>
  </si>
  <si>
    <t>○○ ○○</t>
    <phoneticPr fontId="22"/>
  </si>
  <si>
    <t>○時○分</t>
    <phoneticPr fontId="22"/>
  </si>
  <si>
    <t>～</t>
    <phoneticPr fontId="22"/>
  </si>
  <si>
    <t>○時○分</t>
    <phoneticPr fontId="22"/>
  </si>
  <si>
    <t>４　実施場所；</t>
    <phoneticPr fontId="22"/>
  </si>
  <si>
    <t>５　説明者；</t>
    <phoneticPr fontId="22"/>
  </si>
  <si>
    <t>６　説明事項；</t>
    <phoneticPr fontId="22"/>
  </si>
  <si>
    <r>
      <t>（３）訓練の詳細（訓練目標（仕上がり像）、カリキュラム（</t>
    </r>
    <r>
      <rPr>
        <sz val="14"/>
        <color rgb="FFFF0000"/>
        <rFont val="ＭＳ ゴシック"/>
        <family val="3"/>
        <charset val="128"/>
      </rPr>
      <t>職場体験・職場見学・職業人講話・企業実習</t>
    </r>
    <r>
      <rPr>
        <sz val="14"/>
        <rFont val="ＭＳ ゴシック"/>
        <family val="3"/>
        <charset val="128"/>
      </rPr>
      <t>の具体的な
　　  計画を含む）、習得度の評価、補講、訓練スケジュール等）</t>
    </r>
    <rPh sb="44" eb="46">
      <t>キギョウ</t>
    </rPh>
    <rPh sb="46" eb="48">
      <t>ジッシュウ</t>
    </rPh>
    <phoneticPr fontId="22"/>
  </si>
  <si>
    <t>○○○○</t>
    <phoneticPr fontId="22"/>
  </si>
  <si>
    <t>○○ ○○</t>
    <phoneticPr fontId="22"/>
  </si>
  <si>
    <t>○時○分</t>
    <phoneticPr fontId="22"/>
  </si>
  <si>
    <t xml:space="preserve"> ○時○分</t>
    <phoneticPr fontId="22"/>
  </si>
  <si>
    <t>～</t>
    <phoneticPr fontId="22"/>
  </si>
  <si>
    <t>６　説明事項；</t>
    <phoneticPr fontId="22"/>
  </si>
  <si>
    <t>内容</t>
  </si>
  <si>
    <t>任意</t>
  </si>
  <si>
    <t>試験</t>
  </si>
  <si>
    <t>検定</t>
  </si>
  <si>
    <t>入校式・修了式</t>
    <rPh sb="0" eb="3">
      <t>ニュウコウシキ</t>
    </rPh>
    <rPh sb="4" eb="6">
      <t>シュウリョウ</t>
    </rPh>
    <rPh sb="6" eb="7">
      <t>シキ</t>
    </rPh>
    <phoneticPr fontId="22"/>
  </si>
  <si>
    <t>様5入修</t>
    <rPh sb="0" eb="1">
      <t>サマ</t>
    </rPh>
    <rPh sb="2" eb="3">
      <t>ニュウ</t>
    </rPh>
    <rPh sb="3" eb="4">
      <t>オサム</t>
    </rPh>
    <phoneticPr fontId="22"/>
  </si>
  <si>
    <t>受験</t>
    <phoneticPr fontId="22"/>
  </si>
  <si>
    <t>入校</t>
    <rPh sb="0" eb="2">
      <t>ニュウコウ</t>
    </rPh>
    <phoneticPr fontId="22"/>
  </si>
  <si>
    <t>修了</t>
    <rPh sb="0" eb="2">
      <t>シュウリョウ</t>
    </rPh>
    <phoneticPr fontId="22"/>
  </si>
  <si>
    <r>
      <t>・資格受験料　　　</t>
    </r>
    <r>
      <rPr>
        <sz val="10"/>
        <color rgb="FFFF0000"/>
        <rFont val="ＭＳ ゴシック"/>
        <family val="3"/>
        <charset val="128"/>
      </rPr>
      <t>※記載の場合は「任意受験」の文言も記載</t>
    </r>
    <rPh sb="1" eb="3">
      <t>シカク</t>
    </rPh>
    <rPh sb="3" eb="5">
      <t>ジュケン</t>
    </rPh>
    <rPh sb="5" eb="6">
      <t>リョウ</t>
    </rPh>
    <rPh sb="10" eb="12">
      <t>キサイ</t>
    </rPh>
    <rPh sb="13" eb="15">
      <t>バアイ</t>
    </rPh>
    <rPh sb="17" eb="19">
      <t>ニンイ</t>
    </rPh>
    <rPh sb="19" eb="21">
      <t>ジュケン</t>
    </rPh>
    <rPh sb="23" eb="25">
      <t>モンゴン</t>
    </rPh>
    <rPh sb="26" eb="28">
      <t>キサイ</t>
    </rPh>
    <phoneticPr fontId="22"/>
  </si>
  <si>
    <t>　　　　・受講申込者が定員の半数に満たない場合は、訓練が中止となる場合があります。</t>
    <phoneticPr fontId="22"/>
  </si>
  <si>
    <t>　又は　・当訓練は募集締切時点で、○○名以上の受講申込みがあれば訓練を実施します。</t>
    <rPh sb="1" eb="2">
      <t>マタ</t>
    </rPh>
    <phoneticPr fontId="22"/>
  </si>
  <si>
    <t>・各分野の特例措置を希望する場合の記載</t>
    <rPh sb="1" eb="4">
      <t>カクブンヤ</t>
    </rPh>
    <rPh sb="5" eb="7">
      <t>トクレイ</t>
    </rPh>
    <rPh sb="7" eb="9">
      <t>ソチ</t>
    </rPh>
    <rPh sb="10" eb="12">
      <t>キボウ</t>
    </rPh>
    <rPh sb="14" eb="16">
      <t>バアイ</t>
    </rPh>
    <rPh sb="17" eb="19">
      <t>キサイ</t>
    </rPh>
    <phoneticPr fontId="22"/>
  </si>
  <si>
    <t>④　訓練期間    訓練開始日（R○/○/○）～訓練終了日（R○/○/○）</t>
    <rPh sb="10" eb="12">
      <t>クンレン</t>
    </rPh>
    <rPh sb="12" eb="14">
      <t>カイシ</t>
    </rPh>
    <rPh sb="14" eb="15">
      <t>ニチ</t>
    </rPh>
    <rPh sb="24" eb="26">
      <t>クンレン</t>
    </rPh>
    <phoneticPr fontId="22"/>
  </si>
  <si>
    <t>・訓練開始日（R○/○/○）～訓練終了日（R○/○/○）</t>
    <rPh sb="1" eb="3">
      <t>クンレン</t>
    </rPh>
    <phoneticPr fontId="22"/>
  </si>
  <si>
    <t>　※様式第1号（様式第5号）と同一</t>
    <rPh sb="2" eb="4">
      <t>ヨウシキ</t>
    </rPh>
    <rPh sb="4" eb="5">
      <t>ダイ</t>
    </rPh>
    <rPh sb="6" eb="7">
      <t>ゴウ</t>
    </rPh>
    <rPh sb="8" eb="10">
      <t>ヨウシキ</t>
    </rPh>
    <rPh sb="10" eb="11">
      <t>ダイ</t>
    </rPh>
    <rPh sb="12" eb="13">
      <t>ゴウ</t>
    </rPh>
    <rPh sb="15" eb="17">
      <t>ドウイツ</t>
    </rPh>
    <phoneticPr fontId="22"/>
  </si>
  <si>
    <t>・訓練開始時刻（○：○○）～訓練終了時刻（○：○○）</t>
    <phoneticPr fontId="22"/>
  </si>
  <si>
    <r>
      <t>①　訓練コース番号　　　　　　　　　</t>
    </r>
    <r>
      <rPr>
        <sz val="10"/>
        <color rgb="FFFF0000"/>
        <rFont val="ＭＳ ゴシック"/>
        <family val="3"/>
        <charset val="128"/>
      </rPr>
      <t>※コース案内と同一（5－で始まる番号）または、様式第1号記載の受理番号の頭に（5-）を追加</t>
    </r>
    <rPh sb="41" eb="43">
      <t>ヨウシキ</t>
    </rPh>
    <rPh sb="43" eb="44">
      <t>ダイ</t>
    </rPh>
    <rPh sb="45" eb="46">
      <t>ゴウ</t>
    </rPh>
    <rPh sb="46" eb="48">
      <t>キサイ</t>
    </rPh>
    <rPh sb="49" eb="51">
      <t>ジュリ</t>
    </rPh>
    <rPh sb="51" eb="53">
      <t>バンゴウ</t>
    </rPh>
    <rPh sb="54" eb="55">
      <t>アタマ</t>
    </rPh>
    <rPh sb="61" eb="63">
      <t>ツイカ</t>
    </rPh>
    <phoneticPr fontId="22"/>
  </si>
  <si>
    <r>
      <t>①　訓練コース番号　　　　</t>
    </r>
    <r>
      <rPr>
        <sz val="10"/>
        <color rgb="FFFF0000"/>
        <rFont val="ＭＳ ゴシック"/>
        <family val="3"/>
        <charset val="128"/>
      </rPr>
      <t>※コース案内と同一（5－で始まる番号）または、様式第1号記載の受理番号の頭に（5-）を追加</t>
    </r>
    <rPh sb="36" eb="38">
      <t>ヨウシキ</t>
    </rPh>
    <rPh sb="38" eb="39">
      <t>ダイ</t>
    </rPh>
    <rPh sb="40" eb="41">
      <t>ゴウ</t>
    </rPh>
    <rPh sb="41" eb="43">
      <t>キサイ</t>
    </rPh>
    <rPh sb="44" eb="46">
      <t>ジュリ</t>
    </rPh>
    <rPh sb="46" eb="48">
      <t>バンゴウ</t>
    </rPh>
    <rPh sb="49" eb="50">
      <t>アタマ</t>
    </rPh>
    <rPh sb="56" eb="58">
      <t>ツイカ</t>
    </rPh>
    <phoneticPr fontId="22"/>
  </si>
  <si>
    <t>　※様式第5号と同一</t>
    <phoneticPr fontId="22"/>
  </si>
  <si>
    <t>・選考日（R○/○/○）</t>
    <phoneticPr fontId="22"/>
  </si>
  <si>
    <r>
      <t>・持参する物　</t>
    </r>
    <r>
      <rPr>
        <sz val="10"/>
        <color rgb="FF0000FF"/>
        <rFont val="ＭＳ ゴシック"/>
        <family val="3"/>
        <charset val="128"/>
      </rPr>
      <t>例）筆記用具、</t>
    </r>
    <r>
      <rPr>
        <sz val="10"/>
        <rFont val="ＭＳ ゴシック"/>
        <family val="3"/>
        <charset val="128"/>
      </rPr>
      <t>職場復帰支援コースについては、保育士又は看護師若しくは准看護師の資格取得が確認できる書類</t>
    </r>
    <rPh sb="1" eb="3">
      <t>ジサン</t>
    </rPh>
    <phoneticPr fontId="22"/>
  </si>
  <si>
    <t>　※様式第1号（様式第4号）と同一</t>
    <rPh sb="2" eb="4">
      <t>ヨウシキ</t>
    </rPh>
    <rPh sb="4" eb="5">
      <t>ダイ</t>
    </rPh>
    <rPh sb="6" eb="7">
      <t>ゴウ</t>
    </rPh>
    <rPh sb="8" eb="10">
      <t>ヨウシキ</t>
    </rPh>
    <rPh sb="10" eb="11">
      <t>ダイ</t>
    </rPh>
    <rPh sb="12" eb="13">
      <t>ゴウ</t>
    </rPh>
    <rPh sb="15" eb="17">
      <t>ドウイツ</t>
    </rPh>
    <phoneticPr fontId="22"/>
  </si>
  <si>
    <t>　※コース案内と同一</t>
    <phoneticPr fontId="22"/>
  </si>
  <si>
    <t>※コース案内と同一</t>
    <phoneticPr fontId="22"/>
  </si>
  <si>
    <t>　求職者支援制度の対象者
　求職者支援訓練を受講するためには、原則として「特定求職者」としての要件を満たす必要があります。
　※　詳しくは住所管轄のハローワークにお問い合わせください。</t>
    <phoneticPr fontId="22"/>
  </si>
  <si>
    <t>・求職者支援制度の対象者を記載する場合は以下の文言を記載　（文言は変更不可）　</t>
    <rPh sb="33" eb="35">
      <t>ヘンコウ</t>
    </rPh>
    <rPh sb="35" eb="37">
      <t>フカ</t>
    </rPh>
    <phoneticPr fontId="22"/>
  </si>
  <si>
    <r>
      <t>⑮　応募方法に関する所定の文言を記載　</t>
    </r>
    <r>
      <rPr>
        <sz val="10"/>
        <color rgb="FFFF0000"/>
        <rFont val="ＭＳ ゴシック"/>
        <family val="3"/>
        <charset val="128"/>
      </rPr>
      <t>　【所定の文言】</t>
    </r>
    <phoneticPr fontId="22"/>
  </si>
  <si>
    <t>　　　求職者支援制度の対象者
　　　求職者支援訓練を受講するためには、原則として「特定求職者」としての要件を満たす必要があります。
　　　※　詳しくは住所管轄のハローワークにお問い合わせください。</t>
    <rPh sb="35" eb="37">
      <t>ゲンソク</t>
    </rPh>
    <phoneticPr fontId="22"/>
  </si>
  <si>
    <t>②　訓練時間　　訓練開始時刻（○○：○○）～訓練終了時刻（○○：○○）</t>
    <phoneticPr fontId="22"/>
  </si>
  <si>
    <t xml:space="preserve">  　企業実習がある場合の記載例</t>
    <rPh sb="3" eb="5">
      <t>キギョウ</t>
    </rPh>
    <rPh sb="5" eb="7">
      <t>ジッシュウ</t>
    </rPh>
    <rPh sb="10" eb="12">
      <t>バアイ</t>
    </rPh>
    <rPh sb="13" eb="15">
      <t>キサイ</t>
    </rPh>
    <rPh sb="15" eb="16">
      <t>レイ</t>
    </rPh>
    <phoneticPr fontId="22"/>
  </si>
  <si>
    <t xml:space="preserve">  　能開講習を外部委託する場合で、訓練時間が異なる場合の記載例</t>
    <rPh sb="3" eb="4">
      <t>ノウ</t>
    </rPh>
    <rPh sb="4" eb="5">
      <t>カイ</t>
    </rPh>
    <rPh sb="5" eb="7">
      <t>コウシュウ</t>
    </rPh>
    <rPh sb="8" eb="10">
      <t>ガイブ</t>
    </rPh>
    <rPh sb="10" eb="12">
      <t>イタク</t>
    </rPh>
    <rPh sb="14" eb="16">
      <t>バアイ</t>
    </rPh>
    <rPh sb="18" eb="20">
      <t>クンレン</t>
    </rPh>
    <rPh sb="20" eb="22">
      <t>ジカン</t>
    </rPh>
    <rPh sb="23" eb="24">
      <t>コト</t>
    </rPh>
    <rPh sb="26" eb="28">
      <t>バアイ</t>
    </rPh>
    <rPh sb="29" eb="31">
      <t>キサイ</t>
    </rPh>
    <rPh sb="31" eb="32">
      <t>レイ</t>
    </rPh>
    <phoneticPr fontId="22"/>
  </si>
  <si>
    <t>③　選考に係る詳細</t>
    <phoneticPr fontId="22"/>
  </si>
  <si>
    <r>
      <t>⑤　訓練目標（仕上がり像）　　　　　　</t>
    </r>
    <r>
      <rPr>
        <sz val="10"/>
        <color rgb="FFFF0000"/>
        <rFont val="ＭＳ ゴシック"/>
        <family val="3"/>
        <charset val="128"/>
      </rPr>
      <t>※様式第5号と同一orそれと離反しない具体的内容</t>
    </r>
    <phoneticPr fontId="22"/>
  </si>
  <si>
    <r>
      <t>⑥　訓練概要又は訓練内容　　　　　　　</t>
    </r>
    <r>
      <rPr>
        <sz val="10"/>
        <color indexed="10"/>
        <rFont val="ＭＳ ゴシック"/>
        <family val="3"/>
        <charset val="128"/>
      </rPr>
      <t>※訓練概要の場合は様式第5号と同一 or 訓練内容の場合は様式第5号カリキュラムの要約可</t>
    </r>
    <rPh sb="2" eb="4">
      <t>クンレン</t>
    </rPh>
    <rPh sb="4" eb="6">
      <t>ガイヨウ</t>
    </rPh>
    <rPh sb="6" eb="7">
      <t>マタ</t>
    </rPh>
    <rPh sb="8" eb="10">
      <t>クンレン</t>
    </rPh>
    <rPh sb="20" eb="22">
      <t>クンレン</t>
    </rPh>
    <rPh sb="22" eb="24">
      <t>ガイヨウ</t>
    </rPh>
    <rPh sb="25" eb="27">
      <t>バアイ</t>
    </rPh>
    <rPh sb="28" eb="30">
      <t>ヨウシキ</t>
    </rPh>
    <rPh sb="30" eb="31">
      <t>ダイ</t>
    </rPh>
    <rPh sb="32" eb="33">
      <t>ゴウ</t>
    </rPh>
    <rPh sb="34" eb="36">
      <t>ドウイツ</t>
    </rPh>
    <rPh sb="45" eb="47">
      <t>バアイ</t>
    </rPh>
    <rPh sb="48" eb="50">
      <t>ヨウシキ</t>
    </rPh>
    <rPh sb="50" eb="51">
      <t>ダイ</t>
    </rPh>
    <rPh sb="52" eb="53">
      <t>ゴウ</t>
    </rPh>
    <rPh sb="60" eb="62">
      <t>ヨウヤク</t>
    </rPh>
    <rPh sb="62" eb="63">
      <t>カ</t>
    </rPh>
    <phoneticPr fontId="22"/>
  </si>
  <si>
    <r>
      <t>⑦　訓練修了後に取得できる資格等　　　</t>
    </r>
    <r>
      <rPr>
        <sz val="10"/>
        <color rgb="FFFF0000"/>
        <rFont val="ＭＳ ゴシック"/>
        <family val="3"/>
        <charset val="128"/>
      </rPr>
      <t>※様式第5号と同一（名称・認定機関・「任意受験」の文言を記載）</t>
    </r>
    <phoneticPr fontId="22"/>
  </si>
  <si>
    <r>
      <t>⑩　応募方法に関する所定の文言を記載　</t>
    </r>
    <r>
      <rPr>
        <sz val="10"/>
        <color rgb="FFFF0000"/>
        <rFont val="ＭＳ ゴシック"/>
        <family val="3"/>
        <charset val="128"/>
      </rPr>
      <t>【所定の文言】</t>
    </r>
    <phoneticPr fontId="22"/>
  </si>
  <si>
    <t>⑪　介護コースの留意点</t>
    <rPh sb="2" eb="4">
      <t>カイゴ</t>
    </rPh>
    <rPh sb="8" eb="11">
      <t>リュウイテン</t>
    </rPh>
    <phoneticPr fontId="22"/>
  </si>
  <si>
    <t>⑫　エステ、ネイル等の留意点</t>
    <rPh sb="9" eb="10">
      <t>トウ</t>
    </rPh>
    <rPh sb="11" eb="14">
      <t>リュウイテン</t>
    </rPh>
    <phoneticPr fontId="22"/>
  </si>
  <si>
    <t>⑬　託児サービス支援付き訓練の留意点</t>
    <rPh sb="2" eb="4">
      <t>タクジ</t>
    </rPh>
    <rPh sb="8" eb="10">
      <t>シエン</t>
    </rPh>
    <rPh sb="10" eb="11">
      <t>ツ</t>
    </rPh>
    <rPh sb="12" eb="14">
      <t>クンレン</t>
    </rPh>
    <rPh sb="15" eb="18">
      <t>リュウイテン</t>
    </rPh>
    <phoneticPr fontId="22"/>
  </si>
  <si>
    <t>⑭　オンラインコースの留意点</t>
    <rPh sb="11" eb="14">
      <t>リュウイテン</t>
    </rPh>
    <phoneticPr fontId="22"/>
  </si>
  <si>
    <t>⑮　特例措置の留意点</t>
    <rPh sb="2" eb="4">
      <t>トクレイ</t>
    </rPh>
    <rPh sb="4" eb="6">
      <t>ソチ</t>
    </rPh>
    <rPh sb="7" eb="10">
      <t>リュウイテン</t>
    </rPh>
    <phoneticPr fontId="22"/>
  </si>
  <si>
    <r>
      <t>⑰　求職者支援制度の対象者　　</t>
    </r>
    <r>
      <rPr>
        <sz val="10"/>
        <color rgb="FFFF0000"/>
        <rFont val="ＭＳ ゴシック"/>
        <family val="3"/>
        <charset val="128"/>
      </rPr>
      <t>【所定の文言】</t>
    </r>
    <rPh sb="2" eb="4">
      <t>キュウショク</t>
    </rPh>
    <rPh sb="4" eb="5">
      <t>シャ</t>
    </rPh>
    <rPh sb="5" eb="7">
      <t>シエン</t>
    </rPh>
    <rPh sb="7" eb="9">
      <t>セイド</t>
    </rPh>
    <rPh sb="10" eb="13">
      <t>タイショウシャ</t>
    </rPh>
    <phoneticPr fontId="22"/>
  </si>
  <si>
    <t>※「特になし」の場合は記載しなくてもよい。また「特になし」と記載する場合は強調しすぎないこと。</t>
    <phoneticPr fontId="22"/>
  </si>
  <si>
    <r>
      <t>・選考方法　例）面接、</t>
    </r>
    <r>
      <rPr>
        <sz val="10"/>
        <color rgb="FF0000FF"/>
        <rFont val="ＭＳ ゴシック"/>
        <family val="3"/>
        <charset val="128"/>
      </rPr>
      <t>面接（オンライン）</t>
    </r>
    <r>
      <rPr>
        <sz val="10"/>
        <rFont val="ＭＳ ゴシック"/>
        <family val="3"/>
        <charset val="128"/>
      </rPr>
      <t>、筆記試験、その他</t>
    </r>
    <phoneticPr fontId="22"/>
  </si>
  <si>
    <r>
      <t>・持参する物　</t>
    </r>
    <r>
      <rPr>
        <sz val="10"/>
        <color rgb="FF0000FF"/>
        <rFont val="ＭＳ ゴシック"/>
        <family val="3"/>
        <charset val="128"/>
      </rPr>
      <t>例）筆記用具</t>
    </r>
    <r>
      <rPr>
        <sz val="10"/>
        <rFont val="ＭＳ ゴシック"/>
        <family val="3"/>
        <charset val="128"/>
      </rPr>
      <t>、職場復帰支援コースについては、保育士又は看護師若しくは准看護師の資格取得が確認できる書類</t>
    </r>
    <rPh sb="1" eb="3">
      <t>ジサン</t>
    </rPh>
    <rPh sb="14" eb="16">
      <t>ショクバ</t>
    </rPh>
    <rPh sb="16" eb="18">
      <t>フッキ</t>
    </rPh>
    <rPh sb="18" eb="20">
      <t>シエン</t>
    </rPh>
    <rPh sb="29" eb="32">
      <t>ホイクシ</t>
    </rPh>
    <rPh sb="32" eb="33">
      <t>マタ</t>
    </rPh>
    <rPh sb="34" eb="37">
      <t>カンゴシ</t>
    </rPh>
    <rPh sb="37" eb="38">
      <t>モ</t>
    </rPh>
    <rPh sb="41" eb="45">
      <t>ジュンカンゴシ</t>
    </rPh>
    <rPh sb="46" eb="48">
      <t>シカク</t>
    </rPh>
    <rPh sb="48" eb="50">
      <t>シュトク</t>
    </rPh>
    <rPh sb="51" eb="53">
      <t>カクニン</t>
    </rPh>
    <rPh sb="56" eb="58">
      <t>ショルイ</t>
    </rPh>
    <phoneticPr fontId="22"/>
  </si>
  <si>
    <t>⑲　オンラインコースの留意点</t>
    <rPh sb="11" eb="14">
      <t>リュウイテン</t>
    </rPh>
    <phoneticPr fontId="22"/>
  </si>
  <si>
    <t>⑳　特例措置の留意点</t>
    <rPh sb="2" eb="4">
      <t>トクレイ</t>
    </rPh>
    <rPh sb="4" eb="6">
      <t>ソチ</t>
    </rPh>
    <rPh sb="7" eb="10">
      <t>リュウイテン</t>
    </rPh>
    <phoneticPr fontId="22"/>
  </si>
  <si>
    <r>
      <t>⑩　訓練目標（仕上がり像）　　　　　</t>
    </r>
    <r>
      <rPr>
        <sz val="10"/>
        <color rgb="FFFF0000"/>
        <rFont val="ＭＳ ゴシック"/>
        <family val="3"/>
        <charset val="128"/>
      </rPr>
      <t>※様式第5号と同一orそれと離反しない具体的内容</t>
    </r>
    <phoneticPr fontId="22"/>
  </si>
  <si>
    <r>
      <t>⑫　訓練修了後に取得できる資格等　　</t>
    </r>
    <r>
      <rPr>
        <sz val="10"/>
        <color rgb="FFFF0000"/>
        <rFont val="ＭＳ ゴシック"/>
        <family val="3"/>
        <charset val="128"/>
      </rPr>
      <t>※様式第5号と同一（名称・認定機関・「任意受験」の文言を記載）</t>
    </r>
    <phoneticPr fontId="22"/>
  </si>
  <si>
    <r>
      <t>⑪　訓練概要又は訓練内容　　　　</t>
    </r>
    <r>
      <rPr>
        <sz val="10"/>
        <color indexed="10"/>
        <rFont val="ＭＳ ゴシック"/>
        <family val="3"/>
        <charset val="128"/>
      </rPr>
      <t>※訓練概要の場合は様式第5号と同一 or 訓練内容の場合は様式第5号カリキュラムの要約可</t>
    </r>
    <rPh sb="2" eb="4">
      <t>クンレン</t>
    </rPh>
    <rPh sb="4" eb="6">
      <t>ガイヨウ</t>
    </rPh>
    <rPh sb="6" eb="7">
      <t>マタ</t>
    </rPh>
    <rPh sb="8" eb="10">
      <t>クンレン</t>
    </rPh>
    <rPh sb="17" eb="19">
      <t>クンレン</t>
    </rPh>
    <rPh sb="19" eb="21">
      <t>ガイヨウ</t>
    </rPh>
    <rPh sb="22" eb="24">
      <t>バアイ</t>
    </rPh>
    <rPh sb="25" eb="27">
      <t>ヨウシキ</t>
    </rPh>
    <rPh sb="27" eb="28">
      <t>ダイ</t>
    </rPh>
    <rPh sb="29" eb="30">
      <t>ゴウ</t>
    </rPh>
    <rPh sb="31" eb="33">
      <t>ドウイツ</t>
    </rPh>
    <rPh sb="42" eb="44">
      <t>バアイ</t>
    </rPh>
    <rPh sb="45" eb="47">
      <t>ヨウシキ</t>
    </rPh>
    <rPh sb="47" eb="48">
      <t>ダイ</t>
    </rPh>
    <rPh sb="49" eb="50">
      <t>ゴウ</t>
    </rPh>
    <rPh sb="57" eb="59">
      <t>ヨウヤク</t>
    </rPh>
    <rPh sb="59" eb="60">
      <t>カ</t>
    </rPh>
    <phoneticPr fontId="22"/>
  </si>
  <si>
    <t>・(訓練実施施設以外で実施する場合のみ)選考会場への住所</t>
    <phoneticPr fontId="22"/>
  </si>
  <si>
    <t>⑭(受講申込書提出先が訓練実施施設と異なる場合のみ)受講申込書提出先の郵便番号・所在地・電話番号・問い合わせ担当者名</t>
    <phoneticPr fontId="22"/>
  </si>
  <si>
    <r>
      <rPr>
        <sz val="10"/>
        <rFont val="ＭＳ ゴシック"/>
        <family val="3"/>
        <charset val="128"/>
      </rPr>
      <t>⑨　自己負担額　【該当があれば必ず記載】</t>
    </r>
    <r>
      <rPr>
        <sz val="10"/>
        <color indexed="10"/>
        <rFont val="ＭＳ ゴシック"/>
        <family val="3"/>
        <charset val="128"/>
      </rPr>
      <t>　       ※様式第8号に記載した受講者が負担する費用参照　　　　　　　　　　　　　　　　　　　　　　　　　　　　　</t>
    </r>
    <rPh sb="49" eb="51">
      <t>サンショウ</t>
    </rPh>
    <phoneticPr fontId="22"/>
  </si>
  <si>
    <t>・住所(郵便番号、ビル名、階含む)※郵便番号は受講申込書提出先の住所には必ず記載のこと</t>
    <rPh sb="11" eb="12">
      <t>メイ</t>
    </rPh>
    <rPh sb="13" eb="14">
      <t>カイ</t>
    </rPh>
    <phoneticPr fontId="22"/>
  </si>
  <si>
    <t>（文言は変更不可）　</t>
    <phoneticPr fontId="22"/>
  </si>
  <si>
    <r>
      <t>②　求職者支援制度の対象者　　</t>
    </r>
    <r>
      <rPr>
        <sz val="10"/>
        <color rgb="FFFF0000"/>
        <rFont val="ＭＳ ゴシック"/>
        <family val="3"/>
        <charset val="128"/>
      </rPr>
      <t>【所定の文言】</t>
    </r>
    <rPh sb="2" eb="4">
      <t>キュウショク</t>
    </rPh>
    <rPh sb="4" eb="5">
      <t>シャ</t>
    </rPh>
    <rPh sb="5" eb="7">
      <t>シエン</t>
    </rPh>
    <rPh sb="7" eb="9">
      <t>セイド</t>
    </rPh>
    <rPh sb="10" eb="13">
      <t>タイショウシャ</t>
    </rPh>
    <phoneticPr fontId="22"/>
  </si>
  <si>
    <r>
      <t xml:space="preserve">コース案内【定型】 </t>
    </r>
    <r>
      <rPr>
        <b/>
        <sz val="11"/>
        <rFont val="ＭＳ Ｐゴシック"/>
        <family val="3"/>
        <charset val="128"/>
      </rPr>
      <t>≪必須≫</t>
    </r>
    <rPh sb="6" eb="8">
      <t>テイケイ</t>
    </rPh>
    <rPh sb="11" eb="13">
      <t>ヒッス</t>
    </rPh>
    <phoneticPr fontId="22"/>
  </si>
  <si>
    <t>独自広告案 ≪任意≫</t>
    <phoneticPr fontId="22"/>
  </si>
  <si>
    <t>　　　　※作成をお考えの方は、当機構 福岡支部 担当へご相談ください。</t>
    <rPh sb="5" eb="7">
      <t>サクセイ</t>
    </rPh>
    <rPh sb="9" eb="10">
      <t>カンガ</t>
    </rPh>
    <rPh sb="12" eb="13">
      <t>カタ</t>
    </rPh>
    <rPh sb="15" eb="16">
      <t>トウ</t>
    </rPh>
    <rPh sb="19" eb="21">
      <t>フクオカ</t>
    </rPh>
    <rPh sb="21" eb="23">
      <t>シブ</t>
    </rPh>
    <rPh sb="24" eb="26">
      <t>タントウ</t>
    </rPh>
    <phoneticPr fontId="21"/>
  </si>
  <si>
    <t>"=IF($H$124=0,"",IF($AJ$131/$H$124&lt;=0.8,"","←　80％を超えて設定できません"))</t>
    <phoneticPr fontId="22"/>
  </si>
  <si>
    <t>様式第5号「職場見学等促進奨励金」希望するに丸　　　⇒　</t>
    <rPh sb="0" eb="2">
      <t>ヨウシキ</t>
    </rPh>
    <rPh sb="17" eb="19">
      <t>キボウ</t>
    </rPh>
    <rPh sb="22" eb="23">
      <t>マル</t>
    </rPh>
    <phoneticPr fontId="22"/>
  </si>
  <si>
    <t>○あり</t>
    <phoneticPr fontId="22"/>
  </si>
  <si>
    <t>○なし</t>
    <phoneticPr fontId="22"/>
  </si>
  <si>
    <t>様式第5号添付1(様式A-51)</t>
    <rPh sb="0" eb="2">
      <t>ヨウシキ</t>
    </rPh>
    <rPh sb="2" eb="3">
      <t>ダイ</t>
    </rPh>
    <rPh sb="4" eb="5">
      <t>ゴウ</t>
    </rPh>
    <rPh sb="5" eb="7">
      <t>テンプ</t>
    </rPh>
    <rPh sb="9" eb="11">
      <t>ヨウシキ</t>
    </rPh>
    <phoneticPr fontId="22"/>
  </si>
  <si>
    <t>様式第5号添付2(様式A-54)</t>
    <rPh sb="0" eb="2">
      <t>ヨウシキ</t>
    </rPh>
    <rPh sb="2" eb="3">
      <t>ダイ</t>
    </rPh>
    <rPh sb="4" eb="5">
      <t>ゴウ</t>
    </rPh>
    <rPh sb="5" eb="7">
      <t>テンプ</t>
    </rPh>
    <rPh sb="9" eb="11">
      <t>ヨウシキ</t>
    </rPh>
    <phoneticPr fontId="22"/>
  </si>
  <si>
    <t>様式第1号「02分野」「11分野」に丸　　⇒　</t>
    <rPh sb="0" eb="2">
      <t>ヨウシキ</t>
    </rPh>
    <rPh sb="8" eb="10">
      <t>ブンヤ</t>
    </rPh>
    <rPh sb="14" eb="16">
      <t>ブンヤ</t>
    </rPh>
    <rPh sb="18" eb="19">
      <t>マル</t>
    </rPh>
    <phoneticPr fontId="22"/>
  </si>
  <si>
    <t>様式第5号DX推進(添付書類3)</t>
    <rPh sb="0" eb="2">
      <t>ヨウシキ</t>
    </rPh>
    <rPh sb="2" eb="3">
      <t>ダイ</t>
    </rPh>
    <rPh sb="4" eb="5">
      <t>ゴウ</t>
    </rPh>
    <rPh sb="7" eb="9">
      <t>スイシン</t>
    </rPh>
    <rPh sb="10" eb="12">
      <t>テンプ</t>
    </rPh>
    <rPh sb="12" eb="14">
      <t>ショルイ</t>
    </rPh>
    <phoneticPr fontId="22"/>
  </si>
  <si>
    <t>様式第5号「企業実習促進
奨励金」希望するに丸　　　⇒　</t>
    <rPh sb="0" eb="2">
      <t>ヨウシキ</t>
    </rPh>
    <rPh sb="17" eb="19">
      <t>キボウ</t>
    </rPh>
    <rPh sb="22" eb="23">
      <t>マル</t>
    </rPh>
    <phoneticPr fontId="22"/>
  </si>
  <si>
    <t>⑦　訓練対象者の条件</t>
    <phoneticPr fontId="22"/>
  </si>
  <si>
    <t>・選考結果通知日（R○/○/○）</t>
    <phoneticPr fontId="22"/>
  </si>
  <si>
    <t>・(訓練実施施設以外で実施する場合のみ)最寄駅からの地図　</t>
    <phoneticPr fontId="22"/>
  </si>
  <si>
    <t>　※様式第5号およびコース案内と同一</t>
    <phoneticPr fontId="22"/>
  </si>
  <si>
    <r>
      <rPr>
        <sz val="10"/>
        <rFont val="ＭＳ ゴシック"/>
        <family val="3"/>
        <charset val="128"/>
      </rPr>
      <t>（例）　「福岡県の</t>
    </r>
    <r>
      <rPr>
        <sz val="10"/>
        <color indexed="8"/>
        <rFont val="ＭＳ ゴシック"/>
        <family val="3"/>
        <charset val="128"/>
      </rPr>
      <t>介護職員初任者研修実施要領により、初回受講時にご本人確認をさせていただきますので、</t>
    </r>
    <rPh sb="1" eb="2">
      <t>レイ</t>
    </rPh>
    <rPh sb="5" eb="8">
      <t>フクオカケン</t>
    </rPh>
    <rPh sb="9" eb="11">
      <t>カイゴ</t>
    </rPh>
    <rPh sb="11" eb="13">
      <t>ショクイン</t>
    </rPh>
    <rPh sb="13" eb="16">
      <t>ショニンシャ</t>
    </rPh>
    <rPh sb="16" eb="18">
      <t>ケンシュウ</t>
    </rPh>
    <rPh sb="18" eb="20">
      <t>ジッシ</t>
    </rPh>
    <rPh sb="20" eb="22">
      <t>ヨウリョウ</t>
    </rPh>
    <rPh sb="26" eb="28">
      <t>ショカイ</t>
    </rPh>
    <rPh sb="28" eb="30">
      <t>ジュコウ</t>
    </rPh>
    <rPh sb="30" eb="31">
      <t>ジ</t>
    </rPh>
    <rPh sb="33" eb="35">
      <t>ホンニン</t>
    </rPh>
    <rPh sb="35" eb="37">
      <t>カクニン</t>
    </rPh>
    <phoneticPr fontId="22"/>
  </si>
  <si>
    <t>　　　　　身分証明が可能な健康保険証等の提示が必要になります」　　　　</t>
    <phoneticPr fontId="22"/>
  </si>
  <si>
    <t>①　過去に実施した求職者支援訓練の就職率（雇用保険適用就職率）</t>
    <rPh sb="2" eb="4">
      <t>カコ</t>
    </rPh>
    <rPh sb="5" eb="7">
      <t>ジッシ</t>
    </rPh>
    <rPh sb="9" eb="11">
      <t>キュウショク</t>
    </rPh>
    <rPh sb="11" eb="12">
      <t>シャ</t>
    </rPh>
    <rPh sb="12" eb="14">
      <t>シエン</t>
    </rPh>
    <rPh sb="14" eb="16">
      <t>クンレン</t>
    </rPh>
    <rPh sb="17" eb="19">
      <t>シュウショク</t>
    </rPh>
    <rPh sb="19" eb="20">
      <t>リツ</t>
    </rPh>
    <rPh sb="21" eb="23">
      <t>コヨウ</t>
    </rPh>
    <rPh sb="23" eb="25">
      <t>ホケン</t>
    </rPh>
    <rPh sb="25" eb="27">
      <t>テキヨウ</t>
    </rPh>
    <rPh sb="27" eb="29">
      <t>シュウショク</t>
    </rPh>
    <rPh sb="29" eb="30">
      <t>リツ</t>
    </rPh>
    <phoneticPr fontId="22"/>
  </si>
  <si>
    <t>　※申請時の認定様式第14号⑰雇用保険適用就職率と一致していること</t>
    <rPh sb="19" eb="21">
      <t>テキヨウ</t>
    </rPh>
    <phoneticPr fontId="22"/>
  </si>
  <si>
    <t>※コース案内参照</t>
    <rPh sb="6" eb="8">
      <t>サンショウ</t>
    </rPh>
    <phoneticPr fontId="22"/>
  </si>
  <si>
    <t>①　訓練対象者の条件</t>
    <phoneticPr fontId="22"/>
  </si>
  <si>
    <t>　※様式第5号およびコース案内と同一</t>
    <phoneticPr fontId="22"/>
  </si>
  <si>
    <t>・（訓練実施施設以外で実施する場合のみ）最寄駅からの地図　</t>
    <phoneticPr fontId="22"/>
  </si>
  <si>
    <r>
      <rPr>
        <sz val="10"/>
        <rFont val="ＭＳ ゴシック"/>
        <family val="3"/>
        <charset val="128"/>
      </rPr>
      <t>④　自己負担額　　</t>
    </r>
    <r>
      <rPr>
        <sz val="10"/>
        <color indexed="10"/>
        <rFont val="ＭＳ ゴシック"/>
        <family val="3"/>
        <charset val="128"/>
      </rPr>
      <t>　　　　　　　　　　　　　　　　　　　　　　※様式第8号に記載した受講者が負担する費用参照　　　　　　　　　　　　　　　　　　　　　　　　　　　　　</t>
    </r>
    <rPh sb="52" eb="54">
      <t>サンショウ</t>
    </rPh>
    <phoneticPr fontId="22"/>
  </si>
  <si>
    <t>⑨　(受講申込書提出先が訓練実施施設と異なる場合のみ)受講申込書提出先の郵便番号・所在地・電話番号・問い合わせ担当者名</t>
    <phoneticPr fontId="22"/>
  </si>
  <si>
    <t>※コース案内参照</t>
    <rPh sb="6" eb="8">
      <t>サンショウ</t>
    </rPh>
    <phoneticPr fontId="22"/>
  </si>
  <si>
    <t>⑯　過去に実施した求職者支援訓練の就職率（雇用保険適用就職率）</t>
    <rPh sb="2" eb="4">
      <t>カコ</t>
    </rPh>
    <rPh sb="5" eb="7">
      <t>ジッシ</t>
    </rPh>
    <rPh sb="9" eb="11">
      <t>キュウショク</t>
    </rPh>
    <rPh sb="11" eb="12">
      <t>シャ</t>
    </rPh>
    <rPh sb="12" eb="14">
      <t>シエン</t>
    </rPh>
    <rPh sb="14" eb="16">
      <t>クンレン</t>
    </rPh>
    <rPh sb="17" eb="19">
      <t>シュウショク</t>
    </rPh>
    <rPh sb="19" eb="20">
      <t>リツ</t>
    </rPh>
    <rPh sb="21" eb="23">
      <t>コヨウ</t>
    </rPh>
    <rPh sb="23" eb="25">
      <t>ホケン</t>
    </rPh>
    <rPh sb="25" eb="27">
      <t>テキヨウ</t>
    </rPh>
    <rPh sb="27" eb="29">
      <t>シュウショク</t>
    </rPh>
    <rPh sb="29" eb="30">
      <t>リツ</t>
    </rPh>
    <phoneticPr fontId="22"/>
  </si>
  <si>
    <t>　　援訓練のみを案内（「求職者支援訓練の情報」等の簡潔な解説（任意）及び機構のＨＰ（認定済求職者</t>
    <phoneticPr fontId="22"/>
  </si>
  <si>
    <t>　　支援訓練の一覧）のＵＲＬ（必須）と合わせてであれば、自社実施の求職者支援訓練もある旨情報提供</t>
    <phoneticPr fontId="22"/>
  </si>
  <si>
    <t>　　することは差し支えない。）</t>
    <phoneticPr fontId="22"/>
  </si>
  <si>
    <t>・サポート対象となっているものである</t>
    <phoneticPr fontId="22"/>
  </si>
  <si>
    <t>・サポート対象より古いものである</t>
    <phoneticPr fontId="22"/>
  </si>
  <si>
    <t>・サポート対象となっているものである</t>
    <phoneticPr fontId="22"/>
  </si>
  <si>
    <t>・サポート対象より古いものである</t>
    <phoneticPr fontId="22"/>
  </si>
  <si>
    <t>・サポート対象より古いものがある
　（訓練で必要がある場合は任意様式でその理由書を添付すること　）</t>
    <phoneticPr fontId="22"/>
  </si>
  <si>
    <t>チェックあり</t>
  </si>
  <si>
    <t>職業訓練サービスガイドライン適合事業所認定を取得している。</t>
    <phoneticPr fontId="22"/>
  </si>
  <si>
    <t>職業訓練サービスガイドライン適合事業所認定）を取得している。</t>
    <phoneticPr fontId="22"/>
  </si>
  <si>
    <r>
      <t>①</t>
    </r>
    <r>
      <rPr>
        <b/>
        <sz val="14"/>
        <rFont val="ＭＳ Ｐゴシック"/>
        <family val="3"/>
        <charset val="128"/>
      </rPr>
      <t>申請日（提出日）</t>
    </r>
    <r>
      <rPr>
        <sz val="14"/>
        <rFont val="ＭＳ Ｐゴシック"/>
        <family val="3"/>
        <charset val="128"/>
      </rPr>
      <t>を入力してください</t>
    </r>
    <phoneticPr fontId="22"/>
  </si>
  <si>
    <r>
      <t>②窓口申請時</t>
    </r>
    <r>
      <rPr>
        <b/>
        <u/>
        <sz val="14"/>
        <rFont val="ＭＳ Ｐゴシック"/>
        <family val="3"/>
        <charset val="128"/>
      </rPr>
      <t>手書き用</t>
    </r>
    <r>
      <rPr>
        <sz val="14"/>
        <rFont val="ＭＳ Ｐゴシック"/>
        <family val="3"/>
        <charset val="128"/>
      </rPr>
      <t xml:space="preserve">文字列
</t>
    </r>
    <r>
      <rPr>
        <sz val="14"/>
        <color rgb="FF0000FF"/>
        <rFont val="ＭＳ Ｐゴシック"/>
        <family val="3"/>
        <charset val="128"/>
      </rPr>
      <t xml:space="preserve">   (上のO 3セルに提出日を入力すると自動的に消えます)</t>
    </r>
    <rPh sb="35" eb="38">
      <t>ジドウテキ</t>
    </rPh>
    <phoneticPr fontId="22"/>
  </si>
  <si>
    <t>"=IF(様式1!E20&lt;&gt;"",IF(OR(訓練時間総合計_基=0,AC180=訓練時間総合計_基),"","← 様式5号と訓練時間合計不一致"),"")</t>
    <phoneticPr fontId="22"/>
  </si>
  <si>
    <t>"=IF(様式1!E21&lt;&gt;"",IF(OR(訓練時間総合計_実=0,AC180=訓練時間総合計_実),"","← 様式5号と訓練時間合計不一致"),"")</t>
    <phoneticPr fontId="22"/>
  </si>
  <si>
    <t>"=訓練総時間</t>
    <phoneticPr fontId="22"/>
  </si>
  <si>
    <t>様式６号の合計　機構処理欄　→</t>
    <rPh sb="0" eb="2">
      <t>ヨウシキ</t>
    </rPh>
    <rPh sb="3" eb="4">
      <t>ゴウ</t>
    </rPh>
    <rPh sb="5" eb="7">
      <t>ゴウケイ</t>
    </rPh>
    <rPh sb="8" eb="10">
      <t>キコウ</t>
    </rPh>
    <rPh sb="10" eb="12">
      <t>ショリ</t>
    </rPh>
    <rPh sb="12" eb="13">
      <t>ラン</t>
    </rPh>
    <phoneticPr fontId="22"/>
  </si>
  <si>
    <t>"=訓練時間合計</t>
    <phoneticPr fontId="22"/>
  </si>
  <si>
    <t>様式５号　基礎か実践か判断済み（半角にする関数が使われている）→</t>
    <rPh sb="0" eb="2">
      <t>ヨウシキ</t>
    </rPh>
    <rPh sb="3" eb="4">
      <t>ゴウ</t>
    </rPh>
    <rPh sb="5" eb="7">
      <t>キソ</t>
    </rPh>
    <rPh sb="8" eb="10">
      <t>ジッセン</t>
    </rPh>
    <rPh sb="11" eb="13">
      <t>ハンダン</t>
    </rPh>
    <rPh sb="13" eb="14">
      <t>ズ</t>
    </rPh>
    <rPh sb="16" eb="18">
      <t>ハンカク</t>
    </rPh>
    <rPh sb="21" eb="23">
      <t>カンスウ</t>
    </rPh>
    <rPh sb="24" eb="25">
      <t>ツカ</t>
    </rPh>
    <phoneticPr fontId="22"/>
  </si>
  <si>
    <t>"=様6_訓練時間合計</t>
    <phoneticPr fontId="22"/>
  </si>
  <si>
    <t>様式６号　訓練時間合計　→</t>
    <rPh sb="0" eb="2">
      <t>ヨウシキ</t>
    </rPh>
    <rPh sb="3" eb="4">
      <t>ゴウ</t>
    </rPh>
    <rPh sb="5" eb="7">
      <t>クンレン</t>
    </rPh>
    <rPh sb="7" eb="9">
      <t>ジカン</t>
    </rPh>
    <rPh sb="9" eb="11">
      <t>ゴウケイ</t>
    </rPh>
    <phoneticPr fontId="22"/>
  </si>
  <si>
    <t>"=IF(様式1!E20&lt;&gt;"",IF(OR(訓練時間総合計_基=0,様6_訓練時間合計=訓練時間総合計_基),"","様式5号と訓練時間合計不一致"),IF(様式1!E21&lt;&gt;"",IF(OR(訓練時間総合計_実=0,様6_訓練時間合計=訓練時間総合計_実),"","様式5号と訓練時間合計不一致"),""))</t>
    <phoneticPr fontId="22"/>
  </si>
  <si>
    <t>"=IF(OR(訓練時間総合計_実=0,訓練時間総合計_実=様6_訓練時間合計),"","←訓練時間総合計が様式6号と違っています")</t>
    <phoneticPr fontId="22"/>
  </si>
  <si>
    <r>
      <t>教育事業実績（</t>
    </r>
    <r>
      <rPr>
        <sz val="12"/>
        <color theme="1"/>
        <rFont val="ＭＳ Ｐゴシック"/>
        <family val="3"/>
        <charset val="128"/>
      </rPr>
      <t>事業実績）</t>
    </r>
    <rPh sb="7" eb="9">
      <t>ジギョウ</t>
    </rPh>
    <rPh sb="9" eb="11">
      <t>ジッセキ</t>
    </rPh>
    <phoneticPr fontId="22"/>
  </si>
  <si>
    <r>
      <t>実技に使用する主要な設備</t>
    </r>
    <r>
      <rPr>
        <sz val="11.5"/>
        <color theme="1"/>
        <rFont val="ＭＳ Ｐゴシック"/>
        <family val="3"/>
        <charset val="128"/>
      </rPr>
      <t>・備品・機器　
（パソコン関係以外）</t>
    </r>
    <rPh sb="0" eb="2">
      <t>ジツギ</t>
    </rPh>
    <rPh sb="3" eb="5">
      <t>シヨウ</t>
    </rPh>
    <rPh sb="7" eb="9">
      <t>シュヨウ</t>
    </rPh>
    <rPh sb="10" eb="12">
      <t>セツビ</t>
    </rPh>
    <rPh sb="16" eb="18">
      <t>キキ</t>
    </rPh>
    <phoneticPr fontId="22"/>
  </si>
  <si>
    <r>
      <t>机、いす、</t>
    </r>
    <r>
      <rPr>
        <sz val="12"/>
        <color theme="1"/>
        <rFont val="ＭＳ Ｐゴシック"/>
        <family val="3"/>
        <charset val="128"/>
      </rPr>
      <t>ホワイトボード等</t>
    </r>
    <rPh sb="0" eb="1">
      <t>ツクエ</t>
    </rPh>
    <rPh sb="12" eb="13">
      <t>トウ</t>
    </rPh>
    <phoneticPr fontId="22"/>
  </si>
  <si>
    <t>）台　（定員分の台数が必要）</t>
    <phoneticPr fontId="22"/>
  </si>
  <si>
    <t>・受講時に受講者本人であることをWEBカメラ、個人認証ID及びパスワードの入力、メール、電話等により確認するものである
（※オンライン訓練コースを実施する訓練コースのみ記載してください。）</t>
    <rPh sb="1" eb="3">
      <t>ジュコウ</t>
    </rPh>
    <rPh sb="3" eb="4">
      <t>ジ</t>
    </rPh>
    <rPh sb="5" eb="8">
      <t>ジュコウシャ</t>
    </rPh>
    <rPh sb="8" eb="10">
      <t>ホンニン</t>
    </rPh>
    <rPh sb="23" eb="25">
      <t>コジン</t>
    </rPh>
    <rPh sb="25" eb="27">
      <t>ニンショウ</t>
    </rPh>
    <rPh sb="29" eb="30">
      <t>オヨ</t>
    </rPh>
    <rPh sb="37" eb="39">
      <t>ニュウリョク</t>
    </rPh>
    <rPh sb="44" eb="46">
      <t>デンワ</t>
    </rPh>
    <rPh sb="46" eb="47">
      <t>トウ</t>
    </rPh>
    <rPh sb="50" eb="52">
      <t>カクニン</t>
    </rPh>
    <phoneticPr fontId="22"/>
  </si>
  <si>
    <t>受講者へのパソコン、モバイルルーター等の貸与
（※オンライン訓練コースを実施する訓練コースのみ記載してください。）</t>
    <phoneticPr fontId="22"/>
  </si>
  <si>
    <t>・オンライン訓練を開始する段階で、通所による導入研修（オンライン接続等の方法の説明を含む）を実施する
（※オンライン訓練コースを実施する訓練コースのみ記載してください。）</t>
    <phoneticPr fontId="22"/>
  </si>
  <si>
    <t>②点検項目に　※印のついている項目は、訓練カリキュラムにパソコンを使用する内容が含まれる場合に記入してください。</t>
    <rPh sb="1" eb="3">
      <t>テンケン</t>
    </rPh>
    <rPh sb="3" eb="5">
      <t>コウモク</t>
    </rPh>
    <rPh sb="8" eb="9">
      <t>ジルシ</t>
    </rPh>
    <rPh sb="15" eb="17">
      <t>コウモク</t>
    </rPh>
    <rPh sb="19" eb="21">
      <t>クンレン</t>
    </rPh>
    <rPh sb="33" eb="35">
      <t>シヨウ</t>
    </rPh>
    <rPh sb="37" eb="39">
      <t>ナイヨウ</t>
    </rPh>
    <rPh sb="40" eb="41">
      <t>フク</t>
    </rPh>
    <rPh sb="44" eb="46">
      <t>バアイ</t>
    </rPh>
    <rPh sb="47" eb="49">
      <t>キニュウ</t>
    </rPh>
    <phoneticPr fontId="22"/>
  </si>
  <si>
    <r>
      <t>青字：曜日行</t>
    </r>
    <r>
      <rPr>
        <sz val="14"/>
        <rFont val="游ゴシック Medium"/>
        <family val="3"/>
        <charset val="128"/>
      </rPr>
      <t>、</t>
    </r>
    <r>
      <rPr>
        <sz val="14"/>
        <color rgb="FFFF0000"/>
        <rFont val="游ゴシック Medium"/>
        <family val="3"/>
        <charset val="128"/>
      </rPr>
      <t>赤字：時間行</t>
    </r>
    <r>
      <rPr>
        <sz val="14"/>
        <rFont val="游ゴシック Medium"/>
        <family val="3"/>
        <charset val="128"/>
      </rPr>
      <t>、</t>
    </r>
    <r>
      <rPr>
        <sz val="14"/>
        <color rgb="FF7030A0"/>
        <rFont val="游ゴシック Medium"/>
        <family val="3"/>
        <charset val="128"/>
      </rPr>
      <t>紫字：訓練内容行</t>
    </r>
    <r>
      <rPr>
        <sz val="14"/>
        <color rgb="FF0000FF"/>
        <rFont val="游ゴシック Medium"/>
        <family val="3"/>
        <charset val="128"/>
      </rPr>
      <t>　</t>
    </r>
    <r>
      <rPr>
        <b/>
        <sz val="14"/>
        <rFont val="游ゴシック Medium"/>
        <family val="3"/>
        <charset val="128"/>
      </rPr>
      <t>☝</t>
    </r>
    <phoneticPr fontId="22"/>
  </si>
  <si>
    <r>
      <t>☝ 青字：曜日行</t>
    </r>
    <r>
      <rPr>
        <sz val="14"/>
        <rFont val="游ゴシック Medium"/>
        <family val="3"/>
        <charset val="128"/>
      </rPr>
      <t>、</t>
    </r>
    <r>
      <rPr>
        <sz val="14"/>
        <color rgb="FFFF0000"/>
        <rFont val="游ゴシック Medium"/>
        <family val="3"/>
        <charset val="128"/>
      </rPr>
      <t>赤字：時間行</t>
    </r>
    <r>
      <rPr>
        <sz val="14"/>
        <rFont val="游ゴシック Medium"/>
        <family val="3"/>
        <charset val="128"/>
      </rPr>
      <t>、</t>
    </r>
    <r>
      <rPr>
        <sz val="14"/>
        <color rgb="FF7030A0"/>
        <rFont val="游ゴシック Medium"/>
        <family val="3"/>
        <charset val="128"/>
      </rPr>
      <t>紫字：訓練内容行</t>
    </r>
    <phoneticPr fontId="22"/>
  </si>
  <si>
    <r>
      <rPr>
        <b/>
        <sz val="14"/>
        <color rgb="FF0000FF"/>
        <rFont val="游ゴシック Medium"/>
        <family val="3"/>
        <charset val="128"/>
      </rPr>
      <t>☟</t>
    </r>
    <r>
      <rPr>
        <sz val="14"/>
        <color rgb="FF0000FF"/>
        <rFont val="游ゴシック Medium"/>
        <family val="3"/>
        <charset val="128"/>
      </rPr>
      <t xml:space="preserve"> 青字：曜日行</t>
    </r>
    <r>
      <rPr>
        <sz val="14"/>
        <rFont val="游ゴシック Medium"/>
        <family val="3"/>
        <charset val="128"/>
      </rPr>
      <t>、</t>
    </r>
    <r>
      <rPr>
        <sz val="14"/>
        <color rgb="FFFF0000"/>
        <rFont val="游ゴシック Medium"/>
        <family val="3"/>
        <charset val="128"/>
      </rPr>
      <t>赤字：時間行</t>
    </r>
    <r>
      <rPr>
        <sz val="14"/>
        <rFont val="游ゴシック Medium"/>
        <family val="3"/>
        <charset val="128"/>
      </rPr>
      <t>、</t>
    </r>
    <r>
      <rPr>
        <sz val="14"/>
        <color rgb="FF7030A0"/>
        <rFont val="游ゴシック Medium"/>
        <family val="3"/>
        <charset val="128"/>
      </rPr>
      <t>紫字：訓練内容行</t>
    </r>
    <phoneticPr fontId="22"/>
  </si>
  <si>
    <r>
      <t>様式6（</t>
    </r>
    <r>
      <rPr>
        <u/>
        <sz val="12"/>
        <rFont val="ＭＳ ゴシック"/>
        <family val="3"/>
        <charset val="128"/>
      </rPr>
      <t>オンライン行</t>
    </r>
    <r>
      <rPr>
        <sz val="12"/>
        <rFont val="ＭＳ ゴシック"/>
        <family val="3"/>
        <charset val="128"/>
      </rPr>
      <t>のみ非表示）</t>
    </r>
    <rPh sb="0" eb="2">
      <t>ヨウシキ</t>
    </rPh>
    <rPh sb="9" eb="10">
      <t>ギョウ</t>
    </rPh>
    <rPh sb="12" eb="15">
      <t>ヒヒョウジ</t>
    </rPh>
    <phoneticPr fontId="22"/>
  </si>
  <si>
    <r>
      <t>様式6号（</t>
    </r>
    <r>
      <rPr>
        <u/>
        <sz val="12"/>
        <rFont val="ＭＳ ゴシック"/>
        <family val="3"/>
        <charset val="128"/>
      </rPr>
      <t>能開講習行</t>
    </r>
    <r>
      <rPr>
        <sz val="12"/>
        <rFont val="ＭＳ ゴシック"/>
        <family val="3"/>
        <charset val="128"/>
      </rPr>
      <t>のみ非表示）</t>
    </r>
    <rPh sb="0" eb="2">
      <t>ヨウシキ</t>
    </rPh>
    <rPh sb="3" eb="4">
      <t>ゴウ</t>
    </rPh>
    <rPh sb="5" eb="7">
      <t>ノウカイ</t>
    </rPh>
    <rPh sb="7" eb="9">
      <t>コウシュウ</t>
    </rPh>
    <rPh sb="9" eb="10">
      <t>ギョウ</t>
    </rPh>
    <rPh sb="12" eb="15">
      <t>ヒヒョウジ</t>
    </rPh>
    <phoneticPr fontId="22"/>
  </si>
  <si>
    <t>オリエンテーション実</t>
    <rPh sb="9" eb="10">
      <t>ジツ</t>
    </rPh>
    <phoneticPr fontId="22"/>
  </si>
  <si>
    <t>オリエンテーション基</t>
    <rPh sb="9" eb="10">
      <t>モト</t>
    </rPh>
    <phoneticPr fontId="22"/>
  </si>
  <si>
    <r>
      <t>(令和</t>
    </r>
    <r>
      <rPr>
        <b/>
        <sz val="16"/>
        <color rgb="FFFF0000"/>
        <rFont val="ＭＳ ゴシック"/>
        <family val="3"/>
        <charset val="128"/>
      </rPr>
      <t>６</t>
    </r>
    <r>
      <rPr>
        <b/>
        <sz val="16"/>
        <rFont val="ＭＳ ゴシック"/>
        <family val="3"/>
        <charset val="128"/>
      </rPr>
      <t>年</t>
    </r>
    <r>
      <rPr>
        <b/>
        <sz val="16"/>
        <color rgb="FFFF0000"/>
        <rFont val="ＭＳ ゴシック"/>
        <family val="3"/>
        <charset val="128"/>
      </rPr>
      <t>４</t>
    </r>
    <r>
      <rPr>
        <b/>
        <sz val="16"/>
        <rFont val="ＭＳ ゴシック"/>
        <family val="3"/>
        <charset val="128"/>
      </rPr>
      <t>月以降に開講する訓練科の認定申請に係る様式の変更点)</t>
    </r>
    <rPh sb="1" eb="2">
      <t>レイ</t>
    </rPh>
    <rPh sb="2" eb="3">
      <t>ワ</t>
    </rPh>
    <rPh sb="4" eb="5">
      <t>ネン</t>
    </rPh>
    <rPh sb="6" eb="7">
      <t>ガツ</t>
    </rPh>
    <rPh sb="7" eb="9">
      <t>イコウ</t>
    </rPh>
    <rPh sb="10" eb="12">
      <t>カイコウ</t>
    </rPh>
    <rPh sb="14" eb="16">
      <t>クンレン</t>
    </rPh>
    <rPh sb="16" eb="17">
      <t>カ</t>
    </rPh>
    <rPh sb="18" eb="20">
      <t>ニンテイ</t>
    </rPh>
    <rPh sb="20" eb="22">
      <t>シンセイ</t>
    </rPh>
    <rPh sb="23" eb="24">
      <t>カカワ</t>
    </rPh>
    <rPh sb="25" eb="27">
      <t>ヨウシキ</t>
    </rPh>
    <rPh sb="28" eb="30">
      <t>ヘンコウ</t>
    </rPh>
    <rPh sb="30" eb="31">
      <t>テン</t>
    </rPh>
    <phoneticPr fontId="22"/>
  </si>
  <si>
    <r>
      <rPr>
        <b/>
        <sz val="12"/>
        <color theme="1"/>
        <rFont val="ＭＳ ゴシック"/>
        <family val="3"/>
        <charset val="128"/>
      </rPr>
      <t>◆令和</t>
    </r>
    <r>
      <rPr>
        <b/>
        <sz val="12"/>
        <color rgb="FFFF0000"/>
        <rFont val="ＭＳ ゴシック"/>
        <family val="3"/>
        <charset val="128"/>
      </rPr>
      <t>６</t>
    </r>
    <r>
      <rPr>
        <b/>
        <sz val="12"/>
        <color theme="1"/>
        <rFont val="ＭＳ ゴシック"/>
        <family val="3"/>
        <charset val="128"/>
      </rPr>
      <t>年度</t>
    </r>
    <r>
      <rPr>
        <b/>
        <sz val="12"/>
        <color rgb="FFFF0000"/>
        <rFont val="ＭＳ ゴシック"/>
        <family val="3"/>
        <charset val="128"/>
      </rPr>
      <t>　上半期ハローワーク来所日追加</t>
    </r>
    <rPh sb="1" eb="3">
      <t>レイワ</t>
    </rPh>
    <rPh sb="4" eb="6">
      <t>ネンド</t>
    </rPh>
    <rPh sb="7" eb="10">
      <t>カミハンキ</t>
    </rPh>
    <rPh sb="16" eb="18">
      <t>ライショ</t>
    </rPh>
    <rPh sb="18" eb="19">
      <t>ビ</t>
    </rPh>
    <rPh sb="19" eb="21">
      <t>ツイカ</t>
    </rPh>
    <phoneticPr fontId="22"/>
  </si>
  <si>
    <r>
      <t>②その他◆</t>
    </r>
    <r>
      <rPr>
        <sz val="10"/>
        <color rgb="FFFF0000"/>
        <rFont val="ＭＳ Ｐゴシック"/>
        <family val="3"/>
        <charset val="128"/>
      </rPr>
      <t>募集</t>
    </r>
    <r>
      <rPr>
        <sz val="10"/>
        <rFont val="ＭＳ Ｐゴシック"/>
        <family val="3"/>
        <charset val="128"/>
      </rPr>
      <t>パンフレット、カリキュラム、</t>
    </r>
    <r>
      <rPr>
        <sz val="10"/>
        <color rgb="FFFF0000"/>
        <rFont val="ＭＳ Ｐゴシック"/>
        <family val="3"/>
        <charset val="128"/>
      </rPr>
      <t>計画(日程)表</t>
    </r>
    <r>
      <rPr>
        <sz val="10"/>
        <rFont val="ＭＳ Ｐゴシック"/>
        <family val="3"/>
        <charset val="128"/>
      </rPr>
      <t>、</t>
    </r>
    <r>
      <rPr>
        <sz val="10"/>
        <color rgb="FFFF0000"/>
        <rFont val="ＭＳ Ｐゴシック"/>
        <family val="3"/>
        <charset val="128"/>
      </rPr>
      <t>申込書</t>
    </r>
    <r>
      <rPr>
        <sz val="10"/>
        <rFont val="ＭＳ Ｐゴシック"/>
        <family val="3"/>
        <charset val="128"/>
      </rPr>
      <t>、</t>
    </r>
    <r>
      <rPr>
        <sz val="10"/>
        <color rgb="FFFF0000"/>
        <rFont val="ＭＳ Ｐゴシック"/>
        <family val="3"/>
        <charset val="128"/>
      </rPr>
      <t>受講者名簿</t>
    </r>
    <r>
      <rPr>
        <sz val="10"/>
        <rFont val="ＭＳ Ｐゴシック"/>
        <family val="3"/>
        <charset val="128"/>
      </rPr>
      <t>、受講者出席簿、受講料の領収書等の写
　※機構 福岡支部へご相談ください。</t>
    </r>
    <rPh sb="5" eb="7">
      <t>ボシュウ</t>
    </rPh>
    <rPh sb="21" eb="23">
      <t>ケイカク</t>
    </rPh>
    <rPh sb="24" eb="26">
      <t>ニッテイ</t>
    </rPh>
    <rPh sb="27" eb="28">
      <t>ヒョウ</t>
    </rPh>
    <rPh sb="29" eb="32">
      <t>モウシコミショ</t>
    </rPh>
    <rPh sb="33" eb="36">
      <t>ジュコウシャ</t>
    </rPh>
    <rPh sb="36" eb="38">
      <t>メイボ</t>
    </rPh>
    <rPh sb="39" eb="42">
      <t>ジュコウシャ</t>
    </rPh>
    <rPh sb="62" eb="64">
      <t>フクオカ</t>
    </rPh>
    <phoneticPr fontId="21"/>
  </si>
  <si>
    <t>・通所を伴わない訓練コースを実施する場合は、 就職支援責任者が適切に就職支援を行うことを示す資料（就職支援責任者の勤務予定表及び
　就職支援のフローがわかる書類又は訓練期間中の就職支援スケジュール 等）</t>
    <phoneticPr fontId="21"/>
  </si>
  <si>
    <t>①求職者訓練　◆求職者支援訓練認定書(写)◆カリキュラム(写)[様式５号]◆就職状況報告(写)[A-15](提出前の時は終了届(写)[A-29別添含])</t>
    <phoneticPr fontId="21"/>
  </si>
  <si>
    <r>
      <t>(令和</t>
    </r>
    <r>
      <rPr>
        <b/>
        <sz val="16"/>
        <color rgb="FFFF0000"/>
        <rFont val="ＭＳ ゴシック"/>
        <family val="3"/>
        <charset val="128"/>
      </rPr>
      <t>５</t>
    </r>
    <r>
      <rPr>
        <b/>
        <sz val="16"/>
        <rFont val="ＭＳ ゴシック"/>
        <family val="3"/>
        <charset val="128"/>
      </rPr>
      <t>年</t>
    </r>
    <r>
      <rPr>
        <b/>
        <sz val="16"/>
        <color rgb="FFFF0000"/>
        <rFont val="ＭＳ ゴシック"/>
        <family val="3"/>
        <charset val="128"/>
      </rPr>
      <t>１０</t>
    </r>
    <r>
      <rPr>
        <b/>
        <sz val="16"/>
        <rFont val="ＭＳ ゴシック"/>
        <family val="3"/>
        <charset val="128"/>
      </rPr>
      <t>月以降に開講する訓練科の認定申請に係る様式の変更点)</t>
    </r>
    <rPh sb="1" eb="2">
      <t>レイ</t>
    </rPh>
    <rPh sb="2" eb="3">
      <t>ワ</t>
    </rPh>
    <rPh sb="4" eb="5">
      <t>ネン</t>
    </rPh>
    <rPh sb="7" eb="8">
      <t>ガツ</t>
    </rPh>
    <rPh sb="8" eb="10">
      <t>イコウ</t>
    </rPh>
    <rPh sb="11" eb="13">
      <t>カイコウ</t>
    </rPh>
    <rPh sb="15" eb="17">
      <t>クンレン</t>
    </rPh>
    <rPh sb="17" eb="18">
      <t>カ</t>
    </rPh>
    <rPh sb="19" eb="21">
      <t>ニンテイ</t>
    </rPh>
    <rPh sb="21" eb="23">
      <t>シンセイ</t>
    </rPh>
    <rPh sb="24" eb="25">
      <t>カカワ</t>
    </rPh>
    <rPh sb="26" eb="28">
      <t>ヨウシキ</t>
    </rPh>
    <rPh sb="29" eb="31">
      <t>ヘンコウ</t>
    </rPh>
    <rPh sb="31" eb="32">
      <t>テン</t>
    </rPh>
    <phoneticPr fontId="22"/>
  </si>
  <si>
    <r>
      <rPr>
        <sz val="9"/>
        <color rgb="FFFF0000"/>
        <rFont val="ＭＳ Ｐゴシック"/>
        <family val="3"/>
        <charset val="128"/>
      </rPr>
      <t>　①</t>
    </r>
    <r>
      <rPr>
        <sz val="9"/>
        <rFont val="ＭＳ Ｐゴシック"/>
        <family val="3"/>
        <charset val="128"/>
      </rPr>
      <t>　IT分野の訓練における基本奨励金の特例措置</t>
    </r>
    <r>
      <rPr>
        <sz val="9"/>
        <color rgb="FFFF0000"/>
        <rFont val="ＭＳ Ｐゴシック"/>
        <family val="3"/>
        <charset val="128"/>
      </rPr>
      <t>（IT特例）</t>
    </r>
    <r>
      <rPr>
        <sz val="9"/>
        <rFont val="ＭＳ Ｐゴシック"/>
        <family val="3"/>
        <charset val="128"/>
      </rPr>
      <t>の適用に係る希望の有無（適用を希望する場合のみ「○」を記入）</t>
    </r>
    <phoneticPr fontId="22"/>
  </si>
  <si>
    <r>
      <t>　</t>
    </r>
    <r>
      <rPr>
        <sz val="9"/>
        <color rgb="FFFF0000"/>
        <rFont val="ＭＳ Ｐゴシック"/>
        <family val="3"/>
        <charset val="128"/>
      </rPr>
      <t>②</t>
    </r>
    <r>
      <rPr>
        <sz val="9"/>
        <color theme="1"/>
        <rFont val="ＭＳ Ｐゴシック"/>
        <family val="3"/>
        <charset val="128"/>
      </rPr>
      <t>　WEBデザインの訓練における基本奨励金の特例措置</t>
    </r>
    <r>
      <rPr>
        <sz val="9"/>
        <color rgb="FFFF0000"/>
        <rFont val="ＭＳ Ｐゴシック"/>
        <family val="3"/>
        <charset val="128"/>
      </rPr>
      <t>（WEB特例）</t>
    </r>
    <r>
      <rPr>
        <sz val="9"/>
        <color theme="1"/>
        <rFont val="ＭＳ Ｐゴシック"/>
        <family val="3"/>
        <charset val="128"/>
      </rPr>
      <t>の適用に係る希望の有無（適用を希望する場合のみ「○」を記入）</t>
    </r>
    <phoneticPr fontId="22"/>
  </si>
  <si>
    <t>　③　ＤＸ推進スキル標準対応の訓練における基本奨励金の特例措置（DSS特例）の適用に係る希望の有無（適用を希望する場合のみ「○」を記入）</t>
    <phoneticPr fontId="22"/>
  </si>
  <si>
    <r>
      <rPr>
        <b/>
        <sz val="12"/>
        <rFont val="ＭＳ ゴシック"/>
        <family val="3"/>
        <charset val="128"/>
      </rPr>
      <t>・様式</t>
    </r>
    <r>
      <rPr>
        <b/>
        <sz val="12"/>
        <color rgb="FFFF0000"/>
        <rFont val="ＭＳ ゴシック"/>
        <family val="3"/>
        <charset val="128"/>
      </rPr>
      <t>５</t>
    </r>
    <r>
      <rPr>
        <b/>
        <sz val="12"/>
        <rFont val="ＭＳ ゴシック"/>
        <family val="3"/>
        <charset val="128"/>
      </rPr>
      <t>号　</t>
    </r>
    <r>
      <rPr>
        <b/>
        <sz val="12"/>
        <color rgb="FFFF0000"/>
        <rFont val="ＭＳ ゴシック"/>
        <family val="3"/>
        <charset val="128"/>
      </rPr>
      <t>ＤＸ推進スキル標準対応の訓練における基本奨励金の特例措置　項目追加</t>
    </r>
    <rPh sb="1" eb="3">
      <t>ヨウシキ</t>
    </rPh>
    <rPh sb="4" eb="5">
      <t>ゴウ</t>
    </rPh>
    <rPh sb="35" eb="37">
      <t>コウモク</t>
    </rPh>
    <rPh sb="37" eb="39">
      <t>ツイカ</t>
    </rPh>
    <phoneticPr fontId="22"/>
  </si>
  <si>
    <t>　　（添付書類　：　雇用保険被保険者資格取得等確認通知書（事業主通知用）（写）（雇用保険の被保険者でない場合は、「労働条件通知書」等の直接雇用して
　　　　　　　　　　いることが分かる書類）</t>
    <phoneticPr fontId="22"/>
  </si>
  <si>
    <t>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22"/>
  </si>
  <si>
    <t xml:space="preserve">                    、通所を伴わない訓練コースを実施する場合は、 就職支援責任者が適切に就職支援を行うことを示す資料（就職支援責任者の勤務予定表及び
                    就職支援のフローがわかる書類又は訓練期間中の就職支援スケジュール 等）</t>
    <phoneticPr fontId="22"/>
  </si>
  <si>
    <r>
      <t>　</t>
    </r>
    <r>
      <rPr>
        <sz val="9"/>
        <color rgb="FFFF0000"/>
        <rFont val="ＭＳ Ｐゴシック"/>
        <family val="3"/>
        <charset val="128"/>
      </rPr>
      <t>①</t>
    </r>
    <r>
      <rPr>
        <sz val="9"/>
        <rFont val="ＭＳ Ｐゴシック"/>
        <family val="3"/>
        <charset val="128"/>
      </rPr>
      <t>　IT分野の訓練における基本奨励金の特例措置</t>
    </r>
    <r>
      <rPr>
        <sz val="9"/>
        <color rgb="FFFF0000"/>
        <rFont val="ＭＳ Ｐゴシック"/>
        <family val="3"/>
        <charset val="128"/>
      </rPr>
      <t>（IT特例）</t>
    </r>
    <r>
      <rPr>
        <sz val="9"/>
        <rFont val="ＭＳ Ｐゴシック"/>
        <family val="3"/>
        <charset val="128"/>
      </rPr>
      <t>の適用に係る希望の有無（適用を希望する場合のみ「○」を記入）</t>
    </r>
    <phoneticPr fontId="22"/>
  </si>
  <si>
    <r>
      <t>・</t>
    </r>
    <r>
      <rPr>
        <b/>
        <sz val="12"/>
        <color rgb="FFFF0000"/>
        <rFont val="ＭＳ ゴシック"/>
        <family val="3"/>
        <charset val="128"/>
      </rPr>
      <t>一覧表</t>
    </r>
    <r>
      <rPr>
        <b/>
        <sz val="12"/>
        <rFont val="ＭＳ ゴシック"/>
        <family val="3"/>
        <charset val="128"/>
      </rPr>
      <t>、様式</t>
    </r>
    <r>
      <rPr>
        <b/>
        <sz val="12"/>
        <color rgb="FFFF0000"/>
        <rFont val="ＭＳ ゴシック"/>
        <family val="3"/>
        <charset val="128"/>
      </rPr>
      <t>９</t>
    </r>
    <r>
      <rPr>
        <b/>
        <sz val="12"/>
        <rFont val="ＭＳ ゴシック"/>
        <family val="3"/>
        <charset val="128"/>
      </rPr>
      <t>号、様式</t>
    </r>
    <r>
      <rPr>
        <b/>
        <sz val="12"/>
        <color rgb="FFFF0000"/>
        <rFont val="ＭＳ ゴシック"/>
        <family val="3"/>
        <charset val="128"/>
      </rPr>
      <t>１７</t>
    </r>
    <r>
      <rPr>
        <b/>
        <sz val="12"/>
        <rFont val="ＭＳ ゴシック"/>
        <family val="3"/>
        <charset val="128"/>
      </rPr>
      <t>号　</t>
    </r>
    <r>
      <rPr>
        <b/>
        <sz val="12"/>
        <color rgb="FFFF0000"/>
        <rFont val="ＭＳ ゴシック"/>
        <family val="3"/>
        <charset val="128"/>
      </rPr>
      <t>制度廃止に伴い、ジョブ・カード作成アドバイザーに関する記載削除</t>
    </r>
    <rPh sb="1" eb="3">
      <t>イチラン</t>
    </rPh>
    <rPh sb="3" eb="4">
      <t>ヒョウ</t>
    </rPh>
    <rPh sb="16" eb="18">
      <t>セイド</t>
    </rPh>
    <rPh sb="18" eb="20">
      <t>ハイシ</t>
    </rPh>
    <rPh sb="21" eb="22">
      <t>トモナ</t>
    </rPh>
    <rPh sb="31" eb="33">
      <t>サクセイ</t>
    </rPh>
    <rPh sb="40" eb="41">
      <t>カン</t>
    </rPh>
    <rPh sb="43" eb="45">
      <t>キサイ</t>
    </rPh>
    <rPh sb="45" eb="47">
      <t>サクジョ</t>
    </rPh>
    <phoneticPr fontId="22"/>
  </si>
  <si>
    <t>キャリアコンサルティング担当者 （キャリアコンサルタント又はキャリアコンサルティング技能士（1級又は2級）又は職業訓練指導員免許を保有する者）の要件が確認できる書類　（キャリアコンサルタント登録証（写）又はキャリアコンサルティング技能士（1級又は2級）の合格証書又は合格通知書（写）又は職業訓練指導員免許証（写））</t>
    <rPh sb="53" eb="54">
      <t>マタ</t>
    </rPh>
    <rPh sb="55" eb="57">
      <t>ショクギョウ</t>
    </rPh>
    <rPh sb="57" eb="59">
      <t>クンレン</t>
    </rPh>
    <rPh sb="59" eb="62">
      <t>シドウイン</t>
    </rPh>
    <rPh sb="62" eb="64">
      <t>メンキョ</t>
    </rPh>
    <rPh sb="65" eb="67">
      <t>ホユウ</t>
    </rPh>
    <rPh sb="69" eb="70">
      <t>モノ</t>
    </rPh>
    <rPh sb="99" eb="100">
      <t>ウツ</t>
    </rPh>
    <rPh sb="141" eb="142">
      <t>マタ</t>
    </rPh>
    <rPh sb="143" eb="145">
      <t>ショクギョウ</t>
    </rPh>
    <rPh sb="145" eb="147">
      <t>クンレン</t>
    </rPh>
    <rPh sb="147" eb="150">
      <t>シドウイン</t>
    </rPh>
    <rPh sb="150" eb="153">
      <t>メンキョショウ</t>
    </rPh>
    <rPh sb="154" eb="155">
      <t>ウツ</t>
    </rPh>
    <phoneticPr fontId="20"/>
  </si>
  <si>
    <t>　　③　就職支援責任者となる者
　　　能開法第30条の３に規定するキャリアコンサルタント又はキャリアコンサルティング技能士（1級又は2級）又は能開法第28条第1項に規定する職業訓練指導員
      免許を保有する者であることが望ましい。</t>
    <rPh sb="4" eb="6">
      <t>シュウショク</t>
    </rPh>
    <rPh sb="6" eb="8">
      <t>シエン</t>
    </rPh>
    <rPh sb="8" eb="10">
      <t>セキニン</t>
    </rPh>
    <rPh sb="10" eb="11">
      <t>シャ</t>
    </rPh>
    <rPh sb="14" eb="15">
      <t>モノ</t>
    </rPh>
    <rPh sb="19" eb="21">
      <t>ノウカイ</t>
    </rPh>
    <rPh sb="21" eb="22">
      <t>ホウ</t>
    </rPh>
    <rPh sb="22" eb="23">
      <t>ダイ</t>
    </rPh>
    <rPh sb="25" eb="26">
      <t>ジョウ</t>
    </rPh>
    <rPh sb="29" eb="31">
      <t>キテイ</t>
    </rPh>
    <rPh sb="69" eb="70">
      <t>マタ</t>
    </rPh>
    <rPh sb="71" eb="73">
      <t>ノウカイ</t>
    </rPh>
    <rPh sb="73" eb="74">
      <t>ホウ</t>
    </rPh>
    <rPh sb="74" eb="75">
      <t>ダイ</t>
    </rPh>
    <rPh sb="77" eb="78">
      <t>ジョウ</t>
    </rPh>
    <rPh sb="78" eb="79">
      <t>ダイ</t>
    </rPh>
    <rPh sb="80" eb="81">
      <t>コウ</t>
    </rPh>
    <rPh sb="82" eb="84">
      <t>キテイ</t>
    </rPh>
    <rPh sb="86" eb="88">
      <t>ショクギョウ</t>
    </rPh>
    <rPh sb="88" eb="90">
      <t>クンレン</t>
    </rPh>
    <rPh sb="90" eb="93">
      <t>シドウイン</t>
    </rPh>
    <rPh sb="100" eb="102">
      <t>メンキョ</t>
    </rPh>
    <rPh sb="103" eb="105">
      <t>ホユウ</t>
    </rPh>
    <rPh sb="107" eb="108">
      <t>モノ</t>
    </rPh>
    <rPh sb="114" eb="115">
      <t>ノゾ</t>
    </rPh>
    <phoneticPr fontId="23"/>
  </si>
  <si>
    <t>　　（添付書類：キャリアコンサルタント登録証(写)又はキャリアコンサルティング技能士(1級又は2級)の合格証書又は合格通知書(写)又は職業訓練指導員免許証(写))</t>
    <rPh sb="65" eb="66">
      <t>マタ</t>
    </rPh>
    <rPh sb="67" eb="69">
      <t>ショクギョウ</t>
    </rPh>
    <rPh sb="69" eb="71">
      <t>クンレン</t>
    </rPh>
    <rPh sb="71" eb="74">
      <t>シドウイン</t>
    </rPh>
    <rPh sb="74" eb="77">
      <t>メンキョショウ</t>
    </rPh>
    <rPh sb="78" eb="79">
      <t>ウツ</t>
    </rPh>
    <phoneticPr fontId="22"/>
  </si>
  <si>
    <t>訓練期間中に少なくとも３回以上（訓練を受ける期間が３か月に満たない場合は、１か月に少なくとも１回以上）ジョブ・カードを活用したキャリアコンサル
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23"/>
  </si>
  <si>
    <r>
      <rPr>
        <b/>
        <sz val="12"/>
        <color theme="1"/>
        <rFont val="ＭＳ ゴシック"/>
        <family val="3"/>
        <charset val="128"/>
      </rPr>
      <t>・</t>
    </r>
    <r>
      <rPr>
        <b/>
        <sz val="12"/>
        <color rgb="FFFF0000"/>
        <rFont val="ＭＳ ゴシック"/>
        <family val="3"/>
        <charset val="128"/>
      </rPr>
      <t>一覧表　</t>
    </r>
    <r>
      <rPr>
        <b/>
        <sz val="12"/>
        <color theme="1"/>
        <rFont val="ＭＳ ゴシック"/>
        <family val="3"/>
        <charset val="128"/>
      </rPr>
      <t>様式第</t>
    </r>
    <r>
      <rPr>
        <b/>
        <sz val="12"/>
        <color rgb="FFFF0000"/>
        <rFont val="ＭＳ ゴシック"/>
        <family val="3"/>
        <charset val="128"/>
      </rPr>
      <t>４</t>
    </r>
    <r>
      <rPr>
        <b/>
        <sz val="12"/>
        <color theme="1"/>
        <rFont val="ＭＳ ゴシック"/>
        <family val="3"/>
        <charset val="128"/>
      </rPr>
      <t>号</t>
    </r>
    <r>
      <rPr>
        <b/>
        <sz val="12"/>
        <color rgb="FFFF0000"/>
        <rFont val="ＭＳ ゴシック"/>
        <family val="3"/>
        <charset val="128"/>
      </rPr>
      <t>　</t>
    </r>
    <r>
      <rPr>
        <b/>
        <sz val="12"/>
        <rFont val="ＭＳ ゴシック"/>
        <family val="3"/>
        <charset val="128"/>
      </rPr>
      <t>添付書類</t>
    </r>
    <r>
      <rPr>
        <b/>
        <sz val="12"/>
        <color rgb="FFFF0000"/>
        <rFont val="ＭＳ ゴシック"/>
        <family val="3"/>
        <charset val="128"/>
      </rPr>
      <t>　実績を示す資料の内容</t>
    </r>
    <rPh sb="1" eb="3">
      <t>イチラン</t>
    </rPh>
    <rPh sb="3" eb="4">
      <t>ヒョウ</t>
    </rPh>
    <rPh sb="5" eb="7">
      <t>ヨウシキ</t>
    </rPh>
    <rPh sb="7" eb="8">
      <t>ダイ</t>
    </rPh>
    <rPh sb="9" eb="10">
      <t>ゴウ</t>
    </rPh>
    <rPh sb="11" eb="13">
      <t>テンプ</t>
    </rPh>
    <rPh sb="13" eb="15">
      <t>ショルイ</t>
    </rPh>
    <rPh sb="16" eb="18">
      <t>ジッセキ</t>
    </rPh>
    <rPh sb="19" eb="20">
      <t>シメ</t>
    </rPh>
    <rPh sb="21" eb="23">
      <t>シリョウ</t>
    </rPh>
    <rPh sb="24" eb="26">
      <t>ナイヨウ</t>
    </rPh>
    <phoneticPr fontId="22"/>
  </si>
  <si>
    <r>
      <rPr>
        <b/>
        <sz val="12"/>
        <color theme="1"/>
        <rFont val="ＭＳ ゴシック"/>
        <family val="3"/>
        <charset val="128"/>
      </rPr>
      <t>・</t>
    </r>
    <r>
      <rPr>
        <b/>
        <sz val="12"/>
        <color rgb="FFFF0000"/>
        <rFont val="ＭＳ ゴシック"/>
        <family val="3"/>
        <charset val="128"/>
      </rPr>
      <t>一覧表　</t>
    </r>
    <r>
      <rPr>
        <b/>
        <sz val="12"/>
        <color theme="1"/>
        <rFont val="ＭＳ ゴシック"/>
        <family val="3"/>
        <charset val="128"/>
      </rPr>
      <t>様式第</t>
    </r>
    <r>
      <rPr>
        <b/>
        <sz val="12"/>
        <color rgb="FFFF0000"/>
        <rFont val="ＭＳ ゴシック"/>
        <family val="3"/>
        <charset val="128"/>
      </rPr>
      <t>９</t>
    </r>
    <r>
      <rPr>
        <b/>
        <sz val="12"/>
        <color theme="1"/>
        <rFont val="ＭＳ ゴシック"/>
        <family val="3"/>
        <charset val="128"/>
      </rPr>
      <t>号</t>
    </r>
    <r>
      <rPr>
        <b/>
        <sz val="12"/>
        <color rgb="FFFF0000"/>
        <rFont val="ＭＳ ゴシック"/>
        <family val="3"/>
        <charset val="128"/>
      </rPr>
      <t>　</t>
    </r>
    <r>
      <rPr>
        <b/>
        <sz val="12"/>
        <rFont val="ＭＳ ゴシック"/>
        <family val="3"/>
        <charset val="128"/>
      </rPr>
      <t>添付書類</t>
    </r>
    <r>
      <rPr>
        <b/>
        <sz val="12"/>
        <color rgb="FFFF0000"/>
        <rFont val="ＭＳ ゴシック"/>
        <family val="3"/>
        <charset val="128"/>
      </rPr>
      <t>　通所を伴わない場合：就職支援責任者が適切に就職支援を行うことを示す資料</t>
    </r>
    <rPh sb="1" eb="3">
      <t>イチラン</t>
    </rPh>
    <rPh sb="3" eb="4">
      <t>ヒョウ</t>
    </rPh>
    <rPh sb="5" eb="7">
      <t>ヨウシキ</t>
    </rPh>
    <rPh sb="7" eb="8">
      <t>ダイ</t>
    </rPh>
    <rPh sb="9" eb="10">
      <t>ゴウ</t>
    </rPh>
    <rPh sb="11" eb="13">
      <t>テンプ</t>
    </rPh>
    <rPh sb="13" eb="15">
      <t>ショルイ</t>
    </rPh>
    <rPh sb="16" eb="17">
      <t>ツウ</t>
    </rPh>
    <rPh sb="17" eb="18">
      <t>ショ</t>
    </rPh>
    <rPh sb="19" eb="20">
      <t>トモナ</t>
    </rPh>
    <rPh sb="23" eb="25">
      <t>バアイ</t>
    </rPh>
    <rPh sb="26" eb="28">
      <t>シュウショク</t>
    </rPh>
    <rPh sb="28" eb="30">
      <t>シエン</t>
    </rPh>
    <rPh sb="30" eb="33">
      <t>セキニンシャ</t>
    </rPh>
    <rPh sb="34" eb="36">
      <t>テキセツ</t>
    </rPh>
    <rPh sb="37" eb="39">
      <t>シュウショク</t>
    </rPh>
    <rPh sb="39" eb="41">
      <t>シエン</t>
    </rPh>
    <rPh sb="42" eb="43">
      <t>オコナ</t>
    </rPh>
    <rPh sb="47" eb="48">
      <t>シメ</t>
    </rPh>
    <rPh sb="49" eb="51">
      <t>シリョウ</t>
    </rPh>
    <phoneticPr fontId="22"/>
  </si>
  <si>
    <r>
      <rPr>
        <b/>
        <sz val="12"/>
        <rFont val="ＭＳ ゴシック"/>
        <family val="3"/>
        <charset val="128"/>
      </rPr>
      <t>・様式</t>
    </r>
    <r>
      <rPr>
        <b/>
        <sz val="12"/>
        <color rgb="FFFF0000"/>
        <rFont val="ＭＳ ゴシック"/>
        <family val="3"/>
        <charset val="128"/>
      </rPr>
      <t>９</t>
    </r>
    <r>
      <rPr>
        <b/>
        <sz val="12"/>
        <rFont val="ＭＳ ゴシック"/>
        <family val="3"/>
        <charset val="128"/>
      </rPr>
      <t>号</t>
    </r>
    <r>
      <rPr>
        <b/>
        <sz val="12"/>
        <color rgb="FFFF0000"/>
        <rFont val="ＭＳ ゴシック"/>
        <family val="3"/>
        <charset val="128"/>
      </rPr>
      <t>　</t>
    </r>
    <r>
      <rPr>
        <b/>
        <sz val="11"/>
        <color rgb="FFFF0000"/>
        <rFont val="ＭＳ ゴシック"/>
        <family val="3"/>
        <charset val="128"/>
      </rPr>
      <t>実践</t>
    </r>
    <r>
      <rPr>
        <b/>
        <sz val="11"/>
        <rFont val="ＭＳ ゴシック"/>
        <family val="3"/>
        <charset val="128"/>
      </rPr>
      <t>コース</t>
    </r>
    <r>
      <rPr>
        <b/>
        <sz val="11"/>
        <color rgb="FFFF0000"/>
        <rFont val="ＭＳ ゴシック"/>
        <family val="3"/>
        <charset val="128"/>
      </rPr>
      <t>のみ</t>
    </r>
    <r>
      <rPr>
        <b/>
        <sz val="11"/>
        <rFont val="ＭＳ ゴシック"/>
        <family val="3"/>
        <charset val="128"/>
      </rPr>
      <t>：</t>
    </r>
    <r>
      <rPr>
        <b/>
        <sz val="11"/>
        <color rgb="FFFF0000"/>
        <rFont val="ＭＳ ゴシック"/>
        <family val="3"/>
        <charset val="128"/>
      </rPr>
      <t>通所を伴わない場合、就職支援責任者が適切に就職支援を行うことを示す資料に関する文章追加</t>
    </r>
    <rPh sb="1" eb="3">
      <t>ヨウシキ</t>
    </rPh>
    <rPh sb="4" eb="5">
      <t>ゴウ</t>
    </rPh>
    <rPh sb="6" eb="8">
      <t>ジッセン</t>
    </rPh>
    <rPh sb="50" eb="51">
      <t>カン</t>
    </rPh>
    <rPh sb="53" eb="55">
      <t>ブンショウ</t>
    </rPh>
    <rPh sb="55" eb="57">
      <t>ツイカ</t>
    </rPh>
    <phoneticPr fontId="22"/>
  </si>
  <si>
    <t>・必要な措置を講じている</t>
    <phoneticPr fontId="22"/>
  </si>
  <si>
    <t>・必要な措置を講じていない</t>
    <rPh sb="1" eb="3">
      <t>ヒツヨウ</t>
    </rPh>
    <rPh sb="4" eb="6">
      <t>ソチ</t>
    </rPh>
    <rPh sb="7" eb="8">
      <t>コウ</t>
    </rPh>
    <phoneticPr fontId="22"/>
  </si>
  <si>
    <t>（15）携帯電話・スマートフォンの使用について
　　 （訓練時間中の使用禁止）</t>
    <phoneticPr fontId="22"/>
  </si>
  <si>
    <t>キャリアコンサルタント登録証(写)又はキャリアコンサルティング技能士(1級又は2級)の合格証書又は合格通知書(写)又は職業訓練指導員免許証（写）</t>
    <phoneticPr fontId="22"/>
  </si>
  <si>
    <t>キャリアコンサルタント登録証(写)、
キャリアコンサルティング技能士(1級又は2級)の合格証書又は合格通知書(写)</t>
    <phoneticPr fontId="22"/>
  </si>
  <si>
    <t xml:space="preserve"> ・災害等非常時の休講</t>
    <phoneticPr fontId="22"/>
  </si>
  <si>
    <t>←</t>
    <phoneticPr fontId="22"/>
  </si>
  <si>
    <r>
      <rPr>
        <b/>
        <sz val="12"/>
        <rFont val="ＭＳ ゴシック"/>
        <family val="3"/>
        <charset val="128"/>
      </rPr>
      <t>・様式</t>
    </r>
    <r>
      <rPr>
        <b/>
        <sz val="12"/>
        <color rgb="FFFF0000"/>
        <rFont val="ＭＳ ゴシック"/>
        <family val="3"/>
        <charset val="128"/>
      </rPr>
      <t>７の１</t>
    </r>
    <r>
      <rPr>
        <b/>
        <sz val="12"/>
        <rFont val="ＭＳ ゴシック"/>
        <family val="3"/>
        <charset val="128"/>
      </rPr>
      <t>号</t>
    </r>
    <r>
      <rPr>
        <b/>
        <sz val="12"/>
        <color rgb="FFFF0000"/>
        <rFont val="ＭＳ ゴシック"/>
        <family val="3"/>
        <charset val="128"/>
      </rPr>
      <t>　日付欄を削除</t>
    </r>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</si>
</sst>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2">
    <numFmt numFmtId="41" formatCode="_ * #,##0_ ;_ * \-#,##0_ ;_ * &quot;-&quot;_ ;_ @_ "/>
    <numFmt numFmtId="176" formatCode="[$-411]ggge&quot;年&quot;m&quot;月&quot;d&quot;日&quot;;@"/>
    <numFmt numFmtId="177" formatCode="#,##0\ "/>
    <numFmt numFmtId="178" formatCode="#,###&quot;人&quot;"/>
    <numFmt numFmtId="179" formatCode="[$-411]ge\.m\.d;@"/>
    <numFmt numFmtId="180" formatCode="#,###&quot;時間&quot;"/>
    <numFmt numFmtId="181" formatCode="&quot;(学科&quot;0.0&quot;時間&quot;"/>
    <numFmt numFmtId="182" formatCode="d"/>
    <numFmt numFmtId="183" formatCode="aaa"/>
    <numFmt numFmtId="184" formatCode="m"/>
    <numFmt numFmtId="185" formatCode="0&quot;H&quot;"/>
    <numFmt numFmtId="186" formatCode="#,##0&quot;円&quot;"/>
    <numFmt numFmtId="187" formatCode="0_ "/>
    <numFmt numFmtId="188" formatCode="0_);[Red]\(0\)"/>
    <numFmt numFmtId="189" formatCode="\(0\)"/>
    <numFmt numFmtId="190" formatCode="h&quot;時&quot;mm&quot;分&quot;;@"/>
    <numFmt numFmtId="191" formatCode="m&quot;月&quot;d&quot;日&quot;\(aaa\)"/>
    <numFmt numFmtId="192" formatCode="[$-411]ggge&quot;年&quot;m&quot;月&quot;d&quot;日&quot;\(aaa\)"/>
    <numFmt numFmtId="193" formatCode="&quot;【&quot;General&quot;】&quot;"/>
    <numFmt numFmtId="194" formatCode="h:mm;@"/>
    <numFmt numFmtId="195" formatCode="##&quot;名&quot;"/>
    <numFmt numFmtId="196" formatCode="yyyy/m/d;@"/>
    <numFmt numFmtId="197" formatCode="#,##0.0_%\);[Red]\(#,##0.0%\)"/>
    <numFmt numFmtId="198" formatCode="#,##0&quot;｣&quot;_);[Red]\(#,##0&quot;｣&quot;\)"/>
    <numFmt numFmtId="199" formatCode="#,##0&quot;時間&quot;"/>
    <numFmt numFmtId="200" formatCode="0000000000000"/>
    <numFmt numFmtId="201" formatCode="m/d;@"/>
    <numFmt numFmtId="202" formatCode="#,##0_ "/>
    <numFmt numFmtId="203" formatCode="ggge&quot;年&quot;mm&quot;月&quot;dd&quot;日&quot;\ \(aaa\)"/>
    <numFmt numFmtId="204" formatCode="ggge&quot;年&quot;m&quot;月&quot;d&quot;日&quot;"/>
    <numFmt numFmtId="205" formatCode="yyyy&quot;年&quot;mm&quot;月&quot;dd&quot;日&quot;"/>
    <numFmt numFmtId="206" formatCode="ggge&quot;年&quot;mm&quot;月&quot;dd&quot;日&quot;"/>
    <numFmt numFmtId="207" formatCode="0&quot;か&quot;&quot;月&quot;"/>
    <numFmt numFmtId="208" formatCode="0&quot; 名&quot;"/>
    <numFmt numFmtId="209" formatCode="\1\ &quot;訓&quot;&quot;練&quot;&quot;実&quot;&quot;施&quot;&quot;施&quot;&quot;設&quot;&quot;名&quot;&quot;;&quot;"/>
    <numFmt numFmtId="210" formatCode="&quot;〒&quot;@"/>
    <numFmt numFmtId="211" formatCode="0_ ;[Red]\-0\ "/>
    <numFmt numFmtId="212" formatCode="@&quot; 日&quot;"/>
    <numFmt numFmtId="213" formatCode="@&quot; 時間&quot;"/>
    <numFmt numFmtId="214" formatCode="0_);\(0\)"/>
    <numFmt numFmtId="215" formatCode="General&quot;時&quot;&quot;間&quot;"/>
    <numFmt numFmtId="216" formatCode="gggee&quot;年&quot;mm&quot;月&quot;dd&quot;日&quot;\(aaa\)"/>
  </numFmts>
  <fonts count="36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z val="11"/>
      <color indexed="8"/>
      <name val="ＭＳ Ｐ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b/>
      <sz val="12"/>
      <color rgb="FFFF0000"/>
      <name val="ＭＳ Ｐゴシック"/>
      <family val="3"/>
      <charset val="128"/>
    </font>
    <font>
      <sz val="9"/>
      <name val="ＭＳ Ｐゴシック"/>
      <family val="3"/>
      <charset val="128"/>
    </font>
    <font>
      <sz val="16"/>
      <name val="ＭＳ ゴシック"/>
      <family val="3"/>
      <charset val="128"/>
    </font>
    <font>
      <i/>
      <sz val="11"/>
      <name val="ＭＳ Ｐゴシック"/>
      <family val="3"/>
      <charset val="128"/>
    </font>
    <font>
      <sz val="13"/>
      <name val="ＭＳ Ｐゴシック"/>
      <family val="3"/>
      <charset val="128"/>
    </font>
    <font>
      <b/>
      <sz val="16"/>
      <name val="ＭＳ Ｐゴシック"/>
      <family val="3"/>
      <charset val="128"/>
    </font>
    <font>
      <sz val="11"/>
      <color theme="1"/>
      <name val="ＭＳ Ｐゴシック"/>
      <family val="3"/>
      <charset val="128"/>
    </font>
    <font>
      <sz val="14"/>
      <color theme="1"/>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2"/>
      <name val="ＭＳ 明朝"/>
      <family val="1"/>
      <charset val="128"/>
    </font>
    <font>
      <b/>
      <sz val="9"/>
      <name val="ＭＳ Ｐ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color indexed="8"/>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11"/>
      <color indexed="81"/>
      <name val="ＭＳ Ｐゴシック"/>
      <family val="3"/>
      <charset val="128"/>
    </font>
    <font>
      <b/>
      <sz val="16"/>
      <color rgb="FFFF0000"/>
      <name val="ＭＳ 明朝"/>
      <family val="1"/>
      <charset val="128"/>
    </font>
    <font>
      <sz val="12"/>
      <color indexed="81"/>
      <name val="ＭＳ Ｐゴシック"/>
      <family val="3"/>
      <charset val="128"/>
    </font>
    <font>
      <sz val="9"/>
      <color indexed="8"/>
      <name val="ＭＳ Ｐゴシック"/>
      <family val="3"/>
      <charset val="128"/>
    </font>
    <font>
      <sz val="18"/>
      <color indexed="8"/>
      <name val="HGPｺﾞｼｯｸM"/>
      <family val="3"/>
      <charset val="128"/>
    </font>
    <font>
      <sz val="11"/>
      <color indexed="8"/>
      <name val="HGPｺﾞｼｯｸM"/>
      <family val="3"/>
      <charset val="128"/>
    </font>
    <font>
      <sz val="10"/>
      <name val="HGPｺﾞｼｯｸM"/>
      <family val="3"/>
      <charset val="128"/>
    </font>
    <font>
      <sz val="10"/>
      <color indexed="8"/>
      <name val="HGPｺﾞｼｯｸM"/>
      <family val="3"/>
      <charset val="128"/>
    </font>
    <font>
      <sz val="10"/>
      <color indexed="8"/>
      <name val="ＭＳ Ｐゴシック"/>
      <family val="3"/>
      <charset val="128"/>
    </font>
    <font>
      <sz val="7"/>
      <name val="ＭＳ ゴシック"/>
      <family val="3"/>
      <charset val="128"/>
    </font>
    <font>
      <b/>
      <u/>
      <sz val="12"/>
      <name val="ＭＳ 明朝"/>
      <family val="1"/>
      <charset val="128"/>
    </font>
    <font>
      <sz val="12"/>
      <color rgb="FF0000FF"/>
      <name val="ＭＳ Ｐゴシック"/>
      <family val="3"/>
      <charset val="128"/>
    </font>
    <font>
      <sz val="11"/>
      <color rgb="FF0000FF"/>
      <name val="ＭＳ Ｐゴシック"/>
      <family val="3"/>
      <charset val="128"/>
    </font>
    <font>
      <b/>
      <u/>
      <sz val="14"/>
      <color theme="1"/>
      <name val="ＭＳ Ｐゴシック"/>
      <family val="3"/>
      <charset val="128"/>
    </font>
    <font>
      <b/>
      <u/>
      <sz val="18"/>
      <color theme="1"/>
      <name val="ＭＳ Ｐゴシック"/>
      <family val="3"/>
      <charset val="128"/>
    </font>
    <font>
      <b/>
      <sz val="11"/>
      <color theme="1"/>
      <name val="ＭＳ Ｐゴシック"/>
      <family val="3"/>
      <charset val="128"/>
    </font>
    <font>
      <b/>
      <sz val="16"/>
      <color theme="1"/>
      <name val="ＭＳ Ｐゴシック"/>
      <family val="3"/>
      <charset val="128"/>
    </font>
    <font>
      <b/>
      <sz val="10"/>
      <color theme="1"/>
      <name val="ＭＳ Ｐゴシック"/>
      <family val="3"/>
      <charset val="128"/>
    </font>
    <font>
      <b/>
      <sz val="13"/>
      <color theme="1"/>
      <name val="ＭＳ Ｐゴシック"/>
      <family val="3"/>
      <charset val="128"/>
    </font>
    <font>
      <b/>
      <sz val="26"/>
      <color theme="1"/>
      <name val="ＭＳ Ｐゴシック"/>
      <family val="3"/>
      <charset val="128"/>
    </font>
    <font>
      <b/>
      <sz val="36"/>
      <color theme="1"/>
      <name val="ＭＳ Ｐゴシック"/>
      <family val="3"/>
      <charset val="128"/>
    </font>
    <font>
      <b/>
      <sz val="12"/>
      <color theme="1"/>
      <name val="ＭＳ Ｐゴシック"/>
      <family val="3"/>
      <charset val="128"/>
    </font>
    <font>
      <b/>
      <sz val="14"/>
      <color theme="1"/>
      <name val="ＭＳ Ｐゴシック"/>
      <family val="3"/>
      <charset val="128"/>
    </font>
    <font>
      <sz val="10"/>
      <color theme="1"/>
      <name val="ＭＳ Ｐゴシック"/>
      <family val="3"/>
      <charset val="128"/>
    </font>
    <font>
      <b/>
      <sz val="9"/>
      <color theme="1"/>
      <name val="ＭＳ Ｐゴシック"/>
      <family val="3"/>
      <charset val="128"/>
    </font>
    <font>
      <sz val="13"/>
      <color theme="1"/>
      <name val="ＭＳ Ｐゴシック"/>
      <family val="3"/>
      <charset val="128"/>
    </font>
    <font>
      <u/>
      <sz val="11"/>
      <color theme="1"/>
      <name val="ＭＳ Ｐゴシック"/>
      <family val="3"/>
      <charset val="128"/>
    </font>
    <font>
      <sz val="18"/>
      <color theme="1"/>
      <name val="ＭＳ Ｐゴシック"/>
      <family val="3"/>
      <charset val="128"/>
    </font>
    <font>
      <sz val="12"/>
      <color theme="1"/>
      <name val="ＭＳ Ｐゴシック"/>
      <family val="3"/>
      <charset val="128"/>
    </font>
    <font>
      <sz val="9"/>
      <color theme="1"/>
      <name val="ＭＳ Ｐゴシック"/>
      <family val="3"/>
      <charset val="128"/>
    </font>
    <font>
      <sz val="16"/>
      <color theme="1"/>
      <name val="ＭＳ 明朝"/>
      <family val="1"/>
      <charset val="128"/>
    </font>
    <font>
      <sz val="8"/>
      <color theme="1"/>
      <name val="ＭＳ Ｐゴシック"/>
      <family val="3"/>
      <charset val="128"/>
    </font>
    <font>
      <sz val="15"/>
      <color theme="1"/>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26"/>
      <name val="ＭＳ Ｐゴシック"/>
      <family val="3"/>
      <charset val="128"/>
    </font>
    <font>
      <sz val="28"/>
      <color rgb="FFFF0000"/>
      <name val="ＭＳ ゴシック"/>
      <family val="3"/>
      <charset val="128"/>
    </font>
    <font>
      <sz val="28"/>
      <color rgb="FFFF0000"/>
      <name val="ＭＳ Ｐゴシック"/>
      <family val="3"/>
      <charset val="128"/>
    </font>
    <font>
      <sz val="10"/>
      <color rgb="FF0000FF"/>
      <name val="ＭＳ Ｐ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6"/>
      <name val="ＭＳ Ｐゴシック"/>
      <family val="2"/>
      <charset val="128"/>
    </font>
    <font>
      <sz val="9"/>
      <color rgb="FF0000FF"/>
      <name val="ＭＳ Ｐゴシック"/>
      <family val="3"/>
      <charset val="128"/>
    </font>
    <font>
      <sz val="9"/>
      <name val="ＭＳ Ｐゴシック"/>
      <family val="2"/>
      <charset val="128"/>
    </font>
    <font>
      <strike/>
      <sz val="11"/>
      <color theme="1"/>
      <name val="ＭＳ Ｐゴシック"/>
      <family val="3"/>
      <charset val="128"/>
    </font>
    <font>
      <strike/>
      <sz val="10"/>
      <color theme="1"/>
      <name val="ＭＳ Ｐゴシック"/>
      <family val="3"/>
      <charset val="128"/>
    </font>
    <font>
      <sz val="9"/>
      <name val="ＭＳ Ｐゴシック"/>
      <family val="3"/>
      <charset val="128"/>
      <scheme val="minor"/>
    </font>
    <font>
      <b/>
      <sz val="10"/>
      <color indexed="10"/>
      <name val="ＭＳ Ｐゴシック"/>
      <family val="3"/>
      <charset val="128"/>
    </font>
    <font>
      <sz val="10"/>
      <color rgb="FF000000"/>
      <name val="ＭＳ Ｐゴシック"/>
      <family val="3"/>
      <charset val="128"/>
    </font>
    <font>
      <b/>
      <sz val="11"/>
      <color rgb="FF0000FF"/>
      <name val="ＭＳ Ｐゴシック"/>
      <family val="3"/>
      <charset val="128"/>
    </font>
    <font>
      <b/>
      <sz val="12"/>
      <name val="ＭＳ Ｐゴシック"/>
      <family val="3"/>
      <charset val="128"/>
    </font>
    <font>
      <b/>
      <sz val="14"/>
      <name val="ＭＳ ゴシック"/>
      <family val="3"/>
      <charset val="128"/>
    </font>
    <font>
      <b/>
      <sz val="12"/>
      <color indexed="10"/>
      <name val="ＭＳ Ｐゴシック"/>
      <family val="3"/>
      <charset val="128"/>
    </font>
    <font>
      <sz val="20"/>
      <name val="ＭＳ Ｐゴシック"/>
      <family val="3"/>
      <charset val="128"/>
    </font>
    <font>
      <b/>
      <sz val="16"/>
      <name val="ＭＳ 明朝"/>
      <family val="1"/>
      <charset val="128"/>
    </font>
    <font>
      <b/>
      <sz val="11"/>
      <color rgb="FFFF0000"/>
      <name val="ＭＳ Ｐゴシック"/>
      <family val="3"/>
      <charset val="128"/>
    </font>
    <font>
      <sz val="14"/>
      <color theme="1"/>
      <name val="ＭＳ Ｐゴシック"/>
      <family val="3"/>
      <charset val="128"/>
      <scheme val="major"/>
    </font>
    <font>
      <b/>
      <sz val="14"/>
      <color theme="1"/>
      <name val="ＭＳ Ｐゴシック"/>
      <family val="3"/>
      <charset val="128"/>
      <scheme val="major"/>
    </font>
    <font>
      <b/>
      <sz val="11"/>
      <color theme="1"/>
      <name val="ＭＳ Ｐゴシック"/>
      <family val="3"/>
      <charset val="128"/>
      <scheme val="major"/>
    </font>
    <font>
      <b/>
      <sz val="16"/>
      <color theme="1"/>
      <name val="ＭＳ Ｐゴシック"/>
      <family val="3"/>
      <charset val="128"/>
      <scheme val="major"/>
    </font>
    <font>
      <sz val="16"/>
      <color rgb="FFFF0000"/>
      <name val="HG創英角ｺﾞｼｯｸUB"/>
      <family val="3"/>
      <charset val="128"/>
    </font>
    <font>
      <b/>
      <sz val="12"/>
      <color indexed="81"/>
      <name val="ＭＳ Ｐゴシック"/>
      <family val="3"/>
      <charset val="128"/>
    </font>
    <font>
      <b/>
      <sz val="20"/>
      <color theme="1"/>
      <name val="ＭＳ ゴシック"/>
      <family val="3"/>
      <charset val="128"/>
    </font>
    <font>
      <sz val="14"/>
      <color theme="1"/>
      <name val="ＭＳ ゴシック"/>
      <family val="3"/>
      <charset val="128"/>
    </font>
    <font>
      <b/>
      <sz val="14"/>
      <color rgb="FFFF0000"/>
      <name val="ＭＳ Ｐゴシック"/>
      <family val="3"/>
      <charset val="128"/>
    </font>
    <font>
      <sz val="5"/>
      <name val="ＭＳ Ｐゴシック"/>
      <family val="3"/>
      <charset val="128"/>
    </font>
    <font>
      <sz val="18"/>
      <color theme="1"/>
      <name val="ＭＳ ゴシック"/>
      <family val="3"/>
      <charset val="128"/>
    </font>
    <font>
      <sz val="10"/>
      <color theme="1"/>
      <name val="ＭＳ 明朝"/>
      <family val="1"/>
      <charset val="128"/>
    </font>
    <font>
      <u/>
      <sz val="10"/>
      <name val="ＭＳ Ｐゴシック"/>
      <family val="3"/>
      <charset val="128"/>
    </font>
    <font>
      <b/>
      <sz val="10"/>
      <name val="ＭＳ Ｐゴシック"/>
      <family val="3"/>
      <charset val="128"/>
    </font>
    <font>
      <b/>
      <sz val="10"/>
      <name val="ＭＳ ゴシック"/>
      <family val="3"/>
      <charset val="128"/>
    </font>
    <font>
      <b/>
      <sz val="10"/>
      <name val="ＭＳ 明朝"/>
      <family val="1"/>
      <charset val="128"/>
    </font>
    <font>
      <sz val="11"/>
      <color rgb="FF0070C0"/>
      <name val="ＭＳ Ｐゴシック"/>
      <family val="3"/>
      <charset val="128"/>
    </font>
    <font>
      <sz val="15"/>
      <name val="ＭＳ 明朝"/>
      <family val="1"/>
      <charset val="128"/>
    </font>
    <font>
      <b/>
      <sz val="18"/>
      <name val="ＭＳ ゴシック"/>
      <family val="3"/>
      <charset val="128"/>
    </font>
    <font>
      <sz val="14"/>
      <color rgb="FF0000FF"/>
      <name val="ＭＳ Ｐゴシック"/>
      <family val="3"/>
      <charset val="128"/>
    </font>
    <font>
      <b/>
      <u/>
      <sz val="14"/>
      <color theme="10"/>
      <name val="ＭＳ Ｐゴシック"/>
      <family val="3"/>
      <charset val="128"/>
    </font>
    <font>
      <sz val="11"/>
      <name val="ＭＳ Ｐゴシック"/>
      <family val="2"/>
      <charset val="128"/>
      <scheme val="minor"/>
    </font>
    <font>
      <b/>
      <sz val="16"/>
      <color theme="0"/>
      <name val="ＭＳ Ｐゴシック"/>
      <family val="3"/>
      <charset val="128"/>
    </font>
    <font>
      <b/>
      <sz val="14"/>
      <color rgb="FFFF0000"/>
      <name val="ＭＳ ゴシック"/>
      <family val="3"/>
      <charset val="128"/>
    </font>
    <font>
      <b/>
      <sz val="14"/>
      <color theme="0"/>
      <name val="ＭＳ Ｐゴシック"/>
      <family val="3"/>
      <charset val="128"/>
    </font>
    <font>
      <b/>
      <i/>
      <sz val="11"/>
      <name val="ＭＳ Ｐゴシック"/>
      <family val="3"/>
      <charset val="128"/>
    </font>
    <font>
      <sz val="11"/>
      <color rgb="FF000000"/>
      <name val="ＭＳ Ｐゴシック"/>
      <family val="3"/>
      <charset val="128"/>
    </font>
    <font>
      <b/>
      <u/>
      <sz val="11"/>
      <color theme="10"/>
      <name val="ＭＳ Ｐゴシック"/>
      <family val="3"/>
      <charset val="128"/>
    </font>
    <font>
      <u/>
      <sz val="18"/>
      <name val="ＭＳ ゴシック"/>
      <family val="3"/>
      <charset val="128"/>
    </font>
    <font>
      <sz val="20"/>
      <name val="ＭＳ ゴシック"/>
      <family val="3"/>
      <charset val="128"/>
    </font>
    <font>
      <b/>
      <sz val="20"/>
      <name val="ＭＳ ゴシック"/>
      <family val="3"/>
      <charset val="128"/>
    </font>
    <font>
      <b/>
      <sz val="24"/>
      <name val="ＭＳ ゴシック"/>
      <family val="3"/>
      <charset val="128"/>
    </font>
    <font>
      <b/>
      <sz val="26"/>
      <name val="ＭＳ ゴシック"/>
      <family val="3"/>
      <charset val="128"/>
    </font>
    <font>
      <b/>
      <sz val="22"/>
      <name val="ＭＳ ゴシック"/>
      <family val="3"/>
      <charset val="128"/>
    </font>
    <font>
      <sz val="19"/>
      <name val="ＭＳ ゴシック"/>
      <family val="3"/>
      <charset val="128"/>
    </font>
    <font>
      <b/>
      <sz val="22"/>
      <name val="ＭＳ Ｐゴシック"/>
      <family val="3"/>
      <charset val="128"/>
    </font>
    <font>
      <b/>
      <sz val="11"/>
      <color rgb="FF002060"/>
      <name val="ＭＳ Ｐゴシック"/>
      <family val="3"/>
      <charset val="128"/>
    </font>
    <font>
      <sz val="11"/>
      <color rgb="FF002060"/>
      <name val="ＭＳ Ｐゴシック"/>
      <family val="3"/>
      <charset val="128"/>
    </font>
    <font>
      <b/>
      <sz val="12"/>
      <color theme="0"/>
      <name val="ＭＳ ゴシック"/>
      <family val="3"/>
      <charset val="128"/>
    </font>
    <font>
      <b/>
      <sz val="11"/>
      <name val="ＭＳ ゴシック"/>
      <family val="3"/>
      <charset val="128"/>
    </font>
    <font>
      <b/>
      <sz val="9"/>
      <name val="ＭＳ ゴシック"/>
      <family val="3"/>
      <charset val="128"/>
    </font>
    <font>
      <b/>
      <sz val="12"/>
      <color rgb="FF0000FF"/>
      <name val="ＭＳ Ｐゴシック"/>
      <family val="3"/>
      <charset val="128"/>
    </font>
    <font>
      <b/>
      <sz val="11"/>
      <color theme="0"/>
      <name val="ＭＳ Ｐゴシック"/>
      <family val="3"/>
      <charset val="128"/>
    </font>
    <font>
      <b/>
      <sz val="12"/>
      <color theme="0"/>
      <name val="ＭＳ Ｐゴシック"/>
      <family val="3"/>
      <charset val="128"/>
    </font>
    <font>
      <b/>
      <sz val="11"/>
      <color theme="0"/>
      <name val="ＭＳ ゴシック"/>
      <family val="3"/>
      <charset val="128"/>
    </font>
    <font>
      <sz val="15"/>
      <name val="ＭＳ Ｐゴシック"/>
      <family val="3"/>
      <charset val="128"/>
    </font>
    <font>
      <b/>
      <sz val="18"/>
      <color theme="0"/>
      <name val="ＭＳ Ｐゴシック"/>
      <family val="3"/>
      <charset val="128"/>
    </font>
    <font>
      <sz val="11"/>
      <color rgb="FF0000FF"/>
      <name val="ＭＳ ゴシック"/>
      <family val="3"/>
      <charset val="128"/>
    </font>
    <font>
      <sz val="14"/>
      <color rgb="FF0000FF"/>
      <name val="ＭＳ ゴシック"/>
      <family val="3"/>
      <charset val="128"/>
    </font>
    <font>
      <sz val="18"/>
      <color rgb="FF0000FF"/>
      <name val="ＭＳ ゴシック"/>
      <family val="3"/>
      <charset val="128"/>
    </font>
    <font>
      <b/>
      <sz val="11"/>
      <color theme="1"/>
      <name val="ＭＳ Ｐゴシック"/>
      <family val="3"/>
      <charset val="128"/>
      <scheme val="minor"/>
    </font>
    <font>
      <b/>
      <sz val="16"/>
      <name val="ＭＳ ゴシック"/>
      <family val="3"/>
      <charset val="128"/>
    </font>
    <font>
      <sz val="16"/>
      <color theme="1"/>
      <name val="ＭＳ ゴシック"/>
      <family val="3"/>
      <charset val="128"/>
    </font>
    <font>
      <b/>
      <sz val="14"/>
      <color theme="1"/>
      <name val="ＭＳ ゴシック"/>
      <family val="3"/>
      <charset val="128"/>
    </font>
    <font>
      <sz val="5"/>
      <color theme="1"/>
      <name val="ＭＳ Ｐゴシック"/>
      <family val="3"/>
      <charset val="128"/>
    </font>
    <font>
      <sz val="13"/>
      <color indexed="81"/>
      <name val="ＭＳ Ｐゴシック"/>
      <family val="3"/>
      <charset val="128"/>
    </font>
    <font>
      <b/>
      <sz val="14"/>
      <color indexed="81"/>
      <name val="ＭＳ Ｐゴシック"/>
      <family val="3"/>
      <charset val="128"/>
    </font>
    <font>
      <sz val="11"/>
      <name val="ＭＳ Ｐゴシック"/>
      <family val="3"/>
      <charset val="128"/>
      <scheme val="minor"/>
    </font>
    <font>
      <sz val="11"/>
      <name val="HGP創英角ｺﾞｼｯｸUB"/>
      <family val="3"/>
      <charset val="128"/>
    </font>
    <font>
      <sz val="10"/>
      <name val="HGP創英角ｺﾞｼｯｸUB"/>
      <family val="3"/>
      <charset val="128"/>
    </font>
    <font>
      <sz val="9"/>
      <name val="HGP創英角ｺﾞｼｯｸUB"/>
      <family val="3"/>
      <charset val="128"/>
    </font>
    <font>
      <sz val="9"/>
      <name val="ＭＳ Ｐゴシック"/>
      <family val="2"/>
      <charset val="128"/>
      <scheme val="minor"/>
    </font>
    <font>
      <sz val="10.5"/>
      <name val="Century"/>
      <family val="1"/>
    </font>
    <font>
      <sz val="10.5"/>
      <name val="ＭＳ 明朝"/>
      <family val="1"/>
      <charset val="128"/>
    </font>
    <font>
      <b/>
      <sz val="10"/>
      <color indexed="81"/>
      <name val="ＭＳ Ｐゴシック"/>
      <family val="3"/>
      <charset val="128"/>
    </font>
    <font>
      <b/>
      <u/>
      <sz val="12"/>
      <name val="ＭＳ Ｐゴシック"/>
      <family val="3"/>
      <charset val="128"/>
    </font>
    <font>
      <u/>
      <sz val="11"/>
      <color rgb="FF0000FF"/>
      <name val="ＭＳ Ｐゴシック"/>
      <family val="3"/>
      <charset val="128"/>
    </font>
    <font>
      <b/>
      <u/>
      <sz val="16"/>
      <color rgb="FF0000FF"/>
      <name val="ＭＳ Ｐゴシック"/>
      <family val="3"/>
      <charset val="128"/>
    </font>
    <font>
      <b/>
      <u/>
      <sz val="22"/>
      <color rgb="FF0000FF"/>
      <name val="ＭＳ Ｐゴシック"/>
      <family val="3"/>
      <charset val="128"/>
    </font>
    <font>
      <b/>
      <u/>
      <sz val="14"/>
      <color rgb="FF0000FF"/>
      <name val="ＭＳ Ｐゴシック"/>
      <family val="3"/>
      <charset val="128"/>
    </font>
    <font>
      <b/>
      <u/>
      <sz val="12"/>
      <color rgb="FF0000FF"/>
      <name val="ＭＳ Ｐゴシック"/>
      <family val="3"/>
      <charset val="128"/>
    </font>
    <font>
      <b/>
      <u/>
      <sz val="11"/>
      <color rgb="FF0000FF"/>
      <name val="ＭＳ Ｐゴシック"/>
      <family val="3"/>
      <charset val="128"/>
    </font>
    <font>
      <b/>
      <sz val="16"/>
      <color indexed="81"/>
      <name val="ＭＳ Ｐゴシック"/>
      <family val="3"/>
      <charset val="128"/>
    </font>
    <font>
      <b/>
      <sz val="13"/>
      <color indexed="81"/>
      <name val="ＭＳ Ｐゴシック"/>
      <family val="3"/>
      <charset val="128"/>
    </font>
    <font>
      <b/>
      <sz val="12"/>
      <color indexed="81"/>
      <name val="ＭＳ ゴシック"/>
      <family val="3"/>
      <charset val="128"/>
    </font>
    <font>
      <b/>
      <sz val="14"/>
      <color indexed="81"/>
      <name val="ＭＳ ゴシック"/>
      <family val="3"/>
      <charset val="128"/>
    </font>
    <font>
      <sz val="10"/>
      <color indexed="81"/>
      <name val="ＭＳ ゴシック"/>
      <family val="3"/>
      <charset val="128"/>
    </font>
    <font>
      <b/>
      <sz val="14"/>
      <color rgb="FFFF0000"/>
      <name val="ＭＳ 明朝"/>
      <family val="1"/>
      <charset val="128"/>
    </font>
    <font>
      <b/>
      <sz val="18"/>
      <color indexed="81"/>
      <name val="ＭＳ ゴシック"/>
      <family val="3"/>
      <charset val="128"/>
    </font>
    <font>
      <b/>
      <sz val="16"/>
      <color indexed="10"/>
      <name val="ＭＳ Ｐゴシック"/>
      <family val="3"/>
      <charset val="128"/>
    </font>
    <font>
      <sz val="22"/>
      <name val="ＭＳ ゴシック"/>
      <family val="3"/>
      <charset val="128"/>
    </font>
    <font>
      <b/>
      <sz val="13"/>
      <color indexed="10"/>
      <name val="ＭＳ ゴシック"/>
      <family val="3"/>
      <charset val="128"/>
    </font>
    <font>
      <b/>
      <sz val="16"/>
      <color rgb="FFFF0000"/>
      <name val="ＭＳ ゴシック"/>
      <family val="3"/>
      <charset val="128"/>
    </font>
    <font>
      <b/>
      <sz val="15"/>
      <name val="ＭＳ ゴシック"/>
      <family val="3"/>
      <charset val="128"/>
    </font>
    <font>
      <sz val="15"/>
      <name val="ＭＳ ゴシック"/>
      <family val="3"/>
      <charset val="128"/>
    </font>
    <font>
      <sz val="15"/>
      <color rgb="FF0000FF"/>
      <name val="ＭＳ ゴシック"/>
      <family val="3"/>
      <charset val="128"/>
    </font>
    <font>
      <b/>
      <sz val="13"/>
      <color indexed="10"/>
      <name val="ＭＳ Ｐゴシック"/>
      <family val="3"/>
      <charset val="128"/>
    </font>
    <font>
      <b/>
      <sz val="12"/>
      <name val="ＭＳ ゴシック"/>
      <family val="3"/>
      <charset val="128"/>
    </font>
    <font>
      <b/>
      <sz val="14"/>
      <color indexed="10"/>
      <name val="ＭＳ ゴシック"/>
      <family val="3"/>
      <charset val="128"/>
    </font>
    <font>
      <b/>
      <sz val="12"/>
      <color indexed="39"/>
      <name val="ＭＳ Ｐゴシック"/>
      <family val="3"/>
      <charset val="128"/>
    </font>
    <font>
      <b/>
      <sz val="16"/>
      <color indexed="20"/>
      <name val="ＭＳ Ｐゴシック"/>
      <family val="3"/>
      <charset val="128"/>
    </font>
    <font>
      <b/>
      <sz val="16"/>
      <color indexed="81"/>
      <name val="ＭＳ ゴシック"/>
      <family val="3"/>
      <charset val="128"/>
    </font>
    <font>
      <sz val="12"/>
      <color indexed="8"/>
      <name val="ＭＳ Ｐゴシック"/>
      <family val="3"/>
      <charset val="128"/>
    </font>
    <font>
      <b/>
      <sz val="20"/>
      <color indexed="10"/>
      <name val="ＭＳ ゴシック"/>
      <family val="3"/>
      <charset val="128"/>
    </font>
    <font>
      <b/>
      <sz val="12"/>
      <color indexed="81"/>
      <name val="HG丸ｺﾞｼｯｸM-PRO"/>
      <family val="3"/>
      <charset val="128"/>
    </font>
    <font>
      <b/>
      <sz val="12"/>
      <color indexed="10"/>
      <name val="HG丸ｺﾞｼｯｸM-PRO"/>
      <family val="3"/>
      <charset val="128"/>
    </font>
    <font>
      <sz val="11"/>
      <name val="游ゴシック Medium"/>
      <family val="3"/>
      <charset val="128"/>
    </font>
    <font>
      <b/>
      <sz val="10"/>
      <color theme="0"/>
      <name val="游ゴシック Medium"/>
      <family val="3"/>
      <charset val="128"/>
    </font>
    <font>
      <sz val="10"/>
      <color rgb="FFFF0000"/>
      <name val="游ゴシック Medium"/>
      <family val="3"/>
      <charset val="128"/>
    </font>
    <font>
      <sz val="10"/>
      <name val="游ゴシック Medium"/>
      <family val="3"/>
      <charset val="128"/>
    </font>
    <font>
      <b/>
      <sz val="10"/>
      <color rgb="FFFF0000"/>
      <name val="游ゴシック Medium"/>
      <family val="3"/>
      <charset val="128"/>
    </font>
    <font>
      <sz val="10"/>
      <color rgb="FF0000FF"/>
      <name val="游ゴシック Medium"/>
      <family val="3"/>
      <charset val="128"/>
    </font>
    <font>
      <b/>
      <sz val="10"/>
      <color theme="1"/>
      <name val="游ゴシック Medium"/>
      <family val="3"/>
      <charset val="128"/>
    </font>
    <font>
      <sz val="10"/>
      <color theme="1"/>
      <name val="游ゴシック Medium"/>
      <family val="3"/>
      <charset val="128"/>
    </font>
    <font>
      <b/>
      <sz val="10"/>
      <color rgb="FF0000FF"/>
      <name val="游ゴシック Medium"/>
      <family val="3"/>
      <charset val="128"/>
    </font>
    <font>
      <sz val="10"/>
      <color theme="0"/>
      <name val="游ゴシック Medium"/>
      <family val="3"/>
      <charset val="128"/>
    </font>
    <font>
      <sz val="14"/>
      <name val="游ゴシック Medium"/>
      <family val="3"/>
      <charset val="128"/>
    </font>
    <font>
      <b/>
      <sz val="14"/>
      <name val="游ゴシック Medium"/>
      <family val="3"/>
      <charset val="128"/>
    </font>
    <font>
      <sz val="14"/>
      <color rgb="FF0000FF"/>
      <name val="游ゴシック Medium"/>
      <family val="3"/>
      <charset val="128"/>
    </font>
    <font>
      <sz val="14"/>
      <color theme="1"/>
      <name val="游ゴシック Medium"/>
      <family val="3"/>
      <charset val="128"/>
    </font>
    <font>
      <sz val="14"/>
      <color rgb="FFFF0000"/>
      <name val="游ゴシック Medium"/>
      <family val="3"/>
      <charset val="128"/>
    </font>
    <font>
      <b/>
      <sz val="14"/>
      <color rgb="FF0000FF"/>
      <name val="游ゴシック Medium"/>
      <family val="3"/>
      <charset val="128"/>
    </font>
    <font>
      <sz val="11"/>
      <color rgb="FFFF0000"/>
      <name val="HG丸ｺﾞｼｯｸM-PRO"/>
      <family val="3"/>
      <charset val="128"/>
    </font>
    <font>
      <sz val="14"/>
      <color theme="0"/>
      <name val="游ゴシック Medium"/>
      <family val="3"/>
      <charset val="128"/>
    </font>
    <font>
      <sz val="14"/>
      <color rgb="FF00863D"/>
      <name val="游ゴシック Medium"/>
      <family val="3"/>
      <charset val="128"/>
    </font>
    <font>
      <b/>
      <sz val="14"/>
      <color rgb="FFFF0000"/>
      <name val="游ゴシック Medium"/>
      <family val="3"/>
      <charset val="128"/>
    </font>
    <font>
      <b/>
      <sz val="24"/>
      <name val="游ゴシック Medium"/>
      <family val="3"/>
      <charset val="128"/>
    </font>
    <font>
      <sz val="14"/>
      <color rgb="FF005828"/>
      <name val="游ゴシック Medium"/>
      <family val="3"/>
      <charset val="128"/>
    </font>
    <font>
      <sz val="14"/>
      <color rgb="FF6900D2"/>
      <name val="游ゴシック Medium"/>
      <family val="3"/>
      <charset val="128"/>
    </font>
    <font>
      <b/>
      <sz val="10"/>
      <name val="游ゴシック Medium"/>
      <family val="3"/>
      <charset val="128"/>
    </font>
    <font>
      <b/>
      <sz val="14"/>
      <color theme="0"/>
      <name val="游ゴシック Medium"/>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1"/>
      <color theme="0"/>
      <name val="游ゴシック Medium"/>
      <family val="3"/>
      <charset val="128"/>
    </font>
    <font>
      <sz val="12"/>
      <name val="游ゴシック Medium"/>
      <family val="3"/>
      <charset val="128"/>
    </font>
    <font>
      <sz val="14"/>
      <color rgb="FFFF0000"/>
      <name val="ＭＳ 明朝"/>
      <family val="1"/>
      <charset val="128"/>
    </font>
    <font>
      <sz val="14"/>
      <color rgb="FFFF00FF"/>
      <name val="游ゴシック Medium"/>
      <family val="3"/>
      <charset val="128"/>
    </font>
    <font>
      <sz val="12"/>
      <color rgb="FFFF0000"/>
      <name val="游ゴシック Medium"/>
      <family val="3"/>
      <charset val="128"/>
    </font>
    <font>
      <sz val="9"/>
      <name val="游ゴシック Medium"/>
      <family val="3"/>
      <charset val="128"/>
    </font>
    <font>
      <sz val="9"/>
      <color rgb="FFFF0000"/>
      <name val="游ゴシック Medium"/>
      <family val="3"/>
      <charset val="128"/>
    </font>
    <font>
      <sz val="9"/>
      <color rgb="FF0000FF"/>
      <name val="游ゴシック Medium"/>
      <family val="3"/>
      <charset val="128"/>
    </font>
    <font>
      <sz val="12"/>
      <color theme="1"/>
      <name val="游ゴシック Medium"/>
      <family val="3"/>
      <charset val="128"/>
    </font>
    <font>
      <sz val="16"/>
      <color theme="1"/>
      <name val="ＭＳ Ｐゴシック"/>
      <family val="3"/>
      <charset val="128"/>
    </font>
    <font>
      <sz val="12"/>
      <color rgb="FF0000FF"/>
      <name val="游ゴシック Medium"/>
      <family val="3"/>
      <charset val="128"/>
    </font>
    <font>
      <b/>
      <sz val="11"/>
      <color theme="9" tint="-0.249977111117893"/>
      <name val="ＭＳ Ｐゴシック"/>
      <family val="3"/>
      <charset val="128"/>
    </font>
    <font>
      <sz val="12"/>
      <color theme="0"/>
      <name val="游ゴシック Medium"/>
      <family val="3"/>
      <charset val="128"/>
    </font>
    <font>
      <sz val="16"/>
      <color rgb="FF0000FF"/>
      <name val="游ゴシック Medium"/>
      <family val="3"/>
      <charset val="128"/>
    </font>
    <font>
      <sz val="14"/>
      <color theme="9" tint="-0.499984740745262"/>
      <name val="游ゴシック Medium"/>
      <family val="3"/>
      <charset val="128"/>
    </font>
    <font>
      <sz val="18"/>
      <color theme="1"/>
      <name val="游ゴシック Medium"/>
      <family val="3"/>
      <charset val="128"/>
    </font>
    <font>
      <sz val="16"/>
      <name val="游ゴシック Medium"/>
      <family val="3"/>
      <charset val="128"/>
    </font>
    <font>
      <b/>
      <sz val="14"/>
      <color rgb="FFFFFF00"/>
      <name val="游ゴシック Medium"/>
      <family val="3"/>
      <charset val="128"/>
    </font>
    <font>
      <b/>
      <sz val="16"/>
      <color rgb="FFFFFF00"/>
      <name val="游ゴシック Medium"/>
      <family val="3"/>
      <charset val="128"/>
    </font>
    <font>
      <sz val="9"/>
      <color rgb="FFFF0000"/>
      <name val="ＭＳ Ｐゴシック"/>
      <family val="3"/>
      <charset val="128"/>
    </font>
    <font>
      <b/>
      <sz val="12"/>
      <color rgb="FFFF0000"/>
      <name val="ＭＳ ゴシック"/>
      <family val="3"/>
      <charset val="128"/>
    </font>
    <font>
      <b/>
      <sz val="12"/>
      <name val="HG丸ｺﾞｼｯｸM-PRO"/>
      <family val="3"/>
      <charset val="128"/>
    </font>
    <font>
      <b/>
      <sz val="11"/>
      <name val="HG丸ｺﾞｼｯｸM-PRO"/>
      <family val="3"/>
      <charset val="128"/>
    </font>
    <font>
      <sz val="9"/>
      <color theme="0"/>
      <name val="ＭＳ Ｐゴシック"/>
      <family val="3"/>
      <charset val="128"/>
    </font>
    <font>
      <b/>
      <sz val="11"/>
      <color rgb="FFFF0000"/>
      <name val="HG丸ｺﾞｼｯｸM-PRO"/>
      <family val="3"/>
      <charset val="128"/>
    </font>
    <font>
      <sz val="11"/>
      <color rgb="FF0000FF"/>
      <name val="HG丸ｺﾞｼｯｸM-PRO"/>
      <family val="3"/>
      <charset val="128"/>
    </font>
    <font>
      <b/>
      <sz val="11"/>
      <color rgb="FF0000FF"/>
      <name val="HG丸ｺﾞｼｯｸM-PRO"/>
      <family val="3"/>
      <charset val="128"/>
    </font>
    <font>
      <b/>
      <sz val="16"/>
      <color rgb="FF0000FF"/>
      <name val="ＭＳ ゴシック"/>
      <family val="3"/>
      <charset val="128"/>
    </font>
    <font>
      <b/>
      <u/>
      <sz val="11"/>
      <name val="ＭＳ ゴシック"/>
      <family val="3"/>
      <charset val="128"/>
    </font>
    <font>
      <sz val="10"/>
      <color indexed="10"/>
      <name val="ＭＳ ゴシック"/>
      <family val="3"/>
      <charset val="128"/>
    </font>
    <font>
      <sz val="10"/>
      <color rgb="FF000000"/>
      <name val="ＭＳ ゴシック"/>
      <family val="3"/>
      <charset val="128"/>
    </font>
    <font>
      <sz val="10"/>
      <color theme="8"/>
      <name val="ＭＳ ゴシック"/>
      <family val="3"/>
      <charset val="128"/>
    </font>
    <font>
      <sz val="10"/>
      <color rgb="FFFF0000"/>
      <name val="ＭＳ ゴシック"/>
      <family val="3"/>
      <charset val="128"/>
    </font>
    <font>
      <sz val="11"/>
      <color theme="8"/>
      <name val="ＭＳ ゴシック"/>
      <family val="3"/>
      <charset val="128"/>
    </font>
    <font>
      <b/>
      <u/>
      <sz val="10"/>
      <name val="ＭＳ ゴシック"/>
      <family val="3"/>
      <charset val="128"/>
    </font>
    <font>
      <b/>
      <u/>
      <sz val="10"/>
      <color rgb="FF0000FF"/>
      <name val="ＭＳ ゴシック"/>
      <family val="3"/>
      <charset val="128"/>
    </font>
    <font>
      <sz val="10"/>
      <color rgb="FF0000FF"/>
      <name val="ＭＳ ゴシック"/>
      <family val="3"/>
      <charset val="128"/>
    </font>
    <font>
      <sz val="22"/>
      <name val="ＭＳ Ｐゴシック"/>
      <family val="3"/>
      <charset val="128"/>
    </font>
    <font>
      <b/>
      <sz val="22"/>
      <color theme="0"/>
      <name val="ＭＳ Ｐゴシック"/>
      <family val="3"/>
      <charset val="128"/>
    </font>
    <font>
      <sz val="18"/>
      <name val="Meiryo UI"/>
      <family val="3"/>
      <charset val="128"/>
    </font>
    <font>
      <b/>
      <sz val="12"/>
      <name val="メイリオ"/>
      <family val="3"/>
      <charset val="128"/>
    </font>
    <font>
      <sz val="12"/>
      <name val="メイリオ"/>
      <family val="3"/>
      <charset val="128"/>
    </font>
    <font>
      <b/>
      <sz val="12"/>
      <color theme="1"/>
      <name val="ＭＳ ゴシック"/>
      <family val="3"/>
      <charset val="128"/>
    </font>
    <font>
      <sz val="8.5"/>
      <color theme="1"/>
      <name val="ＭＳ Ｐゴシック"/>
      <family val="3"/>
      <charset val="128"/>
      <scheme val="minor"/>
    </font>
    <font>
      <b/>
      <sz val="18"/>
      <color theme="0"/>
      <name val="Meiryo UI"/>
      <family val="3"/>
      <charset val="128"/>
    </font>
    <font>
      <b/>
      <sz val="10"/>
      <color theme="1"/>
      <name val="ＭＳ ゴシック"/>
      <family val="3"/>
      <charset val="128"/>
    </font>
    <font>
      <u/>
      <sz val="12"/>
      <color theme="1"/>
      <name val="ＭＳ ゴシック"/>
      <family val="3"/>
      <charset val="128"/>
    </font>
    <font>
      <b/>
      <sz val="11"/>
      <color indexed="81"/>
      <name val="ＭＳ ゴシック"/>
      <family val="3"/>
      <charset val="128"/>
    </font>
    <font>
      <b/>
      <sz val="11"/>
      <color indexed="81"/>
      <name val="MS P ゴシック"/>
      <family val="3"/>
      <charset val="128"/>
    </font>
    <font>
      <b/>
      <sz val="13"/>
      <color indexed="39"/>
      <name val="ＭＳ ゴシック"/>
      <family val="3"/>
      <charset val="128"/>
    </font>
    <font>
      <b/>
      <sz val="12"/>
      <color indexed="10"/>
      <name val="MS P ゴシック"/>
      <family val="3"/>
      <charset val="128"/>
    </font>
    <font>
      <sz val="8.5"/>
      <name val="ＭＳ Ｐゴシック"/>
      <family val="3"/>
      <charset val="128"/>
      <scheme val="minor"/>
    </font>
    <font>
      <b/>
      <u/>
      <sz val="11"/>
      <color rgb="FF0000FF"/>
      <name val="ＭＳ ゴシック"/>
      <family val="3"/>
      <charset val="128"/>
    </font>
    <font>
      <b/>
      <u/>
      <sz val="14"/>
      <color indexed="10"/>
      <name val="ＭＳ Ｐゴシック"/>
      <family val="3"/>
      <charset val="128"/>
    </font>
    <font>
      <b/>
      <sz val="14"/>
      <color indexed="10"/>
      <name val="ＭＳ Ｐゴシック"/>
      <family val="3"/>
      <charset val="128"/>
    </font>
    <font>
      <b/>
      <sz val="14"/>
      <color indexed="12"/>
      <name val="ＭＳ Ｐゴシック"/>
      <family val="3"/>
      <charset val="128"/>
    </font>
    <font>
      <b/>
      <u/>
      <sz val="14"/>
      <color indexed="12"/>
      <name val="ＭＳ Ｐゴシック"/>
      <family val="3"/>
      <charset val="128"/>
    </font>
    <font>
      <b/>
      <sz val="14"/>
      <color indexed="81"/>
      <name val="MS P ゴシック"/>
      <family val="3"/>
      <charset val="128"/>
    </font>
    <font>
      <b/>
      <sz val="14"/>
      <color indexed="10"/>
      <name val="MS P ゴシック"/>
      <family val="3"/>
      <charset val="128"/>
    </font>
    <font>
      <b/>
      <sz val="9.5"/>
      <name val="ＭＳ ゴシック"/>
      <family val="3"/>
      <charset val="128"/>
    </font>
    <font>
      <b/>
      <sz val="10"/>
      <color rgb="FF0000FF"/>
      <name val="ＭＳ Ｐゴシック"/>
      <family val="3"/>
      <charset val="128"/>
    </font>
    <font>
      <sz val="11"/>
      <color theme="0"/>
      <name val="ＭＳ Ｐゴシック"/>
      <family val="3"/>
      <charset val="128"/>
    </font>
    <font>
      <b/>
      <sz val="12"/>
      <color rgb="FFFF0000"/>
      <name val="HG丸ｺﾞｼｯｸM-PRO"/>
      <family val="3"/>
      <charset val="128"/>
    </font>
    <font>
      <b/>
      <sz val="12"/>
      <color rgb="FF0000FF"/>
      <name val="HG丸ｺﾞｼｯｸM-PRO"/>
      <family val="3"/>
      <charset val="128"/>
    </font>
    <font>
      <sz val="12"/>
      <color rgb="FFFF0000"/>
      <name val="ＭＳ Ｐゴシック"/>
      <family val="3"/>
      <charset val="128"/>
    </font>
    <font>
      <b/>
      <sz val="11"/>
      <color indexed="10"/>
      <name val="ＭＳ ゴシック"/>
      <family val="3"/>
      <charset val="128"/>
    </font>
    <font>
      <b/>
      <sz val="11"/>
      <color indexed="39"/>
      <name val="ＭＳ ゴシック"/>
      <family val="3"/>
      <charset val="128"/>
    </font>
    <font>
      <b/>
      <sz val="12"/>
      <color indexed="81"/>
      <name val="MS P ゴシック"/>
      <family val="3"/>
      <charset val="128"/>
    </font>
    <font>
      <sz val="11"/>
      <color indexed="81"/>
      <name val="ＭＳ ゴシック"/>
      <family val="3"/>
      <charset val="128"/>
    </font>
    <font>
      <sz val="11"/>
      <color rgb="FFFF0000"/>
      <name val="ＭＳ ゴシック"/>
      <family val="3"/>
      <charset val="128"/>
    </font>
    <font>
      <sz val="24"/>
      <name val="HG丸ｺﾞｼｯｸM-PRO"/>
      <family val="3"/>
      <charset val="128"/>
    </font>
    <font>
      <b/>
      <u/>
      <sz val="14"/>
      <name val="ＭＳ Ｐゴシック"/>
      <family val="3"/>
      <charset val="128"/>
    </font>
    <font>
      <b/>
      <sz val="20"/>
      <color indexed="81"/>
      <name val="ＭＳ Ｐゴシック"/>
      <family val="3"/>
      <charset val="128"/>
    </font>
    <font>
      <b/>
      <u val="double"/>
      <sz val="20"/>
      <color indexed="10"/>
      <name val="ＭＳ Ｐゴシック"/>
      <family val="3"/>
      <charset val="128"/>
    </font>
    <font>
      <b/>
      <sz val="9"/>
      <color indexed="81"/>
      <name val="ＭＳ ゴシック"/>
      <family val="3"/>
      <charset val="128"/>
    </font>
    <font>
      <b/>
      <sz val="10"/>
      <color indexed="39"/>
      <name val="ＭＳ Ｐゴシック"/>
      <family val="3"/>
      <charset val="128"/>
    </font>
    <font>
      <b/>
      <sz val="10"/>
      <color indexed="81"/>
      <name val="ＭＳ ゴシック"/>
      <family val="3"/>
      <charset val="128"/>
    </font>
    <font>
      <b/>
      <sz val="10"/>
      <color indexed="10"/>
      <name val="ＭＳ ゴシック"/>
      <family val="3"/>
      <charset val="128"/>
    </font>
    <font>
      <b/>
      <sz val="16"/>
      <color rgb="FFFF0000"/>
      <name val="ＭＳ Ｐゴシック"/>
      <family val="3"/>
      <charset val="128"/>
    </font>
    <font>
      <sz val="13"/>
      <color rgb="FF0000FF"/>
      <name val="HG丸ｺﾞｼｯｸM-PRO"/>
      <family val="3"/>
      <charset val="128"/>
    </font>
    <font>
      <b/>
      <sz val="12"/>
      <color rgb="FF002060"/>
      <name val="ＭＳ Ｐゴシック"/>
      <family val="3"/>
      <charset val="128"/>
    </font>
    <font>
      <b/>
      <sz val="16"/>
      <color rgb="FF002060"/>
      <name val="ＭＳ Ｐゴシック"/>
      <family val="3"/>
      <charset val="128"/>
    </font>
    <font>
      <sz val="11.5"/>
      <color theme="1"/>
      <name val="ＭＳ ゴシック"/>
      <family val="3"/>
      <charset val="128"/>
    </font>
    <font>
      <sz val="11.5"/>
      <color theme="1"/>
      <name val="ＭＳ Ｐゴシック"/>
      <family val="3"/>
      <charset val="128"/>
    </font>
    <font>
      <sz val="13"/>
      <color theme="1"/>
      <name val="ＭＳ ゴシック"/>
      <family val="3"/>
      <charset val="128"/>
    </font>
    <font>
      <sz val="22"/>
      <color theme="0"/>
      <name val="ＭＳ Ｐゴシック"/>
      <family val="3"/>
      <charset val="128"/>
    </font>
    <font>
      <sz val="14"/>
      <color rgb="FF7030A0"/>
      <name val="游ゴシック Medium"/>
      <family val="3"/>
      <charset val="128"/>
    </font>
    <font>
      <sz val="11"/>
      <color rgb="FF0000FF"/>
      <name val="游ゴシック Medium"/>
      <family val="3"/>
      <charset val="128"/>
    </font>
    <font>
      <sz val="11"/>
      <color rgb="FFFF0000"/>
      <name val="游ゴシック Medium"/>
      <family val="3"/>
      <charset val="128"/>
    </font>
    <font>
      <sz val="10"/>
      <color rgb="FFFF0000"/>
      <name val="ＭＳ Ｐゴシック"/>
      <family val="3"/>
      <charset val="128"/>
    </font>
    <font>
      <sz val="12"/>
      <color theme="0"/>
      <name val="ＭＳ ゴシック"/>
      <family val="3"/>
      <charset val="128"/>
    </font>
    <font>
      <b/>
      <sz val="11"/>
      <color rgb="FFFF0000"/>
      <name val="ＭＳ ゴシック"/>
      <family val="3"/>
      <charset val="128"/>
    </font>
  </fonts>
  <fills count="6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FF"/>
        <bgColor indexed="64"/>
      </patternFill>
    </fill>
    <fill>
      <patternFill patternType="solid">
        <fgColor indexed="26"/>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rgb="FFFFFF00"/>
        <bgColor indexed="64"/>
      </patternFill>
    </fill>
    <fill>
      <patternFill patternType="solid">
        <fgColor theme="4" tint="0.39994506668294322"/>
        <bgColor indexed="64"/>
      </patternFill>
    </fill>
    <fill>
      <patternFill patternType="solid">
        <fgColor theme="4" tint="0.39997558519241921"/>
        <bgColor indexed="64"/>
      </patternFill>
    </fill>
    <fill>
      <patternFill patternType="solid">
        <fgColor rgb="FFFFCCFF"/>
        <bgColor indexed="64"/>
      </patternFill>
    </fill>
    <fill>
      <patternFill patternType="solid">
        <fgColor rgb="FFFF99CC"/>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E4DFEC"/>
        <bgColor indexed="64"/>
      </patternFill>
    </fill>
    <fill>
      <patternFill patternType="solid">
        <fgColor rgb="FFFABF8F"/>
        <bgColor indexed="64"/>
      </patternFill>
    </fill>
    <fill>
      <patternFill patternType="solid">
        <fgColor rgb="FFCCFFCC"/>
        <bgColor indexed="64"/>
      </patternFill>
    </fill>
    <fill>
      <patternFill patternType="solid">
        <fgColor theme="9" tint="-0.249977111117893"/>
        <bgColor indexed="64"/>
      </patternFill>
    </fill>
    <fill>
      <patternFill patternType="solid">
        <fgColor rgb="FFD5FFFF"/>
        <bgColor indexed="64"/>
      </patternFill>
    </fill>
    <fill>
      <patternFill patternType="solid">
        <fgColor rgb="FFFFFF71"/>
        <bgColor indexed="64"/>
      </patternFill>
    </fill>
    <fill>
      <patternFill patternType="solid">
        <fgColor rgb="FFA3FFCD"/>
        <bgColor indexed="64"/>
      </patternFill>
    </fill>
    <fill>
      <patternFill patternType="solid">
        <fgColor rgb="FFA7A7FF"/>
        <bgColor indexed="64"/>
      </patternFill>
    </fill>
    <fill>
      <patternFill patternType="solid">
        <fgColor rgb="FFFF99FF"/>
        <bgColor indexed="64"/>
      </patternFill>
    </fill>
    <fill>
      <patternFill patternType="solid">
        <fgColor rgb="FFFFEBFF"/>
        <bgColor indexed="64"/>
      </patternFill>
    </fill>
    <fill>
      <patternFill patternType="solid">
        <fgColor rgb="FFFFCDFF"/>
        <bgColor indexed="64"/>
      </patternFill>
    </fill>
    <fill>
      <patternFill patternType="solid">
        <fgColor rgb="FF81FFCC"/>
        <bgColor indexed="64"/>
      </patternFill>
    </fill>
    <fill>
      <patternFill patternType="solid">
        <fgColor rgb="FFFFFFCC"/>
        <bgColor indexed="64"/>
      </patternFill>
    </fill>
    <fill>
      <patternFill patternType="solid">
        <fgColor theme="0" tint="-0.34998626667073579"/>
        <bgColor indexed="64"/>
      </patternFill>
    </fill>
    <fill>
      <patternFill patternType="solid">
        <fgColor rgb="FF0070C0"/>
        <bgColor indexed="64"/>
      </patternFill>
    </fill>
    <fill>
      <patternFill patternType="solid">
        <fgColor rgb="FFCCECFF"/>
        <bgColor indexed="64"/>
      </patternFill>
    </fill>
    <fill>
      <patternFill patternType="solid">
        <fgColor rgb="FF14CA6B"/>
        <bgColor indexed="64"/>
      </patternFill>
    </fill>
    <fill>
      <patternFill patternType="solid">
        <fgColor rgb="FFC5F0FF"/>
        <bgColor indexed="64"/>
      </patternFill>
    </fill>
    <fill>
      <patternFill patternType="solid">
        <fgColor rgb="FFC2F664"/>
        <bgColor indexed="64"/>
      </patternFill>
    </fill>
    <fill>
      <patternFill patternType="solid">
        <fgColor rgb="FF8BFF8B"/>
        <bgColor indexed="64"/>
      </patternFill>
    </fill>
    <fill>
      <patternFill patternType="solid">
        <fgColor rgb="FF8811FF"/>
        <bgColor indexed="64"/>
      </patternFill>
    </fill>
    <fill>
      <patternFill patternType="solid">
        <fgColor theme="7" tint="0.39997558519241921"/>
        <bgColor indexed="64"/>
      </patternFill>
    </fill>
    <fill>
      <patternFill patternType="solid">
        <fgColor rgb="FF962DFF"/>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rgb="FF004376"/>
        <bgColor indexed="64"/>
      </patternFill>
    </fill>
    <fill>
      <patternFill patternType="solid">
        <fgColor theme="8" tint="0.39997558519241921"/>
        <bgColor indexed="64"/>
      </patternFill>
    </fill>
    <fill>
      <patternFill patternType="solid">
        <fgColor rgb="FF305496"/>
        <bgColor indexed="64"/>
      </patternFill>
    </fill>
    <fill>
      <patternFill patternType="solid">
        <fgColor rgb="FF75ADFF"/>
        <bgColor indexed="64"/>
      </patternFill>
    </fill>
    <fill>
      <patternFill patternType="solid">
        <fgColor rgb="FFFF00FF"/>
        <bgColor indexed="64"/>
      </patternFill>
    </fill>
    <fill>
      <patternFill patternType="solid">
        <fgColor rgb="FFFF0000"/>
        <bgColor indexed="64"/>
      </patternFill>
    </fill>
    <fill>
      <patternFill patternType="solid">
        <fgColor rgb="FFFFC000"/>
        <bgColor indexed="64"/>
      </patternFill>
    </fill>
    <fill>
      <patternFill patternType="solid">
        <fgColor rgb="FFEEDFEC"/>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rgb="FFDAEEF3"/>
        <bgColor indexed="64"/>
      </patternFill>
    </fill>
    <fill>
      <patternFill patternType="solid">
        <fgColor rgb="FFFFFFEB"/>
        <bgColor indexed="64"/>
      </patternFill>
    </fill>
  </fills>
  <borders count="29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diagonal/>
    </border>
    <border>
      <left style="medium">
        <color indexed="64"/>
      </left>
      <right style="thin">
        <color indexed="64"/>
      </right>
      <top/>
      <bottom style="thin">
        <color indexed="64"/>
      </bottom>
      <diagonal/>
    </border>
    <border>
      <left style="dashed">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dotted">
        <color indexed="64"/>
      </left>
      <right/>
      <top/>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style="thin">
        <color indexed="64"/>
      </bottom>
      <diagonal/>
    </border>
    <border>
      <left/>
      <right style="thin">
        <color indexed="64"/>
      </right>
      <top style="hair">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dotted">
        <color indexed="64"/>
      </right>
      <top style="thin">
        <color indexed="64"/>
      </top>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bottom/>
      <diagonal/>
    </border>
    <border>
      <left/>
      <right style="thick">
        <color indexed="64"/>
      </right>
      <top style="thin">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right/>
      <top style="thick">
        <color indexed="64"/>
      </top>
      <bottom/>
      <diagonal/>
    </border>
    <border>
      <left/>
      <right style="thick">
        <color indexed="64"/>
      </right>
      <top style="thick">
        <color indexed="64"/>
      </top>
      <bottom/>
      <diagonal/>
    </border>
    <border>
      <left/>
      <right style="thick">
        <color indexed="64"/>
      </right>
      <top/>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style="hair">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medium">
        <color rgb="FFFF0000"/>
      </left>
      <right style="thin">
        <color indexed="64"/>
      </right>
      <top style="medium">
        <color rgb="FFFF0000"/>
      </top>
      <bottom style="thin">
        <color indexed="64"/>
      </bottom>
      <diagonal/>
    </border>
    <border>
      <left style="thin">
        <color indexed="64"/>
      </left>
      <right style="medium">
        <color rgb="FFFF0000"/>
      </right>
      <top style="thin">
        <color indexed="64"/>
      </top>
      <bottom style="thin">
        <color indexed="64"/>
      </bottom>
      <diagonal/>
    </border>
    <border>
      <left style="thin">
        <color indexed="64"/>
      </left>
      <right style="thin">
        <color indexed="64"/>
      </right>
      <top style="thin">
        <color indexed="64"/>
      </top>
      <bottom style="medium">
        <color rgb="FFFF0000"/>
      </bottom>
      <diagonal/>
    </border>
    <border>
      <left style="thin">
        <color indexed="64"/>
      </left>
      <right style="medium">
        <color rgb="FFFF0000"/>
      </right>
      <top style="thin">
        <color indexed="64"/>
      </top>
      <bottom style="medium">
        <color rgb="FFFF0000"/>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style="hair">
        <color indexed="64"/>
      </bottom>
      <diagonal/>
    </border>
    <border>
      <left style="dotted">
        <color indexed="64"/>
      </left>
      <right style="dotted">
        <color indexed="64"/>
      </right>
      <top style="thin">
        <color indexed="64"/>
      </top>
      <bottom style="hair">
        <color indexed="64"/>
      </bottom>
      <diagonal/>
    </border>
    <border>
      <left style="dotted">
        <color indexed="64"/>
      </left>
      <right style="thin">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thin">
        <color rgb="FFFF0000"/>
      </left>
      <right style="thick">
        <color rgb="FFFF0000"/>
      </right>
      <top style="thin">
        <color rgb="FFFF0000"/>
      </top>
      <bottom style="thick">
        <color rgb="FFFF0000"/>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thin">
        <color indexed="64"/>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rgb="FFFF0000"/>
      </left>
      <right/>
      <top style="thin">
        <color rgb="FFFF0000"/>
      </top>
      <bottom style="thick">
        <color rgb="FFFF0000"/>
      </bottom>
      <diagonal/>
    </border>
    <border>
      <left/>
      <right/>
      <top style="thin">
        <color rgb="FFFF0000"/>
      </top>
      <bottom style="thick">
        <color rgb="FFFF0000"/>
      </bottom>
      <diagonal/>
    </border>
    <border>
      <left/>
      <right style="thick">
        <color rgb="FFFF0000"/>
      </right>
      <top style="thin">
        <color rgb="FFFF0000"/>
      </top>
      <bottom style="thick">
        <color rgb="FFFF0000"/>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right style="medium">
        <color indexed="64"/>
      </right>
      <top/>
      <bottom style="hair">
        <color indexed="64"/>
      </bottom>
      <diagonal/>
    </border>
    <border>
      <left style="thin">
        <color indexed="64"/>
      </left>
      <right style="dotted">
        <color indexed="64"/>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style="dotted">
        <color indexed="64"/>
      </left>
      <right style="thin">
        <color indexed="64"/>
      </right>
      <top style="hair">
        <color indexed="64"/>
      </top>
      <bottom style="hair">
        <color indexed="64"/>
      </bottom>
      <diagonal/>
    </border>
    <border>
      <left style="thin">
        <color indexed="64"/>
      </left>
      <right style="dotted">
        <color indexed="64"/>
      </right>
      <top style="hair">
        <color indexed="64"/>
      </top>
      <bottom style="medium">
        <color indexed="64"/>
      </bottom>
      <diagonal/>
    </border>
    <border>
      <left style="dotted">
        <color indexed="64"/>
      </left>
      <right style="dotted">
        <color indexed="64"/>
      </right>
      <top style="hair">
        <color indexed="64"/>
      </top>
      <bottom style="medium">
        <color indexed="64"/>
      </bottom>
      <diagonal/>
    </border>
    <border>
      <left style="dotted">
        <color indexed="64"/>
      </left>
      <right style="thin">
        <color indexed="64"/>
      </right>
      <top style="hair">
        <color indexed="64"/>
      </top>
      <bottom style="medium">
        <color indexed="64"/>
      </bottom>
      <diagonal/>
    </border>
    <border>
      <left style="thin">
        <color rgb="FFFF0000"/>
      </left>
      <right style="thick">
        <color rgb="FFFF0000"/>
      </right>
      <top style="thin">
        <color rgb="FFFF0000"/>
      </top>
      <bottom/>
      <diagonal/>
    </border>
    <border>
      <left style="thin">
        <color rgb="FFFF0000"/>
      </left>
      <right style="thick">
        <color rgb="FFFF0000"/>
      </right>
      <top/>
      <bottom style="thick">
        <color rgb="FFFF0000"/>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dashed">
        <color indexed="64"/>
      </left>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diagonalUp="1">
      <left style="thin">
        <color indexed="64"/>
      </left>
      <right style="thin">
        <color indexed="64"/>
      </right>
      <top style="medium">
        <color indexed="64"/>
      </top>
      <bottom style="thin">
        <color indexed="64"/>
      </bottom>
      <diagonal style="thin">
        <color indexed="64"/>
      </diagonal>
    </border>
    <border>
      <left style="thick">
        <color auto="1"/>
      </left>
      <right/>
      <top style="thick">
        <color auto="1"/>
      </top>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medium">
        <color auto="1"/>
      </left>
      <right style="medium">
        <color indexed="64"/>
      </right>
      <top style="medium">
        <color theme="0"/>
      </top>
      <bottom style="thin">
        <color theme="0"/>
      </bottom>
      <diagonal/>
    </border>
    <border>
      <left style="medium">
        <color auto="1"/>
      </left>
      <right style="medium">
        <color indexed="64"/>
      </right>
      <top style="thin">
        <color theme="0"/>
      </top>
      <bottom style="thin">
        <color theme="0"/>
      </bottom>
      <diagonal/>
    </border>
    <border>
      <left style="medium">
        <color auto="1"/>
      </left>
      <right style="medium">
        <color indexed="64"/>
      </right>
      <top style="thin">
        <color theme="0"/>
      </top>
      <bottom style="medium">
        <color indexed="64"/>
      </bottom>
      <diagonal/>
    </border>
    <border>
      <left style="thin">
        <color theme="0"/>
      </left>
      <right style="thin">
        <color indexed="64"/>
      </right>
      <top style="medium">
        <color indexed="64"/>
      </top>
      <bottom style="thin">
        <color indexed="64"/>
      </bottom>
      <diagonal/>
    </border>
    <border>
      <left style="thin">
        <color theme="0"/>
      </left>
      <right style="thin">
        <color indexed="64"/>
      </right>
      <top style="thin">
        <color indexed="64"/>
      </top>
      <bottom style="medium">
        <color indexed="64"/>
      </bottom>
      <diagonal/>
    </border>
    <border>
      <left style="thin">
        <color theme="0"/>
      </left>
      <right style="thin">
        <color indexed="64"/>
      </right>
      <top style="thin">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diagonalDown="1">
      <left style="thin">
        <color indexed="64"/>
      </left>
      <right style="thin">
        <color indexed="64"/>
      </right>
      <top style="medium">
        <color indexed="64"/>
      </top>
      <bottom style="medium">
        <color indexed="64"/>
      </bottom>
      <diagonal style="thin">
        <color indexed="64"/>
      </diagonal>
    </border>
    <border>
      <left/>
      <right style="medium">
        <color indexed="64"/>
      </right>
      <top style="hair">
        <color indexed="64"/>
      </top>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rgb="FFFF0000"/>
      </left>
      <right/>
      <top style="thin">
        <color rgb="FFFF0000"/>
      </top>
      <bottom/>
      <diagonal/>
    </border>
    <border>
      <left/>
      <right style="thick">
        <color rgb="FFFF0000"/>
      </right>
      <top style="thin">
        <color rgb="FFFF0000"/>
      </top>
      <bottom/>
      <diagonal/>
    </border>
    <border>
      <left style="thin">
        <color rgb="FFFF0000"/>
      </left>
      <right/>
      <top/>
      <bottom style="thick">
        <color rgb="FFFF0000"/>
      </bottom>
      <diagonal/>
    </border>
    <border>
      <left/>
      <right style="thick">
        <color rgb="FFFF0000"/>
      </right>
      <top/>
      <bottom style="thick">
        <color rgb="FFFF0000"/>
      </bottom>
      <diagonal/>
    </border>
    <border>
      <left style="thin">
        <color rgb="FFFF0000"/>
      </left>
      <right/>
      <top style="thin">
        <color rgb="FFFF0000"/>
      </top>
      <bottom style="medium">
        <color rgb="FFFF0000"/>
      </bottom>
      <diagonal/>
    </border>
    <border>
      <left/>
      <right style="medium">
        <color rgb="FFFF0000"/>
      </right>
      <top style="thin">
        <color rgb="FFFF0000"/>
      </top>
      <bottom style="medium">
        <color rgb="FFFF0000"/>
      </bottom>
      <diagonal/>
    </border>
    <border>
      <left style="medium">
        <color rgb="FFFF0000"/>
      </left>
      <right/>
      <top/>
      <bottom/>
      <diagonal/>
    </border>
    <border>
      <left style="medium">
        <color rgb="FFFF0000"/>
      </left>
      <right/>
      <top style="thin">
        <color indexed="64"/>
      </top>
      <bottom/>
      <diagonal/>
    </border>
    <border>
      <left style="medium">
        <color rgb="FFFF0000"/>
      </left>
      <right/>
      <top/>
      <bottom style="medium">
        <color rgb="FFFF0000"/>
      </bottom>
      <diagonal/>
    </border>
  </borders>
  <cellStyleXfs count="2021">
    <xf numFmtId="0" fontId="0" fillId="0" borderId="0"/>
    <xf numFmtId="38" fontId="24" fillId="0" borderId="0" applyFont="0" applyFill="0" applyBorder="0" applyAlignment="0" applyProtection="0">
      <alignment vertical="center"/>
    </xf>
    <xf numFmtId="9" fontId="24" fillId="0" borderId="0" applyFont="0" applyFill="0" applyBorder="0" applyAlignment="0" applyProtection="0">
      <alignment vertical="center"/>
    </xf>
    <xf numFmtId="0" fontId="19" fillId="0" borderId="0">
      <alignment vertical="center"/>
    </xf>
    <xf numFmtId="0" fontId="19" fillId="0" borderId="0">
      <alignment vertical="center"/>
    </xf>
    <xf numFmtId="0" fontId="24" fillId="0" borderId="0"/>
    <xf numFmtId="0" fontId="49" fillId="0" borderId="0" applyNumberFormat="0" applyFill="0" applyBorder="0" applyAlignment="0" applyProtection="0">
      <alignment vertical="top"/>
      <protection locked="0"/>
    </xf>
    <xf numFmtId="0" fontId="24" fillId="0" borderId="0"/>
    <xf numFmtId="0" fontId="19" fillId="0" borderId="0">
      <alignment vertical="center"/>
    </xf>
    <xf numFmtId="0" fontId="41" fillId="0" borderId="0">
      <alignment vertical="center"/>
    </xf>
    <xf numFmtId="0" fontId="77" fillId="0" borderId="0">
      <alignment vertical="center"/>
    </xf>
    <xf numFmtId="0" fontId="24" fillId="0" borderId="0">
      <alignment vertical="center"/>
    </xf>
    <xf numFmtId="0" fontId="19" fillId="0" borderId="0">
      <alignment vertical="center"/>
    </xf>
    <xf numFmtId="0" fontId="77" fillId="0" borderId="0">
      <alignment vertical="center"/>
    </xf>
    <xf numFmtId="0" fontId="19" fillId="0" borderId="0">
      <alignment vertical="center"/>
    </xf>
    <xf numFmtId="0" fontId="24" fillId="0" borderId="0"/>
    <xf numFmtId="0" fontId="19" fillId="0" borderId="0">
      <alignment vertical="center"/>
    </xf>
    <xf numFmtId="0" fontId="24" fillId="0" borderId="0">
      <alignment vertical="center"/>
    </xf>
    <xf numFmtId="0" fontId="18" fillId="0" borderId="0">
      <alignment vertical="center"/>
    </xf>
    <xf numFmtId="0" fontId="24" fillId="0" borderId="0"/>
    <xf numFmtId="197" fontId="130" fillId="0" borderId="0" applyFill="0" applyBorder="0" applyAlignment="0"/>
    <xf numFmtId="38" fontId="131" fillId="2" borderId="0" applyNumberFormat="0" applyBorder="0" applyAlignment="0" applyProtection="0"/>
    <xf numFmtId="0" fontId="132" fillId="0" borderId="54" applyNumberFormat="0" applyAlignment="0" applyProtection="0">
      <alignment horizontal="left" vertical="center"/>
    </xf>
    <xf numFmtId="0" fontId="132" fillId="0" borderId="4">
      <alignment horizontal="left" vertical="center"/>
    </xf>
    <xf numFmtId="10" fontId="131" fillId="7" borderId="2" applyNumberFormat="0" applyBorder="0" applyAlignment="0" applyProtection="0"/>
    <xf numFmtId="198" fontId="130" fillId="0" borderId="0"/>
    <xf numFmtId="0" fontId="133" fillId="0" borderId="0"/>
    <xf numFmtId="10" fontId="133" fillId="0" borderId="0" applyFont="0" applyFill="0" applyBorder="0" applyAlignment="0" applyProtection="0"/>
    <xf numFmtId="9" fontId="24" fillId="0" borderId="0" applyFont="0" applyFill="0" applyBorder="0" applyAlignment="0" applyProtection="0">
      <alignment vertical="center"/>
    </xf>
    <xf numFmtId="38" fontId="24" fillId="0" borderId="0" applyFont="0" applyFill="0" applyBorder="0" applyAlignment="0" applyProtection="0"/>
    <xf numFmtId="38" fontId="24" fillId="0" borderId="0" applyFont="0" applyFill="0" applyBorder="0" applyAlignment="0" applyProtection="0">
      <alignment vertical="center"/>
    </xf>
    <xf numFmtId="38" fontId="24" fillId="0" borderId="0" applyFont="0" applyFill="0" applyBorder="0" applyAlignment="0" applyProtection="0">
      <alignment vertical="center"/>
    </xf>
    <xf numFmtId="0" fontId="24" fillId="0" borderId="0">
      <alignment vertical="center"/>
    </xf>
    <xf numFmtId="0" fontId="24" fillId="0" borderId="0">
      <alignment vertical="center"/>
    </xf>
    <xf numFmtId="0" fontId="24" fillId="0" borderId="0"/>
    <xf numFmtId="0" fontId="24" fillId="0" borderId="0">
      <alignment vertical="center"/>
    </xf>
    <xf numFmtId="0" fontId="24" fillId="0" borderId="0">
      <alignment vertical="center"/>
    </xf>
    <xf numFmtId="0" fontId="78" fillId="0" borderId="0">
      <alignment vertical="center"/>
    </xf>
    <xf numFmtId="0" fontId="24" fillId="0" borderId="0"/>
    <xf numFmtId="0" fontId="24" fillId="0" borderId="0"/>
    <xf numFmtId="0" fontId="19" fillId="0" borderId="0">
      <alignment vertical="center"/>
    </xf>
    <xf numFmtId="0" fontId="35" fillId="0" borderId="0">
      <alignment vertical="center"/>
    </xf>
    <xf numFmtId="0" fontId="30" fillId="0" borderId="0"/>
    <xf numFmtId="0" fontId="135" fillId="0" borderId="0">
      <alignment vertical="center"/>
    </xf>
    <xf numFmtId="38" fontId="135" fillId="0" borderId="0" applyFont="0" applyFill="0" applyBorder="0" applyAlignment="0" applyProtection="0">
      <alignment vertical="center"/>
    </xf>
    <xf numFmtId="38" fontId="135" fillId="0" borderId="0" applyFont="0" applyFill="0" applyBorder="0" applyAlignment="0" applyProtection="0">
      <alignment vertical="center"/>
    </xf>
    <xf numFmtId="0" fontId="135" fillId="0" borderId="0">
      <alignment vertical="center"/>
    </xf>
    <xf numFmtId="0" fontId="135" fillId="0" borderId="0">
      <alignment vertical="center"/>
    </xf>
    <xf numFmtId="0" fontId="17" fillId="0" borderId="0">
      <alignment vertical="center"/>
    </xf>
    <xf numFmtId="0" fontId="24" fillId="0" borderId="0"/>
    <xf numFmtId="0" fontId="17" fillId="0" borderId="0">
      <alignment vertical="center"/>
    </xf>
    <xf numFmtId="0" fontId="17" fillId="0" borderId="0">
      <alignment vertical="center"/>
    </xf>
    <xf numFmtId="0" fontId="17" fillId="0" borderId="0">
      <alignment vertical="center"/>
    </xf>
    <xf numFmtId="0" fontId="24" fillId="0" borderId="0"/>
    <xf numFmtId="0" fontId="24" fillId="0" borderId="0"/>
    <xf numFmtId="0" fontId="24" fillId="0" borderId="0"/>
    <xf numFmtId="0" fontId="24"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7"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24" fillId="0" borderId="0"/>
    <xf numFmtId="38" fontId="24" fillId="0" borderId="0" applyFont="0" applyFill="0" applyBorder="0" applyAlignment="0" applyProtection="0">
      <alignment vertical="center"/>
    </xf>
    <xf numFmtId="9" fontId="24" fillId="0" borderId="0" applyFont="0" applyFill="0" applyBorder="0" applyAlignment="0" applyProtection="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6"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4" fillId="0" borderId="0">
      <alignment vertical="center"/>
    </xf>
    <xf numFmtId="0" fontId="24" fillId="0" borderId="0">
      <alignment vertical="center"/>
    </xf>
    <xf numFmtId="0" fontId="24" fillId="0" borderId="0"/>
    <xf numFmtId="0" fontId="24" fillId="0" borderId="0">
      <alignment vertical="center"/>
    </xf>
    <xf numFmtId="0" fontId="24" fillId="0" borderId="0">
      <alignment vertical="center"/>
    </xf>
    <xf numFmtId="0" fontId="135"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38" fontId="8" fillId="0" borderId="0" applyFont="0" applyFill="0" applyBorder="0" applyAlignment="0" applyProtection="0">
      <alignment vertical="center"/>
    </xf>
    <xf numFmtId="0" fontId="8" fillId="0" borderId="0">
      <alignment vertical="center"/>
    </xf>
    <xf numFmtId="0" fontId="130" fillId="0" borderId="0" applyFill="0" applyBorder="0" applyAlignment="0"/>
    <xf numFmtId="0" fontId="130" fillId="0" borderId="0"/>
    <xf numFmtId="0" fontId="24" fillId="0" borderId="0"/>
    <xf numFmtId="38" fontId="135" fillId="0" borderId="0" applyFont="0" applyFill="0" applyBorder="0" applyAlignment="0" applyProtection="0">
      <alignment vertical="center"/>
    </xf>
    <xf numFmtId="0" fontId="7" fillId="0" borderId="0">
      <alignment vertical="center"/>
    </xf>
    <xf numFmtId="0" fontId="6"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6203">
    <xf numFmtId="0" fontId="0" fillId="0" borderId="0" xfId="0"/>
    <xf numFmtId="177" fontId="37" fillId="0" borderId="2" xfId="0" applyNumberFormat="1" applyFont="1" applyFill="1" applyBorder="1" applyAlignment="1" applyProtection="1">
      <alignment horizontal="center" vertical="center"/>
      <protection locked="0"/>
    </xf>
    <xf numFmtId="177" fontId="37" fillId="0" borderId="116" xfId="0" applyNumberFormat="1" applyFont="1" applyFill="1" applyBorder="1" applyAlignment="1" applyProtection="1">
      <alignment horizontal="center" vertical="center"/>
      <protection locked="0"/>
    </xf>
    <xf numFmtId="0" fontId="0" fillId="0" borderId="0" xfId="0" applyFont="1" applyFill="1" applyProtection="1"/>
    <xf numFmtId="0" fontId="0" fillId="0" borderId="0" xfId="0" applyFont="1" applyFill="1" applyAlignment="1" applyProtection="1">
      <alignment vertical="center"/>
    </xf>
    <xf numFmtId="183" fontId="0" fillId="0" borderId="81" xfId="0" applyNumberFormat="1" applyFont="1" applyFill="1" applyBorder="1" applyAlignment="1" applyProtection="1">
      <alignment horizontal="center" shrinkToFit="1"/>
    </xf>
    <xf numFmtId="0" fontId="0" fillId="0" borderId="0" xfId="0" applyFont="1" applyFill="1" applyAlignment="1" applyProtection="1">
      <alignment horizontal="center"/>
    </xf>
    <xf numFmtId="0" fontId="22" fillId="0" borderId="0" xfId="0" applyFont="1" applyFill="1" applyAlignment="1" applyProtection="1">
      <alignment horizontal="center" vertical="center"/>
    </xf>
    <xf numFmtId="0" fontId="0" fillId="0" borderId="0" xfId="0" applyFont="1" applyFill="1" applyAlignment="1" applyProtection="1">
      <alignment horizontal="center" vertical="top"/>
    </xf>
    <xf numFmtId="0" fontId="0" fillId="0" borderId="0" xfId="0" applyFill="1" applyAlignment="1" applyProtection="1">
      <alignment horizontal="right" vertical="top"/>
    </xf>
    <xf numFmtId="0" fontId="0" fillId="0" borderId="0" xfId="0" applyFont="1" applyFill="1" applyAlignment="1" applyProtection="1"/>
    <xf numFmtId="0" fontId="0" fillId="0" borderId="27" xfId="0" applyFont="1" applyFill="1" applyBorder="1" applyAlignment="1" applyProtection="1">
      <alignment horizontal="center"/>
    </xf>
    <xf numFmtId="0" fontId="0" fillId="0" borderId="28" xfId="0" applyFont="1" applyFill="1" applyBorder="1" applyAlignment="1" applyProtection="1">
      <alignment vertical="center" textRotation="255"/>
    </xf>
    <xf numFmtId="0" fontId="0" fillId="0" borderId="0" xfId="0" applyFont="1" applyFill="1" applyBorder="1" applyProtection="1"/>
    <xf numFmtId="0" fontId="0" fillId="0" borderId="3" xfId="0" applyFill="1" applyBorder="1" applyAlignment="1" applyProtection="1">
      <alignment vertical="center"/>
    </xf>
    <xf numFmtId="0" fontId="0" fillId="0" borderId="4" xfId="0" applyFill="1" applyBorder="1" applyAlignment="1" applyProtection="1">
      <alignment vertical="center"/>
    </xf>
    <xf numFmtId="0" fontId="0" fillId="0" borderId="10" xfId="0" applyFill="1" applyBorder="1" applyAlignment="1" applyProtection="1">
      <alignment vertical="center"/>
    </xf>
    <xf numFmtId="0" fontId="0" fillId="0" borderId="3" xfId="0" applyFont="1" applyFill="1" applyBorder="1" applyAlignment="1" applyProtection="1">
      <alignment vertical="center"/>
    </xf>
    <xf numFmtId="176" fontId="0" fillId="0" borderId="4" xfId="0" applyNumberFormat="1" applyFill="1" applyBorder="1" applyAlignment="1" applyProtection="1">
      <alignment vertical="center"/>
    </xf>
    <xf numFmtId="176" fontId="0" fillId="0" borderId="3" xfId="0" applyNumberFormat="1" applyFont="1" applyFill="1" applyBorder="1" applyAlignment="1" applyProtection="1">
      <alignment vertical="center"/>
    </xf>
    <xf numFmtId="0" fontId="0" fillId="0" borderId="4" xfId="0" applyFont="1" applyFill="1" applyBorder="1" applyAlignment="1" applyProtection="1">
      <alignment vertical="center"/>
    </xf>
    <xf numFmtId="176" fontId="0" fillId="0" borderId="10" xfId="0" applyNumberFormat="1" applyFill="1" applyBorder="1" applyAlignment="1" applyProtection="1">
      <alignment horizontal="center" vertical="center"/>
    </xf>
    <xf numFmtId="0" fontId="0" fillId="0" borderId="10" xfId="0" applyFont="1" applyFill="1" applyBorder="1" applyAlignment="1" applyProtection="1">
      <alignment vertical="center"/>
    </xf>
    <xf numFmtId="188" fontId="0" fillId="0" borderId="4" xfId="0" applyNumberFormat="1" applyFill="1" applyBorder="1" applyAlignment="1" applyProtection="1">
      <alignment vertical="center"/>
    </xf>
    <xf numFmtId="0" fontId="27" fillId="0" borderId="0" xfId="0" applyFont="1" applyFill="1" applyBorder="1" applyAlignment="1" applyProtection="1">
      <alignment horizontal="left" vertical="center"/>
    </xf>
    <xf numFmtId="0" fontId="0" fillId="0" borderId="0" xfId="0" applyFont="1" applyFill="1" applyBorder="1" applyAlignment="1" applyProtection="1">
      <alignment horizontal="center" vertical="center"/>
    </xf>
    <xf numFmtId="176" fontId="0" fillId="0" borderId="0" xfId="0" applyNumberFormat="1" applyFill="1" applyBorder="1" applyAlignment="1" applyProtection="1">
      <alignment horizontal="center" vertical="center"/>
    </xf>
    <xf numFmtId="0" fontId="0" fillId="0" borderId="0" xfId="0" applyFill="1" applyBorder="1" applyAlignment="1" applyProtection="1">
      <alignment vertical="center"/>
    </xf>
    <xf numFmtId="176" fontId="0" fillId="0" borderId="0" xfId="0" applyNumberFormat="1" applyFont="1" applyFill="1" applyBorder="1" applyAlignment="1" applyProtection="1">
      <alignment horizontal="center" vertical="center"/>
    </xf>
    <xf numFmtId="188" fontId="0" fillId="0" borderId="0" xfId="0" applyNumberFormat="1" applyFont="1" applyFill="1" applyBorder="1" applyAlignment="1" applyProtection="1">
      <alignment horizontal="right" vertical="center"/>
    </xf>
    <xf numFmtId="188" fontId="0" fillId="0" borderId="0" xfId="0" applyNumberFormat="1" applyFill="1" applyBorder="1" applyAlignment="1" applyProtection="1">
      <alignment vertical="center"/>
    </xf>
    <xf numFmtId="0" fontId="0" fillId="0" borderId="0" xfId="0" applyFont="1" applyFill="1" applyBorder="1" applyAlignment="1" applyProtection="1">
      <alignment horizontal="right" vertical="center"/>
    </xf>
    <xf numFmtId="0" fontId="0" fillId="0" borderId="0" xfId="0" applyNumberFormat="1" applyFill="1" applyBorder="1" applyAlignment="1" applyProtection="1">
      <alignment horizontal="right" vertical="center"/>
    </xf>
    <xf numFmtId="0" fontId="0" fillId="0" borderId="0" xfId="0" applyFill="1" applyBorder="1" applyAlignment="1" applyProtection="1">
      <alignment horizontal="left" vertical="center"/>
    </xf>
    <xf numFmtId="0" fontId="0" fillId="0" borderId="0" xfId="0" applyFill="1" applyBorder="1" applyAlignment="1" applyProtection="1">
      <alignment horizontal="center" vertical="center"/>
    </xf>
    <xf numFmtId="0" fontId="0" fillId="0" borderId="26" xfId="0" applyFont="1" applyFill="1" applyBorder="1" applyAlignment="1" applyProtection="1">
      <alignment horizontal="center" vertical="center"/>
    </xf>
    <xf numFmtId="0" fontId="0" fillId="0" borderId="28" xfId="0" applyFont="1" applyFill="1" applyBorder="1" applyAlignment="1" applyProtection="1">
      <alignment horizontal="center" vertical="center"/>
    </xf>
    <xf numFmtId="0" fontId="0" fillId="0" borderId="1" xfId="0" applyFont="1" applyFill="1" applyBorder="1" applyAlignment="1" applyProtection="1"/>
    <xf numFmtId="0" fontId="0" fillId="0" borderId="10" xfId="0" applyFill="1" applyBorder="1" applyAlignment="1" applyProtection="1">
      <alignment horizontal="center"/>
    </xf>
    <xf numFmtId="0" fontId="0" fillId="0" borderId="0" xfId="0" applyFont="1" applyFill="1" applyAlignment="1" applyProtection="1">
      <alignment horizontal="left" vertical="center"/>
    </xf>
    <xf numFmtId="0" fontId="0" fillId="0" borderId="1" xfId="0" applyFont="1" applyFill="1" applyBorder="1" applyAlignment="1" applyProtection="1">
      <alignment horizontal="center"/>
    </xf>
    <xf numFmtId="0" fontId="0" fillId="0" borderId="1" xfId="0" applyFont="1" applyFill="1" applyBorder="1" applyProtection="1"/>
    <xf numFmtId="0" fontId="0" fillId="0" borderId="3" xfId="0" applyFont="1" applyFill="1" applyBorder="1" applyAlignment="1" applyProtection="1">
      <alignment horizontal="center" vertical="center"/>
    </xf>
    <xf numFmtId="0" fontId="0" fillId="0" borderId="2" xfId="0" applyFont="1" applyFill="1" applyBorder="1" applyAlignment="1" applyProtection="1">
      <alignment horizontal="center" vertical="center"/>
    </xf>
    <xf numFmtId="0" fontId="0" fillId="0" borderId="2" xfId="0" applyFont="1" applyFill="1" applyBorder="1" applyAlignment="1" applyProtection="1">
      <alignment horizontal="center" vertical="center" shrinkToFit="1"/>
    </xf>
    <xf numFmtId="0" fontId="28" fillId="0" borderId="0" xfId="0" applyFont="1" applyAlignment="1" applyProtection="1">
      <alignment horizontal="left" vertical="center"/>
    </xf>
    <xf numFmtId="0" fontId="28" fillId="0" borderId="0" xfId="0" applyFont="1" applyFill="1" applyAlignment="1" applyProtection="1">
      <alignment horizontal="right" vertical="center"/>
    </xf>
    <xf numFmtId="0" fontId="20" fillId="0" borderId="0" xfId="0" applyFont="1" applyFill="1" applyAlignment="1" applyProtection="1">
      <alignment horizontal="right" vertical="center"/>
    </xf>
    <xf numFmtId="0" fontId="29" fillId="0" borderId="0" xfId="0" applyFont="1" applyFill="1" applyAlignment="1" applyProtection="1">
      <alignment horizontal="right" vertical="center"/>
    </xf>
    <xf numFmtId="0" fontId="30" fillId="0" borderId="0" xfId="0" applyFont="1" applyFill="1" applyAlignment="1" applyProtection="1">
      <alignment vertical="center"/>
    </xf>
    <xf numFmtId="49" fontId="24" fillId="0" borderId="0" xfId="5" applyNumberFormat="1" applyFont="1" applyFill="1" applyBorder="1" applyProtection="1"/>
    <xf numFmtId="0" fontId="30" fillId="0" borderId="0" xfId="0" applyFont="1" applyFill="1" applyBorder="1" applyAlignment="1" applyProtection="1">
      <alignment vertical="center"/>
    </xf>
    <xf numFmtId="0" fontId="32" fillId="0" borderId="0" xfId="0" applyFont="1" applyFill="1" applyAlignment="1" applyProtection="1">
      <alignment vertical="center" shrinkToFit="1"/>
    </xf>
    <xf numFmtId="0" fontId="30" fillId="0" borderId="0" xfId="0" applyFont="1" applyFill="1" applyAlignment="1" applyProtection="1">
      <alignment horizontal="center" vertical="center"/>
    </xf>
    <xf numFmtId="0" fontId="30" fillId="0" borderId="0" xfId="0" applyFont="1" applyFill="1" applyAlignment="1" applyProtection="1">
      <alignment vertical="center" shrinkToFit="1"/>
    </xf>
    <xf numFmtId="0" fontId="28" fillId="0" borderId="0" xfId="0" applyFont="1" applyFill="1" applyAlignment="1" applyProtection="1">
      <alignment vertical="center" shrinkToFit="1"/>
    </xf>
    <xf numFmtId="0" fontId="30" fillId="0" borderId="0" xfId="0" applyFont="1" applyFill="1" applyAlignment="1" applyProtection="1">
      <alignment horizontal="right" vertical="center"/>
    </xf>
    <xf numFmtId="0" fontId="30" fillId="0" borderId="0" xfId="0" applyFont="1" applyFill="1" applyAlignment="1" applyProtection="1">
      <alignment horizontal="left" vertical="center"/>
    </xf>
    <xf numFmtId="0" fontId="33" fillId="0" borderId="0" xfId="0" applyFont="1" applyFill="1" applyAlignment="1" applyProtection="1">
      <alignment horizontal="center" vertical="center"/>
    </xf>
    <xf numFmtId="0" fontId="28" fillId="0" borderId="0" xfId="0" applyFont="1" applyFill="1" applyAlignment="1" applyProtection="1">
      <alignment horizontal="center" vertical="center" shrinkToFit="1"/>
    </xf>
    <xf numFmtId="0" fontId="30" fillId="0" borderId="0" xfId="0" applyFont="1" applyFill="1" applyAlignment="1" applyProtection="1">
      <alignment horizontal="center" vertical="center" shrinkToFit="1"/>
    </xf>
    <xf numFmtId="0" fontId="28" fillId="0" borderId="0" xfId="0" applyFont="1" applyFill="1" applyAlignment="1" applyProtection="1">
      <alignment horizontal="left" vertical="center" wrapText="1"/>
    </xf>
    <xf numFmtId="0" fontId="28"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0" fontId="36" fillId="0" borderId="0" xfId="0" applyFont="1" applyFill="1" applyAlignment="1" applyProtection="1">
      <alignment horizontal="left" vertical="top" wrapText="1"/>
    </xf>
    <xf numFmtId="0" fontId="32" fillId="0" borderId="5" xfId="0" applyFont="1" applyFill="1" applyBorder="1" applyAlignment="1" applyProtection="1">
      <alignment horizontal="right" vertical="center" wrapText="1"/>
    </xf>
    <xf numFmtId="0" fontId="32" fillId="0" borderId="0" xfId="0" applyFont="1" applyFill="1" applyAlignment="1" applyProtection="1">
      <alignment vertical="center"/>
    </xf>
    <xf numFmtId="0" fontId="28" fillId="0" borderId="4" xfId="0" applyFont="1" applyFill="1" applyBorder="1" applyAlignment="1" applyProtection="1">
      <alignment vertical="center" wrapText="1"/>
    </xf>
    <xf numFmtId="0" fontId="28" fillId="0" borderId="0" xfId="0" applyFont="1" applyFill="1" applyAlignment="1" applyProtection="1">
      <alignment vertical="top" wrapText="1"/>
    </xf>
    <xf numFmtId="0" fontId="28" fillId="0" borderId="1" xfId="0" applyFont="1" applyFill="1" applyBorder="1" applyAlignment="1" applyProtection="1">
      <alignment vertical="center"/>
    </xf>
    <xf numFmtId="0" fontId="28" fillId="0" borderId="1" xfId="0" applyFont="1" applyFill="1" applyBorder="1" applyAlignment="1" applyProtection="1">
      <alignment horizontal="center" vertical="center"/>
    </xf>
    <xf numFmtId="0" fontId="28" fillId="0" borderId="1" xfId="0" applyFont="1" applyFill="1" applyBorder="1" applyAlignment="1" applyProtection="1">
      <alignment horizontal="right" vertical="center"/>
    </xf>
    <xf numFmtId="0" fontId="28" fillId="0" borderId="0" xfId="0" applyFont="1" applyFill="1" applyAlignment="1" applyProtection="1">
      <alignment horizontal="right" vertical="top"/>
    </xf>
    <xf numFmtId="0" fontId="28" fillId="0" borderId="5" xfId="0" applyFont="1" applyFill="1" applyBorder="1" applyAlignment="1" applyProtection="1">
      <alignment vertical="center"/>
    </xf>
    <xf numFmtId="0" fontId="30" fillId="0" borderId="0" xfId="0" applyFont="1" applyFill="1" applyBorder="1" applyAlignment="1" applyProtection="1">
      <alignment horizontal="center" vertical="center" shrinkToFit="1"/>
    </xf>
    <xf numFmtId="0" fontId="35" fillId="0" borderId="0" xfId="0" applyFont="1" applyFill="1" applyBorder="1" applyAlignment="1" applyProtection="1"/>
    <xf numFmtId="0" fontId="28" fillId="0" borderId="6" xfId="0" applyFont="1" applyFill="1" applyBorder="1" applyAlignment="1" applyProtection="1">
      <alignment vertical="center"/>
    </xf>
    <xf numFmtId="0" fontId="28" fillId="0" borderId="7" xfId="0" applyFont="1" applyFill="1" applyBorder="1" applyAlignment="1" applyProtection="1">
      <alignment vertical="center"/>
    </xf>
    <xf numFmtId="0" fontId="28" fillId="0" borderId="11" xfId="0" applyFont="1" applyFill="1" applyBorder="1" applyAlignment="1" applyProtection="1">
      <alignment vertical="center"/>
    </xf>
    <xf numFmtId="0" fontId="28" fillId="0" borderId="12" xfId="0" applyFont="1" applyFill="1" applyBorder="1" applyAlignment="1" applyProtection="1">
      <alignment vertical="center"/>
    </xf>
    <xf numFmtId="0" fontId="28" fillId="0" borderId="2" xfId="0" applyFont="1" applyFill="1" applyBorder="1" applyAlignment="1" applyProtection="1">
      <alignment horizontal="center" vertical="center"/>
      <protection locked="0"/>
    </xf>
    <xf numFmtId="49" fontId="28" fillId="0" borderId="9" xfId="0" applyNumberFormat="1" applyFont="1" applyFill="1" applyBorder="1" applyAlignment="1" applyProtection="1">
      <alignment vertical="center"/>
      <protection locked="0"/>
    </xf>
    <xf numFmtId="0" fontId="123" fillId="0" borderId="0" xfId="0" applyFont="1" applyFill="1" applyBorder="1" applyAlignment="1" applyProtection="1">
      <alignment vertical="center"/>
    </xf>
    <xf numFmtId="0" fontId="23" fillId="0" borderId="0" xfId="0" applyFont="1" applyFill="1" applyBorder="1" applyAlignment="1" applyProtection="1">
      <alignment vertical="center"/>
    </xf>
    <xf numFmtId="0" fontId="124" fillId="0" borderId="0" xfId="0" applyFont="1" applyFill="1" applyBorder="1" applyAlignment="1" applyProtection="1">
      <alignment vertical="center"/>
    </xf>
    <xf numFmtId="0" fontId="124" fillId="0" borderId="0" xfId="0" applyFont="1" applyFill="1" applyAlignment="1" applyProtection="1">
      <alignment vertical="center"/>
    </xf>
    <xf numFmtId="0" fontId="124" fillId="0" borderId="0" xfId="0" applyFont="1" applyFill="1" applyAlignment="1" applyProtection="1">
      <alignment horizontal="center" vertical="center"/>
    </xf>
    <xf numFmtId="0" fontId="126" fillId="0" borderId="0" xfId="0" applyFont="1" applyFill="1" applyBorder="1" applyAlignment="1" applyProtection="1">
      <alignment vertical="center"/>
    </xf>
    <xf numFmtId="0" fontId="123" fillId="0" borderId="0" xfId="0" applyFont="1" applyFill="1" applyBorder="1" applyAlignment="1" applyProtection="1">
      <alignment vertical="center" shrinkToFit="1"/>
    </xf>
    <xf numFmtId="0" fontId="125" fillId="0" borderId="0" xfId="0" applyFont="1" applyFill="1" applyAlignment="1" applyProtection="1">
      <alignment horizontal="left" vertical="center"/>
    </xf>
    <xf numFmtId="0" fontId="123" fillId="0" borderId="0" xfId="0" applyFont="1" applyAlignment="1" applyProtection="1">
      <alignment vertical="center" shrinkToFit="1"/>
    </xf>
    <xf numFmtId="0" fontId="123" fillId="0" borderId="0" xfId="0" applyFont="1" applyFill="1" applyBorder="1" applyAlignment="1" applyProtection="1">
      <alignment horizontal="right" vertical="center"/>
    </xf>
    <xf numFmtId="0" fontId="127" fillId="0" borderId="0" xfId="0" applyFont="1" applyFill="1" applyBorder="1" applyAlignment="1" applyProtection="1">
      <alignment vertical="center"/>
    </xf>
    <xf numFmtId="0" fontId="127" fillId="0" borderId="13" xfId="0" applyFont="1" applyFill="1" applyBorder="1" applyAlignment="1" applyProtection="1">
      <alignment vertical="center"/>
    </xf>
    <xf numFmtId="0" fontId="127" fillId="0" borderId="14" xfId="0" applyFont="1" applyFill="1" applyBorder="1" applyAlignment="1" applyProtection="1">
      <alignment vertical="center"/>
    </xf>
    <xf numFmtId="0" fontId="123" fillId="0" borderId="16" xfId="0" applyFont="1" applyFill="1" applyBorder="1" applyAlignment="1" applyProtection="1">
      <alignment vertical="center"/>
    </xf>
    <xf numFmtId="0" fontId="124" fillId="0" borderId="17" xfId="0" applyFont="1" applyFill="1" applyBorder="1" applyAlignment="1" applyProtection="1">
      <alignment vertical="center"/>
    </xf>
    <xf numFmtId="0" fontId="124" fillId="0" borderId="0" xfId="0" applyFont="1" applyFill="1" applyBorder="1" applyAlignment="1" applyProtection="1">
      <alignment vertical="center" wrapText="1"/>
    </xf>
    <xf numFmtId="0" fontId="124" fillId="0" borderId="16" xfId="0" applyFont="1" applyFill="1" applyBorder="1" applyAlignment="1" applyProtection="1">
      <alignment vertical="center" wrapText="1"/>
    </xf>
    <xf numFmtId="0" fontId="124" fillId="0" borderId="16" xfId="0" applyFont="1" applyFill="1" applyBorder="1" applyAlignment="1" applyProtection="1">
      <alignment vertical="center"/>
    </xf>
    <xf numFmtId="0" fontId="127" fillId="0" borderId="16" xfId="0" applyFont="1" applyFill="1" applyBorder="1" applyAlignment="1" applyProtection="1">
      <alignment vertical="center"/>
    </xf>
    <xf numFmtId="0" fontId="127" fillId="0" borderId="0" xfId="0" applyFont="1" applyFill="1" applyBorder="1" applyAlignment="1" applyProtection="1">
      <alignment vertical="center" wrapText="1"/>
    </xf>
    <xf numFmtId="0" fontId="128" fillId="0" borderId="18" xfId="0" applyFont="1" applyFill="1" applyBorder="1" applyAlignment="1" applyProtection="1">
      <alignment vertical="center"/>
    </xf>
    <xf numFmtId="0" fontId="123" fillId="0" borderId="19" xfId="0" applyFont="1" applyFill="1" applyBorder="1" applyAlignment="1" applyProtection="1">
      <alignment vertical="center"/>
    </xf>
    <xf numFmtId="0" fontId="127" fillId="0" borderId="19" xfId="0" applyFont="1" applyFill="1" applyBorder="1" applyAlignment="1" applyProtection="1">
      <alignment vertical="center" wrapText="1"/>
    </xf>
    <xf numFmtId="0" fontId="41" fillId="0" borderId="0" xfId="0" applyFont="1" applyFill="1" applyAlignment="1" applyProtection="1"/>
    <xf numFmtId="0" fontId="41" fillId="0" borderId="0" xfId="0" applyFont="1" applyFill="1" applyProtection="1"/>
    <xf numFmtId="0" fontId="25" fillId="0" borderId="0" xfId="0" applyFont="1" applyFill="1" applyAlignment="1" applyProtection="1">
      <alignment horizontal="right" vertical="center"/>
    </xf>
    <xf numFmtId="0" fontId="25" fillId="0" borderId="2" xfId="0" applyFont="1" applyFill="1" applyBorder="1" applyAlignment="1" applyProtection="1">
      <alignment horizontal="center" vertical="center"/>
    </xf>
    <xf numFmtId="49" fontId="0" fillId="0" borderId="4" xfId="0" applyNumberFormat="1"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0" fillId="0" borderId="8" xfId="0" applyFont="1" applyFill="1" applyBorder="1" applyAlignment="1" applyProtection="1">
      <alignment horizontal="center" vertical="center" shrinkToFit="1"/>
    </xf>
    <xf numFmtId="0" fontId="0" fillId="0" borderId="11" xfId="0" applyFont="1" applyFill="1" applyBorder="1" applyAlignment="1" applyProtection="1">
      <alignment horizontal="center" vertical="center"/>
    </xf>
    <xf numFmtId="0" fontId="0" fillId="0" borderId="2" xfId="0" applyFont="1" applyFill="1" applyBorder="1" applyAlignment="1" applyProtection="1">
      <alignment horizontal="center" vertical="center" wrapText="1"/>
    </xf>
    <xf numFmtId="0" fontId="0" fillId="0" borderId="4" xfId="0" applyFont="1" applyFill="1" applyBorder="1" applyAlignment="1" applyProtection="1">
      <alignment vertical="center" shrinkToFit="1"/>
    </xf>
    <xf numFmtId="0" fontId="42" fillId="0" borderId="10" xfId="0" applyFont="1" applyFill="1" applyBorder="1" applyAlignment="1" applyProtection="1">
      <alignment horizontal="left" vertical="center" wrapText="1" shrinkToFit="1"/>
    </xf>
    <xf numFmtId="0" fontId="25" fillId="0" borderId="0" xfId="0" applyFont="1" applyFill="1" applyProtection="1"/>
    <xf numFmtId="0" fontId="25" fillId="0" borderId="0" xfId="0" applyFont="1" applyFill="1" applyBorder="1" applyAlignment="1" applyProtection="1">
      <alignment vertical="top"/>
    </xf>
    <xf numFmtId="0" fontId="25" fillId="0" borderId="0" xfId="0" applyFont="1" applyFill="1" applyBorder="1" applyAlignment="1" applyProtection="1">
      <alignment horizontal="left" vertical="center" shrinkToFit="1"/>
    </xf>
    <xf numFmtId="0" fontId="25" fillId="0" borderId="0" xfId="0" applyFont="1" applyFill="1" applyBorder="1" applyAlignment="1" applyProtection="1">
      <alignment horizontal="left" vertical="center"/>
    </xf>
    <xf numFmtId="0" fontId="25" fillId="0" borderId="0" xfId="0" applyFont="1" applyFill="1" applyBorder="1" applyAlignment="1" applyProtection="1">
      <alignment horizontal="left" vertical="center" wrapText="1" shrinkToFit="1"/>
    </xf>
    <xf numFmtId="0" fontId="25" fillId="0" borderId="0" xfId="0" applyFont="1" applyFill="1" applyBorder="1" applyAlignment="1" applyProtection="1">
      <alignment horizontal="center" vertical="top" shrinkToFit="1"/>
    </xf>
    <xf numFmtId="0" fontId="25" fillId="0" borderId="0" xfId="0" applyFont="1" applyFill="1" applyBorder="1" applyAlignment="1" applyProtection="1">
      <alignment horizontal="center" shrinkToFit="1"/>
    </xf>
    <xf numFmtId="0" fontId="25" fillId="0" borderId="0" xfId="0" applyFont="1" applyFill="1" applyAlignment="1" applyProtection="1">
      <alignment wrapText="1"/>
    </xf>
    <xf numFmtId="0" fontId="0" fillId="0" borderId="11" xfId="0" applyFont="1" applyFill="1" applyBorder="1" applyProtection="1"/>
    <xf numFmtId="0" fontId="25" fillId="0" borderId="0" xfId="0" applyFont="1" applyFill="1" applyBorder="1" applyAlignment="1" applyProtection="1">
      <alignment vertical="top" shrinkToFit="1"/>
    </xf>
    <xf numFmtId="0" fontId="25" fillId="0" borderId="1" xfId="0" applyFont="1" applyFill="1" applyBorder="1" applyAlignment="1" applyProtection="1"/>
    <xf numFmtId="0" fontId="0" fillId="0" borderId="1" xfId="0" applyFont="1" applyFill="1" applyBorder="1" applyAlignment="1" applyProtection="1">
      <alignment horizontal="center" vertical="center"/>
    </xf>
    <xf numFmtId="0" fontId="0" fillId="0" borderId="29" xfId="0" applyFont="1" applyFill="1" applyBorder="1" applyAlignment="1" applyProtection="1">
      <alignment horizontal="centerContinuous" vertical="center"/>
    </xf>
    <xf numFmtId="0" fontId="0" fillId="0" borderId="30" xfId="0" applyFont="1" applyFill="1" applyBorder="1" applyAlignment="1" applyProtection="1">
      <alignment horizontal="centerContinuous" vertical="center"/>
    </xf>
    <xf numFmtId="0" fontId="0" fillId="0" borderId="31" xfId="0" applyFont="1" applyFill="1" applyBorder="1" applyAlignment="1" applyProtection="1">
      <alignment horizontal="centerContinuous" vertical="center"/>
    </xf>
    <xf numFmtId="0" fontId="0" fillId="0" borderId="32" xfId="0" applyFont="1" applyFill="1" applyBorder="1" applyAlignment="1" applyProtection="1">
      <alignment horizontal="centerContinuous" vertical="center"/>
    </xf>
    <xf numFmtId="0" fontId="0" fillId="0" borderId="33" xfId="0" applyFont="1" applyFill="1" applyBorder="1" applyAlignment="1" applyProtection="1">
      <alignment horizontal="centerContinuous" vertical="center"/>
    </xf>
    <xf numFmtId="0" fontId="0" fillId="0" borderId="34" xfId="0" applyFont="1" applyFill="1" applyBorder="1" applyAlignment="1" applyProtection="1">
      <alignment horizontal="centerContinuous" vertical="center"/>
    </xf>
    <xf numFmtId="0" fontId="0" fillId="0" borderId="11" xfId="0" applyFont="1" applyFill="1" applyBorder="1" applyAlignment="1" applyProtection="1">
      <alignment horizontal="centerContinuous" vertical="center"/>
    </xf>
    <xf numFmtId="0" fontId="0" fillId="0" borderId="1" xfId="0" applyFont="1" applyFill="1" applyBorder="1" applyAlignment="1" applyProtection="1">
      <alignment horizontal="centerContinuous" vertical="center"/>
    </xf>
    <xf numFmtId="0" fontId="0" fillId="0" borderId="12" xfId="0" applyFont="1" applyFill="1" applyBorder="1" applyAlignment="1" applyProtection="1">
      <alignment horizontal="centerContinuous" vertical="center"/>
    </xf>
    <xf numFmtId="0" fontId="0" fillId="0" borderId="3" xfId="0" applyFont="1" applyFill="1" applyBorder="1" applyAlignment="1" applyProtection="1">
      <alignment horizontal="centerContinuous" vertical="center"/>
    </xf>
    <xf numFmtId="0" fontId="0" fillId="0" borderId="4" xfId="0" applyFont="1" applyFill="1" applyBorder="1" applyAlignment="1" applyProtection="1">
      <alignment horizontal="centerContinuous" vertical="center"/>
    </xf>
    <xf numFmtId="0" fontId="0" fillId="0" borderId="10" xfId="0" applyFont="1" applyFill="1" applyBorder="1" applyAlignment="1" applyProtection="1">
      <alignment horizontal="centerContinuous" vertical="center"/>
    </xf>
    <xf numFmtId="0" fontId="25" fillId="0" borderId="0" xfId="0" applyFont="1" applyFill="1" applyAlignment="1" applyProtection="1">
      <alignment vertical="top"/>
    </xf>
    <xf numFmtId="0" fontId="25" fillId="0" borderId="0" xfId="0" applyFont="1" applyFill="1" applyAlignment="1" applyProtection="1">
      <alignment vertical="top" wrapText="1"/>
    </xf>
    <xf numFmtId="178" fontId="0" fillId="0" borderId="2" xfId="0" applyNumberFormat="1" applyFont="1" applyFill="1" applyBorder="1" applyAlignment="1" applyProtection="1">
      <alignment horizontal="center" vertical="center"/>
      <protection locked="0"/>
    </xf>
    <xf numFmtId="0" fontId="40" fillId="0" borderId="2" xfId="0" applyFont="1" applyFill="1" applyBorder="1" applyAlignment="1" applyProtection="1">
      <alignment horizontal="center" vertical="center" wrapText="1"/>
      <protection locked="0"/>
    </xf>
    <xf numFmtId="0" fontId="89" fillId="0" borderId="0" xfId="3" applyFont="1" applyProtection="1">
      <alignment vertical="center"/>
    </xf>
    <xf numFmtId="0" fontId="19" fillId="0" borderId="0" xfId="3" applyProtection="1">
      <alignment vertical="center"/>
    </xf>
    <xf numFmtId="0" fontId="93" fillId="0" borderId="0" xfId="3" applyFont="1" applyAlignment="1" applyProtection="1">
      <alignment horizontal="right" vertical="center"/>
    </xf>
    <xf numFmtId="0" fontId="95" fillId="0" borderId="0" xfId="3" applyFont="1" applyAlignment="1" applyProtection="1">
      <alignment horizontal="center" vertical="center"/>
    </xf>
    <xf numFmtId="0" fontId="47" fillId="0" borderId="0" xfId="3" applyFont="1" applyProtection="1">
      <alignment vertical="center"/>
    </xf>
    <xf numFmtId="0" fontId="96" fillId="0" borderId="0" xfId="3" applyFont="1" applyAlignment="1" applyProtection="1">
      <alignment horizontal="left" vertical="center"/>
    </xf>
    <xf numFmtId="0" fontId="96" fillId="0" borderId="0" xfId="3" applyFont="1" applyAlignment="1" applyProtection="1">
      <alignment vertical="center"/>
    </xf>
    <xf numFmtId="0" fontId="97" fillId="0" borderId="0" xfId="3" applyFont="1" applyAlignment="1" applyProtection="1">
      <alignment horizontal="left" vertical="center"/>
    </xf>
    <xf numFmtId="0" fontId="98" fillId="0" borderId="0" xfId="3" applyFont="1" applyProtection="1">
      <alignment vertical="center"/>
    </xf>
    <xf numFmtId="0" fontId="97" fillId="0" borderId="0" xfId="3" applyFont="1" applyAlignment="1" applyProtection="1">
      <alignment horizontal="center" vertical="center"/>
    </xf>
    <xf numFmtId="0" fontId="23" fillId="0" borderId="0" xfId="3" applyFont="1" applyProtection="1">
      <alignment vertical="center"/>
    </xf>
    <xf numFmtId="0" fontId="40" fillId="0" borderId="0" xfId="3" applyFont="1" applyProtection="1">
      <alignment vertical="center"/>
    </xf>
    <xf numFmtId="0" fontId="23" fillId="0" borderId="26" xfId="3" applyFont="1" applyBorder="1" applyAlignment="1" applyProtection="1">
      <alignment horizontal="center" vertical="center" wrapText="1"/>
    </xf>
    <xf numFmtId="0" fontId="23" fillId="0" borderId="26" xfId="3" applyFont="1" applyBorder="1" applyAlignment="1" applyProtection="1">
      <alignment horizontal="center" vertical="center"/>
    </xf>
    <xf numFmtId="0" fontId="23" fillId="0" borderId="2" xfId="3" applyFont="1" applyBorder="1" applyAlignment="1" applyProtection="1">
      <alignment horizontal="center" vertical="center"/>
    </xf>
    <xf numFmtId="0" fontId="19" fillId="0" borderId="0" xfId="3" applyAlignment="1" applyProtection="1">
      <alignment horizontal="center" vertical="center"/>
    </xf>
    <xf numFmtId="0" fontId="23" fillId="0" borderId="2" xfId="3" applyFont="1" applyFill="1" applyBorder="1" applyAlignment="1" applyProtection="1">
      <alignment vertical="center" shrinkToFit="1"/>
      <protection locked="0"/>
    </xf>
    <xf numFmtId="0" fontId="23" fillId="0" borderId="2" xfId="3" applyFont="1" applyFill="1" applyBorder="1" applyAlignment="1" applyProtection="1">
      <alignment horizontal="center" vertical="center"/>
      <protection locked="0"/>
    </xf>
    <xf numFmtId="0" fontId="23" fillId="0" borderId="2" xfId="3" applyFont="1" applyFill="1" applyBorder="1" applyAlignment="1" applyProtection="1">
      <alignment horizontal="center" vertical="center" wrapText="1"/>
      <protection locked="0"/>
    </xf>
    <xf numFmtId="0" fontId="19" fillId="0" borderId="2" xfId="3" applyFill="1" applyBorder="1" applyAlignment="1" applyProtection="1">
      <alignment vertical="center" shrinkToFit="1"/>
      <protection locked="0"/>
    </xf>
    <xf numFmtId="0" fontId="19" fillId="0" borderId="2" xfId="3" applyFill="1" applyBorder="1" applyAlignment="1" applyProtection="1">
      <alignment horizontal="center" vertical="center"/>
      <protection locked="0"/>
    </xf>
    <xf numFmtId="0" fontId="40" fillId="0" borderId="2" xfId="3" applyFont="1" applyFill="1" applyBorder="1" applyAlignment="1" applyProtection="1">
      <alignment vertical="center" shrinkToFit="1"/>
      <protection locked="0"/>
    </xf>
    <xf numFmtId="0" fontId="0" fillId="0" borderId="90" xfId="0" applyFont="1" applyFill="1" applyBorder="1" applyAlignment="1" applyProtection="1">
      <alignment horizontal="center" vertical="center" textRotation="255" shrinkToFit="1"/>
      <protection locked="0"/>
    </xf>
    <xf numFmtId="0" fontId="0" fillId="0" borderId="81" xfId="0" applyFont="1" applyFill="1" applyBorder="1" applyAlignment="1" applyProtection="1">
      <alignment horizontal="center" vertical="center" textRotation="255" shrinkToFit="1"/>
      <protection locked="0"/>
    </xf>
    <xf numFmtId="0" fontId="0" fillId="0" borderId="81" xfId="0" applyFont="1" applyFill="1" applyBorder="1" applyAlignment="1" applyProtection="1">
      <alignment horizontal="center" vertical="center" shrinkToFit="1"/>
      <protection locked="0"/>
    </xf>
    <xf numFmtId="0" fontId="0" fillId="0" borderId="89" xfId="0" applyFont="1" applyFill="1" applyBorder="1" applyAlignment="1" applyProtection="1">
      <alignment horizontal="center" vertical="center" textRotation="255" shrinkToFit="1"/>
      <protection locked="0"/>
    </xf>
    <xf numFmtId="0" fontId="118" fillId="0" borderId="4" xfId="0" applyFont="1" applyFill="1" applyBorder="1" applyAlignment="1" applyProtection="1">
      <alignment vertical="center" shrinkToFit="1"/>
    </xf>
    <xf numFmtId="0" fontId="104" fillId="0" borderId="0" xfId="17" applyFont="1" applyAlignment="1" applyProtection="1">
      <alignment vertical="center"/>
    </xf>
    <xf numFmtId="0" fontId="105" fillId="0" borderId="0" xfId="17" applyFont="1" applyAlignment="1" applyProtection="1">
      <alignment vertical="center"/>
    </xf>
    <xf numFmtId="0" fontId="107" fillId="0" borderId="0" xfId="17" applyFont="1" applyAlignment="1" applyProtection="1"/>
    <xf numFmtId="0" fontId="108" fillId="0" borderId="0" xfId="17" applyFont="1" applyAlignment="1" applyProtection="1"/>
    <xf numFmtId="0" fontId="110" fillId="0" borderId="0" xfId="17" applyFont="1" applyAlignment="1" applyProtection="1">
      <alignment vertical="center" shrinkToFit="1"/>
    </xf>
    <xf numFmtId="0" fontId="108" fillId="0" borderId="0" xfId="17" applyFont="1" applyAlignment="1" applyProtection="1">
      <alignment vertical="center"/>
    </xf>
    <xf numFmtId="0" fontId="105" fillId="0" borderId="0" xfId="0" applyFont="1" applyAlignment="1" applyProtection="1">
      <alignment vertical="center" shrinkToFit="1"/>
    </xf>
    <xf numFmtId="0" fontId="105" fillId="0" borderId="0" xfId="0" applyFont="1" applyAlignment="1" applyProtection="1">
      <alignment vertical="center"/>
    </xf>
    <xf numFmtId="0" fontId="58" fillId="0" borderId="0" xfId="0" applyFont="1" applyProtection="1"/>
    <xf numFmtId="0" fontId="112" fillId="0" borderId="4" xfId="0" applyFont="1" applyFill="1" applyBorder="1" applyAlignment="1" applyProtection="1">
      <alignment horizontal="center" vertical="center"/>
    </xf>
    <xf numFmtId="0" fontId="112" fillId="0" borderId="0" xfId="0" applyFont="1" applyAlignment="1" applyProtection="1">
      <alignment vertical="center"/>
    </xf>
    <xf numFmtId="0" fontId="112" fillId="0" borderId="5" xfId="0" applyFont="1" applyFill="1" applyBorder="1" applyAlignment="1" applyProtection="1">
      <alignment horizontal="center" vertical="center"/>
    </xf>
    <xf numFmtId="0" fontId="115" fillId="0" borderId="0" xfId="17" applyFont="1" applyProtection="1">
      <alignment vertical="center"/>
    </xf>
    <xf numFmtId="0" fontId="58" fillId="0" borderId="0" xfId="17" applyFont="1" applyBorder="1" applyAlignment="1" applyProtection="1">
      <alignment vertical="center"/>
    </xf>
    <xf numFmtId="0" fontId="58" fillId="0" borderId="0" xfId="17" applyFont="1" applyBorder="1" applyProtection="1">
      <alignment vertical="center"/>
    </xf>
    <xf numFmtId="0" fontId="115" fillId="0" borderId="0" xfId="17" applyFont="1" applyBorder="1" applyProtection="1">
      <alignment vertical="center"/>
    </xf>
    <xf numFmtId="0" fontId="58" fillId="0" borderId="0" xfId="17" applyFont="1" applyProtection="1">
      <alignment vertical="center"/>
    </xf>
    <xf numFmtId="0" fontId="58" fillId="0" borderId="0" xfId="17" applyFont="1" applyBorder="1" applyAlignment="1" applyProtection="1">
      <alignment horizontal="right" vertical="center"/>
    </xf>
    <xf numFmtId="0" fontId="105" fillId="0" borderId="0" xfId="0" applyFont="1" applyBorder="1" applyAlignment="1" applyProtection="1">
      <alignment vertical="center"/>
    </xf>
    <xf numFmtId="0" fontId="107" fillId="0" borderId="140" xfId="0" applyFont="1" applyFill="1" applyBorder="1" applyAlignment="1" applyProtection="1">
      <alignment horizontal="center" vertical="center" wrapText="1"/>
      <protection locked="0"/>
    </xf>
    <xf numFmtId="0" fontId="113" fillId="0" borderId="50" xfId="17" applyFont="1" applyBorder="1" applyAlignment="1" applyProtection="1">
      <alignment vertical="center"/>
      <protection locked="0"/>
    </xf>
    <xf numFmtId="0" fontId="58" fillId="0" borderId="0" xfId="17" applyFont="1" applyBorder="1" applyAlignment="1" applyProtection="1">
      <alignment vertical="center"/>
      <protection locked="0"/>
    </xf>
    <xf numFmtId="0" fontId="58" fillId="0" borderId="0" xfId="17" applyFont="1" applyBorder="1" applyProtection="1">
      <alignment vertical="center"/>
      <protection locked="0"/>
    </xf>
    <xf numFmtId="0" fontId="115" fillId="0" borderId="0" xfId="17" applyFont="1" applyBorder="1" applyProtection="1">
      <alignment vertical="center"/>
      <protection locked="0"/>
    </xf>
    <xf numFmtId="0" fontId="115" fillId="0" borderId="52" xfId="17" applyFont="1" applyBorder="1" applyProtection="1">
      <alignment vertical="center"/>
      <protection locked="0"/>
    </xf>
    <xf numFmtId="0" fontId="58" fillId="0" borderId="50" xfId="17" applyFont="1" applyBorder="1" applyAlignment="1" applyProtection="1">
      <alignment vertical="center"/>
      <protection locked="0"/>
    </xf>
    <xf numFmtId="0" fontId="58" fillId="0" borderId="0" xfId="17" applyFont="1" applyBorder="1" applyAlignment="1" applyProtection="1">
      <alignment vertical="top"/>
      <protection locked="0"/>
    </xf>
    <xf numFmtId="0" fontId="58" fillId="0" borderId="52" xfId="17" applyFont="1" applyBorder="1" applyProtection="1">
      <alignment vertical="center"/>
      <protection locked="0"/>
    </xf>
    <xf numFmtId="0" fontId="116" fillId="0" borderId="40" xfId="17" applyFont="1" applyBorder="1" applyAlignment="1" applyProtection="1">
      <alignment vertical="center"/>
      <protection locked="0"/>
    </xf>
    <xf numFmtId="0" fontId="58" fillId="0" borderId="41" xfId="17" applyFont="1" applyBorder="1" applyAlignment="1" applyProtection="1">
      <alignment vertical="center"/>
      <protection locked="0"/>
    </xf>
    <xf numFmtId="0" fontId="58" fillId="0" borderId="41" xfId="17" applyFont="1" applyBorder="1" applyProtection="1">
      <alignment vertical="center"/>
      <protection locked="0"/>
    </xf>
    <xf numFmtId="0" fontId="58" fillId="0" borderId="44" xfId="17" applyFont="1" applyBorder="1" applyProtection="1">
      <alignment vertical="center"/>
      <protection locked="0"/>
    </xf>
    <xf numFmtId="192" fontId="112" fillId="0" borderId="2" xfId="0" applyNumberFormat="1" applyFont="1" applyFill="1" applyBorder="1" applyAlignment="1" applyProtection="1">
      <alignment horizontal="center" vertical="center" shrinkToFit="1"/>
      <protection locked="0"/>
    </xf>
    <xf numFmtId="0" fontId="85" fillId="0" borderId="0" xfId="0" applyFont="1" applyAlignment="1" applyProtection="1">
      <alignment horizontal="center" vertical="center"/>
    </xf>
    <xf numFmtId="0" fontId="85" fillId="0" borderId="0" xfId="0" applyFont="1" applyAlignment="1" applyProtection="1">
      <alignment vertical="center"/>
    </xf>
    <xf numFmtId="0" fontId="85" fillId="0" borderId="0" xfId="0" applyFont="1" applyBorder="1" applyAlignment="1" applyProtection="1">
      <alignment vertical="center"/>
    </xf>
    <xf numFmtId="0" fontId="86" fillId="0" borderId="0" xfId="0" applyFont="1" applyAlignment="1" applyProtection="1">
      <alignment vertical="center"/>
    </xf>
    <xf numFmtId="0" fontId="0" fillId="0" borderId="0" xfId="0" applyFont="1" applyAlignment="1" applyProtection="1">
      <alignment horizontal="right" vertical="top"/>
    </xf>
    <xf numFmtId="0" fontId="87" fillId="0" borderId="0" xfId="0" applyFont="1" applyAlignment="1" applyProtection="1">
      <alignment horizontal="right" vertical="center"/>
    </xf>
    <xf numFmtId="0" fontId="86" fillId="0" borderId="0" xfId="0" applyFont="1" applyAlignment="1" applyProtection="1">
      <alignment horizontal="center" vertical="center"/>
    </xf>
    <xf numFmtId="0" fontId="87" fillId="0" borderId="0" xfId="0" applyFont="1" applyAlignment="1" applyProtection="1">
      <alignment horizontal="justify" vertical="center"/>
    </xf>
    <xf numFmtId="0" fontId="89" fillId="0" borderId="0" xfId="0" applyFont="1" applyAlignment="1" applyProtection="1">
      <alignment horizontal="center" vertical="center"/>
    </xf>
    <xf numFmtId="0" fontId="89" fillId="0" borderId="0" xfId="0" applyFont="1" applyAlignment="1" applyProtection="1">
      <alignment vertical="center"/>
    </xf>
    <xf numFmtId="0" fontId="85" fillId="0" borderId="0" xfId="0" applyFont="1" applyBorder="1" applyAlignment="1" applyProtection="1">
      <alignment horizontal="left" vertical="center"/>
    </xf>
    <xf numFmtId="176" fontId="89" fillId="0" borderId="1" xfId="0" applyNumberFormat="1" applyFont="1" applyBorder="1" applyAlignment="1" applyProtection="1">
      <alignment horizontal="center" vertical="center" wrapText="1"/>
    </xf>
    <xf numFmtId="0" fontId="85" fillId="0" borderId="1" xfId="0" applyFont="1" applyBorder="1" applyAlignment="1" applyProtection="1">
      <alignment horizontal="center" vertical="center"/>
    </xf>
    <xf numFmtId="189" fontId="89" fillId="0" borderId="0" xfId="0" applyNumberFormat="1" applyFont="1" applyAlignment="1" applyProtection="1">
      <alignment horizontal="center" vertical="center"/>
    </xf>
    <xf numFmtId="0" fontId="87" fillId="0" borderId="0" xfId="0" applyFont="1" applyAlignment="1" applyProtection="1">
      <alignment horizontal="justify" vertical="center" wrapText="1"/>
    </xf>
    <xf numFmtId="0" fontId="87" fillId="0" borderId="0" xfId="0" applyFont="1" applyBorder="1" applyAlignment="1" applyProtection="1">
      <alignment horizontal="justify" vertical="center" wrapText="1"/>
    </xf>
    <xf numFmtId="189" fontId="86" fillId="0" borderId="0" xfId="0" applyNumberFormat="1" applyFont="1" applyAlignment="1" applyProtection="1">
      <alignment horizontal="center" vertical="center"/>
    </xf>
    <xf numFmtId="0" fontId="86" fillId="0" borderId="0" xfId="0" applyFont="1" applyBorder="1" applyAlignment="1" applyProtection="1">
      <alignment vertical="center"/>
    </xf>
    <xf numFmtId="0" fontId="86" fillId="0" borderId="0" xfId="0" applyFont="1" applyBorder="1" applyAlignment="1" applyProtection="1">
      <alignment horizontal="left"/>
    </xf>
    <xf numFmtId="0" fontId="86" fillId="0" borderId="0" xfId="0" applyFont="1" applyBorder="1" applyAlignment="1" applyProtection="1">
      <alignment horizontal="left" vertical="top" wrapText="1"/>
    </xf>
    <xf numFmtId="0" fontId="86" fillId="0" borderId="0" xfId="0" applyFont="1" applyBorder="1" applyAlignment="1" applyProtection="1">
      <alignment horizontal="center" vertical="top" wrapText="1"/>
    </xf>
    <xf numFmtId="0" fontId="89" fillId="0" borderId="0" xfId="0" applyFont="1" applyBorder="1" applyAlignment="1" applyProtection="1">
      <alignment horizontal="left" vertical="center"/>
    </xf>
    <xf numFmtId="0" fontId="87" fillId="0" borderId="0" xfId="0" applyFont="1" applyBorder="1" applyAlignment="1" applyProtection="1">
      <alignment horizontal="justify" vertical="top" wrapText="1"/>
    </xf>
    <xf numFmtId="0" fontId="35" fillId="0" borderId="0" xfId="0" applyFont="1" applyAlignment="1" applyProtection="1">
      <alignment vertical="center"/>
    </xf>
    <xf numFmtId="176" fontId="89" fillId="0" borderId="1" xfId="0" applyNumberFormat="1" applyFont="1" applyBorder="1" applyAlignment="1" applyProtection="1">
      <alignment horizontal="center" vertical="center" wrapText="1"/>
      <protection locked="0"/>
    </xf>
    <xf numFmtId="0" fontId="81" fillId="0" borderId="2" xfId="10" applyFont="1" applyBorder="1" applyAlignment="1" applyProtection="1">
      <alignment horizontal="center" vertical="center"/>
      <protection locked="0"/>
    </xf>
    <xf numFmtId="0" fontId="80" fillId="0" borderId="2" xfId="10" applyFont="1" applyBorder="1" applyAlignment="1" applyProtection="1">
      <alignment horizontal="center" vertical="center"/>
      <protection locked="0"/>
    </xf>
    <xf numFmtId="0" fontId="78" fillId="0" borderId="0" xfId="10" applyFont="1" applyProtection="1">
      <alignment vertical="center"/>
    </xf>
    <xf numFmtId="0" fontId="42" fillId="0" borderId="0" xfId="10" applyFont="1" applyAlignment="1" applyProtection="1">
      <alignment horizontal="right" vertical="top"/>
    </xf>
    <xf numFmtId="0" fontId="79" fillId="0" borderId="0" xfId="10" applyFont="1" applyAlignment="1" applyProtection="1"/>
    <xf numFmtId="0" fontId="71" fillId="0" borderId="0" xfId="10" applyFont="1" applyAlignment="1" applyProtection="1">
      <alignment horizontal="center" vertical="center"/>
    </xf>
    <xf numFmtId="0" fontId="81" fillId="0" borderId="0" xfId="10" applyFont="1" applyAlignment="1" applyProtection="1">
      <alignment horizontal="left" vertical="center"/>
    </xf>
    <xf numFmtId="0" fontId="80" fillId="0" borderId="0" xfId="10" applyFont="1" applyAlignment="1" applyProtection="1">
      <alignment horizontal="left" vertical="center"/>
    </xf>
    <xf numFmtId="0" fontId="80" fillId="0" borderId="0" xfId="10" applyFont="1" applyAlignment="1" applyProtection="1">
      <alignment horizontal="center"/>
    </xf>
    <xf numFmtId="0" fontId="81" fillId="0" borderId="0" xfId="10" applyFont="1" applyAlignment="1" applyProtection="1"/>
    <xf numFmtId="0" fontId="80" fillId="0" borderId="4" xfId="10" applyFont="1" applyBorder="1" applyAlignment="1" applyProtection="1">
      <alignment horizontal="center" vertical="center"/>
    </xf>
    <xf numFmtId="0" fontId="80" fillId="0" borderId="4" xfId="10" applyFont="1" applyBorder="1" applyAlignment="1" applyProtection="1">
      <alignment horizontal="left" vertical="center"/>
    </xf>
    <xf numFmtId="0" fontId="81" fillId="0" borderId="4" xfId="10" applyFont="1" applyBorder="1" applyProtection="1">
      <alignment vertical="center"/>
    </xf>
    <xf numFmtId="0" fontId="81" fillId="0" borderId="10" xfId="10" applyFont="1" applyBorder="1" applyProtection="1">
      <alignment vertical="center"/>
    </xf>
    <xf numFmtId="0" fontId="81" fillId="0" borderId="0" xfId="10" applyFont="1" applyProtection="1">
      <alignment vertical="center"/>
    </xf>
    <xf numFmtId="0" fontId="80" fillId="0" borderId="10" xfId="10" applyFont="1" applyBorder="1" applyAlignment="1" applyProtection="1">
      <alignment vertical="center"/>
    </xf>
    <xf numFmtId="0" fontId="79" fillId="0" borderId="0" xfId="10" applyFont="1" applyBorder="1" applyAlignment="1" applyProtection="1">
      <alignment horizontal="center" vertical="center"/>
    </xf>
    <xf numFmtId="0" fontId="70" fillId="0" borderId="0" xfId="10" applyFont="1" applyBorder="1" applyAlignment="1" applyProtection="1">
      <alignment horizontal="center" vertical="center"/>
    </xf>
    <xf numFmtId="0" fontId="79" fillId="0" borderId="0" xfId="10" applyFont="1" applyProtection="1">
      <alignment vertical="center"/>
    </xf>
    <xf numFmtId="0" fontId="79" fillId="0" borderId="0" xfId="10" applyFont="1" applyBorder="1" applyAlignment="1" applyProtection="1">
      <alignment horizontal="left" vertical="center"/>
    </xf>
    <xf numFmtId="0" fontId="79" fillId="0" borderId="5" xfId="10" applyFont="1" applyBorder="1" applyAlignment="1" applyProtection="1">
      <alignment horizontal="center" vertical="center"/>
    </xf>
    <xf numFmtId="0" fontId="70" fillId="0" borderId="5" xfId="10" applyFont="1" applyBorder="1" applyAlignment="1" applyProtection="1">
      <alignment horizontal="center" vertical="center"/>
    </xf>
    <xf numFmtId="0" fontId="70" fillId="0" borderId="9" xfId="10" applyFont="1" applyBorder="1" applyAlignment="1" applyProtection="1">
      <alignment horizontal="center" vertical="center"/>
    </xf>
    <xf numFmtId="0" fontId="79" fillId="0" borderId="27" xfId="10" applyFont="1" applyBorder="1" applyAlignment="1" applyProtection="1">
      <alignment vertical="center" textRotation="255"/>
    </xf>
    <xf numFmtId="0" fontId="79" fillId="0" borderId="0" xfId="10" applyFont="1" applyBorder="1" applyProtection="1">
      <alignment vertical="center"/>
    </xf>
    <xf numFmtId="0" fontId="79" fillId="0" borderId="6" xfId="10" applyFont="1" applyBorder="1" applyProtection="1">
      <alignment vertical="center"/>
    </xf>
    <xf numFmtId="0" fontId="81" fillId="0" borderId="6" xfId="10" applyFont="1" applyBorder="1" applyAlignment="1" applyProtection="1">
      <alignment vertical="center" textRotation="255"/>
    </xf>
    <xf numFmtId="0" fontId="81" fillId="0" borderId="3" xfId="10" applyFont="1" applyBorder="1" applyAlignment="1" applyProtection="1">
      <alignment vertical="center"/>
    </xf>
    <xf numFmtId="0" fontId="81" fillId="0" borderId="4" xfId="10" applyFont="1" applyBorder="1" applyAlignment="1" applyProtection="1">
      <alignment vertical="center"/>
    </xf>
    <xf numFmtId="0" fontId="81" fillId="0" borderId="10" xfId="10" applyFont="1" applyBorder="1" applyAlignment="1" applyProtection="1">
      <alignment vertical="center"/>
    </xf>
    <xf numFmtId="0" fontId="81" fillId="0" borderId="4" xfId="10" applyFont="1" applyBorder="1" applyAlignment="1" applyProtection="1">
      <alignment horizontal="right" vertical="center"/>
    </xf>
    <xf numFmtId="0" fontId="81" fillId="0" borderId="11" xfId="10" applyFont="1" applyBorder="1" applyAlignment="1" applyProtection="1">
      <alignment vertical="center" textRotation="255"/>
    </xf>
    <xf numFmtId="0" fontId="81" fillId="0" borderId="4" xfId="10" applyFont="1" applyBorder="1" applyAlignment="1" applyProtection="1">
      <alignment horizontal="center" vertical="center"/>
    </xf>
    <xf numFmtId="0" fontId="81" fillId="0" borderId="6" xfId="10" applyFont="1" applyBorder="1" applyAlignment="1" applyProtection="1">
      <alignment horizontal="left" vertical="center"/>
    </xf>
    <xf numFmtId="9" fontId="80" fillId="0" borderId="4" xfId="2" applyFont="1" applyBorder="1" applyAlignment="1" applyProtection="1">
      <alignment horizontal="center" vertical="center"/>
    </xf>
    <xf numFmtId="0" fontId="80" fillId="0" borderId="10" xfId="10" applyFont="1" applyBorder="1" applyAlignment="1" applyProtection="1">
      <alignment horizontal="center" vertical="center"/>
    </xf>
    <xf numFmtId="0" fontId="80" fillId="0" borderId="4" xfId="10" applyFont="1" applyBorder="1" applyAlignment="1" applyProtection="1">
      <alignment vertical="center"/>
    </xf>
    <xf numFmtId="0" fontId="79" fillId="0" borderId="0" xfId="10" applyFont="1" applyBorder="1" applyAlignment="1" applyProtection="1">
      <alignment horizontal="center" vertical="center" textRotation="255"/>
    </xf>
    <xf numFmtId="0" fontId="81" fillId="0" borderId="6" xfId="10" applyFont="1" applyBorder="1" applyProtection="1">
      <alignment vertical="center"/>
    </xf>
    <xf numFmtId="0" fontId="81" fillId="0" borderId="11" xfId="10" applyFont="1" applyBorder="1" applyProtection="1">
      <alignment vertical="center"/>
    </xf>
    <xf numFmtId="0" fontId="84" fillId="0" borderId="0" xfId="10" applyFont="1" applyBorder="1" applyProtection="1">
      <alignment vertical="center"/>
    </xf>
    <xf numFmtId="0" fontId="84" fillId="0" borderId="0" xfId="10" applyFont="1" applyProtection="1">
      <alignment vertical="center"/>
    </xf>
    <xf numFmtId="0" fontId="78" fillId="0" borderId="0" xfId="10" applyFont="1" applyBorder="1" applyProtection="1">
      <alignment vertical="center"/>
    </xf>
    <xf numFmtId="0" fontId="70" fillId="0" borderId="0" xfId="10" applyFont="1" applyBorder="1" applyProtection="1">
      <alignment vertical="center"/>
    </xf>
    <xf numFmtId="0" fontId="78" fillId="0" borderId="0" xfId="10" applyFont="1" applyBorder="1" applyAlignment="1" applyProtection="1">
      <alignment horizontal="center" vertical="center"/>
    </xf>
    <xf numFmtId="0" fontId="79" fillId="0" borderId="0" xfId="10" applyFont="1" applyAlignment="1" applyProtection="1">
      <alignment vertical="center"/>
    </xf>
    <xf numFmtId="0" fontId="79" fillId="0" borderId="0" xfId="10" applyFont="1" applyBorder="1" applyAlignment="1" applyProtection="1">
      <alignment vertical="center"/>
    </xf>
    <xf numFmtId="0" fontId="70" fillId="0" borderId="0" xfId="10" applyFont="1" applyBorder="1" applyAlignment="1" applyProtection="1">
      <alignment vertical="center"/>
    </xf>
    <xf numFmtId="0" fontId="81" fillId="0" borderId="2" xfId="10" applyFont="1" applyBorder="1" applyAlignment="1" applyProtection="1">
      <alignment vertical="center"/>
    </xf>
    <xf numFmtId="0" fontId="81" fillId="0" borderId="0" xfId="10" applyFont="1" applyAlignment="1" applyProtection="1">
      <alignment vertical="center"/>
    </xf>
    <xf numFmtId="0" fontId="84" fillId="0" borderId="7" xfId="10" applyFont="1" applyBorder="1" applyProtection="1">
      <alignment vertical="center"/>
    </xf>
    <xf numFmtId="0" fontId="78" fillId="0" borderId="0" xfId="10" applyFont="1" applyFill="1" applyProtection="1">
      <alignment vertical="center"/>
    </xf>
    <xf numFmtId="0" fontId="40" fillId="0" borderId="0" xfId="9" applyFont="1" applyProtection="1">
      <alignment vertical="center"/>
    </xf>
    <xf numFmtId="0" fontId="79" fillId="0" borderId="1" xfId="10" applyFont="1" applyBorder="1" applyAlignment="1" applyProtection="1"/>
    <xf numFmtId="0" fontId="78" fillId="0" borderId="0" xfId="10" applyFont="1" applyAlignment="1" applyProtection="1"/>
    <xf numFmtId="0" fontId="71" fillId="0" borderId="0" xfId="10" applyFont="1" applyAlignment="1" applyProtection="1">
      <alignment horizontal="center"/>
    </xf>
    <xf numFmtId="0" fontId="70" fillId="0" borderId="4" xfId="10" applyFont="1" applyBorder="1" applyAlignment="1" applyProtection="1">
      <alignment horizontal="center" vertical="center"/>
    </xf>
    <xf numFmtId="0" fontId="79" fillId="0" borderId="4" xfId="10" applyFont="1" applyBorder="1" applyProtection="1">
      <alignment vertical="center"/>
    </xf>
    <xf numFmtId="0" fontId="79" fillId="0" borderId="10" xfId="10" applyFont="1" applyBorder="1" applyProtection="1">
      <alignment vertical="center"/>
    </xf>
    <xf numFmtId="0" fontId="79" fillId="0" borderId="8" xfId="10" applyFont="1" applyBorder="1" applyAlignment="1" applyProtection="1">
      <alignment horizontal="left" vertical="center"/>
    </xf>
    <xf numFmtId="0" fontId="79" fillId="0" borderId="4" xfId="10" applyFont="1" applyBorder="1" applyAlignment="1" applyProtection="1">
      <alignment horizontal="center" vertical="center"/>
    </xf>
    <xf numFmtId="0" fontId="70" fillId="0" borderId="10" xfId="10" applyFont="1" applyBorder="1" applyAlignment="1" applyProtection="1">
      <alignment horizontal="center" vertical="center"/>
    </xf>
    <xf numFmtId="0" fontId="79" fillId="0" borderId="5" xfId="10" applyFont="1" applyBorder="1" applyAlignment="1" applyProtection="1">
      <alignment horizontal="center" vertical="center" textRotation="255"/>
    </xf>
    <xf numFmtId="0" fontId="79" fillId="0" borderId="9" xfId="10" applyFont="1" applyBorder="1" applyAlignment="1" applyProtection="1">
      <alignment horizontal="center" vertical="center" textRotation="255"/>
    </xf>
    <xf numFmtId="0" fontId="23" fillId="0" borderId="0" xfId="10" applyFont="1" applyBorder="1" applyProtection="1">
      <alignment vertical="center"/>
    </xf>
    <xf numFmtId="0" fontId="23" fillId="0" borderId="0" xfId="10" applyFont="1" applyBorder="1" applyAlignment="1" applyProtection="1">
      <alignment horizontal="center" vertical="center"/>
    </xf>
    <xf numFmtId="0" fontId="23" fillId="0" borderId="0" xfId="10" applyFont="1" applyProtection="1">
      <alignment vertical="center"/>
    </xf>
    <xf numFmtId="0" fontId="23" fillId="0" borderId="5" xfId="10" applyFont="1" applyBorder="1" applyProtection="1">
      <alignment vertical="center"/>
    </xf>
    <xf numFmtId="0" fontId="23" fillId="0" borderId="5" xfId="10" applyFont="1" applyBorder="1" applyAlignment="1" applyProtection="1">
      <alignment horizontal="center" vertical="center"/>
    </xf>
    <xf numFmtId="0" fontId="23" fillId="0" borderId="9" xfId="10" applyFont="1" applyBorder="1" applyProtection="1">
      <alignment vertical="center"/>
    </xf>
    <xf numFmtId="0" fontId="23" fillId="0" borderId="6" xfId="10" applyFont="1" applyBorder="1" applyProtection="1">
      <alignment vertical="center"/>
    </xf>
    <xf numFmtId="0" fontId="23" fillId="0" borderId="11" xfId="10" applyFont="1" applyBorder="1" applyProtection="1">
      <alignment vertical="center"/>
    </xf>
    <xf numFmtId="0" fontId="23" fillId="0" borderId="28" xfId="10" applyFont="1" applyBorder="1" applyProtection="1">
      <alignment vertical="center"/>
    </xf>
    <xf numFmtId="0" fontId="83" fillId="0" borderId="0" xfId="10" applyFont="1" applyBorder="1" applyProtection="1">
      <alignment vertical="center"/>
    </xf>
    <xf numFmtId="0" fontId="83" fillId="0" borderId="0" xfId="10" applyFont="1" applyBorder="1" applyAlignment="1" applyProtection="1">
      <alignment horizontal="center" vertical="center"/>
    </xf>
    <xf numFmtId="0" fontId="83" fillId="0" borderId="0" xfId="10" applyFont="1" applyBorder="1" applyAlignment="1" applyProtection="1">
      <alignment vertical="center"/>
    </xf>
    <xf numFmtId="10" fontId="83" fillId="0" borderId="0" xfId="10" applyNumberFormat="1" applyFont="1" applyBorder="1" applyAlignment="1" applyProtection="1">
      <alignment vertical="center"/>
    </xf>
    <xf numFmtId="10" fontId="83" fillId="0" borderId="0" xfId="10" applyNumberFormat="1" applyFont="1" applyBorder="1" applyAlignment="1" applyProtection="1">
      <alignment horizontal="center" vertical="center"/>
    </xf>
    <xf numFmtId="0" fontId="83" fillId="0" borderId="0" xfId="10" applyFont="1" applyProtection="1">
      <alignment vertical="center"/>
    </xf>
    <xf numFmtId="0" fontId="23" fillId="0" borderId="2" xfId="10" applyFont="1" applyBorder="1" applyAlignment="1" applyProtection="1">
      <alignment horizontal="center" vertical="center"/>
      <protection locked="0"/>
    </xf>
    <xf numFmtId="0" fontId="0" fillId="0" borderId="0" xfId="0" applyFill="1" applyAlignment="1" applyProtection="1">
      <alignment vertical="center"/>
    </xf>
    <xf numFmtId="0" fontId="0" fillId="0" borderId="0" xfId="0" applyFont="1" applyFill="1" applyAlignment="1" applyProtection="1">
      <alignment horizontal="right" vertical="top"/>
    </xf>
    <xf numFmtId="0" fontId="44" fillId="0" borderId="0" xfId="0" applyFont="1" applyFill="1" applyAlignment="1" applyProtection="1">
      <alignment horizontal="right" vertical="top"/>
    </xf>
    <xf numFmtId="0" fontId="0" fillId="0" borderId="1" xfId="0" applyFill="1" applyBorder="1" applyAlignment="1" applyProtection="1"/>
    <xf numFmtId="0" fontId="0" fillId="0" borderId="1" xfId="0" applyFont="1" applyFill="1" applyBorder="1" applyAlignment="1" applyProtection="1">
      <alignment horizontal="right"/>
    </xf>
    <xf numFmtId="0" fontId="0" fillId="0" borderId="67" xfId="0" applyFill="1" applyBorder="1" applyAlignment="1" applyProtection="1">
      <alignment horizontal="center" vertical="center"/>
    </xf>
    <xf numFmtId="0" fontId="0" fillId="0" borderId="77" xfId="0" applyFill="1" applyBorder="1" applyAlignment="1" applyProtection="1">
      <alignment vertical="center"/>
    </xf>
    <xf numFmtId="0" fontId="0" fillId="0" borderId="78" xfId="0" applyFill="1" applyBorder="1" applyAlignment="1" applyProtection="1">
      <alignment vertical="center"/>
    </xf>
    <xf numFmtId="180" fontId="41" fillId="0" borderId="80" xfId="0" applyNumberFormat="1" applyFont="1" applyFill="1" applyBorder="1" applyAlignment="1" applyProtection="1">
      <alignment horizontal="center" vertical="center" shrinkToFit="1"/>
    </xf>
    <xf numFmtId="0" fontId="0" fillId="0" borderId="1" xfId="0" applyFill="1" applyBorder="1" applyProtection="1"/>
    <xf numFmtId="0" fontId="40" fillId="0" borderId="0" xfId="0" applyFont="1" applyFill="1" applyProtection="1"/>
    <xf numFmtId="0" fontId="54" fillId="0" borderId="0" xfId="0" applyFont="1" applyFill="1" applyAlignment="1" applyProtection="1">
      <alignment horizontal="right" vertical="top"/>
    </xf>
    <xf numFmtId="0" fontId="40" fillId="4" borderId="0" xfId="0" applyFont="1" applyFill="1" applyProtection="1"/>
    <xf numFmtId="0" fontId="41" fillId="4" borderId="0" xfId="0" applyFont="1" applyFill="1" applyProtection="1"/>
    <xf numFmtId="0" fontId="29" fillId="4" borderId="0" xfId="0" applyFont="1" applyFill="1" applyProtection="1"/>
    <xf numFmtId="0" fontId="41" fillId="0" borderId="54" xfId="0" applyFont="1" applyFill="1" applyBorder="1" applyProtection="1"/>
    <xf numFmtId="0" fontId="40" fillId="0" borderId="36" xfId="0" applyFont="1" applyFill="1" applyBorder="1" applyProtection="1"/>
    <xf numFmtId="0" fontId="40" fillId="0" borderId="0" xfId="0" applyFont="1" applyFill="1" applyBorder="1" applyAlignment="1" applyProtection="1">
      <alignment vertical="center"/>
    </xf>
    <xf numFmtId="0" fontId="40" fillId="0" borderId="0" xfId="0" applyFont="1" applyFill="1" applyBorder="1" applyAlignment="1" applyProtection="1">
      <alignment vertical="center" wrapText="1"/>
    </xf>
    <xf numFmtId="0" fontId="41" fillId="4" borderId="0" xfId="0" applyFont="1" applyFill="1" applyAlignment="1" applyProtection="1">
      <alignment vertical="center"/>
    </xf>
    <xf numFmtId="0" fontId="40" fillId="0" borderId="45" xfId="0" applyFont="1" applyFill="1" applyBorder="1" applyAlignment="1" applyProtection="1">
      <alignment vertical="top" wrapText="1"/>
    </xf>
    <xf numFmtId="0" fontId="40" fillId="0" borderId="1" xfId="0" applyFont="1" applyFill="1" applyBorder="1" applyAlignment="1" applyProtection="1">
      <alignment vertical="center"/>
    </xf>
    <xf numFmtId="0" fontId="40" fillId="0" borderId="107" xfId="0" applyFont="1" applyFill="1" applyBorder="1" applyAlignment="1" applyProtection="1">
      <alignment vertical="center"/>
    </xf>
    <xf numFmtId="0" fontId="73" fillId="4" borderId="0" xfId="0" applyFont="1" applyFill="1" applyAlignment="1" applyProtection="1">
      <alignment horizontal="justify"/>
    </xf>
    <xf numFmtId="0" fontId="40" fillId="0" borderId="57" xfId="0" applyFont="1" applyFill="1" applyBorder="1" applyAlignment="1" applyProtection="1">
      <alignment horizontal="left" vertical="center" indent="1"/>
    </xf>
    <xf numFmtId="0" fontId="40" fillId="0" borderId="54" xfId="0" applyFont="1" applyFill="1" applyBorder="1" applyAlignment="1" applyProtection="1">
      <alignment vertical="center"/>
    </xf>
    <xf numFmtId="0" fontId="40" fillId="0" borderId="57" xfId="0" applyFont="1" applyFill="1" applyBorder="1" applyAlignment="1" applyProtection="1">
      <alignment vertical="center"/>
    </xf>
    <xf numFmtId="0" fontId="40" fillId="0" borderId="116" xfId="0" applyFont="1" applyFill="1" applyBorder="1" applyAlignment="1" applyProtection="1">
      <alignment horizontal="center" vertical="center"/>
    </xf>
    <xf numFmtId="0" fontId="20" fillId="0" borderId="57" xfId="0" applyFont="1" applyFill="1" applyBorder="1" applyAlignment="1" applyProtection="1">
      <alignment horizontal="left" vertical="center" indent="1" shrinkToFit="1"/>
    </xf>
    <xf numFmtId="0" fontId="40" fillId="0" borderId="44" xfId="0" applyFont="1" applyFill="1" applyBorder="1" applyAlignment="1" applyProtection="1">
      <alignment horizontal="left" vertical="center" indent="1"/>
    </xf>
    <xf numFmtId="0" fontId="40" fillId="0" borderId="95" xfId="0" applyFont="1" applyFill="1" applyBorder="1" applyAlignment="1" applyProtection="1">
      <alignment horizontal="center" vertical="center" wrapText="1"/>
      <protection locked="0"/>
    </xf>
    <xf numFmtId="0" fontId="23" fillId="0" borderId="41" xfId="0" applyFont="1" applyFill="1" applyBorder="1" applyAlignment="1" applyProtection="1">
      <alignment horizontal="right"/>
    </xf>
    <xf numFmtId="0" fontId="71" fillId="0" borderId="0" xfId="0" applyFont="1" applyFill="1" applyBorder="1" applyAlignment="1" applyProtection="1">
      <alignment horizontal="left" vertical="center"/>
    </xf>
    <xf numFmtId="0" fontId="40" fillId="0" borderId="109" xfId="0" applyFont="1" applyFill="1" applyBorder="1" applyAlignment="1" applyProtection="1">
      <alignment horizontal="left" vertical="center" wrapText="1"/>
      <protection locked="0"/>
    </xf>
    <xf numFmtId="0" fontId="45" fillId="0" borderId="0" xfId="0" applyFont="1" applyFill="1" applyAlignment="1" applyProtection="1"/>
    <xf numFmtId="0" fontId="0" fillId="0" borderId="0" xfId="0" applyFill="1" applyBorder="1" applyProtection="1"/>
    <xf numFmtId="0" fontId="41" fillId="0" borderId="1" xfId="0" applyFont="1" applyFill="1" applyBorder="1" applyAlignment="1" applyProtection="1">
      <alignment horizontal="right"/>
    </xf>
    <xf numFmtId="0" fontId="50" fillId="0" borderId="0" xfId="0" applyFont="1" applyFill="1" applyBorder="1" applyAlignment="1" applyProtection="1"/>
    <xf numFmtId="0" fontId="40" fillId="0" borderId="38" xfId="0" applyFont="1" applyFill="1" applyBorder="1" applyAlignment="1" applyProtection="1">
      <alignment horizontal="center" vertical="center" shrinkToFit="1"/>
      <protection locked="0"/>
    </xf>
    <xf numFmtId="0" fontId="40" fillId="0" borderId="2" xfId="0" applyFont="1" applyFill="1" applyBorder="1" applyAlignment="1" applyProtection="1">
      <alignment horizontal="center" vertical="center" shrinkToFit="1"/>
      <protection locked="0"/>
    </xf>
    <xf numFmtId="0" fontId="40" fillId="0" borderId="43" xfId="0" applyFont="1" applyFill="1" applyBorder="1" applyAlignment="1" applyProtection="1">
      <alignment horizontal="center" vertical="center" shrinkToFit="1"/>
      <protection locked="0"/>
    </xf>
    <xf numFmtId="0" fontId="23" fillId="0" borderId="0" xfId="3" applyFont="1" applyFill="1" applyProtection="1">
      <alignment vertical="center"/>
    </xf>
    <xf numFmtId="0" fontId="23" fillId="0" borderId="0" xfId="3" applyFont="1" applyFill="1" applyAlignment="1" applyProtection="1">
      <alignment horizontal="center" vertical="center"/>
    </xf>
    <xf numFmtId="0" fontId="113" fillId="0" borderId="2" xfId="4" applyFont="1" applyBorder="1" applyAlignment="1" applyProtection="1">
      <alignment horizontal="center" vertical="center"/>
    </xf>
    <xf numFmtId="0" fontId="113" fillId="0" borderId="26" xfId="4" applyFont="1" applyBorder="1" applyAlignment="1" applyProtection="1">
      <alignment horizontal="center" vertical="center"/>
    </xf>
    <xf numFmtId="0" fontId="113" fillId="0" borderId="2" xfId="4" applyFont="1" applyFill="1" applyBorder="1" applyAlignment="1" applyProtection="1">
      <alignment horizontal="center" vertical="center" shrinkToFit="1"/>
    </xf>
    <xf numFmtId="179" fontId="0" fillId="0" borderId="2" xfId="0" applyNumberFormat="1" applyFont="1" applyFill="1" applyBorder="1" applyAlignment="1" applyProtection="1">
      <alignment horizontal="center" vertical="center" shrinkToFit="1"/>
      <protection locked="0"/>
    </xf>
    <xf numFmtId="0" fontId="0" fillId="0" borderId="0" xfId="0" applyFont="1" applyFill="1" applyAlignment="1" applyProtection="1">
      <alignment horizontal="left"/>
    </xf>
    <xf numFmtId="0" fontId="134" fillId="0" borderId="0" xfId="0" applyFont="1" applyFill="1" applyBorder="1" applyAlignment="1" applyProtection="1">
      <alignment horizontal="right" vertical="center"/>
    </xf>
    <xf numFmtId="0" fontId="23" fillId="0" borderId="0" xfId="10" applyFont="1" applyBorder="1" applyAlignment="1" applyProtection="1">
      <alignment vertical="center"/>
    </xf>
    <xf numFmtId="0" fontId="0" fillId="0" borderId="0" xfId="0" applyFont="1" applyFill="1" applyAlignment="1">
      <alignment horizontal="center" vertical="center"/>
    </xf>
    <xf numFmtId="0" fontId="41" fillId="0" borderId="0" xfId="0" applyFont="1" applyFill="1" applyAlignment="1"/>
    <xf numFmtId="0" fontId="29" fillId="0" borderId="0" xfId="0" applyFont="1" applyFill="1" applyAlignment="1">
      <alignment horizontal="left"/>
    </xf>
    <xf numFmtId="0" fontId="29" fillId="0" borderId="0" xfId="0" applyFont="1" applyFill="1" applyBorder="1" applyAlignment="1">
      <alignment horizontal="left" shrinkToFit="1"/>
    </xf>
    <xf numFmtId="0" fontId="0" fillId="0" borderId="5" xfId="0" applyFont="1" applyFill="1" applyBorder="1" applyAlignment="1">
      <alignment horizontal="center" vertical="center"/>
    </xf>
    <xf numFmtId="0" fontId="0" fillId="0" borderId="5" xfId="0" applyFont="1" applyFill="1" applyBorder="1" applyAlignment="1">
      <alignment horizontal="center" vertical="center" textRotation="255"/>
    </xf>
    <xf numFmtId="0" fontId="0" fillId="0" borderId="0" xfId="0" applyFont="1" applyFill="1" applyBorder="1" applyAlignment="1"/>
    <xf numFmtId="0" fontId="0" fillId="0" borderId="0" xfId="0" applyFont="1" applyFill="1" applyBorder="1" applyAlignment="1">
      <alignment horizontal="center" vertical="center" textRotation="255"/>
    </xf>
    <xf numFmtId="0" fontId="41" fillId="0" borderId="0" xfId="0" applyFont="1" applyFill="1"/>
    <xf numFmtId="0" fontId="41" fillId="0" borderId="0" xfId="0" applyFont="1" applyFill="1" applyAlignment="1">
      <alignment horizontal="left" indent="1"/>
    </xf>
    <xf numFmtId="0" fontId="41" fillId="0" borderId="0" xfId="0" applyFont="1" applyFill="1" applyAlignment="1">
      <alignment horizontal="left" vertical="center" indent="1"/>
    </xf>
    <xf numFmtId="0" fontId="0" fillId="0" borderId="9"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2" xfId="0" applyFont="1" applyFill="1" applyBorder="1" applyAlignment="1">
      <alignment horizontal="left" vertical="top" wrapText="1"/>
    </xf>
    <xf numFmtId="0" fontId="80" fillId="0" borderId="4" xfId="10" applyFont="1" applyBorder="1" applyAlignment="1">
      <alignment horizontal="center" vertical="center"/>
    </xf>
    <xf numFmtId="0" fontId="42" fillId="0" borderId="4" xfId="0" applyFont="1" applyFill="1" applyBorder="1" applyAlignment="1">
      <alignment vertical="center" shrinkToFit="1"/>
    </xf>
    <xf numFmtId="0" fontId="80" fillId="0" borderId="4" xfId="10" applyFont="1" applyBorder="1" applyAlignment="1">
      <alignment vertical="center"/>
    </xf>
    <xf numFmtId="0" fontId="81" fillId="0" borderId="4" xfId="10" applyFont="1" applyBorder="1">
      <alignment vertical="center"/>
    </xf>
    <xf numFmtId="0" fontId="42" fillId="0" borderId="10" xfId="0" applyFont="1" applyFill="1" applyBorder="1" applyAlignment="1">
      <alignment vertical="center" shrinkToFit="1"/>
    </xf>
    <xf numFmtId="0" fontId="23" fillId="0" borderId="103" xfId="0" applyFont="1" applyFill="1" applyBorder="1" applyAlignment="1" applyProtection="1">
      <alignment horizontal="center" vertical="center" wrapText="1"/>
      <protection locked="0"/>
    </xf>
    <xf numFmtId="0" fontId="23" fillId="0" borderId="38" xfId="0" applyFont="1" applyFill="1" applyBorder="1" applyAlignment="1" applyProtection="1">
      <alignment horizontal="center" vertical="center" wrapText="1"/>
      <protection locked="0"/>
    </xf>
    <xf numFmtId="0" fontId="23" fillId="0" borderId="43" xfId="0" applyFont="1" applyFill="1" applyBorder="1" applyAlignment="1" applyProtection="1">
      <alignment horizontal="center" vertical="center" wrapText="1"/>
      <protection locked="0"/>
    </xf>
    <xf numFmtId="0" fontId="23" fillId="0" borderId="2" xfId="0" applyFont="1" applyFill="1" applyBorder="1" applyAlignment="1" applyProtection="1">
      <alignment horizontal="center" vertical="center" wrapText="1"/>
      <protection locked="0"/>
    </xf>
    <xf numFmtId="180" fontId="118" fillId="0" borderId="69" xfId="0" applyNumberFormat="1" applyFont="1" applyFill="1" applyBorder="1" applyAlignment="1" applyProtection="1">
      <alignment horizontal="center" vertical="center" shrinkToFit="1"/>
    </xf>
    <xf numFmtId="186" fontId="118" fillId="0" borderId="4" xfId="1" applyNumberFormat="1" applyFont="1" applyFill="1" applyBorder="1" applyAlignment="1" applyProtection="1">
      <alignment horizontal="center" vertical="center" wrapText="1"/>
    </xf>
    <xf numFmtId="186" fontId="58" fillId="0" borderId="4" xfId="0" applyNumberFormat="1" applyFont="1" applyFill="1" applyBorder="1" applyAlignment="1" applyProtection="1"/>
    <xf numFmtId="0" fontId="118" fillId="0" borderId="1" xfId="0" applyFont="1" applyFill="1" applyBorder="1" applyAlignment="1" applyProtection="1">
      <alignment horizontal="center" vertical="center" shrinkToFit="1"/>
    </xf>
    <xf numFmtId="0" fontId="0" fillId="0" borderId="125" xfId="0" applyNumberFormat="1" applyFont="1" applyFill="1" applyBorder="1" applyAlignment="1">
      <alignment vertical="center"/>
    </xf>
    <xf numFmtId="0" fontId="0" fillId="0" borderId="0" xfId="0" applyFill="1"/>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ill="1" applyBorder="1" applyAlignment="1">
      <alignment vertical="center"/>
    </xf>
    <xf numFmtId="49" fontId="0" fillId="0" borderId="2" xfId="0" applyNumberFormat="1" applyFont="1" applyFill="1" applyBorder="1" applyAlignment="1">
      <alignment horizontal="left" vertical="center"/>
    </xf>
    <xf numFmtId="49" fontId="0" fillId="0" borderId="2" xfId="0" quotePrefix="1" applyNumberFormat="1" applyFont="1" applyFill="1" applyBorder="1" applyAlignment="1">
      <alignment horizontal="left" vertical="center"/>
    </xf>
    <xf numFmtId="0" fontId="0" fillId="0" borderId="0" xfId="0" applyFont="1" applyFill="1" applyBorder="1" applyAlignment="1">
      <alignment vertical="center"/>
    </xf>
    <xf numFmtId="0" fontId="0" fillId="0" borderId="0" xfId="0" applyNumberFormat="1" applyFont="1" applyFill="1" applyBorder="1" applyAlignment="1">
      <alignment vertical="center"/>
    </xf>
    <xf numFmtId="0" fontId="0" fillId="5" borderId="2" xfId="0" quotePrefix="1" applyNumberFormat="1" applyFont="1" applyFill="1" applyBorder="1" applyAlignment="1">
      <alignment horizontal="left" vertical="center"/>
    </xf>
    <xf numFmtId="0" fontId="0" fillId="5" borderId="2" xfId="0" quotePrefix="1" applyNumberFormat="1" applyFont="1" applyFill="1" applyBorder="1" applyAlignment="1">
      <alignment vertical="center"/>
    </xf>
    <xf numFmtId="0" fontId="0" fillId="5" borderId="2" xfId="0" quotePrefix="1" applyNumberFormat="1" applyFont="1" applyFill="1" applyBorder="1" applyAlignment="1">
      <alignment vertical="center" wrapText="1"/>
    </xf>
    <xf numFmtId="0" fontId="0" fillId="5" borderId="2" xfId="0" applyNumberFormat="1" applyFont="1" applyFill="1" applyBorder="1" applyAlignment="1">
      <alignment horizontal="left" vertical="center"/>
    </xf>
    <xf numFmtId="0" fontId="0" fillId="5" borderId="2" xfId="0" applyNumberFormat="1" applyFill="1" applyBorder="1" applyAlignment="1">
      <alignment horizontal="left" vertical="center"/>
    </xf>
    <xf numFmtId="0" fontId="0" fillId="0" borderId="2" xfId="0" applyFont="1" applyFill="1" applyBorder="1" applyAlignment="1" applyProtection="1">
      <alignment horizontal="center" vertical="center"/>
    </xf>
    <xf numFmtId="0" fontId="58" fillId="0" borderId="0" xfId="5" applyFont="1"/>
    <xf numFmtId="0" fontId="107" fillId="0" borderId="0" xfId="9" applyFont="1">
      <alignment vertical="center"/>
    </xf>
    <xf numFmtId="0" fontId="107" fillId="0" borderId="0" xfId="9" applyFont="1" applyAlignment="1">
      <alignment vertical="center" shrinkToFit="1"/>
    </xf>
    <xf numFmtId="0" fontId="58" fillId="0" borderId="0" xfId="5" applyFont="1" applyAlignment="1">
      <alignment shrinkToFit="1"/>
    </xf>
    <xf numFmtId="0" fontId="58" fillId="0" borderId="0" xfId="5" applyFont="1" applyAlignment="1">
      <alignment horizontal="center"/>
    </xf>
    <xf numFmtId="0" fontId="19" fillId="0" borderId="0" xfId="5" applyFont="1" applyAlignment="1">
      <alignment horizontal="right" vertical="center"/>
    </xf>
    <xf numFmtId="0" fontId="59" fillId="0" borderId="0" xfId="5" applyFont="1"/>
    <xf numFmtId="0" fontId="58" fillId="0" borderId="0" xfId="5" applyFont="1" applyAlignment="1">
      <alignment horizontal="center" vertical="center"/>
    </xf>
    <xf numFmtId="0" fontId="58" fillId="0" borderId="0" xfId="9" applyFont="1" applyAlignment="1">
      <alignment horizontal="left" vertical="center"/>
    </xf>
    <xf numFmtId="0" fontId="113" fillId="0" borderId="0" xfId="9" applyFont="1" applyFill="1" applyBorder="1" applyAlignment="1">
      <alignment horizontal="center" vertical="center" shrinkToFit="1"/>
    </xf>
    <xf numFmtId="0" fontId="113" fillId="0" borderId="0" xfId="9" applyFont="1" applyAlignment="1">
      <alignment horizontal="right" vertical="center"/>
    </xf>
    <xf numFmtId="0" fontId="139" fillId="0" borderId="0" xfId="5" applyFont="1"/>
    <xf numFmtId="0" fontId="118" fillId="0" borderId="5" xfId="9" applyFont="1" applyBorder="1" applyAlignment="1">
      <alignment horizontal="left" vertical="top"/>
    </xf>
    <xf numFmtId="0" fontId="19" fillId="0" borderId="6" xfId="5" applyFont="1" applyFill="1" applyBorder="1" applyAlignment="1">
      <alignment horizontal="left" vertical="center" shrinkToFit="1"/>
    </xf>
    <xf numFmtId="0" fontId="58" fillId="0" borderId="6" xfId="5" applyFont="1" applyFill="1" applyBorder="1" applyAlignment="1">
      <alignment horizontal="left" vertical="center" shrinkToFit="1"/>
    </xf>
    <xf numFmtId="0" fontId="58" fillId="0" borderId="11" xfId="5" applyFont="1" applyFill="1" applyBorder="1" applyAlignment="1">
      <alignment horizontal="center" vertical="center" shrinkToFit="1"/>
    </xf>
    <xf numFmtId="0" fontId="58" fillId="8" borderId="29" xfId="5" applyFont="1" applyFill="1" applyBorder="1"/>
    <xf numFmtId="0" fontId="58" fillId="8" borderId="120" xfId="5" applyFont="1" applyFill="1" applyBorder="1" applyAlignment="1">
      <alignment shrinkToFit="1"/>
    </xf>
    <xf numFmtId="0" fontId="58" fillId="8" borderId="30" xfId="5" applyFont="1" applyFill="1" applyBorder="1" applyAlignment="1">
      <alignment shrinkToFit="1"/>
    </xf>
    <xf numFmtId="0" fontId="58" fillId="8" borderId="29" xfId="5" applyNumberFormat="1" applyFont="1" applyFill="1" applyBorder="1"/>
    <xf numFmtId="0" fontId="58" fillId="8" borderId="30" xfId="5" applyNumberFormat="1" applyFont="1" applyFill="1" applyBorder="1" applyAlignment="1">
      <alignment horizontal="center"/>
    </xf>
    <xf numFmtId="0" fontId="58" fillId="8" borderId="30" xfId="5" applyNumberFormat="1" applyFont="1" applyFill="1" applyBorder="1"/>
    <xf numFmtId="0" fontId="58" fillId="8" borderId="120" xfId="5" applyNumberFormat="1" applyFont="1" applyFill="1" applyBorder="1"/>
    <xf numFmtId="0" fontId="58" fillId="8" borderId="120" xfId="5" applyFont="1" applyFill="1" applyBorder="1"/>
    <xf numFmtId="49" fontId="58" fillId="8" borderId="122" xfId="5" applyNumberFormat="1" applyFont="1" applyFill="1" applyBorder="1" applyAlignment="1">
      <alignment shrinkToFit="1"/>
    </xf>
    <xf numFmtId="0" fontId="58" fillId="8" borderId="122" xfId="5" applyFont="1" applyFill="1" applyBorder="1" applyAlignment="1"/>
    <xf numFmtId="14" fontId="24" fillId="8" borderId="122" xfId="5" applyNumberFormat="1" applyFont="1" applyFill="1" applyBorder="1"/>
    <xf numFmtId="0" fontId="58" fillId="8" borderId="14" xfId="5" applyNumberFormat="1" applyFont="1" applyFill="1" applyBorder="1" applyAlignment="1">
      <alignment horizontal="center"/>
    </xf>
    <xf numFmtId="14" fontId="24" fillId="8" borderId="14" xfId="5" applyNumberFormat="1" applyFont="1" applyFill="1" applyBorder="1"/>
    <xf numFmtId="0" fontId="58" fillId="8" borderId="121" xfId="5" applyFont="1" applyFill="1" applyBorder="1" applyAlignment="1"/>
    <xf numFmtId="0" fontId="58" fillId="0" borderId="4" xfId="5" applyNumberFormat="1" applyFont="1" applyFill="1" applyBorder="1" applyAlignment="1">
      <alignment horizontal="center"/>
    </xf>
    <xf numFmtId="9" fontId="58" fillId="0" borderId="2" xfId="5" applyNumberFormat="1" applyFont="1" applyFill="1" applyBorder="1" applyAlignment="1" applyProtection="1">
      <alignment horizontal="center"/>
    </xf>
    <xf numFmtId="0" fontId="58" fillId="0" borderId="5" xfId="5" applyNumberFormat="1" applyFont="1" applyFill="1" applyBorder="1" applyAlignment="1">
      <alignment horizontal="center"/>
    </xf>
    <xf numFmtId="9" fontId="58" fillId="0" borderId="111" xfId="5" applyNumberFormat="1" applyFont="1" applyFill="1" applyBorder="1" applyAlignment="1" applyProtection="1">
      <alignment horizontal="center"/>
    </xf>
    <xf numFmtId="0" fontId="58" fillId="0" borderId="123" xfId="5" applyFont="1" applyFill="1" applyBorder="1"/>
    <xf numFmtId="0" fontId="58" fillId="0" borderId="123" xfId="5" applyFont="1" applyFill="1" applyBorder="1" applyAlignment="1">
      <alignment shrinkToFit="1"/>
    </xf>
    <xf numFmtId="0" fontId="118" fillId="0" borderId="124" xfId="9" applyFont="1" applyBorder="1" applyAlignment="1">
      <alignment horizontal="left" vertical="center"/>
    </xf>
    <xf numFmtId="0" fontId="58" fillId="0" borderId="125" xfId="9" applyFont="1" applyBorder="1" applyAlignment="1">
      <alignment horizontal="right"/>
    </xf>
    <xf numFmtId="0" fontId="58" fillId="0" borderId="125" xfId="5" applyFont="1" applyBorder="1" applyAlignment="1"/>
    <xf numFmtId="0" fontId="58" fillId="0" borderId="125" xfId="5" applyFont="1" applyFill="1" applyBorder="1" applyAlignment="1"/>
    <xf numFmtId="10" fontId="58" fillId="0" borderId="125" xfId="5" applyNumberFormat="1" applyFont="1" applyBorder="1" applyAlignment="1">
      <alignment horizontal="center" shrinkToFit="1"/>
    </xf>
    <xf numFmtId="0" fontId="113" fillId="0" borderId="0" xfId="5" applyFont="1"/>
    <xf numFmtId="0" fontId="113" fillId="0" borderId="0" xfId="5" applyFont="1" applyAlignment="1">
      <alignment shrinkToFit="1"/>
    </xf>
    <xf numFmtId="0" fontId="113" fillId="0" borderId="0" xfId="5" applyFont="1" applyAlignment="1">
      <alignment horizontal="center"/>
    </xf>
    <xf numFmtId="0" fontId="113" fillId="0" borderId="0" xfId="5" applyFont="1" applyAlignment="1">
      <alignment horizontal="center" vertical="center"/>
    </xf>
    <xf numFmtId="0" fontId="118" fillId="0" borderId="0" xfId="5" applyFont="1"/>
    <xf numFmtId="0" fontId="24" fillId="0" borderId="0" xfId="5" applyFont="1" applyAlignment="1">
      <alignment shrinkToFit="1"/>
    </xf>
    <xf numFmtId="0" fontId="24" fillId="0" borderId="0" xfId="5" applyFont="1" applyAlignment="1">
      <alignment horizontal="center"/>
    </xf>
    <xf numFmtId="0" fontId="113" fillId="0" borderId="0" xfId="5" applyFont="1" applyAlignment="1">
      <alignment horizontal="left"/>
    </xf>
    <xf numFmtId="0" fontId="113" fillId="0" borderId="0" xfId="5" applyFont="1" applyAlignment="1">
      <alignment horizontal="left" shrinkToFit="1"/>
    </xf>
    <xf numFmtId="0" fontId="140" fillId="0" borderId="0" xfId="5" applyFont="1"/>
    <xf numFmtId="0" fontId="140" fillId="0" borderId="0" xfId="5" applyNumberFormat="1" applyFont="1"/>
    <xf numFmtId="0" fontId="118" fillId="0" borderId="0" xfId="9" applyFont="1">
      <alignment vertical="center"/>
    </xf>
    <xf numFmtId="0" fontId="24" fillId="8" borderId="121" xfId="5" applyFont="1" applyFill="1" applyBorder="1" applyAlignment="1"/>
    <xf numFmtId="0" fontId="42" fillId="0" borderId="3" xfId="10" applyFont="1" applyBorder="1" applyAlignment="1" applyProtection="1">
      <alignment vertical="center"/>
    </xf>
    <xf numFmtId="49" fontId="58" fillId="0" borderId="2" xfId="5" applyNumberFormat="1" applyFont="1" applyFill="1" applyBorder="1" applyAlignment="1" applyProtection="1">
      <alignment shrinkToFit="1"/>
      <protection locked="0"/>
    </xf>
    <xf numFmtId="49" fontId="58" fillId="0" borderId="8" xfId="5" applyNumberFormat="1" applyFont="1" applyFill="1" applyBorder="1" applyAlignment="1" applyProtection="1">
      <alignment shrinkToFit="1"/>
      <protection locked="0"/>
    </xf>
    <xf numFmtId="0" fontId="58" fillId="0" borderId="3" xfId="5" applyFont="1" applyFill="1" applyBorder="1" applyAlignment="1" applyProtection="1">
      <alignment shrinkToFit="1"/>
      <protection locked="0"/>
    </xf>
    <xf numFmtId="14" fontId="58" fillId="0" borderId="3" xfId="5" applyNumberFormat="1" applyFont="1" applyFill="1" applyBorder="1" applyAlignment="1" applyProtection="1">
      <alignment shrinkToFit="1"/>
      <protection locked="0"/>
    </xf>
    <xf numFmtId="49" fontId="58" fillId="0" borderId="26" xfId="5" applyNumberFormat="1" applyFont="1" applyFill="1" applyBorder="1" applyAlignment="1" applyProtection="1">
      <alignment shrinkToFit="1"/>
      <protection locked="0"/>
    </xf>
    <xf numFmtId="0" fontId="58" fillId="0" borderId="8" xfId="5" applyFont="1" applyFill="1" applyBorder="1" applyAlignment="1" applyProtection="1">
      <alignment shrinkToFit="1"/>
      <protection locked="0"/>
    </xf>
    <xf numFmtId="14" fontId="58" fillId="0" borderId="8" xfId="5" applyNumberFormat="1" applyFont="1" applyFill="1" applyBorder="1" applyAlignment="1" applyProtection="1">
      <alignment shrinkToFit="1"/>
      <protection locked="0"/>
    </xf>
    <xf numFmtId="14" fontId="58" fillId="0" borderId="4" xfId="5" applyNumberFormat="1" applyFont="1" applyFill="1" applyBorder="1" applyAlignment="1" applyProtection="1">
      <alignment shrinkToFit="1"/>
      <protection locked="0"/>
    </xf>
    <xf numFmtId="0" fontId="58" fillId="0" borderId="2" xfId="5" applyFont="1" applyFill="1" applyBorder="1" applyAlignment="1" applyProtection="1">
      <protection locked="0"/>
    </xf>
    <xf numFmtId="14" fontId="58" fillId="0" borderId="5" xfId="5" applyNumberFormat="1" applyFont="1" applyFill="1" applyBorder="1" applyAlignment="1" applyProtection="1">
      <alignment shrinkToFit="1"/>
      <protection locked="0"/>
    </xf>
    <xf numFmtId="0" fontId="58" fillId="0" borderId="26" xfId="5" applyFont="1" applyFill="1" applyBorder="1" applyAlignment="1" applyProtection="1">
      <protection locked="0"/>
    </xf>
    <xf numFmtId="0" fontId="42" fillId="0" borderId="0" xfId="0" applyFont="1" applyBorder="1" applyAlignment="1" applyProtection="1">
      <alignment horizontal="justify" vertical="center"/>
    </xf>
    <xf numFmtId="0" fontId="0" fillId="0" borderId="0" xfId="0" applyProtection="1"/>
    <xf numFmtId="0" fontId="24" fillId="0" borderId="6" xfId="5" applyFont="1" applyFill="1" applyBorder="1" applyAlignment="1">
      <alignment horizontal="left" vertical="center" shrinkToFit="1"/>
    </xf>
    <xf numFmtId="0" fontId="24" fillId="0" borderId="11" xfId="5" applyFont="1" applyFill="1" applyBorder="1" applyAlignment="1">
      <alignment vertical="center" shrinkToFit="1"/>
    </xf>
    <xf numFmtId="49" fontId="0" fillId="8" borderId="121" xfId="5" applyNumberFormat="1" applyFont="1" applyFill="1" applyBorder="1"/>
    <xf numFmtId="0" fontId="80" fillId="0" borderId="4" xfId="10" applyFont="1" applyBorder="1" applyAlignment="1" applyProtection="1">
      <alignment horizontal="center" vertical="center"/>
    </xf>
    <xf numFmtId="0" fontId="83" fillId="0" borderId="0" xfId="10" applyFont="1" applyBorder="1" applyAlignment="1">
      <alignment horizontal="left" vertical="center"/>
    </xf>
    <xf numFmtId="0" fontId="83" fillId="0" borderId="11" xfId="10" applyFont="1" applyBorder="1" applyAlignment="1" applyProtection="1">
      <alignment horizontal="left" vertical="center"/>
    </xf>
    <xf numFmtId="0" fontId="83" fillId="0" borderId="0" xfId="10" applyFont="1" applyBorder="1" applyAlignment="1" applyProtection="1">
      <alignment horizontal="center" vertical="center" wrapText="1"/>
    </xf>
    <xf numFmtId="183" fontId="0" fillId="0" borderId="82" xfId="0" applyNumberFormat="1" applyFont="1" applyFill="1" applyBorder="1" applyAlignment="1" applyProtection="1">
      <alignment horizontal="center" shrinkToFit="1"/>
    </xf>
    <xf numFmtId="184" fontId="0" fillId="0" borderId="90" xfId="0" applyNumberFormat="1" applyFont="1" applyFill="1" applyBorder="1" applyAlignment="1" applyProtection="1">
      <alignment horizontal="center"/>
    </xf>
    <xf numFmtId="184" fontId="0" fillId="0" borderId="81" xfId="0" applyNumberFormat="1" applyFont="1" applyFill="1" applyBorder="1" applyAlignment="1" applyProtection="1">
      <alignment horizontal="center"/>
    </xf>
    <xf numFmtId="184" fontId="0" fillId="0" borderId="82" xfId="0" applyNumberFormat="1" applyFont="1" applyFill="1" applyBorder="1" applyAlignment="1" applyProtection="1">
      <alignment horizontal="center"/>
    </xf>
    <xf numFmtId="0" fontId="0" fillId="0" borderId="8" xfId="0" applyFont="1" applyFill="1" applyBorder="1" applyAlignment="1" applyProtection="1">
      <alignment horizontal="center"/>
    </xf>
    <xf numFmtId="0" fontId="0" fillId="0" borderId="0" xfId="0" applyFont="1" applyFill="1" applyBorder="1" applyAlignment="1">
      <alignment horizontal="center" vertical="center"/>
    </xf>
    <xf numFmtId="0" fontId="25" fillId="0" borderId="27" xfId="4" applyFont="1" applyBorder="1" applyAlignment="1" applyProtection="1">
      <alignment horizontal="center" vertical="center"/>
    </xf>
    <xf numFmtId="58" fontId="41" fillId="0" borderId="0" xfId="0" applyNumberFormat="1" applyFont="1" applyFill="1" applyBorder="1" applyAlignment="1" applyProtection="1">
      <alignment horizontal="center"/>
    </xf>
    <xf numFmtId="0" fontId="61" fillId="0" borderId="0" xfId="3" applyFont="1" applyFill="1" applyAlignment="1"/>
    <xf numFmtId="0" fontId="56" fillId="0" borderId="0" xfId="0" applyFont="1" applyFill="1" applyAlignment="1">
      <alignment horizontal="right" vertical="top"/>
    </xf>
    <xf numFmtId="0" fontId="62" fillId="0" borderId="0" xfId="0" applyFont="1" applyFill="1" applyAlignment="1">
      <alignment vertical="center"/>
    </xf>
    <xf numFmtId="0" fontId="61" fillId="0" borderId="0" xfId="3" applyFont="1" applyFill="1" applyBorder="1" applyAlignment="1">
      <alignment vertical="center"/>
    </xf>
    <xf numFmtId="0" fontId="62" fillId="0" borderId="0" xfId="0" applyFont="1" applyFill="1" applyAlignment="1">
      <alignment horizontal="right" vertical="center"/>
    </xf>
    <xf numFmtId="0" fontId="61" fillId="0" borderId="8" xfId="3" applyFont="1" applyFill="1" applyBorder="1" applyAlignment="1">
      <alignment vertical="center"/>
    </xf>
    <xf numFmtId="0" fontId="61" fillId="0" borderId="5" xfId="3" applyFont="1" applyFill="1" applyBorder="1" applyAlignment="1">
      <alignment vertical="center"/>
    </xf>
    <xf numFmtId="0" fontId="61" fillId="0" borderId="98" xfId="3" applyFont="1" applyFill="1" applyBorder="1" applyAlignment="1">
      <alignment vertical="center"/>
    </xf>
    <xf numFmtId="0" fontId="62" fillId="0" borderId="9" xfId="0" applyFont="1" applyFill="1" applyBorder="1" applyAlignment="1">
      <alignment vertical="center"/>
    </xf>
    <xf numFmtId="0" fontId="62" fillId="0" borderId="8" xfId="0" applyFont="1" applyFill="1" applyBorder="1" applyAlignment="1">
      <alignment vertical="center"/>
    </xf>
    <xf numFmtId="0" fontId="62" fillId="0" borderId="5" xfId="0" applyFont="1" applyFill="1" applyBorder="1" applyAlignment="1">
      <alignment vertical="center"/>
    </xf>
    <xf numFmtId="0" fontId="62" fillId="0" borderId="6" xfId="0" applyFont="1" applyFill="1" applyBorder="1" applyAlignment="1">
      <alignment vertical="center"/>
    </xf>
    <xf numFmtId="0" fontId="62" fillId="0" borderId="0" xfId="0" applyFont="1" applyFill="1" applyBorder="1" applyAlignment="1">
      <alignment vertical="center"/>
    </xf>
    <xf numFmtId="0" fontId="62" fillId="0" borderId="7" xfId="0" applyFont="1" applyFill="1" applyBorder="1" applyAlignment="1">
      <alignment vertical="center"/>
    </xf>
    <xf numFmtId="0" fontId="61" fillId="0" borderId="11" xfId="3" applyFont="1" applyFill="1" applyBorder="1" applyAlignment="1">
      <alignment vertical="center"/>
    </xf>
    <xf numFmtId="0" fontId="61" fillId="0" borderId="1" xfId="3" applyFont="1" applyFill="1" applyBorder="1" applyAlignment="1">
      <alignment vertical="center"/>
    </xf>
    <xf numFmtId="0" fontId="61" fillId="0" borderId="99" xfId="3" applyFont="1" applyFill="1" applyBorder="1" applyAlignment="1">
      <alignment vertical="center"/>
    </xf>
    <xf numFmtId="0" fontId="62" fillId="0" borderId="12" xfId="0" applyFont="1" applyFill="1" applyBorder="1" applyAlignment="1">
      <alignment vertical="center"/>
    </xf>
    <xf numFmtId="0" fontId="62" fillId="0" borderId="11" xfId="0" applyFont="1" applyFill="1" applyBorder="1" applyAlignment="1">
      <alignment vertical="center"/>
    </xf>
    <xf numFmtId="0" fontId="62" fillId="0" borderId="1" xfId="0" applyFont="1" applyFill="1" applyBorder="1" applyAlignment="1">
      <alignment vertical="center"/>
    </xf>
    <xf numFmtId="0" fontId="61" fillId="0" borderId="8" xfId="3" applyFont="1" applyFill="1" applyBorder="1" applyAlignment="1">
      <alignment horizontal="left" vertical="center"/>
    </xf>
    <xf numFmtId="0" fontId="61" fillId="0" borderId="4" xfId="3" applyFont="1" applyFill="1" applyBorder="1" applyAlignment="1">
      <alignment vertical="center" wrapText="1"/>
    </xf>
    <xf numFmtId="0" fontId="61" fillId="0" borderId="4" xfId="3" applyFont="1" applyFill="1" applyBorder="1" applyAlignment="1">
      <alignment vertical="center"/>
    </xf>
    <xf numFmtId="0" fontId="61" fillId="0" borderId="10" xfId="3" applyFont="1" applyFill="1" applyBorder="1" applyAlignment="1">
      <alignment vertical="center"/>
    </xf>
    <xf numFmtId="0" fontId="61" fillId="0" borderId="6" xfId="3" applyFont="1" applyFill="1" applyBorder="1" applyAlignment="1">
      <alignment horizontal="center"/>
    </xf>
    <xf numFmtId="0" fontId="65" fillId="0" borderId="4" xfId="3" applyFont="1" applyFill="1" applyBorder="1" applyAlignment="1">
      <alignment horizontal="center" vertical="center"/>
    </xf>
    <xf numFmtId="0" fontId="61" fillId="0" borderId="12" xfId="3" applyFont="1" applyFill="1" applyBorder="1" applyAlignment="1">
      <alignment horizontal="center" vertical="center"/>
    </xf>
    <xf numFmtId="0" fontId="61" fillId="0" borderId="5" xfId="3" applyFont="1" applyFill="1" applyBorder="1" applyAlignment="1">
      <alignment horizontal="center" vertical="center"/>
    </xf>
    <xf numFmtId="0" fontId="61" fillId="0" borderId="0" xfId="3" applyFont="1" applyFill="1" applyBorder="1" applyAlignment="1">
      <alignment horizontal="left" vertical="center"/>
    </xf>
    <xf numFmtId="0" fontId="66" fillId="0" borderId="0" xfId="3" applyFont="1" applyFill="1" applyBorder="1" applyAlignment="1">
      <alignment vertical="center"/>
    </xf>
    <xf numFmtId="0" fontId="61" fillId="0" borderId="0" xfId="3" applyFont="1" applyFill="1" applyAlignment="1">
      <alignment vertical="center"/>
    </xf>
    <xf numFmtId="0" fontId="66" fillId="0" borderId="0" xfId="3" applyFont="1" applyFill="1" applyAlignment="1">
      <alignment vertical="center"/>
    </xf>
    <xf numFmtId="0" fontId="40" fillId="0" borderId="6" xfId="0" applyFont="1" applyFill="1" applyBorder="1" applyAlignment="1" applyProtection="1">
      <alignment vertical="center"/>
    </xf>
    <xf numFmtId="0" fontId="40" fillId="0" borderId="52" xfId="0" applyFont="1" applyFill="1" applyBorder="1" applyAlignment="1" applyProtection="1">
      <alignment vertical="center"/>
    </xf>
    <xf numFmtId="0" fontId="61" fillId="0" borderId="0" xfId="3" applyFont="1" applyFill="1" applyBorder="1" applyAlignment="1">
      <alignment horizontal="center" vertical="center"/>
    </xf>
    <xf numFmtId="0" fontId="61" fillId="0" borderId="6" xfId="3" applyFont="1" applyFill="1" applyBorder="1" applyAlignment="1">
      <alignment horizontal="center" vertical="center"/>
    </xf>
    <xf numFmtId="0" fontId="61" fillId="0" borderId="1" xfId="3" applyFont="1" applyFill="1" applyBorder="1" applyAlignment="1">
      <alignment horizontal="center" vertical="center"/>
    </xf>
    <xf numFmtId="0" fontId="61" fillId="0" borderId="4" xfId="3" applyFont="1" applyFill="1" applyBorder="1" applyAlignment="1">
      <alignment horizontal="center" vertical="center"/>
    </xf>
    <xf numFmtId="0" fontId="61" fillId="0" borderId="3" xfId="3" applyFont="1" applyFill="1" applyBorder="1" applyAlignment="1">
      <alignment horizontal="left" vertical="center" wrapText="1"/>
    </xf>
    <xf numFmtId="0" fontId="61" fillId="0" borderId="4" xfId="3" applyFont="1" applyFill="1" applyBorder="1" applyAlignment="1">
      <alignment horizontal="left" vertical="center" wrapText="1"/>
    </xf>
    <xf numFmtId="0" fontId="58" fillId="0" borderId="0" xfId="0" applyFont="1" applyBorder="1" applyProtection="1"/>
    <xf numFmtId="14" fontId="105" fillId="0" borderId="0" xfId="0" applyNumberFormat="1" applyFont="1" applyBorder="1" applyAlignment="1" applyProtection="1">
      <alignment vertical="center"/>
    </xf>
    <xf numFmtId="14" fontId="58" fillId="0" borderId="0" xfId="0" applyNumberFormat="1" applyFont="1" applyBorder="1" applyProtection="1"/>
    <xf numFmtId="0" fontId="30" fillId="9" borderId="0" xfId="0" applyFont="1" applyFill="1" applyAlignment="1" applyProtection="1">
      <alignment vertical="center"/>
    </xf>
    <xf numFmtId="0" fontId="30" fillId="9" borderId="0" xfId="0" applyFont="1" applyFill="1" applyAlignment="1" applyProtection="1">
      <alignment horizontal="center" vertical="center"/>
    </xf>
    <xf numFmtId="0" fontId="28" fillId="9" borderId="0" xfId="0" applyFont="1" applyFill="1" applyAlignment="1" applyProtection="1">
      <alignment horizontal="left" vertical="center" wrapText="1"/>
    </xf>
    <xf numFmtId="0" fontId="33" fillId="9" borderId="0" xfId="0" applyFont="1" applyFill="1" applyAlignment="1" applyProtection="1">
      <alignment horizontal="center" vertical="center"/>
    </xf>
    <xf numFmtId="0" fontId="28" fillId="9" borderId="0" xfId="0" applyFont="1" applyFill="1" applyAlignment="1" applyProtection="1">
      <alignment vertical="center"/>
    </xf>
    <xf numFmtId="0" fontId="35" fillId="9" borderId="0" xfId="0" applyFont="1" applyFill="1" applyAlignment="1" applyProtection="1">
      <alignment horizontal="left" vertical="center"/>
    </xf>
    <xf numFmtId="182" fontId="0" fillId="0" borderId="82" xfId="0" applyNumberFormat="1" applyFont="1" applyFill="1" applyBorder="1" applyAlignment="1" applyProtection="1">
      <alignment horizontal="center" shrinkToFit="1"/>
    </xf>
    <xf numFmtId="182" fontId="0" fillId="0" borderId="90" xfId="0" applyNumberFormat="1" applyFont="1" applyFill="1" applyBorder="1" applyAlignment="1" applyProtection="1">
      <alignment horizontal="center" shrinkToFit="1"/>
    </xf>
    <xf numFmtId="182" fontId="0" fillId="0" borderId="81" xfId="0" applyNumberFormat="1" applyFont="1" applyFill="1" applyBorder="1" applyAlignment="1" applyProtection="1">
      <alignment horizontal="center" shrinkToFit="1"/>
    </xf>
    <xf numFmtId="0" fontId="26" fillId="0" borderId="0" xfId="0" applyFont="1" applyFill="1" applyAlignment="1" applyProtection="1">
      <alignment horizontal="center" shrinkToFit="1"/>
    </xf>
    <xf numFmtId="0" fontId="0" fillId="9" borderId="0" xfId="0" applyFont="1" applyFill="1" applyProtection="1"/>
    <xf numFmtId="0" fontId="150" fillId="9" borderId="0" xfId="0" applyFont="1" applyFill="1" applyProtection="1"/>
    <xf numFmtId="0" fontId="0" fillId="9" borderId="0" xfId="0" applyFont="1" applyFill="1" applyAlignment="1" applyProtection="1">
      <alignment vertical="center"/>
    </xf>
    <xf numFmtId="0" fontId="0" fillId="9" borderId="0" xfId="0" applyFont="1" applyFill="1" applyAlignment="1" applyProtection="1"/>
    <xf numFmtId="0" fontId="0" fillId="9" borderId="0" xfId="0" applyFont="1" applyFill="1" applyBorder="1" applyProtection="1"/>
    <xf numFmtId="0" fontId="0" fillId="9" borderId="0" xfId="0" applyFont="1" applyFill="1" applyBorder="1" applyAlignment="1" applyProtection="1">
      <alignment horizontal="center" vertical="top" textRotation="255"/>
    </xf>
    <xf numFmtId="0" fontId="0" fillId="0" borderId="26" xfId="0" applyFont="1" applyFill="1" applyBorder="1" applyAlignment="1" applyProtection="1">
      <alignment horizontal="center"/>
    </xf>
    <xf numFmtId="0" fontId="0" fillId="9" borderId="0" xfId="0" applyFont="1" applyFill="1" applyBorder="1" applyAlignment="1" applyProtection="1">
      <alignment horizontal="left"/>
    </xf>
    <xf numFmtId="0" fontId="55" fillId="9" borderId="0" xfId="0" applyFont="1" applyFill="1" applyBorder="1" applyAlignment="1" applyProtection="1">
      <alignment horizontal="center"/>
    </xf>
    <xf numFmtId="0" fontId="0" fillId="9" borderId="0" xfId="0" applyFill="1" applyAlignment="1">
      <alignment vertical="center"/>
    </xf>
    <xf numFmtId="176" fontId="0" fillId="5" borderId="2" xfId="0" quotePrefix="1" applyNumberFormat="1" applyFont="1" applyFill="1" applyBorder="1" applyAlignment="1">
      <alignment vertical="center"/>
    </xf>
    <xf numFmtId="0" fontId="0" fillId="9" borderId="0" xfId="0" applyFill="1" applyProtection="1"/>
    <xf numFmtId="0" fontId="28" fillId="0" borderId="1" xfId="0" applyFont="1" applyFill="1" applyBorder="1" applyAlignment="1" applyProtection="1">
      <alignment vertical="center" shrinkToFit="1"/>
      <protection locked="0"/>
    </xf>
    <xf numFmtId="0" fontId="28" fillId="12" borderId="0" xfId="0" applyFont="1" applyFill="1" applyBorder="1" applyAlignment="1" applyProtection="1">
      <alignment vertical="center"/>
    </xf>
    <xf numFmtId="0" fontId="30" fillId="12" borderId="0" xfId="0" applyFont="1" applyFill="1" applyBorder="1" applyAlignment="1" applyProtection="1">
      <alignment vertical="center"/>
    </xf>
    <xf numFmtId="0" fontId="151" fillId="0" borderId="1" xfId="0" applyFont="1" applyFill="1" applyBorder="1" applyAlignment="1">
      <alignment horizontal="center" vertical="center"/>
    </xf>
    <xf numFmtId="0" fontId="62" fillId="9" borderId="0" xfId="0" applyFont="1" applyFill="1" applyAlignment="1">
      <alignment vertical="center"/>
    </xf>
    <xf numFmtId="0" fontId="154" fillId="0" borderId="1" xfId="0" applyFont="1" applyFill="1" applyBorder="1" applyAlignment="1">
      <alignment vertical="center"/>
    </xf>
    <xf numFmtId="0" fontId="61" fillId="0" borderId="100" xfId="3" applyFont="1" applyFill="1" applyBorder="1" applyAlignment="1" applyProtection="1">
      <alignment horizontal="center" vertical="center" wrapText="1"/>
      <protection locked="0"/>
    </xf>
    <xf numFmtId="0" fontId="61" fillId="0" borderId="4" xfId="3" applyFont="1" applyFill="1" applyBorder="1" applyAlignment="1" applyProtection="1">
      <alignment horizontal="center" vertical="center"/>
      <protection locked="0"/>
    </xf>
    <xf numFmtId="0" fontId="61" fillId="0" borderId="101" xfId="3" applyFont="1" applyFill="1" applyBorder="1" applyAlignment="1" applyProtection="1">
      <alignment horizontal="center" vertical="center" wrapText="1"/>
      <protection locked="0"/>
    </xf>
    <xf numFmtId="0" fontId="61" fillId="0" borderId="1" xfId="3" applyFont="1" applyFill="1" applyBorder="1" applyAlignment="1" applyProtection="1">
      <alignment horizontal="center" vertical="center"/>
      <protection locked="0"/>
    </xf>
    <xf numFmtId="0" fontId="41" fillId="0" borderId="10" xfId="0" applyFont="1" applyFill="1" applyBorder="1" applyAlignment="1" applyProtection="1">
      <alignment vertical="center" wrapText="1"/>
      <protection locked="0"/>
    </xf>
    <xf numFmtId="0" fontId="41" fillId="0" borderId="4" xfId="0" applyFont="1" applyFill="1" applyBorder="1" applyAlignment="1" applyProtection="1">
      <alignment horizontal="right" vertical="center" wrapText="1"/>
      <protection locked="0"/>
    </xf>
    <xf numFmtId="0" fontId="42" fillId="0" borderId="2" xfId="10" applyFont="1" applyBorder="1" applyAlignment="1" applyProtection="1">
      <alignment horizontal="center" vertical="center"/>
      <protection locked="0"/>
    </xf>
    <xf numFmtId="0" fontId="0" fillId="9" borderId="0" xfId="0" applyFont="1" applyFill="1" applyBorder="1" applyAlignment="1" applyProtection="1">
      <alignment horizontal="center"/>
    </xf>
    <xf numFmtId="0" fontId="23" fillId="0" borderId="43" xfId="0" applyFont="1" applyFill="1" applyBorder="1" applyAlignment="1" applyProtection="1">
      <alignment horizontal="center" vertical="center"/>
      <protection locked="0"/>
    </xf>
    <xf numFmtId="0" fontId="23" fillId="0" borderId="26" xfId="0" applyFont="1" applyFill="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49" fontId="0" fillId="0" borderId="4" xfId="0" applyNumberFormat="1" applyFill="1" applyBorder="1" applyAlignment="1" applyProtection="1">
      <alignment horizontal="center" vertical="center"/>
      <protection locked="0"/>
    </xf>
    <xf numFmtId="0" fontId="25" fillId="0" borderId="2" xfId="4" applyFont="1" applyFill="1" applyBorder="1" applyAlignment="1" applyProtection="1">
      <alignment horizontal="center" vertical="center" shrinkToFit="1"/>
    </xf>
    <xf numFmtId="0" fontId="58" fillId="0" borderId="0" xfId="0" applyFont="1" applyFill="1" applyBorder="1" applyAlignment="1" applyProtection="1">
      <alignment horizontal="right" vertical="center"/>
    </xf>
    <xf numFmtId="0" fontId="58" fillId="0" borderId="41" xfId="0" applyFont="1" applyFill="1" applyBorder="1" applyAlignment="1" applyProtection="1">
      <alignment vertical="center"/>
    </xf>
    <xf numFmtId="0" fontId="58" fillId="0" borderId="36" xfId="0" applyFont="1" applyFill="1" applyBorder="1" applyAlignment="1" applyProtection="1">
      <alignment vertical="center"/>
    </xf>
    <xf numFmtId="0" fontId="113" fillId="0" borderId="2" xfId="0" applyFont="1" applyFill="1" applyBorder="1" applyAlignment="1" applyProtection="1">
      <alignment horizontal="center" vertical="center" wrapText="1"/>
    </xf>
    <xf numFmtId="180" fontId="118" fillId="0" borderId="65" xfId="0" applyNumberFormat="1" applyFont="1" applyFill="1" applyBorder="1" applyAlignment="1" applyProtection="1">
      <alignment horizontal="right" vertical="center" indent="1" shrinkToFit="1"/>
    </xf>
    <xf numFmtId="180" fontId="118" fillId="0" borderId="67" xfId="0" applyNumberFormat="1" applyFont="1" applyFill="1" applyBorder="1" applyAlignment="1" applyProtection="1">
      <alignment horizontal="right" vertical="center" indent="1" shrinkToFit="1"/>
    </xf>
    <xf numFmtId="180" fontId="118" fillId="0" borderId="68" xfId="0" applyNumberFormat="1" applyFont="1" applyFill="1" applyBorder="1" applyAlignment="1" applyProtection="1">
      <alignment horizontal="right" vertical="center" indent="1" shrinkToFit="1"/>
    </xf>
    <xf numFmtId="180" fontId="118" fillId="0" borderId="135" xfId="0" applyNumberFormat="1" applyFont="1" applyFill="1" applyBorder="1" applyAlignment="1" applyProtection="1">
      <alignment horizontal="right" vertical="center" indent="1" shrinkToFit="1"/>
    </xf>
    <xf numFmtId="180" fontId="118" fillId="0" borderId="138" xfId="0" applyNumberFormat="1" applyFont="1" applyFill="1" applyBorder="1" applyAlignment="1" applyProtection="1">
      <alignment horizontal="right" vertical="center" indent="1" shrinkToFit="1"/>
    </xf>
    <xf numFmtId="180" fontId="118" fillId="0" borderId="139" xfId="0" applyNumberFormat="1" applyFont="1" applyFill="1" applyBorder="1" applyAlignment="1" applyProtection="1">
      <alignment horizontal="right" vertical="center" indent="1" shrinkToFit="1"/>
    </xf>
    <xf numFmtId="0" fontId="122" fillId="0" borderId="0" xfId="0" applyFont="1" applyFill="1" applyBorder="1" applyAlignment="1" applyProtection="1">
      <alignment vertical="center" wrapText="1"/>
    </xf>
    <xf numFmtId="0" fontId="118" fillId="0" borderId="52" xfId="0" applyFont="1" applyFill="1" applyBorder="1" applyAlignment="1" applyProtection="1">
      <alignment vertical="center"/>
    </xf>
    <xf numFmtId="0" fontId="118" fillId="0" borderId="39" xfId="0" applyFont="1" applyFill="1" applyBorder="1" applyAlignment="1" applyProtection="1">
      <alignment vertical="center"/>
    </xf>
    <xf numFmtId="0" fontId="118" fillId="0" borderId="44" xfId="0" applyFont="1" applyFill="1" applyBorder="1" applyAlignment="1" applyProtection="1">
      <alignment vertical="center"/>
    </xf>
    <xf numFmtId="0" fontId="58" fillId="0" borderId="41" xfId="0" applyFont="1" applyFill="1" applyBorder="1" applyAlignment="1" applyProtection="1">
      <alignment horizontal="center" vertical="center"/>
    </xf>
    <xf numFmtId="0" fontId="58" fillId="0" borderId="36" xfId="0" applyFont="1" applyFill="1" applyBorder="1" applyAlignment="1" applyProtection="1">
      <alignment horizontal="center" vertical="center"/>
    </xf>
    <xf numFmtId="0" fontId="58" fillId="0" borderId="0" xfId="0" applyFont="1" applyFill="1" applyBorder="1" applyAlignment="1" applyProtection="1">
      <alignment horizontal="center" vertical="center"/>
    </xf>
    <xf numFmtId="0" fontId="78" fillId="0" borderId="38" xfId="0" applyFont="1" applyFill="1" applyBorder="1" applyAlignment="1" applyProtection="1">
      <alignment horizontal="center" vertical="center" shrinkToFit="1"/>
    </xf>
    <xf numFmtId="0" fontId="78" fillId="0" borderId="43" xfId="0" applyFont="1" applyFill="1" applyBorder="1" applyAlignment="1" applyProtection="1">
      <alignment horizontal="center" vertical="center" shrinkToFit="1"/>
    </xf>
    <xf numFmtId="0" fontId="58" fillId="0" borderId="0" xfId="0" applyFont="1" applyFill="1" applyBorder="1" applyAlignment="1" applyProtection="1">
      <alignment vertical="center"/>
    </xf>
    <xf numFmtId="0" fontId="58" fillId="0" borderId="47" xfId="0" applyFont="1" applyFill="1" applyBorder="1" applyAlignment="1" applyProtection="1">
      <alignment vertical="center"/>
    </xf>
    <xf numFmtId="0" fontId="58" fillId="0" borderId="6" xfId="0" applyFont="1" applyFill="1" applyBorder="1" applyAlignment="1" applyProtection="1">
      <alignment vertical="center"/>
    </xf>
    <xf numFmtId="0" fontId="78" fillId="0" borderId="2" xfId="0" applyFont="1" applyFill="1" applyBorder="1" applyAlignment="1" applyProtection="1">
      <alignment horizontal="center" vertical="center" shrinkToFit="1"/>
    </xf>
    <xf numFmtId="0" fontId="58" fillId="0" borderId="51" xfId="0" applyFont="1" applyFill="1" applyBorder="1" applyAlignment="1" applyProtection="1">
      <alignment vertical="center"/>
    </xf>
    <xf numFmtId="0" fontId="58" fillId="0" borderId="0" xfId="0" applyFont="1" applyFill="1" applyBorder="1" applyAlignment="1" applyProtection="1">
      <alignment vertical="top"/>
    </xf>
    <xf numFmtId="180" fontId="118" fillId="0" borderId="66" xfId="0" applyNumberFormat="1" applyFont="1" applyFill="1" applyBorder="1" applyAlignment="1" applyProtection="1">
      <alignment horizontal="right" vertical="center" indent="1" shrinkToFit="1"/>
    </xf>
    <xf numFmtId="0" fontId="0" fillId="0" borderId="2" xfId="0" applyFont="1" applyFill="1" applyBorder="1" applyAlignment="1" applyProtection="1">
      <alignment horizontal="center" vertical="center"/>
      <protection locked="0"/>
    </xf>
    <xf numFmtId="0" fontId="0" fillId="0" borderId="5" xfId="0" applyFill="1" applyBorder="1" applyAlignment="1" applyProtection="1">
      <alignment vertical="center" shrinkToFit="1"/>
      <protection locked="0"/>
    </xf>
    <xf numFmtId="0" fontId="20" fillId="0" borderId="2" xfId="0" applyFont="1" applyFill="1" applyBorder="1" applyAlignment="1" applyProtection="1">
      <alignment horizontal="center" vertical="center"/>
      <protection locked="0"/>
    </xf>
    <xf numFmtId="0" fontId="20" fillId="0" borderId="60" xfId="0" applyFont="1" applyFill="1" applyBorder="1" applyAlignment="1" applyProtection="1">
      <alignment horizontal="center" vertical="center"/>
      <protection locked="0"/>
    </xf>
    <xf numFmtId="0" fontId="20" fillId="0" borderId="38" xfId="0" applyFont="1" applyFill="1" applyBorder="1" applyAlignment="1" applyProtection="1">
      <alignment horizontal="center" vertical="center"/>
      <protection locked="0"/>
    </xf>
    <xf numFmtId="180" fontId="118" fillId="0" borderId="151" xfId="0" applyNumberFormat="1" applyFont="1" applyFill="1" applyBorder="1" applyAlignment="1" applyProtection="1">
      <alignment horizontal="right" vertical="center" indent="1" shrinkToFit="1"/>
    </xf>
    <xf numFmtId="0" fontId="36" fillId="0" borderId="0" xfId="0" applyFont="1" applyAlignment="1" applyProtection="1">
      <alignment vertical="center"/>
    </xf>
    <xf numFmtId="0" fontId="81" fillId="0" borderId="4" xfId="10" applyFont="1" applyBorder="1" applyAlignment="1" applyProtection="1">
      <alignment horizontal="left" vertical="center"/>
    </xf>
    <xf numFmtId="0" fontId="80" fillId="0" borderId="4" xfId="10" applyFont="1" applyBorder="1" applyAlignment="1" applyProtection="1">
      <alignment horizontal="center" vertical="center"/>
    </xf>
    <xf numFmtId="0" fontId="81" fillId="0" borderId="4" xfId="10" applyFont="1" applyBorder="1" applyAlignment="1" applyProtection="1">
      <alignment horizontal="center" vertical="center"/>
    </xf>
    <xf numFmtId="0" fontId="81" fillId="0" borderId="2" xfId="10" applyFont="1" applyBorder="1" applyAlignment="1" applyProtection="1">
      <alignment horizontal="center" vertical="center"/>
    </xf>
    <xf numFmtId="0" fontId="71" fillId="0" borderId="0" xfId="10" applyFont="1" applyAlignment="1" applyProtection="1">
      <alignment horizontal="center" vertical="center"/>
    </xf>
    <xf numFmtId="0" fontId="81" fillId="0" borderId="8" xfId="10" applyFont="1" applyBorder="1" applyAlignment="1" applyProtection="1">
      <alignment horizontal="left" vertical="center"/>
    </xf>
    <xf numFmtId="0" fontId="89" fillId="0" borderId="0" xfId="0" applyFont="1" applyAlignment="1" applyProtection="1">
      <alignment horizontal="left" vertical="center"/>
    </xf>
    <xf numFmtId="0" fontId="23" fillId="0" borderId="8" xfId="0" applyFont="1" applyFill="1" applyBorder="1" applyAlignment="1" applyProtection="1">
      <alignment horizontal="center" vertical="center"/>
      <protection locked="0"/>
    </xf>
    <xf numFmtId="0" fontId="0" fillId="0" borderId="1" xfId="0" applyFont="1" applyFill="1" applyBorder="1" applyAlignment="1" applyProtection="1"/>
    <xf numFmtId="0" fontId="0" fillId="0" borderId="8" xfId="0" applyFont="1" applyFill="1" applyBorder="1" applyAlignment="1" applyProtection="1">
      <alignment horizontal="center" vertical="center" shrinkToFit="1"/>
    </xf>
    <xf numFmtId="0" fontId="0" fillId="0" borderId="0" xfId="0" applyFont="1" applyFill="1" applyAlignment="1" applyProtection="1">
      <alignment horizontal="left" vertical="center"/>
    </xf>
    <xf numFmtId="0" fontId="135" fillId="0" borderId="0" xfId="43" applyNumberFormat="1" applyFont="1" applyFill="1" applyBorder="1" applyAlignment="1" applyProtection="1">
      <alignment vertical="center"/>
    </xf>
    <xf numFmtId="0" fontId="119" fillId="0" borderId="0" xfId="43" applyNumberFormat="1" applyFont="1" applyAlignment="1" applyProtection="1">
      <alignment vertical="center"/>
    </xf>
    <xf numFmtId="0" fontId="119" fillId="0" borderId="0" xfId="43" applyNumberFormat="1" applyFont="1" applyFill="1" applyBorder="1" applyAlignment="1" applyProtection="1">
      <alignment horizontal="right" vertical="center"/>
    </xf>
    <xf numFmtId="0" fontId="60" fillId="0" borderId="0" xfId="0" applyFont="1" applyFill="1" applyBorder="1" applyAlignment="1" applyProtection="1">
      <alignment horizontal="right" vertical="center"/>
    </xf>
    <xf numFmtId="0" fontId="60" fillId="0" borderId="0" xfId="0" applyFont="1" applyFill="1" applyAlignment="1" applyProtection="1">
      <alignment horizontal="right" vertical="center"/>
    </xf>
    <xf numFmtId="0" fontId="25" fillId="0" borderId="0" xfId="0" applyFont="1" applyFill="1" applyBorder="1" applyAlignment="1" applyProtection="1">
      <alignment horizontal="right" vertical="top"/>
    </xf>
    <xf numFmtId="0" fontId="119" fillId="9" borderId="0" xfId="43" applyNumberFormat="1" applyFont="1" applyFill="1" applyAlignment="1" applyProtection="1">
      <alignment vertical="center"/>
    </xf>
    <xf numFmtId="0" fontId="53" fillId="0" borderId="0" xfId="43" applyNumberFormat="1" applyFont="1" applyFill="1" applyBorder="1" applyAlignment="1" applyProtection="1">
      <alignment horizontal="left" vertical="center"/>
    </xf>
    <xf numFmtId="0" fontId="119" fillId="0" borderId="0" xfId="43" applyNumberFormat="1" applyFont="1" applyFill="1" applyBorder="1" applyAlignment="1" applyProtection="1">
      <alignment vertical="center"/>
    </xf>
    <xf numFmtId="0" fontId="119" fillId="0" borderId="0" xfId="43" applyNumberFormat="1" applyFont="1" applyFill="1" applyBorder="1" applyAlignment="1" applyProtection="1">
      <alignment horizontal="center" vertical="center"/>
    </xf>
    <xf numFmtId="0" fontId="53" fillId="0" borderId="36" xfId="43" applyNumberFormat="1" applyFont="1" applyBorder="1" applyAlignment="1" applyProtection="1">
      <alignment vertical="center"/>
    </xf>
    <xf numFmtId="0" fontId="24" fillId="0" borderId="26" xfId="43" applyNumberFormat="1" applyFont="1" applyFill="1" applyBorder="1" applyAlignment="1" applyProtection="1">
      <alignment horizontal="center" vertical="center"/>
    </xf>
    <xf numFmtId="0" fontId="53" fillId="0" borderId="51" xfId="43" applyNumberFormat="1" applyFont="1" applyBorder="1" applyAlignment="1" applyProtection="1">
      <alignment vertical="center"/>
    </xf>
    <xf numFmtId="0" fontId="26" fillId="0" borderId="41" xfId="43" applyNumberFormat="1" applyFont="1" applyFill="1" applyBorder="1" applyAlignment="1" applyProtection="1">
      <alignment horizontal="right" vertical="center"/>
    </xf>
    <xf numFmtId="0" fontId="26" fillId="0" borderId="44" xfId="43" applyNumberFormat="1" applyFont="1" applyFill="1" applyBorder="1" applyAlignment="1" applyProtection="1">
      <alignment horizontal="right" vertical="center"/>
    </xf>
    <xf numFmtId="0" fontId="53" fillId="9" borderId="0" xfId="43" applyNumberFormat="1" applyFont="1" applyFill="1" applyAlignment="1" applyProtection="1">
      <alignment vertical="center"/>
    </xf>
    <xf numFmtId="58" fontId="53" fillId="0" borderId="54" xfId="43" applyNumberFormat="1" applyFont="1" applyFill="1" applyBorder="1" applyAlignment="1" applyProtection="1">
      <alignment horizontal="center" vertical="center" shrinkToFit="1"/>
    </xf>
    <xf numFmtId="58" fontId="53" fillId="0" borderId="57" xfId="43" applyNumberFormat="1" applyFont="1" applyFill="1" applyBorder="1" applyAlignment="1" applyProtection="1">
      <alignment horizontal="center" vertical="center" shrinkToFit="1"/>
    </xf>
    <xf numFmtId="0" fontId="53" fillId="0" borderId="54" xfId="43" applyNumberFormat="1" applyFont="1" applyBorder="1" applyAlignment="1" applyProtection="1">
      <alignment horizontal="center" vertical="center"/>
    </xf>
    <xf numFmtId="0" fontId="53" fillId="0" borderId="54" xfId="43" applyNumberFormat="1" applyFont="1" applyBorder="1" applyAlignment="1" applyProtection="1">
      <alignment vertical="center"/>
    </xf>
    <xf numFmtId="0" fontId="53" fillId="0" borderId="57" xfId="43" applyNumberFormat="1" applyFont="1" applyBorder="1" applyAlignment="1" applyProtection="1">
      <alignment vertical="center"/>
    </xf>
    <xf numFmtId="0" fontId="119" fillId="0" borderId="54" xfId="43" applyNumberFormat="1" applyFont="1" applyBorder="1" applyAlignment="1" applyProtection="1">
      <alignment vertical="center"/>
    </xf>
    <xf numFmtId="0" fontId="119" fillId="0" borderId="57" xfId="43" applyNumberFormat="1" applyFont="1" applyBorder="1" applyAlignment="1" applyProtection="1">
      <alignment vertical="center"/>
    </xf>
    <xf numFmtId="0" fontId="53" fillId="0" borderId="54" xfId="43" applyNumberFormat="1" applyFont="1" applyFill="1" applyBorder="1" applyAlignment="1" applyProtection="1">
      <alignment vertical="center"/>
    </xf>
    <xf numFmtId="0" fontId="53" fillId="0" borderId="39" xfId="43" applyNumberFormat="1" applyFont="1" applyBorder="1" applyAlignment="1" applyProtection="1">
      <alignment vertical="center"/>
    </xf>
    <xf numFmtId="0" fontId="53" fillId="0" borderId="41" xfId="43" applyNumberFormat="1" applyFont="1" applyFill="1" applyBorder="1" applyAlignment="1" applyProtection="1">
      <alignment vertical="center"/>
    </xf>
    <xf numFmtId="0" fontId="53" fillId="0" borderId="41" xfId="43" applyNumberFormat="1" applyFont="1" applyBorder="1" applyAlignment="1" applyProtection="1">
      <alignment vertical="center"/>
    </xf>
    <xf numFmtId="0" fontId="53" fillId="0" borderId="41" xfId="43" applyNumberFormat="1" applyFont="1" applyBorder="1" applyAlignment="1" applyProtection="1">
      <alignment horizontal="center" vertical="center"/>
    </xf>
    <xf numFmtId="0" fontId="53" fillId="0" borderId="41" xfId="43" applyNumberFormat="1" applyFont="1" applyFill="1" applyBorder="1" applyAlignment="1" applyProtection="1">
      <alignment horizontal="left" vertical="center"/>
    </xf>
    <xf numFmtId="0" fontId="53" fillId="0" borderId="44" xfId="43" applyNumberFormat="1" applyFont="1" applyBorder="1" applyAlignment="1" applyProtection="1">
      <alignment vertical="center"/>
    </xf>
    <xf numFmtId="0" fontId="53" fillId="0" borderId="36" xfId="43" applyNumberFormat="1" applyFont="1" applyFill="1" applyBorder="1" applyAlignment="1" applyProtection="1">
      <alignment vertical="center"/>
    </xf>
    <xf numFmtId="0" fontId="53" fillId="0" borderId="0" xfId="43" applyNumberFormat="1" applyFont="1" applyFill="1" applyBorder="1" applyAlignment="1" applyProtection="1">
      <alignment vertical="center"/>
    </xf>
    <xf numFmtId="0" fontId="53" fillId="0" borderId="0" xfId="43" applyNumberFormat="1" applyFont="1" applyBorder="1" applyAlignment="1" applyProtection="1">
      <alignment vertical="center"/>
    </xf>
    <xf numFmtId="0" fontId="53" fillId="0" borderId="52" xfId="43" applyNumberFormat="1" applyFont="1" applyBorder="1" applyAlignment="1" applyProtection="1">
      <alignment vertical="center"/>
    </xf>
    <xf numFmtId="0" fontId="119" fillId="0" borderId="29" xfId="43" applyNumberFormat="1" applyFont="1" applyBorder="1" applyAlignment="1" applyProtection="1">
      <alignment vertical="center"/>
    </xf>
    <xf numFmtId="0" fontId="119" fillId="0" borderId="30" xfId="43" applyNumberFormat="1" applyFont="1" applyBorder="1" applyAlignment="1" applyProtection="1">
      <alignment vertical="center"/>
    </xf>
    <xf numFmtId="0" fontId="119" fillId="0" borderId="151" xfId="43" applyNumberFormat="1" applyFont="1" applyBorder="1" applyAlignment="1" applyProtection="1">
      <alignment vertical="center"/>
    </xf>
    <xf numFmtId="0" fontId="53" fillId="0" borderId="4" xfId="43" applyNumberFormat="1" applyFont="1" applyBorder="1" applyAlignment="1" applyProtection="1">
      <alignment vertical="center"/>
    </xf>
    <xf numFmtId="0" fontId="53" fillId="0" borderId="69" xfId="43" applyNumberFormat="1" applyFont="1" applyBorder="1" applyAlignment="1" applyProtection="1">
      <alignment vertical="center"/>
    </xf>
    <xf numFmtId="0" fontId="53" fillId="0" borderId="5" xfId="43" applyNumberFormat="1" applyFont="1" applyFill="1" applyBorder="1" applyAlignment="1" applyProtection="1">
      <alignment horizontal="left" vertical="center" indent="1"/>
    </xf>
    <xf numFmtId="0" fontId="53" fillId="0" borderId="5" xfId="43" applyNumberFormat="1" applyFont="1" applyBorder="1" applyAlignment="1" applyProtection="1">
      <alignment vertical="center"/>
    </xf>
    <xf numFmtId="0" fontId="53" fillId="0" borderId="5" xfId="43" applyNumberFormat="1" applyFont="1" applyFill="1" applyBorder="1" applyAlignment="1" applyProtection="1">
      <alignment vertical="center"/>
    </xf>
    <xf numFmtId="0" fontId="53" fillId="0" borderId="5" xfId="44" applyNumberFormat="1" applyFont="1" applyFill="1" applyBorder="1" applyAlignment="1" applyProtection="1">
      <alignment vertical="center"/>
    </xf>
    <xf numFmtId="0" fontId="25" fillId="0" borderId="22" xfId="44" applyNumberFormat="1" applyFont="1" applyFill="1" applyBorder="1" applyAlignment="1" applyProtection="1">
      <alignment horizontal="center" vertical="center"/>
    </xf>
    <xf numFmtId="0" fontId="25" fillId="0" borderId="11" xfId="43" applyNumberFormat="1" applyFont="1" applyFill="1" applyBorder="1" applyAlignment="1" applyProtection="1">
      <alignment horizontal="left" vertical="center" indent="1"/>
    </xf>
    <xf numFmtId="0" fontId="25" fillId="0" borderId="1" xfId="43" applyNumberFormat="1" applyFont="1" applyFill="1" applyBorder="1" applyAlignment="1" applyProtection="1">
      <alignment horizontal="left" vertical="center" indent="1"/>
    </xf>
    <xf numFmtId="0" fontId="25" fillId="0" borderId="12" xfId="43" applyNumberFormat="1" applyFont="1" applyFill="1" applyBorder="1" applyAlignment="1" applyProtection="1">
      <alignment horizontal="center" vertical="center"/>
    </xf>
    <xf numFmtId="0" fontId="26" fillId="0" borderId="0" xfId="43" applyNumberFormat="1" applyFont="1" applyFill="1" applyBorder="1" applyAlignment="1" applyProtection="1">
      <alignment vertical="center"/>
    </xf>
    <xf numFmtId="0" fontId="53" fillId="0" borderId="0" xfId="43" applyNumberFormat="1" applyFont="1" applyAlignment="1" applyProtection="1">
      <alignment vertical="center"/>
    </xf>
    <xf numFmtId="0" fontId="0" fillId="0" borderId="169" xfId="0" applyFont="1" applyFill="1" applyBorder="1" applyAlignment="1" applyProtection="1">
      <alignment horizontal="center" vertical="center" wrapText="1" shrinkToFit="1"/>
    </xf>
    <xf numFmtId="0" fontId="0" fillId="0" borderId="67" xfId="0" applyFont="1" applyFill="1" applyBorder="1" applyAlignment="1" applyProtection="1">
      <alignment horizontal="center" vertical="center" wrapText="1" shrinkToFit="1"/>
    </xf>
    <xf numFmtId="0" fontId="42" fillId="0" borderId="4" xfId="0" applyFont="1" applyFill="1" applyBorder="1" applyAlignment="1" applyProtection="1">
      <alignment vertical="center" shrinkToFit="1"/>
    </xf>
    <xf numFmtId="0" fontId="24" fillId="0" borderId="0" xfId="0" applyFont="1" applyAlignment="1" applyProtection="1">
      <alignment vertical="center" wrapText="1"/>
    </xf>
    <xf numFmtId="0" fontId="79" fillId="0" borderId="0" xfId="0" applyFont="1" applyFill="1" applyAlignment="1" applyProtection="1">
      <alignment vertical="center"/>
    </xf>
    <xf numFmtId="0" fontId="29" fillId="0" borderId="0" xfId="0" applyFont="1" applyFill="1" applyAlignment="1" applyProtection="1">
      <alignment horizontal="right" vertical="top"/>
    </xf>
    <xf numFmtId="0" fontId="23" fillId="0" borderId="0" xfId="0" applyFont="1" applyFill="1" applyAlignment="1" applyProtection="1">
      <alignment vertical="center"/>
    </xf>
    <xf numFmtId="0" fontId="23" fillId="0" borderId="0" xfId="0" applyFont="1" applyFill="1" applyAlignment="1" applyProtection="1">
      <alignment horizontal="center" vertical="top"/>
    </xf>
    <xf numFmtId="0" fontId="23" fillId="0" borderId="41" xfId="0" applyFont="1" applyFill="1" applyBorder="1" applyAlignment="1" applyProtection="1">
      <alignment vertical="center"/>
    </xf>
    <xf numFmtId="0" fontId="79" fillId="0" borderId="36" xfId="0" applyFont="1" applyFill="1" applyBorder="1" applyAlignment="1" applyProtection="1">
      <alignment vertical="center"/>
    </xf>
    <xf numFmtId="0" fontId="23" fillId="0" borderId="50" xfId="0" applyFont="1" applyFill="1" applyBorder="1" applyAlignment="1" applyProtection="1">
      <alignment vertical="center"/>
    </xf>
    <xf numFmtId="0" fontId="79" fillId="0" borderId="50" xfId="0" applyFont="1" applyFill="1" applyBorder="1" applyAlignment="1" applyProtection="1">
      <alignment vertical="center"/>
    </xf>
    <xf numFmtId="0" fontId="79" fillId="0" borderId="63" xfId="0" applyFont="1" applyFill="1" applyBorder="1" applyAlignment="1" applyProtection="1">
      <alignment vertical="center"/>
    </xf>
    <xf numFmtId="0" fontId="79" fillId="0" borderId="119" xfId="0" applyFont="1" applyFill="1" applyBorder="1" applyAlignment="1" applyProtection="1">
      <alignment vertical="center"/>
    </xf>
    <xf numFmtId="0" fontId="79" fillId="0" borderId="62" xfId="0" applyFont="1" applyFill="1" applyBorder="1" applyAlignment="1" applyProtection="1">
      <alignment vertical="center"/>
    </xf>
    <xf numFmtId="0" fontId="158" fillId="0" borderId="26" xfId="0" applyFont="1" applyFill="1" applyBorder="1" applyAlignment="1" applyProtection="1">
      <alignment vertical="center"/>
    </xf>
    <xf numFmtId="0" fontId="158" fillId="0" borderId="28" xfId="0" applyFont="1" applyFill="1" applyBorder="1" applyAlignment="1" applyProtection="1">
      <alignment vertical="center"/>
    </xf>
    <xf numFmtId="0" fontId="20" fillId="0" borderId="26" xfId="0" applyFont="1" applyFill="1" applyBorder="1" applyAlignment="1" applyProtection="1">
      <alignment vertical="center"/>
    </xf>
    <xf numFmtId="0" fontId="20" fillId="0" borderId="49" xfId="0" applyFont="1" applyFill="1" applyBorder="1" applyAlignment="1" applyProtection="1">
      <alignment vertical="center"/>
    </xf>
    <xf numFmtId="0" fontId="20" fillId="0" borderId="28" xfId="0" applyFont="1" applyFill="1" applyBorder="1" applyAlignment="1" applyProtection="1">
      <alignment vertical="center"/>
    </xf>
    <xf numFmtId="0" fontId="23" fillId="0" borderId="28" xfId="0" applyFont="1" applyFill="1" applyBorder="1" applyAlignment="1" applyProtection="1">
      <alignment vertical="center" wrapText="1"/>
    </xf>
    <xf numFmtId="0" fontId="20" fillId="0" borderId="69" xfId="0" applyFont="1" applyFill="1" applyBorder="1" applyAlignment="1" applyProtection="1">
      <alignment vertical="center"/>
    </xf>
    <xf numFmtId="0" fontId="23" fillId="0" borderId="62" xfId="0" applyFont="1" applyFill="1" applyBorder="1" applyAlignment="1" applyProtection="1">
      <alignment vertical="center"/>
    </xf>
    <xf numFmtId="0" fontId="23" fillId="0" borderId="40" xfId="0" applyFont="1" applyFill="1" applyBorder="1" applyAlignment="1" applyProtection="1">
      <alignment vertical="center"/>
    </xf>
    <xf numFmtId="0" fontId="20" fillId="0" borderId="97" xfId="0" applyFont="1" applyFill="1" applyBorder="1" applyAlignment="1" applyProtection="1">
      <alignment vertical="center"/>
    </xf>
    <xf numFmtId="0" fontId="79" fillId="0" borderId="117" xfId="0" applyFont="1" applyFill="1" applyBorder="1" applyAlignment="1" applyProtection="1">
      <alignment vertical="center"/>
    </xf>
    <xf numFmtId="0" fontId="79" fillId="0" borderId="5" xfId="0" applyFont="1" applyFill="1" applyBorder="1" applyAlignment="1" applyProtection="1">
      <alignment vertical="center"/>
    </xf>
    <xf numFmtId="0" fontId="79" fillId="0" borderId="4" xfId="0" applyFont="1" applyFill="1" applyBorder="1" applyAlignment="1" applyProtection="1">
      <alignment vertical="center"/>
    </xf>
    <xf numFmtId="0" fontId="79" fillId="0" borderId="69" xfId="0" applyFont="1" applyFill="1" applyBorder="1" applyAlignment="1" applyProtection="1">
      <alignment vertical="center"/>
    </xf>
    <xf numFmtId="0" fontId="23" fillId="0" borderId="117" xfId="0" applyFont="1" applyFill="1" applyBorder="1" applyAlignment="1" applyProtection="1">
      <alignment vertical="center"/>
    </xf>
    <xf numFmtId="0" fontId="20" fillId="0" borderId="27" xfId="0" applyFont="1" applyFill="1" applyBorder="1" applyAlignment="1" applyProtection="1">
      <alignment vertical="center"/>
    </xf>
    <xf numFmtId="0" fontId="79" fillId="0" borderId="40" xfId="0" applyFont="1" applyFill="1" applyBorder="1" applyAlignment="1" applyProtection="1">
      <alignment vertical="center"/>
    </xf>
    <xf numFmtId="0" fontId="20" fillId="0" borderId="51" xfId="0" applyFont="1" applyFill="1" applyBorder="1" applyAlignment="1" applyProtection="1">
      <alignment vertical="center"/>
    </xf>
    <xf numFmtId="0" fontId="146" fillId="0" borderId="50" xfId="0" applyFont="1" applyFill="1" applyBorder="1" applyAlignment="1" applyProtection="1">
      <alignment vertical="center"/>
    </xf>
    <xf numFmtId="0" fontId="79" fillId="0" borderId="0" xfId="0" applyFont="1" applyFill="1" applyBorder="1" applyAlignment="1" applyProtection="1">
      <alignment vertical="center"/>
    </xf>
    <xf numFmtId="0" fontId="158" fillId="0" borderId="97" xfId="0" applyFont="1" applyFill="1" applyBorder="1" applyAlignment="1" applyProtection="1">
      <alignment vertical="center"/>
    </xf>
    <xf numFmtId="0" fontId="146" fillId="0" borderId="40" xfId="0" applyFont="1" applyFill="1" applyBorder="1" applyAlignment="1" applyProtection="1">
      <alignment vertical="center"/>
    </xf>
    <xf numFmtId="0" fontId="20" fillId="0" borderId="118" xfId="0" applyFont="1" applyFill="1" applyBorder="1" applyAlignment="1" applyProtection="1">
      <alignment vertical="center"/>
    </xf>
    <xf numFmtId="0" fontId="23" fillId="0" borderId="49" xfId="0" applyFont="1" applyFill="1" applyBorder="1" applyAlignment="1" applyProtection="1">
      <alignment horizontal="left" vertical="center"/>
    </xf>
    <xf numFmtId="0" fontId="23" fillId="0" borderId="118" xfId="0" applyFont="1" applyFill="1" applyBorder="1" applyAlignment="1" applyProtection="1">
      <alignment vertical="center"/>
    </xf>
    <xf numFmtId="0" fontId="23" fillId="0" borderId="80" xfId="0" applyFont="1" applyFill="1" applyBorder="1" applyAlignment="1" applyProtection="1">
      <alignment horizontal="left" vertical="center"/>
    </xf>
    <xf numFmtId="180" fontId="41" fillId="0" borderId="46" xfId="0" applyNumberFormat="1" applyFont="1" applyBorder="1" applyAlignment="1" applyProtection="1">
      <alignment horizontal="center" vertical="center" wrapText="1"/>
    </xf>
    <xf numFmtId="0" fontId="0" fillId="0" borderId="0" xfId="0" applyFont="1" applyFill="1" applyBorder="1" applyAlignment="1" applyProtection="1">
      <alignment horizontal="center" vertical="center" shrinkToFit="1"/>
    </xf>
    <xf numFmtId="0" fontId="0" fillId="0" borderId="11" xfId="0" applyFont="1" applyFill="1" applyBorder="1" applyAlignment="1" applyProtection="1"/>
    <xf numFmtId="0" fontId="0" fillId="0" borderId="1" xfId="0" applyFont="1" applyFill="1" applyBorder="1" applyAlignment="1" applyProtection="1">
      <alignment shrinkToFit="1"/>
    </xf>
    <xf numFmtId="0" fontId="53" fillId="0" borderId="4" xfId="0" applyFont="1" applyFill="1" applyBorder="1" applyAlignment="1" applyProtection="1">
      <alignment vertical="center" wrapText="1"/>
    </xf>
    <xf numFmtId="0" fontId="53" fillId="0" borderId="10" xfId="0" applyFont="1" applyFill="1" applyBorder="1" applyAlignment="1" applyProtection="1">
      <alignment vertical="center" wrapText="1"/>
    </xf>
    <xf numFmtId="0" fontId="0" fillId="0" borderId="4" xfId="0" applyFont="1" applyFill="1" applyBorder="1" applyAlignment="1" applyProtection="1">
      <alignment vertical="center" wrapText="1" shrinkToFit="1"/>
    </xf>
    <xf numFmtId="56" fontId="0" fillId="0" borderId="4" xfId="0" applyNumberFormat="1" applyFont="1" applyFill="1" applyBorder="1" applyAlignment="1" applyProtection="1">
      <alignment vertical="center" wrapText="1"/>
    </xf>
    <xf numFmtId="182" fontId="0" fillId="0" borderId="70" xfId="0" applyNumberFormat="1" applyFont="1" applyFill="1" applyBorder="1" applyAlignment="1" applyProtection="1">
      <alignment horizontal="center" shrinkToFit="1"/>
    </xf>
    <xf numFmtId="182" fontId="0" fillId="0" borderId="10" xfId="0" applyNumberFormat="1" applyFont="1" applyFill="1" applyBorder="1" applyAlignment="1" applyProtection="1">
      <alignment horizontal="center" shrinkToFit="1"/>
    </xf>
    <xf numFmtId="0" fontId="109" fillId="0" borderId="0" xfId="17" applyNumberFormat="1" applyFont="1" applyAlignment="1" applyProtection="1">
      <alignment horizontal="center" vertical="center" shrinkToFit="1"/>
    </xf>
    <xf numFmtId="0" fontId="103" fillId="0" borderId="0" xfId="17" applyFont="1" applyAlignment="1" applyProtection="1">
      <alignment horizontal="center" vertical="center"/>
    </xf>
    <xf numFmtId="0" fontId="41" fillId="0" borderId="0" xfId="0" applyFont="1" applyFill="1" applyAlignment="1" applyProtection="1">
      <alignment vertical="center"/>
    </xf>
    <xf numFmtId="0" fontId="58" fillId="0" borderId="0" xfId="5" applyFont="1" applyAlignment="1">
      <alignment vertical="center"/>
    </xf>
    <xf numFmtId="0" fontId="98" fillId="0" borderId="0" xfId="0" applyFont="1" applyAlignment="1" applyProtection="1">
      <alignment vertical="center"/>
    </xf>
    <xf numFmtId="186" fontId="118" fillId="0" borderId="4" xfId="0" applyNumberFormat="1" applyFont="1" applyFill="1" applyBorder="1" applyAlignment="1" applyProtection="1">
      <alignment horizontal="center" vertical="center"/>
    </xf>
    <xf numFmtId="0" fontId="0" fillId="0" borderId="38" xfId="43" applyNumberFormat="1" applyFont="1" applyFill="1" applyBorder="1" applyAlignment="1" applyProtection="1">
      <alignment horizontal="center" vertical="center"/>
    </xf>
    <xf numFmtId="0" fontId="67" fillId="0" borderId="4" xfId="0" applyFont="1" applyFill="1" applyBorder="1" applyAlignment="1" applyProtection="1">
      <alignment horizontal="center" vertical="center"/>
      <protection locked="0"/>
    </xf>
    <xf numFmtId="0" fontId="67" fillId="0" borderId="78" xfId="0" applyFont="1" applyFill="1" applyBorder="1" applyAlignment="1" applyProtection="1">
      <alignment horizontal="center" vertical="center"/>
      <protection locked="0"/>
    </xf>
    <xf numFmtId="0" fontId="24" fillId="0" borderId="3" xfId="4" applyFont="1" applyBorder="1" applyAlignment="1" applyProtection="1">
      <alignment horizontal="left" vertical="center"/>
    </xf>
    <xf numFmtId="0" fontId="24" fillId="0" borderId="4" xfId="4" applyFont="1" applyBorder="1" applyAlignment="1" applyProtection="1">
      <alignment horizontal="left" vertical="center"/>
    </xf>
    <xf numFmtId="0" fontId="20" fillId="0" borderId="0" xfId="3" applyFont="1" applyFill="1" applyAlignment="1" applyProtection="1">
      <alignment horizontal="center" vertical="center"/>
    </xf>
    <xf numFmtId="0" fontId="0" fillId="0" borderId="0" xfId="0" applyAlignment="1">
      <alignment vertical="center"/>
    </xf>
    <xf numFmtId="0" fontId="40" fillId="0" borderId="1" xfId="3" applyFont="1" applyFill="1" applyBorder="1" applyAlignment="1" applyProtection="1">
      <alignment horizontal="left" vertical="center"/>
    </xf>
    <xf numFmtId="0" fontId="35" fillId="0" borderId="0" xfId="3" applyFont="1" applyFill="1" applyAlignment="1" applyProtection="1">
      <alignment horizontal="center" vertical="center"/>
    </xf>
    <xf numFmtId="0" fontId="162" fillId="9" borderId="0" xfId="0" applyFont="1" applyFill="1" applyAlignment="1">
      <alignment vertical="center"/>
    </xf>
    <xf numFmtId="0" fontId="40" fillId="0" borderId="0" xfId="3" applyFont="1" applyFill="1" applyProtection="1">
      <alignment vertical="center"/>
    </xf>
    <xf numFmtId="0" fontId="40" fillId="0" borderId="0" xfId="3" applyFont="1" applyFill="1" applyAlignment="1" applyProtection="1">
      <alignment horizontal="center" vertical="center"/>
    </xf>
    <xf numFmtId="0" fontId="40" fillId="0" borderId="1" xfId="3" applyFont="1" applyFill="1" applyBorder="1" applyAlignment="1" applyProtection="1">
      <alignment vertical="center"/>
    </xf>
    <xf numFmtId="0" fontId="40" fillId="0" borderId="1" xfId="3" applyFont="1" applyFill="1" applyBorder="1" applyProtection="1">
      <alignment vertical="center"/>
    </xf>
    <xf numFmtId="0" fontId="35" fillId="0" borderId="0" xfId="3" applyFont="1" applyFill="1" applyProtection="1">
      <alignment vertical="center"/>
    </xf>
    <xf numFmtId="0" fontId="25" fillId="0" borderId="59" xfId="4" applyFont="1" applyFill="1" applyBorder="1" applyAlignment="1" applyProtection="1">
      <alignment horizontal="center" vertical="center"/>
    </xf>
    <xf numFmtId="0" fontId="35" fillId="0" borderId="76" xfId="4" applyFont="1" applyFill="1" applyBorder="1" applyAlignment="1" applyProtection="1">
      <alignment horizontal="center" vertical="center"/>
    </xf>
    <xf numFmtId="0" fontId="35" fillId="0" borderId="97" xfId="4" applyFont="1" applyFill="1" applyBorder="1" applyAlignment="1" applyProtection="1">
      <alignment horizontal="center" vertical="center" wrapText="1"/>
    </xf>
    <xf numFmtId="0" fontId="25" fillId="0" borderId="73" xfId="4" applyFont="1" applyBorder="1" applyAlignment="1" applyProtection="1">
      <alignment horizontal="center" vertical="center"/>
    </xf>
    <xf numFmtId="0" fontId="35" fillId="0" borderId="11" xfId="4" applyFont="1" applyFill="1" applyBorder="1" applyAlignment="1" applyProtection="1">
      <alignment horizontal="center" vertical="center"/>
      <protection locked="0"/>
    </xf>
    <xf numFmtId="0" fontId="35" fillId="0" borderId="67" xfId="4" applyFont="1" applyBorder="1" applyAlignment="1" applyProtection="1">
      <alignment vertical="center"/>
    </xf>
    <xf numFmtId="0" fontId="25" fillId="0" borderId="75" xfId="4" applyFont="1" applyBorder="1" applyAlignment="1" applyProtection="1">
      <alignment horizontal="center" vertical="center"/>
    </xf>
    <xf numFmtId="0" fontId="35" fillId="0" borderId="3" xfId="4" applyFont="1" applyFill="1" applyBorder="1" applyAlignment="1" applyProtection="1">
      <alignment horizontal="center" vertical="center"/>
      <protection locked="0"/>
    </xf>
    <xf numFmtId="0" fontId="35" fillId="0" borderId="68" xfId="4" applyFont="1" applyBorder="1" applyAlignment="1" applyProtection="1">
      <alignment vertical="center"/>
    </xf>
    <xf numFmtId="0" fontId="35" fillId="0" borderId="68" xfId="4" applyFont="1" applyFill="1" applyBorder="1" applyAlignment="1" applyProtection="1">
      <alignment vertical="center"/>
    </xf>
    <xf numFmtId="0" fontId="25" fillId="15" borderId="22" xfId="4" applyFont="1" applyFill="1" applyBorder="1" applyAlignment="1" applyProtection="1">
      <alignment horizontal="left" vertical="center"/>
      <protection locked="0"/>
    </xf>
    <xf numFmtId="0" fontId="25" fillId="15" borderId="137" xfId="4" applyFont="1" applyFill="1" applyBorder="1" applyAlignment="1" applyProtection="1">
      <alignment horizontal="left" vertical="center"/>
      <protection locked="0"/>
    </xf>
    <xf numFmtId="0" fontId="25" fillId="15" borderId="32" xfId="4" applyFont="1" applyFill="1" applyBorder="1" applyAlignment="1" applyProtection="1">
      <alignment horizontal="left" vertical="center"/>
      <protection locked="0"/>
    </xf>
    <xf numFmtId="0" fontId="35" fillId="0" borderId="68" xfId="4" applyFont="1" applyFill="1" applyBorder="1" applyAlignment="1" applyProtection="1">
      <alignment vertical="center" wrapText="1"/>
    </xf>
    <xf numFmtId="0" fontId="25" fillId="0" borderId="95" xfId="4" applyFont="1" applyBorder="1" applyAlignment="1" applyProtection="1">
      <alignment horizontal="center" vertical="center"/>
    </xf>
    <xf numFmtId="0" fontId="35" fillId="0" borderId="8" xfId="4" applyFont="1" applyFill="1" applyBorder="1" applyAlignment="1" applyProtection="1">
      <alignment horizontal="center" vertical="center"/>
      <protection locked="0"/>
    </xf>
    <xf numFmtId="0" fontId="35" fillId="0" borderId="65" xfId="4" applyFont="1" applyBorder="1" applyAlignment="1" applyProtection="1">
      <alignment vertical="center"/>
    </xf>
    <xf numFmtId="0" fontId="25" fillId="0" borderId="62" xfId="4" applyFont="1" applyBorder="1" applyAlignment="1" applyProtection="1">
      <alignment horizontal="center" vertical="center"/>
    </xf>
    <xf numFmtId="0" fontId="25" fillId="15" borderId="8" xfId="4" applyFont="1" applyFill="1" applyBorder="1" applyAlignment="1" applyProtection="1">
      <alignment horizontal="left" vertical="center"/>
      <protection locked="0"/>
    </xf>
    <xf numFmtId="0" fontId="58" fillId="0" borderId="0" xfId="0" applyFont="1" applyFill="1" applyBorder="1" applyAlignment="1">
      <alignment vertical="center"/>
    </xf>
    <xf numFmtId="0" fontId="42" fillId="0" borderId="3" xfId="4" applyFont="1" applyFill="1" applyBorder="1" applyAlignment="1" applyProtection="1">
      <alignment horizontal="center" vertical="center" wrapText="1"/>
      <protection locked="0"/>
    </xf>
    <xf numFmtId="0" fontId="42" fillId="0" borderId="3" xfId="4" applyFont="1" applyFill="1" applyBorder="1" applyAlignment="1" applyProtection="1">
      <alignment horizontal="center" vertical="center" shrinkToFit="1"/>
      <protection locked="0"/>
    </xf>
    <xf numFmtId="0" fontId="25" fillId="0" borderId="95" xfId="4" applyFont="1" applyFill="1" applyBorder="1" applyAlignment="1" applyProtection="1">
      <alignment horizontal="center" vertical="center"/>
    </xf>
    <xf numFmtId="0" fontId="25" fillId="0" borderId="2" xfId="4" applyFont="1" applyFill="1" applyBorder="1" applyAlignment="1" applyProtection="1">
      <alignment horizontal="center" vertical="center"/>
    </xf>
    <xf numFmtId="38" fontId="42" fillId="0" borderId="3" xfId="1" applyFont="1" applyFill="1" applyBorder="1" applyAlignment="1" applyProtection="1">
      <alignment horizontal="center" vertical="center" shrinkToFit="1"/>
      <protection locked="0"/>
    </xf>
    <xf numFmtId="0" fontId="25" fillId="15" borderId="29" xfId="4" applyFont="1" applyFill="1" applyBorder="1" applyAlignment="1" applyProtection="1">
      <alignment horizontal="left" vertical="center"/>
      <protection locked="0"/>
    </xf>
    <xf numFmtId="0" fontId="25" fillId="15" borderId="6" xfId="4" applyFont="1" applyFill="1" applyBorder="1" applyAlignment="1" applyProtection="1">
      <alignment horizontal="left" vertical="center"/>
      <protection locked="0"/>
    </xf>
    <xf numFmtId="38" fontId="35" fillId="0" borderId="3" xfId="1" applyFont="1" applyFill="1" applyBorder="1" applyAlignment="1" applyProtection="1">
      <alignment horizontal="center" vertical="center" shrinkToFit="1"/>
      <protection locked="0"/>
    </xf>
    <xf numFmtId="38" fontId="35" fillId="0" borderId="68" xfId="1" applyFont="1" applyBorder="1" applyAlignment="1" applyProtection="1">
      <alignment vertical="center" shrinkToFit="1"/>
    </xf>
    <xf numFmtId="0" fontId="35" fillId="0" borderId="68" xfId="4" applyFont="1" applyFill="1" applyBorder="1" applyAlignment="1" applyProtection="1">
      <alignment vertical="center" shrinkToFit="1"/>
    </xf>
    <xf numFmtId="0" fontId="35" fillId="0" borderId="3" xfId="4" applyFont="1" applyFill="1" applyBorder="1" applyAlignment="1" applyProtection="1">
      <alignment horizontal="center" vertical="center" shrinkToFit="1"/>
      <protection locked="0"/>
    </xf>
    <xf numFmtId="0" fontId="0" fillId="0" borderId="4" xfId="0" applyFill="1" applyBorder="1" applyAlignment="1">
      <alignment vertical="center"/>
    </xf>
    <xf numFmtId="0" fontId="35" fillId="0" borderId="0" xfId="4" applyFont="1" applyProtection="1">
      <alignment vertical="center"/>
    </xf>
    <xf numFmtId="0" fontId="35" fillId="0" borderId="0" xfId="4" applyFont="1" applyAlignment="1" applyProtection="1">
      <alignment horizontal="center" vertical="center"/>
    </xf>
    <xf numFmtId="0" fontId="35" fillId="0" borderId="0" xfId="4" applyFont="1" applyBorder="1" applyAlignment="1" applyProtection="1">
      <alignment vertical="center"/>
    </xf>
    <xf numFmtId="0" fontId="35" fillId="0" borderId="0" xfId="4" applyFont="1" applyBorder="1" applyAlignment="1" applyProtection="1">
      <alignment horizontal="center" vertical="center"/>
    </xf>
    <xf numFmtId="0" fontId="162" fillId="0" borderId="0" xfId="4" applyFont="1" applyAlignment="1" applyProtection="1">
      <alignment horizontal="right" vertical="center"/>
    </xf>
    <xf numFmtId="0" fontId="42" fillId="0" borderId="0" xfId="3" applyFont="1" applyFill="1" applyAlignment="1" applyProtection="1">
      <alignment horizontal="center" vertical="center"/>
    </xf>
    <xf numFmtId="0" fontId="23" fillId="0" borderId="44" xfId="0" applyFont="1" applyFill="1" applyBorder="1" applyAlignment="1" applyProtection="1">
      <alignment vertical="center"/>
    </xf>
    <xf numFmtId="0" fontId="23" fillId="0" borderId="4" xfId="0" applyFont="1" applyFill="1" applyBorder="1" applyAlignment="1" applyProtection="1">
      <alignment horizontal="center" vertical="center"/>
      <protection locked="0"/>
    </xf>
    <xf numFmtId="0" fontId="20" fillId="0" borderId="4" xfId="0" applyFont="1" applyFill="1" applyBorder="1" applyAlignment="1" applyProtection="1">
      <alignment horizontal="center" vertical="center"/>
    </xf>
    <xf numFmtId="0" fontId="67" fillId="0" borderId="5" xfId="0"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xf>
    <xf numFmtId="0" fontId="23" fillId="0" borderId="5" xfId="0" applyFont="1" applyFill="1" applyBorder="1" applyAlignment="1" applyProtection="1">
      <alignment horizontal="center" vertical="center"/>
    </xf>
    <xf numFmtId="0" fontId="23" fillId="0" borderId="1" xfId="0" applyFont="1" applyFill="1" applyBorder="1" applyAlignment="1" applyProtection="1">
      <alignment horizontal="center" vertical="center"/>
    </xf>
    <xf numFmtId="0" fontId="23" fillId="0" borderId="78" xfId="0" applyFont="1" applyFill="1" applyBorder="1" applyAlignment="1" applyProtection="1">
      <alignment horizontal="center" vertical="center"/>
    </xf>
    <xf numFmtId="0" fontId="20" fillId="0" borderId="8" xfId="0" applyFont="1" applyFill="1" applyBorder="1" applyAlignment="1" applyProtection="1">
      <alignment horizontal="center" vertical="center"/>
      <protection locked="0"/>
    </xf>
    <xf numFmtId="0" fontId="157" fillId="0" borderId="0" xfId="0" applyFont="1" applyFill="1" applyAlignment="1" applyProtection="1">
      <alignment horizontal="center" vertical="center"/>
    </xf>
    <xf numFmtId="0" fontId="20" fillId="0" borderId="93" xfId="0" applyFont="1" applyFill="1" applyBorder="1" applyAlignment="1" applyProtection="1">
      <alignment vertical="center"/>
    </xf>
    <xf numFmtId="0" fontId="79" fillId="0" borderId="0" xfId="0" applyFont="1" applyFill="1" applyAlignment="1" applyProtection="1">
      <alignment vertical="center"/>
      <protection locked="0"/>
    </xf>
    <xf numFmtId="0" fontId="58" fillId="9" borderId="0" xfId="0" applyFont="1" applyFill="1" applyBorder="1" applyAlignment="1" applyProtection="1">
      <alignment vertical="center"/>
    </xf>
    <xf numFmtId="0" fontId="58" fillId="9" borderId="0" xfId="0" applyFont="1" applyFill="1" applyBorder="1" applyAlignment="1" applyProtection="1">
      <alignment vertical="top"/>
    </xf>
    <xf numFmtId="0" fontId="111" fillId="9" borderId="0" xfId="0" applyFont="1" applyFill="1" applyBorder="1" applyAlignment="1" applyProtection="1">
      <alignment horizontal="center" vertical="center"/>
    </xf>
    <xf numFmtId="0" fontId="0" fillId="0" borderId="0" xfId="0" applyFont="1" applyAlignment="1" applyProtection="1">
      <alignment vertical="top"/>
    </xf>
    <xf numFmtId="0" fontId="111" fillId="9" borderId="41" xfId="0" applyFont="1" applyFill="1" applyBorder="1" applyAlignment="1" applyProtection="1">
      <alignment horizontal="center" vertical="center"/>
    </xf>
    <xf numFmtId="0" fontId="25" fillId="9" borderId="0" xfId="0" applyFont="1" applyFill="1" applyProtection="1"/>
    <xf numFmtId="0" fontId="28" fillId="0" borderId="4" xfId="0" applyFont="1" applyFill="1" applyBorder="1" applyAlignment="1" applyProtection="1">
      <alignment horizontal="left" vertical="center"/>
    </xf>
    <xf numFmtId="0" fontId="42" fillId="0" borderId="0" xfId="10" applyFont="1" applyFill="1" applyAlignment="1" applyProtection="1">
      <alignment horizontal="left" vertical="center"/>
    </xf>
    <xf numFmtId="0" fontId="42" fillId="0" borderId="1" xfId="10" applyFont="1" applyFill="1" applyBorder="1" applyAlignment="1" applyProtection="1">
      <alignment horizontal="left" vertical="center"/>
    </xf>
    <xf numFmtId="0" fontId="81" fillId="0" borderId="5" xfId="10" applyFont="1" applyBorder="1" applyAlignment="1" applyProtection="1">
      <alignment horizontal="left" vertical="center"/>
    </xf>
    <xf numFmtId="0" fontId="81" fillId="0" borderId="9" xfId="10" applyFont="1" applyBorder="1" applyAlignment="1" applyProtection="1">
      <alignment horizontal="left" vertical="center"/>
    </xf>
    <xf numFmtId="0" fontId="0" fillId="0" borderId="0" xfId="0" applyAlignment="1">
      <alignment vertical="center"/>
    </xf>
    <xf numFmtId="0" fontId="23" fillId="0" borderId="49" xfId="0" applyFont="1" applyFill="1" applyBorder="1" applyAlignment="1" applyProtection="1">
      <alignment horizontal="center" vertical="center"/>
    </xf>
    <xf numFmtId="0" fontId="20" fillId="0" borderId="93" xfId="0" applyFont="1" applyFill="1" applyBorder="1" applyAlignment="1" applyProtection="1">
      <alignment vertical="center"/>
    </xf>
    <xf numFmtId="0" fontId="0" fillId="0" borderId="97" xfId="0" applyFont="1" applyBorder="1" applyAlignment="1" applyProtection="1">
      <alignment vertical="center"/>
    </xf>
    <xf numFmtId="0" fontId="61" fillId="0" borderId="0" xfId="0" applyFont="1" applyFill="1" applyAlignment="1">
      <alignment vertical="center"/>
    </xf>
    <xf numFmtId="0" fontId="61" fillId="9" borderId="0" xfId="0" applyFont="1" applyFill="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horizontal="left" vertical="center"/>
    </xf>
    <xf numFmtId="0" fontId="0" fillId="0" borderId="0" xfId="0" applyBorder="1" applyAlignment="1">
      <alignment vertical="center"/>
    </xf>
    <xf numFmtId="0" fontId="49" fillId="0" borderId="0" xfId="6" applyAlignment="1" applyProtection="1"/>
    <xf numFmtId="0" fontId="30" fillId="9" borderId="0" xfId="0" applyFont="1" applyFill="1" applyBorder="1" applyAlignment="1" applyProtection="1">
      <alignment vertical="center"/>
    </xf>
    <xf numFmtId="0" fontId="28" fillId="9" borderId="0" xfId="0" applyFont="1" applyFill="1" applyBorder="1" applyAlignment="1" applyProtection="1">
      <alignment vertical="center"/>
    </xf>
    <xf numFmtId="0" fontId="0" fillId="0" borderId="8" xfId="0" applyBorder="1" applyAlignment="1">
      <alignment vertical="center"/>
    </xf>
    <xf numFmtId="0" fontId="25" fillId="0" borderId="27" xfId="4" applyFont="1" applyFill="1" applyBorder="1" applyAlignment="1" applyProtection="1">
      <alignment horizontal="center" vertical="center"/>
    </xf>
    <xf numFmtId="0" fontId="25" fillId="0" borderId="28" xfId="4" applyFont="1" applyFill="1" applyBorder="1" applyAlignment="1" applyProtection="1">
      <alignment horizontal="center" vertical="center"/>
    </xf>
    <xf numFmtId="0" fontId="25" fillId="0" borderId="0" xfId="4" applyFont="1" applyFill="1" applyBorder="1" applyAlignment="1" applyProtection="1">
      <alignment horizontal="center" vertical="center"/>
    </xf>
    <xf numFmtId="0" fontId="25" fillId="0" borderId="0" xfId="4" applyFont="1" applyBorder="1" applyAlignment="1" applyProtection="1">
      <alignment vertical="center"/>
    </xf>
    <xf numFmtId="0" fontId="24" fillId="0" borderId="6" xfId="4" applyFont="1" applyBorder="1" applyAlignment="1" applyProtection="1">
      <alignment horizontal="left" vertical="center"/>
    </xf>
    <xf numFmtId="0" fontId="0" fillId="0" borderId="1" xfId="0" applyBorder="1" applyAlignment="1">
      <alignment horizontal="left" vertical="center"/>
    </xf>
    <xf numFmtId="0" fontId="0" fillId="0" borderId="0" xfId="0" applyAlignment="1">
      <alignment vertical="center"/>
    </xf>
    <xf numFmtId="0" fontId="24" fillId="0" borderId="0" xfId="4" applyFont="1" applyFill="1" applyBorder="1" applyAlignment="1" applyProtection="1">
      <alignment horizontal="left" vertical="center"/>
    </xf>
    <xf numFmtId="38" fontId="24" fillId="0" borderId="0" xfId="1" applyFont="1" applyBorder="1" applyAlignment="1" applyProtection="1">
      <alignment horizontal="left" vertical="center"/>
    </xf>
    <xf numFmtId="0" fontId="0" fillId="0" borderId="3"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0" fillId="0" borderId="2" xfId="0" applyFont="1" applyFill="1" applyBorder="1" applyAlignment="1" applyProtection="1">
      <alignment horizontal="center"/>
    </xf>
    <xf numFmtId="0" fontId="0" fillId="0" borderId="27" xfId="0" applyFont="1" applyFill="1" applyBorder="1" applyAlignment="1" applyProtection="1">
      <alignment vertical="center" textRotation="255"/>
    </xf>
    <xf numFmtId="0" fontId="54" fillId="0" borderId="0" xfId="0" applyFont="1" applyFill="1" applyAlignment="1" applyProtection="1">
      <alignment horizontal="center" vertical="center"/>
    </xf>
    <xf numFmtId="0" fontId="58" fillId="0" borderId="0" xfId="0" applyFont="1" applyFill="1" applyBorder="1" applyAlignment="1" applyProtection="1">
      <alignment horizontal="center" vertical="center" shrinkToFit="1"/>
    </xf>
    <xf numFmtId="0" fontId="58" fillId="0" borderId="36" xfId="0" applyFont="1" applyFill="1" applyBorder="1" applyAlignment="1" applyProtection="1">
      <alignment horizontal="center" vertical="center" shrinkToFit="1"/>
    </xf>
    <xf numFmtId="0" fontId="58" fillId="0" borderId="41" xfId="0" applyFont="1" applyFill="1" applyBorder="1" applyAlignment="1" applyProtection="1">
      <alignment horizontal="center" vertical="center" shrinkToFit="1"/>
    </xf>
    <xf numFmtId="185" fontId="0" fillId="9" borderId="0" xfId="0" applyNumberFormat="1" applyFont="1" applyFill="1" applyProtection="1"/>
    <xf numFmtId="0" fontId="0" fillId="0" borderId="5" xfId="0" applyFont="1" applyFill="1" applyBorder="1" applyAlignment="1" applyProtection="1">
      <alignment vertical="center" textRotation="255"/>
    </xf>
    <xf numFmtId="0" fontId="0" fillId="0" borderId="0" xfId="0" applyFont="1" applyFill="1" applyBorder="1" applyAlignment="1" applyProtection="1">
      <alignment horizontal="center"/>
    </xf>
    <xf numFmtId="184" fontId="0" fillId="9" borderId="0" xfId="0" applyNumberFormat="1" applyFont="1" applyFill="1" applyBorder="1" applyAlignment="1" applyProtection="1">
      <alignment horizontal="center"/>
    </xf>
    <xf numFmtId="182" fontId="0" fillId="9" borderId="0" xfId="0" applyNumberFormat="1" applyFont="1" applyFill="1" applyBorder="1" applyAlignment="1" applyProtection="1">
      <alignment horizontal="center"/>
    </xf>
    <xf numFmtId="0" fontId="0" fillId="0" borderId="0" xfId="0" applyFont="1" applyFill="1" applyBorder="1" applyAlignment="1" applyProtection="1">
      <alignment vertical="center" textRotation="255"/>
    </xf>
    <xf numFmtId="0" fontId="0" fillId="9" borderId="0" xfId="0" applyFont="1" applyFill="1" applyBorder="1" applyAlignment="1" applyProtection="1">
      <alignment vertical="top" textRotation="255"/>
    </xf>
    <xf numFmtId="0" fontId="0" fillId="9" borderId="0" xfId="0" applyFont="1" applyFill="1" applyBorder="1" applyAlignment="1" applyProtection="1">
      <alignment horizontal="left" vertical="center"/>
    </xf>
    <xf numFmtId="188" fontId="0" fillId="0" borderId="10" xfId="0" applyNumberFormat="1" applyFont="1" applyFill="1" applyBorder="1" applyAlignment="1" applyProtection="1">
      <alignment horizontal="right" vertical="center"/>
    </xf>
    <xf numFmtId="0" fontId="58" fillId="0" borderId="39" xfId="0" applyFont="1" applyFill="1" applyBorder="1" applyAlignment="1" applyProtection="1">
      <alignment vertical="center"/>
    </xf>
    <xf numFmtId="0" fontId="58" fillId="0" borderId="52" xfId="0" applyFont="1" applyFill="1" applyBorder="1" applyAlignment="1" applyProtection="1">
      <alignment vertical="center"/>
    </xf>
    <xf numFmtId="0" fontId="58" fillId="0" borderId="44" xfId="0" applyFont="1" applyFill="1" applyBorder="1" applyAlignment="1" applyProtection="1">
      <alignment vertical="center"/>
    </xf>
    <xf numFmtId="0" fontId="0" fillId="0" borderId="70" xfId="0" applyBorder="1" applyAlignment="1">
      <alignment horizontal="center" vertical="center"/>
    </xf>
    <xf numFmtId="0" fontId="0" fillId="0" borderId="70" xfId="0" applyBorder="1" applyAlignment="1">
      <alignment horizontal="right" vertical="center"/>
    </xf>
    <xf numFmtId="0" fontId="41" fillId="0" borderId="70" xfId="0" applyFont="1" applyFill="1" applyBorder="1" applyAlignment="1">
      <alignment horizontal="right" vertical="center"/>
    </xf>
    <xf numFmtId="0" fontId="174" fillId="0" borderId="0" xfId="0" applyFont="1" applyAlignment="1">
      <alignment vertical="center"/>
    </xf>
    <xf numFmtId="0" fontId="173" fillId="0" borderId="0" xfId="9" applyFont="1" applyFill="1" applyBorder="1" applyAlignment="1">
      <alignment vertical="center"/>
    </xf>
    <xf numFmtId="0" fontId="175" fillId="0" borderId="0" xfId="0" applyFont="1" applyFill="1" applyAlignment="1">
      <alignment vertical="center"/>
    </xf>
    <xf numFmtId="0" fontId="0" fillId="0" borderId="0" xfId="0" applyFont="1" applyFill="1"/>
    <xf numFmtId="0" fontId="0" fillId="0" borderId="0" xfId="0" applyFont="1" applyFill="1" applyAlignment="1">
      <alignment horizontal="center"/>
    </xf>
    <xf numFmtId="0" fontId="175" fillId="0" borderId="0" xfId="0" applyFont="1" applyFill="1" applyAlignment="1">
      <alignment vertical="center"/>
    </xf>
    <xf numFmtId="0" fontId="0" fillId="0" borderId="27" xfId="0" applyFont="1" applyFill="1" applyBorder="1" applyAlignment="1" applyProtection="1">
      <alignment vertical="center" textRotation="255"/>
    </xf>
    <xf numFmtId="0" fontId="22" fillId="0" borderId="2" xfId="0" applyFont="1" applyFill="1" applyBorder="1" applyAlignment="1" applyProtection="1">
      <alignment horizontal="center" vertical="center" wrapText="1"/>
    </xf>
    <xf numFmtId="0" fontId="25" fillId="0" borderId="75" xfId="4" applyFont="1" applyBorder="1" applyAlignment="1" applyProtection="1">
      <alignment horizontal="center" vertical="center"/>
    </xf>
    <xf numFmtId="0" fontId="0" fillId="0" borderId="1" xfId="0" applyBorder="1" applyAlignment="1">
      <alignment horizontal="left" vertical="center"/>
    </xf>
    <xf numFmtId="0" fontId="35" fillId="0" borderId="65" xfId="4" applyFont="1" applyBorder="1" applyAlignment="1" applyProtection="1">
      <alignment horizontal="center" vertical="center"/>
    </xf>
    <xf numFmtId="0" fontId="0" fillId="0" borderId="0" xfId="0" applyAlignment="1">
      <alignment vertical="center"/>
    </xf>
    <xf numFmtId="0" fontId="29" fillId="0" borderId="1" xfId="0" applyFont="1" applyFill="1" applyBorder="1" applyAlignment="1">
      <alignment horizontal="left" shrinkToFit="1"/>
    </xf>
    <xf numFmtId="0" fontId="29" fillId="0" borderId="1" xfId="0" applyFont="1" applyFill="1" applyBorder="1" applyAlignment="1"/>
    <xf numFmtId="0" fontId="40" fillId="0" borderId="0" xfId="0" applyFont="1" applyFill="1" applyBorder="1" applyAlignment="1">
      <alignment horizontal="left" vertical="center"/>
    </xf>
    <xf numFmtId="0" fontId="0" fillId="0" borderId="1" xfId="0" applyBorder="1" applyAlignment="1">
      <alignment horizontal="left" vertical="center"/>
    </xf>
    <xf numFmtId="0" fontId="174" fillId="0" borderId="0" xfId="0" applyFont="1" applyAlignment="1">
      <alignment horizontal="center" vertical="center"/>
    </xf>
    <xf numFmtId="0" fontId="41" fillId="0" borderId="0" xfId="0" applyFont="1" applyFill="1" applyAlignment="1" applyProtection="1">
      <alignment horizontal="right" vertical="top"/>
    </xf>
    <xf numFmtId="0" fontId="171" fillId="0" borderId="0" xfId="6" applyFont="1" applyFill="1" applyBorder="1" applyAlignment="1" applyProtection="1">
      <alignment vertical="center"/>
    </xf>
    <xf numFmtId="0" fontId="0" fillId="0" borderId="4" xfId="4" applyFont="1" applyFill="1" applyBorder="1" applyAlignment="1" applyProtection="1">
      <alignment horizontal="left" vertical="center"/>
    </xf>
    <xf numFmtId="0" fontId="176" fillId="0" borderId="4" xfId="0" applyFont="1" applyFill="1" applyBorder="1" applyAlignment="1">
      <alignment vertical="center"/>
    </xf>
    <xf numFmtId="0" fontId="176" fillId="0" borderId="4" xfId="4" applyFont="1" applyFill="1" applyBorder="1" applyAlignment="1" applyProtection="1">
      <alignment horizontal="left" vertical="center"/>
    </xf>
    <xf numFmtId="0" fontId="19" fillId="9" borderId="0" xfId="3" applyFill="1" applyProtection="1">
      <alignment vertical="center"/>
    </xf>
    <xf numFmtId="0" fontId="47" fillId="9" borderId="0" xfId="3" applyFont="1" applyFill="1" applyProtection="1">
      <alignment vertical="center"/>
    </xf>
    <xf numFmtId="0" fontId="98" fillId="9" borderId="0" xfId="3" applyFont="1" applyFill="1" applyProtection="1">
      <alignment vertical="center"/>
    </xf>
    <xf numFmtId="0" fontId="19" fillId="9" borderId="0" xfId="3" applyFill="1" applyAlignment="1" applyProtection="1">
      <alignment horizontal="center" vertical="center"/>
    </xf>
    <xf numFmtId="0" fontId="177" fillId="0" borderId="0" xfId="0" applyFont="1" applyAlignment="1">
      <alignment horizontal="left" vertical="center" readingOrder="1"/>
    </xf>
    <xf numFmtId="0" fontId="25" fillId="0" borderId="0" xfId="0" applyFont="1" applyAlignment="1">
      <alignment horizontal="left" vertical="center" readingOrder="1"/>
    </xf>
    <xf numFmtId="0" fontId="123" fillId="9" borderId="0" xfId="0" applyFont="1" applyFill="1" applyBorder="1" applyAlignment="1" applyProtection="1">
      <alignment vertical="center"/>
    </xf>
    <xf numFmtId="0" fontId="0" fillId="9" borderId="0" xfId="0" applyFont="1" applyFill="1" applyBorder="1" applyAlignment="1" applyProtection="1">
      <alignment vertical="center"/>
    </xf>
    <xf numFmtId="0" fontId="0" fillId="0" borderId="8" xfId="0" applyFont="1" applyFill="1" applyBorder="1" applyAlignment="1">
      <alignment horizontal="left" vertical="top"/>
    </xf>
    <xf numFmtId="0" fontId="0" fillId="0" borderId="5" xfId="0" applyFont="1" applyFill="1" applyBorder="1" applyAlignment="1">
      <alignment horizontal="left" vertical="top"/>
    </xf>
    <xf numFmtId="0" fontId="0" fillId="0" borderId="6" xfId="0" applyFont="1" applyFill="1" applyBorder="1" applyAlignment="1">
      <alignment horizontal="left" vertical="top"/>
    </xf>
    <xf numFmtId="0" fontId="0" fillId="0" borderId="11" xfId="0" applyFont="1" applyFill="1" applyBorder="1" applyAlignment="1">
      <alignment horizontal="left" vertical="top"/>
    </xf>
    <xf numFmtId="0" fontId="0" fillId="0" borderId="0" xfId="0" applyAlignment="1">
      <alignment vertical="center"/>
    </xf>
    <xf numFmtId="0" fontId="0" fillId="0" borderId="0" xfId="0" applyFill="1" applyProtection="1"/>
    <xf numFmtId="0" fontId="67" fillId="0" borderId="5" xfId="0" applyFont="1" applyFill="1" applyBorder="1" applyAlignment="1" applyProtection="1">
      <alignment horizontal="center" vertical="center"/>
    </xf>
    <xf numFmtId="0" fontId="67" fillId="0" borderId="5" xfId="0" applyFont="1" applyFill="1" applyBorder="1" applyAlignment="1" applyProtection="1">
      <alignment vertical="center" wrapText="1"/>
    </xf>
    <xf numFmtId="0" fontId="180" fillId="0" borderId="2" xfId="0" applyFont="1" applyFill="1" applyBorder="1" applyAlignment="1" applyProtection="1">
      <alignment horizontal="center" vertical="center"/>
    </xf>
    <xf numFmtId="0" fontId="67" fillId="0" borderId="0" xfId="0" applyFont="1" applyFill="1" applyBorder="1" applyAlignment="1" applyProtection="1">
      <alignment horizontal="center" vertical="center"/>
    </xf>
    <xf numFmtId="0" fontId="0" fillId="9" borderId="0" xfId="0" applyFill="1"/>
    <xf numFmtId="0" fontId="24" fillId="0" borderId="41" xfId="4" applyFont="1" applyBorder="1" applyAlignment="1" applyProtection="1">
      <alignment horizontal="left" vertical="center"/>
    </xf>
    <xf numFmtId="0" fontId="35" fillId="0" borderId="29" xfId="4" applyFont="1" applyFill="1" applyBorder="1" applyAlignment="1" applyProtection="1">
      <alignment horizontal="center" vertical="center" shrinkToFit="1"/>
      <protection locked="0"/>
    </xf>
    <xf numFmtId="0" fontId="0" fillId="0" borderId="135" xfId="0" applyBorder="1" applyAlignment="1">
      <alignment vertical="center"/>
    </xf>
    <xf numFmtId="0" fontId="35" fillId="0" borderId="217" xfId="4" applyFont="1" applyFill="1" applyBorder="1" applyAlignment="1" applyProtection="1">
      <alignment horizontal="center" vertical="center" shrinkToFit="1"/>
      <protection locked="0"/>
    </xf>
    <xf numFmtId="0" fontId="35" fillId="0" borderId="218" xfId="4" applyFont="1" applyBorder="1" applyAlignment="1" applyProtection="1">
      <alignment vertical="center" shrinkToFit="1"/>
    </xf>
    <xf numFmtId="0" fontId="25" fillId="0" borderId="36" xfId="4" applyFont="1" applyFill="1" applyBorder="1" applyAlignment="1" applyProtection="1">
      <alignment horizontal="left" vertical="center"/>
    </xf>
    <xf numFmtId="0" fontId="186" fillId="9" borderId="0" xfId="0" applyFont="1" applyFill="1" applyBorder="1" applyAlignment="1" applyProtection="1">
      <alignment vertical="center"/>
    </xf>
    <xf numFmtId="0" fontId="26" fillId="0" borderId="0" xfId="43" applyNumberFormat="1" applyFont="1" applyFill="1" applyBorder="1" applyAlignment="1" applyProtection="1"/>
    <xf numFmtId="0" fontId="49" fillId="9" borderId="0" xfId="6" applyFill="1" applyAlignment="1" applyProtection="1">
      <alignment vertical="center"/>
    </xf>
    <xf numFmtId="0" fontId="119" fillId="0" borderId="0" xfId="43" applyNumberFormat="1" applyFont="1" applyFill="1" applyAlignment="1" applyProtection="1">
      <alignment vertical="center"/>
    </xf>
    <xf numFmtId="0" fontId="129" fillId="0" borderId="36" xfId="4" applyFont="1" applyFill="1" applyBorder="1" applyAlignment="1" applyProtection="1">
      <alignment horizontal="left" vertical="center"/>
    </xf>
    <xf numFmtId="0" fontId="150" fillId="9" borderId="0" xfId="0" applyFont="1" applyFill="1" applyAlignment="1" applyProtection="1">
      <alignment vertical="center"/>
    </xf>
    <xf numFmtId="0" fontId="189" fillId="0" borderId="0" xfId="10" applyFont="1" applyProtection="1">
      <alignment vertical="center"/>
    </xf>
    <xf numFmtId="0" fontId="189" fillId="0" borderId="0" xfId="10" applyFont="1" applyFill="1" applyProtection="1">
      <alignment vertical="center"/>
    </xf>
    <xf numFmtId="0" fontId="0" fillId="0" borderId="148" xfId="4" applyFont="1" applyBorder="1" applyAlignment="1" applyProtection="1">
      <alignment horizontal="left" vertical="center"/>
    </xf>
    <xf numFmtId="0" fontId="24" fillId="0" borderId="30" xfId="4" applyFont="1" applyBorder="1" applyAlignment="1" applyProtection="1">
      <alignment horizontal="left" vertical="center"/>
    </xf>
    <xf numFmtId="0" fontId="23" fillId="9" borderId="0" xfId="0" applyFont="1" applyFill="1" applyProtection="1"/>
    <xf numFmtId="0" fontId="40" fillId="9" borderId="0" xfId="0" applyFont="1" applyFill="1" applyProtection="1"/>
    <xf numFmtId="0" fontId="41" fillId="9" borderId="0" xfId="0" applyFont="1" applyFill="1" applyProtection="1"/>
    <xf numFmtId="0" fontId="54" fillId="9" borderId="0" xfId="0" applyFont="1" applyFill="1" applyAlignment="1" applyProtection="1">
      <alignment vertical="center"/>
    </xf>
    <xf numFmtId="0" fontId="40" fillId="9" borderId="0" xfId="0" applyFont="1" applyFill="1" applyAlignment="1" applyProtection="1"/>
    <xf numFmtId="0" fontId="20" fillId="9" borderId="0" xfId="0" applyFont="1" applyFill="1" applyBorder="1" applyAlignment="1" applyProtection="1"/>
    <xf numFmtId="0" fontId="29" fillId="9" borderId="0" xfId="0" applyFont="1" applyFill="1" applyProtection="1"/>
    <xf numFmtId="0" fontId="40" fillId="9" borderId="50" xfId="0" applyFont="1" applyFill="1" applyBorder="1" applyProtection="1"/>
    <xf numFmtId="0" fontId="40" fillId="9" borderId="0" xfId="0" applyFont="1" applyFill="1" applyBorder="1" applyAlignment="1" applyProtection="1">
      <alignment vertical="center"/>
    </xf>
    <xf numFmtId="0" fontId="40" fillId="9" borderId="0" xfId="0" applyFont="1" applyFill="1" applyBorder="1" applyAlignment="1" applyProtection="1">
      <alignment vertical="center" wrapText="1"/>
    </xf>
    <xf numFmtId="0" fontId="41" fillId="9" borderId="0" xfId="0" applyFont="1" applyFill="1" applyAlignment="1" applyProtection="1">
      <alignment vertical="center"/>
    </xf>
    <xf numFmtId="0" fontId="0" fillId="9" borderId="0" xfId="0" applyFont="1" applyFill="1" applyBorder="1" applyAlignment="1" applyProtection="1">
      <alignment wrapText="1"/>
    </xf>
    <xf numFmtId="0" fontId="40" fillId="9" borderId="0" xfId="0" applyFont="1" applyFill="1" applyBorder="1" applyAlignment="1" applyProtection="1">
      <alignment vertical="top" wrapText="1"/>
    </xf>
    <xf numFmtId="0" fontId="40" fillId="9" borderId="0" xfId="0" applyFont="1" applyFill="1" applyBorder="1" applyProtection="1"/>
    <xf numFmtId="0" fontId="40" fillId="9" borderId="0" xfId="0" applyFont="1" applyFill="1" applyBorder="1" applyAlignment="1" applyProtection="1">
      <alignment horizontal="left" vertical="center"/>
    </xf>
    <xf numFmtId="0" fontId="41" fillId="9" borderId="0" xfId="0" applyFont="1" applyFill="1" applyBorder="1" applyProtection="1"/>
    <xf numFmtId="0" fontId="72" fillId="9" borderId="0" xfId="0" applyFont="1" applyFill="1" applyBorder="1" applyAlignment="1" applyProtection="1">
      <alignment vertical="center" wrapText="1"/>
    </xf>
    <xf numFmtId="0" fontId="72" fillId="9" borderId="0" xfId="0" applyFont="1" applyFill="1" applyBorder="1" applyAlignment="1" applyProtection="1">
      <alignment horizontal="justify" vertical="center"/>
    </xf>
    <xf numFmtId="0" fontId="41" fillId="9" borderId="0" xfId="0" applyFont="1" applyFill="1" applyBorder="1" applyAlignment="1" applyProtection="1"/>
    <xf numFmtId="0" fontId="23" fillId="0" borderId="28" xfId="10" applyFont="1" applyBorder="1">
      <alignment vertical="center"/>
    </xf>
    <xf numFmtId="0" fontId="146" fillId="0" borderId="50" xfId="0" applyFont="1" applyFill="1" applyBorder="1" applyAlignment="1">
      <alignment vertical="center"/>
    </xf>
    <xf numFmtId="0" fontId="20" fillId="0" borderId="93" xfId="0" applyFont="1" applyFill="1" applyBorder="1" applyAlignment="1">
      <alignment vertical="center"/>
    </xf>
    <xf numFmtId="0" fontId="146" fillId="0" borderId="40" xfId="0" applyFont="1" applyFill="1" applyBorder="1" applyAlignment="1">
      <alignment vertical="center"/>
    </xf>
    <xf numFmtId="0" fontId="20" fillId="0" borderId="97" xfId="0" applyFont="1" applyFill="1" applyBorder="1" applyAlignment="1">
      <alignment vertical="center"/>
    </xf>
    <xf numFmtId="0" fontId="0" fillId="9" borderId="0" xfId="0" applyFill="1" applyAlignment="1" applyProtection="1">
      <alignment vertical="center"/>
    </xf>
    <xf numFmtId="0" fontId="27" fillId="9" borderId="0" xfId="0" applyFont="1" applyFill="1" applyAlignment="1" applyProtection="1">
      <alignment vertical="center"/>
    </xf>
    <xf numFmtId="0" fontId="58" fillId="9" borderId="0" xfId="5" applyFont="1" applyFill="1"/>
    <xf numFmtId="0" fontId="58" fillId="9" borderId="0" xfId="5" applyFont="1" applyFill="1" applyAlignment="1">
      <alignment shrinkToFit="1"/>
    </xf>
    <xf numFmtId="0" fontId="58" fillId="9" borderId="0" xfId="5" applyFont="1" applyFill="1" applyAlignment="1">
      <alignment horizontal="center"/>
    </xf>
    <xf numFmtId="0" fontId="58" fillId="9" borderId="0" xfId="5" applyFont="1" applyFill="1" applyAlignment="1">
      <alignment horizontal="center" vertical="center"/>
    </xf>
    <xf numFmtId="0" fontId="59" fillId="9" borderId="0" xfId="5" applyFont="1" applyFill="1"/>
    <xf numFmtId="0" fontId="113" fillId="9" borderId="0" xfId="5" applyFont="1" applyFill="1"/>
    <xf numFmtId="0" fontId="139" fillId="9" borderId="0" xfId="5" applyFont="1" applyFill="1"/>
    <xf numFmtId="0" fontId="113" fillId="9" borderId="0" xfId="9" applyFont="1" applyFill="1" applyAlignment="1">
      <alignment horizontal="right" vertical="center"/>
    </xf>
    <xf numFmtId="0" fontId="113" fillId="9" borderId="0" xfId="9" applyFont="1" applyFill="1" applyBorder="1" applyAlignment="1">
      <alignment horizontal="center" vertical="center" shrinkToFit="1"/>
    </xf>
    <xf numFmtId="0" fontId="19" fillId="9" borderId="0" xfId="5" applyFont="1" applyFill="1" applyAlignment="1">
      <alignment horizontal="right" vertical="center"/>
    </xf>
    <xf numFmtId="0" fontId="106" fillId="9" borderId="0" xfId="5" applyFont="1" applyFill="1" applyAlignment="1">
      <alignment horizontal="center"/>
    </xf>
    <xf numFmtId="0" fontId="58" fillId="9" borderId="0" xfId="5" applyFont="1" applyFill="1" applyBorder="1" applyAlignment="1">
      <alignment horizontal="center" vertical="center" wrapText="1" shrinkToFit="1"/>
    </xf>
    <xf numFmtId="0" fontId="58" fillId="9" borderId="0" xfId="5" applyFont="1" applyFill="1" applyBorder="1" applyAlignment="1">
      <alignment horizontal="center" vertical="center" shrinkToFit="1"/>
    </xf>
    <xf numFmtId="0" fontId="58" fillId="9" borderId="0" xfId="5" applyFont="1" applyFill="1" applyBorder="1" applyAlignment="1">
      <alignment horizontal="center" vertical="center"/>
    </xf>
    <xf numFmtId="0" fontId="118" fillId="9" borderId="0" xfId="9" applyFont="1" applyFill="1" applyBorder="1" applyAlignment="1">
      <alignment horizontal="center" vertical="center"/>
    </xf>
    <xf numFmtId="0" fontId="113" fillId="9" borderId="0" xfId="5" applyFont="1" applyFill="1" applyAlignment="1">
      <alignment horizontal="center" vertical="center"/>
    </xf>
    <xf numFmtId="0" fontId="78" fillId="9" borderId="0" xfId="10" applyFont="1" applyFill="1" applyProtection="1">
      <alignment vertical="center"/>
    </xf>
    <xf numFmtId="0" fontId="79" fillId="9" borderId="0" xfId="10" applyFont="1" applyFill="1" applyAlignment="1" applyProtection="1"/>
    <xf numFmtId="0" fontId="78" fillId="9" borderId="0" xfId="10" applyFont="1" applyFill="1" applyAlignment="1" applyProtection="1"/>
    <xf numFmtId="0" fontId="79" fillId="9" borderId="0" xfId="10" applyFont="1" applyFill="1" applyProtection="1">
      <alignment vertical="center"/>
    </xf>
    <xf numFmtId="0" fontId="79" fillId="9" borderId="0" xfId="10" applyFont="1" applyFill="1" applyBorder="1" applyProtection="1">
      <alignment vertical="center"/>
    </xf>
    <xf numFmtId="0" fontId="23" fillId="9" borderId="0" xfId="10" applyFont="1" applyFill="1" applyProtection="1">
      <alignment vertical="center"/>
    </xf>
    <xf numFmtId="0" fontId="23" fillId="9" borderId="0" xfId="10" applyFont="1" applyFill="1" applyBorder="1" applyProtection="1">
      <alignment vertical="center"/>
    </xf>
    <xf numFmtId="0" fontId="83" fillId="9" borderId="0" xfId="10" applyFont="1" applyFill="1" applyProtection="1">
      <alignment vertical="center"/>
    </xf>
    <xf numFmtId="0" fontId="83" fillId="9" borderId="0" xfId="10" applyFont="1" applyFill="1" applyBorder="1" applyProtection="1">
      <alignment vertical="center"/>
    </xf>
    <xf numFmtId="0" fontId="190" fillId="9" borderId="0" xfId="10" applyFont="1" applyFill="1" applyAlignment="1" applyProtection="1">
      <alignment vertical="center"/>
    </xf>
    <xf numFmtId="0" fontId="191" fillId="9" borderId="0" xfId="10" applyFont="1" applyFill="1" applyAlignment="1" applyProtection="1">
      <alignment vertical="center"/>
    </xf>
    <xf numFmtId="196" fontId="30" fillId="9" borderId="0" xfId="0" applyNumberFormat="1" applyFont="1" applyFill="1" applyAlignment="1" applyProtection="1">
      <alignment vertical="center"/>
    </xf>
    <xf numFmtId="0" fontId="19" fillId="0" borderId="0" xfId="3" applyFill="1" applyProtection="1">
      <alignment vertical="center"/>
    </xf>
    <xf numFmtId="0" fontId="81" fillId="9" borderId="0" xfId="10" applyFont="1" applyFill="1" applyAlignment="1" applyProtection="1"/>
    <xf numFmtId="0" fontId="81" fillId="9" borderId="0" xfId="10" applyFont="1" applyFill="1" applyProtection="1">
      <alignment vertical="center"/>
    </xf>
    <xf numFmtId="0" fontId="84" fillId="9" borderId="0" xfId="10" applyFont="1" applyFill="1" applyProtection="1">
      <alignment vertical="center"/>
    </xf>
    <xf numFmtId="0" fontId="79" fillId="9" borderId="0" xfId="10" applyFont="1" applyFill="1" applyAlignment="1" applyProtection="1">
      <alignment vertical="center"/>
    </xf>
    <xf numFmtId="0" fontId="81" fillId="9" borderId="0" xfId="10" applyFont="1" applyFill="1" applyAlignment="1" applyProtection="1">
      <alignment vertical="center"/>
    </xf>
    <xf numFmtId="0" fontId="79" fillId="9" borderId="6" xfId="10" applyFont="1" applyFill="1" applyBorder="1" applyProtection="1">
      <alignment vertical="center"/>
    </xf>
    <xf numFmtId="0" fontId="81" fillId="9" borderId="0" xfId="10" applyFont="1" applyFill="1" applyBorder="1" applyProtection="1">
      <alignment vertical="center"/>
    </xf>
    <xf numFmtId="0" fontId="84" fillId="9" borderId="0" xfId="10" applyFont="1" applyFill="1" applyBorder="1" applyProtection="1">
      <alignment vertical="center"/>
    </xf>
    <xf numFmtId="0" fontId="78" fillId="9" borderId="0" xfId="10" applyFont="1" applyFill="1" applyBorder="1" applyProtection="1">
      <alignment vertical="center"/>
    </xf>
    <xf numFmtId="0" fontId="79" fillId="9" borderId="0" xfId="10" applyFont="1" applyFill="1" applyBorder="1" applyAlignment="1" applyProtection="1">
      <alignment vertical="center"/>
    </xf>
    <xf numFmtId="0" fontId="81" fillId="9" borderId="0" xfId="10" applyFont="1" applyFill="1" applyBorder="1" applyAlignment="1" applyProtection="1">
      <alignment vertical="center"/>
    </xf>
    <xf numFmtId="0" fontId="86" fillId="9" borderId="0" xfId="0" applyFont="1" applyFill="1" applyAlignment="1" applyProtection="1">
      <alignment vertical="center"/>
    </xf>
    <xf numFmtId="0" fontId="86" fillId="9" borderId="0" xfId="0" applyFont="1" applyFill="1" applyAlignment="1" applyProtection="1">
      <alignment horizontal="center" vertical="center"/>
    </xf>
    <xf numFmtId="0" fontId="37" fillId="9" borderId="0" xfId="0" applyFont="1" applyFill="1" applyAlignment="1" applyProtection="1"/>
    <xf numFmtId="0" fontId="56" fillId="9" borderId="0" xfId="0" applyFont="1" applyFill="1" applyAlignment="1" applyProtection="1">
      <alignment vertical="center"/>
    </xf>
    <xf numFmtId="0" fontId="56" fillId="9" borderId="0" xfId="0" applyFont="1" applyFill="1" applyBorder="1" applyAlignment="1" applyProtection="1">
      <alignment vertical="center" wrapText="1"/>
    </xf>
    <xf numFmtId="0" fontId="56" fillId="9" borderId="0" xfId="0" applyFont="1" applyFill="1" applyBorder="1" applyAlignment="1" applyProtection="1">
      <alignment vertical="center"/>
    </xf>
    <xf numFmtId="0" fontId="41" fillId="9" borderId="0" xfId="0" applyFont="1" applyFill="1" applyBorder="1" applyAlignment="1" applyProtection="1">
      <alignment vertical="center"/>
    </xf>
    <xf numFmtId="0" fontId="25" fillId="9" borderId="0" xfId="0" applyFont="1" applyFill="1" applyAlignment="1" applyProtection="1">
      <alignment vertical="top"/>
    </xf>
    <xf numFmtId="0" fontId="23" fillId="9" borderId="0" xfId="0" applyFont="1" applyFill="1" applyBorder="1" applyAlignment="1" applyProtection="1">
      <alignment shrinkToFit="1"/>
    </xf>
    <xf numFmtId="0" fontId="105" fillId="9" borderId="0" xfId="0" applyFont="1" applyFill="1" applyAlignment="1" applyProtection="1">
      <alignment vertical="center"/>
    </xf>
    <xf numFmtId="0" fontId="58" fillId="9" borderId="0" xfId="0" applyFont="1" applyFill="1" applyProtection="1"/>
    <xf numFmtId="0" fontId="105" fillId="9" borderId="0" xfId="17" applyFont="1" applyFill="1" applyAlignment="1" applyProtection="1">
      <alignment vertical="center"/>
    </xf>
    <xf numFmtId="0" fontId="108" fillId="9" borderId="0" xfId="17" applyFont="1" applyFill="1" applyAlignment="1" applyProtection="1"/>
    <xf numFmtId="0" fontId="108" fillId="9" borderId="0" xfId="17" applyFont="1" applyFill="1" applyAlignment="1" applyProtection="1">
      <alignment vertical="center"/>
    </xf>
    <xf numFmtId="0" fontId="112" fillId="9" borderId="0" xfId="0" applyFont="1" applyFill="1" applyAlignment="1" applyProtection="1">
      <alignment vertical="center"/>
    </xf>
    <xf numFmtId="0" fontId="58" fillId="9" borderId="0" xfId="17" applyFont="1" applyFill="1" applyProtection="1">
      <alignment vertical="center"/>
    </xf>
    <xf numFmtId="56" fontId="113" fillId="9" borderId="0" xfId="0" applyNumberFormat="1" applyFont="1" applyFill="1" applyAlignment="1" applyProtection="1">
      <alignment vertical="center"/>
    </xf>
    <xf numFmtId="0" fontId="105" fillId="9" borderId="0" xfId="0" applyFont="1" applyFill="1" applyBorder="1" applyAlignment="1" applyProtection="1">
      <alignment horizontal="center" vertical="center"/>
    </xf>
    <xf numFmtId="0" fontId="58" fillId="9" borderId="0" xfId="17" applyFont="1" applyFill="1" applyBorder="1" applyProtection="1">
      <alignment vertical="center"/>
    </xf>
    <xf numFmtId="0" fontId="58" fillId="9" borderId="0" xfId="0" applyFont="1" applyFill="1" applyBorder="1" applyProtection="1"/>
    <xf numFmtId="0" fontId="105" fillId="9" borderId="0" xfId="0" applyFont="1" applyFill="1" applyBorder="1" applyAlignment="1" applyProtection="1">
      <alignment vertical="center"/>
    </xf>
    <xf numFmtId="0" fontId="79" fillId="9" borderId="0" xfId="0" applyFont="1" applyFill="1" applyAlignment="1" applyProtection="1">
      <alignment vertical="center"/>
    </xf>
    <xf numFmtId="0" fontId="23" fillId="9" borderId="0" xfId="0" applyFont="1" applyFill="1" applyAlignment="1" applyProtection="1">
      <alignment vertical="center"/>
    </xf>
    <xf numFmtId="188" fontId="30" fillId="9" borderId="0" xfId="0" applyNumberFormat="1" applyFont="1" applyFill="1" applyAlignment="1" applyProtection="1">
      <alignment vertical="center"/>
    </xf>
    <xf numFmtId="0" fontId="30" fillId="9" borderId="0" xfId="0" quotePrefix="1" applyFont="1" applyFill="1" applyAlignment="1" applyProtection="1">
      <alignment vertical="center"/>
    </xf>
    <xf numFmtId="0" fontId="81" fillId="0" borderId="2" xfId="10" applyFont="1" applyFill="1" applyBorder="1" applyAlignment="1" applyProtection="1">
      <alignment horizontal="center" vertical="center"/>
    </xf>
    <xf numFmtId="0" fontId="81" fillId="0" borderId="2" xfId="10" applyFont="1" applyFill="1" applyBorder="1" applyAlignment="1">
      <alignment horizontal="center" vertical="center"/>
    </xf>
    <xf numFmtId="0" fontId="81" fillId="0" borderId="2" xfId="10" applyFont="1" applyFill="1" applyBorder="1" applyAlignment="1" applyProtection="1">
      <alignment horizontal="center" vertical="center"/>
      <protection locked="0"/>
    </xf>
    <xf numFmtId="0" fontId="80" fillId="0" borderId="2" xfId="10" applyFont="1" applyFill="1" applyBorder="1" applyAlignment="1" applyProtection="1">
      <alignment horizontal="center" vertical="center"/>
      <protection locked="0"/>
    </xf>
    <xf numFmtId="0" fontId="80" fillId="0" borderId="2" xfId="10" applyFont="1" applyFill="1" applyBorder="1" applyAlignment="1" applyProtection="1">
      <alignment horizontal="center" vertical="center"/>
    </xf>
    <xf numFmtId="0" fontId="79" fillId="9" borderId="0" xfId="10" quotePrefix="1" applyFont="1" applyFill="1" applyProtection="1">
      <alignment vertical="center"/>
    </xf>
    <xf numFmtId="180" fontId="41" fillId="0" borderId="5" xfId="43" applyNumberFormat="1" applyFont="1" applyFill="1" applyBorder="1" applyAlignment="1" applyProtection="1">
      <alignment horizontal="center" vertical="center"/>
    </xf>
    <xf numFmtId="180" fontId="41" fillId="0" borderId="9" xfId="43" applyNumberFormat="1" applyFont="1" applyFill="1" applyBorder="1" applyAlignment="1" applyProtection="1">
      <alignment horizontal="center" vertical="center"/>
    </xf>
    <xf numFmtId="0" fontId="23" fillId="0" borderId="8" xfId="0" applyFont="1" applyFill="1" applyBorder="1" applyAlignment="1" applyProtection="1">
      <alignment horizontal="center" vertical="center"/>
      <protection locked="0"/>
    </xf>
    <xf numFmtId="0" fontId="67" fillId="0" borderId="5" xfId="0" applyFont="1" applyFill="1" applyBorder="1" applyAlignment="1" applyProtection="1">
      <alignment horizontal="center" vertical="center"/>
      <protection locked="0"/>
    </xf>
    <xf numFmtId="0" fontId="23" fillId="0" borderId="5" xfId="0" applyFont="1" applyFill="1" applyBorder="1" applyAlignment="1" applyProtection="1">
      <alignment horizontal="center" vertical="center"/>
    </xf>
    <xf numFmtId="0" fontId="23" fillId="0" borderId="4" xfId="0"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xf>
    <xf numFmtId="0" fontId="20" fillId="0" borderId="8" xfId="0" applyFont="1" applyFill="1" applyBorder="1" applyAlignment="1" applyProtection="1">
      <alignment horizontal="center" vertical="center"/>
      <protection locked="0"/>
    </xf>
    <xf numFmtId="0" fontId="193" fillId="0" borderId="0" xfId="0" applyFont="1" applyFill="1" applyProtection="1"/>
    <xf numFmtId="0" fontId="0" fillId="0" borderId="0" xfId="0" applyAlignment="1">
      <alignment vertical="center"/>
    </xf>
    <xf numFmtId="0" fontId="195" fillId="0" borderId="0" xfId="10" applyFont="1" applyBorder="1" applyAlignment="1" applyProtection="1">
      <alignment vertical="center"/>
    </xf>
    <xf numFmtId="0" fontId="138" fillId="0" borderId="0" xfId="43" applyFont="1" applyProtection="1">
      <alignment vertical="center"/>
    </xf>
    <xf numFmtId="0" fontId="175" fillId="0" borderId="0" xfId="0" applyFont="1" applyFill="1" applyAlignment="1" applyProtection="1">
      <alignment vertical="center"/>
    </xf>
    <xf numFmtId="0" fontId="138" fillId="0" borderId="0" xfId="43" applyFont="1" applyAlignment="1" applyProtection="1">
      <alignment horizontal="right" vertical="center"/>
    </xf>
    <xf numFmtId="0" fontId="138" fillId="9" borderId="0" xfId="43" applyFont="1" applyFill="1" applyProtection="1">
      <alignment vertical="center"/>
    </xf>
    <xf numFmtId="0" fontId="26" fillId="0" borderId="0" xfId="43" applyFont="1" applyProtection="1">
      <alignment vertical="center"/>
    </xf>
    <xf numFmtId="0" fontId="53" fillId="0" borderId="0" xfId="43" applyFont="1" applyAlignment="1" applyProtection="1">
      <alignment vertical="top" wrapText="1"/>
    </xf>
    <xf numFmtId="0" fontId="75" fillId="0" borderId="0" xfId="43" applyFont="1" applyProtection="1">
      <alignment vertical="center"/>
    </xf>
    <xf numFmtId="0" fontId="75" fillId="0" borderId="0" xfId="43" applyFont="1" applyAlignment="1" applyProtection="1">
      <alignment horizontal="left" vertical="center" indent="1"/>
    </xf>
    <xf numFmtId="0" fontId="53" fillId="0" borderId="28" xfId="43" applyFont="1" applyBorder="1" applyAlignment="1" applyProtection="1">
      <alignment horizontal="center" vertical="center"/>
    </xf>
    <xf numFmtId="0" fontId="75" fillId="0" borderId="48" xfId="43" applyFont="1" applyBorder="1" applyProtection="1">
      <alignment vertical="center"/>
    </xf>
    <xf numFmtId="0" fontId="53" fillId="0" borderId="5" xfId="43" applyFont="1" applyBorder="1" applyProtection="1">
      <alignment vertical="center"/>
    </xf>
    <xf numFmtId="0" fontId="53" fillId="0" borderId="49" xfId="43" applyFont="1" applyBorder="1" applyProtection="1">
      <alignment vertical="center"/>
    </xf>
    <xf numFmtId="0" fontId="105" fillId="0" borderId="0" xfId="0" applyFont="1" applyFill="1" applyBorder="1" applyAlignment="1" applyProtection="1">
      <alignment vertical="center"/>
    </xf>
    <xf numFmtId="0" fontId="53" fillId="0" borderId="48" xfId="43" applyFont="1" applyBorder="1" applyAlignment="1" applyProtection="1">
      <alignment vertical="center"/>
    </xf>
    <xf numFmtId="0" fontId="0" fillId="0" borderId="1" xfId="0" applyFont="1" applyFill="1" applyBorder="1" applyAlignment="1" applyProtection="1">
      <alignment horizontal="center" shrinkToFit="1"/>
      <protection locked="0"/>
    </xf>
    <xf numFmtId="0" fontId="45" fillId="0" borderId="0" xfId="0" applyFont="1" applyFill="1" applyAlignment="1" applyProtection="1">
      <alignment horizontal="center" vertical="center"/>
    </xf>
    <xf numFmtId="0" fontId="53" fillId="0" borderId="0" xfId="43" applyFont="1" applyProtection="1">
      <alignment vertical="center"/>
    </xf>
    <xf numFmtId="0" fontId="0" fillId="0" borderId="1" xfId="0" applyFont="1" applyFill="1" applyBorder="1" applyAlignment="1" applyProtection="1">
      <alignment horizontal="right"/>
    </xf>
    <xf numFmtId="0" fontId="105" fillId="9" borderId="0" xfId="0" applyFont="1" applyFill="1" applyBorder="1" applyAlignment="1" applyProtection="1">
      <alignment vertical="top"/>
    </xf>
    <xf numFmtId="0" fontId="107" fillId="9" borderId="0" xfId="17" applyFont="1" applyFill="1" applyAlignment="1" applyProtection="1">
      <alignment vertical="center" wrapText="1"/>
    </xf>
    <xf numFmtId="0" fontId="53" fillId="0" borderId="0" xfId="43" applyFont="1" applyBorder="1" applyProtection="1">
      <alignment vertical="center"/>
    </xf>
    <xf numFmtId="0" fontId="53" fillId="0" borderId="52" xfId="43" applyFont="1" applyBorder="1" applyProtection="1">
      <alignment vertical="center"/>
    </xf>
    <xf numFmtId="0" fontId="75" fillId="9" borderId="0" xfId="43" applyFont="1" applyFill="1" applyAlignment="1" applyProtection="1">
      <alignment vertical="center"/>
    </xf>
    <xf numFmtId="0" fontId="26" fillId="0" borderId="29" xfId="43" quotePrefix="1" applyFont="1" applyBorder="1" applyAlignment="1" applyProtection="1">
      <alignment horizontal="center" vertical="center" shrinkToFit="1"/>
      <protection locked="0"/>
    </xf>
    <xf numFmtId="0" fontId="26" fillId="0" borderId="137" xfId="43" quotePrefix="1" applyFont="1" applyBorder="1" applyAlignment="1" applyProtection="1">
      <alignment horizontal="center" vertical="center" shrinkToFit="1"/>
      <protection locked="0"/>
    </xf>
    <xf numFmtId="0" fontId="26" fillId="0" borderId="32" xfId="43" quotePrefix="1" applyFont="1" applyBorder="1" applyAlignment="1" applyProtection="1">
      <alignment horizontal="center" vertical="center" shrinkToFit="1"/>
      <protection locked="0"/>
    </xf>
    <xf numFmtId="0" fontId="26" fillId="0" borderId="217" xfId="43" quotePrefix="1" applyFont="1" applyBorder="1" applyAlignment="1" applyProtection="1">
      <alignment horizontal="center" vertical="center" shrinkToFit="1"/>
      <protection locked="0"/>
    </xf>
    <xf numFmtId="0" fontId="41" fillId="0" borderId="0" xfId="0" applyFont="1" applyFill="1" applyAlignment="1" applyProtection="1">
      <alignment horizontal="right"/>
    </xf>
    <xf numFmtId="0" fontId="173" fillId="0" borderId="0" xfId="0" applyFont="1" applyFill="1" applyAlignment="1" applyProtection="1">
      <alignment vertical="center"/>
    </xf>
    <xf numFmtId="0" fontId="41" fillId="11" borderId="2" xfId="0" applyFont="1" applyFill="1" applyBorder="1" applyAlignment="1" applyProtection="1">
      <alignment horizontal="center" vertical="center"/>
    </xf>
    <xf numFmtId="0" fontId="41" fillId="11" borderId="172" xfId="0" applyFont="1" applyFill="1" applyBorder="1" applyAlignment="1" applyProtection="1">
      <alignment horizontal="right" vertical="center" wrapText="1"/>
    </xf>
    <xf numFmtId="0" fontId="41" fillId="11" borderId="100" xfId="0" applyFont="1" applyFill="1" applyBorder="1" applyAlignment="1" applyProtection="1">
      <alignment horizontal="center" vertical="center" wrapText="1"/>
    </xf>
    <xf numFmtId="0" fontId="41" fillId="11" borderId="15" xfId="0" applyFont="1" applyFill="1" applyBorder="1" applyAlignment="1" applyProtection="1">
      <alignment horizontal="right" vertical="center" wrapText="1"/>
    </xf>
    <xf numFmtId="0" fontId="41" fillId="11" borderId="100" xfId="0" applyFont="1" applyFill="1" applyBorder="1" applyAlignment="1" applyProtection="1">
      <alignment horizontal="right" vertical="center" wrapText="1"/>
    </xf>
    <xf numFmtId="0" fontId="41" fillId="0" borderId="10" xfId="0" applyFont="1" applyFill="1" applyBorder="1" applyAlignment="1" applyProtection="1">
      <alignment horizontal="center" vertical="center" wrapText="1"/>
    </xf>
    <xf numFmtId="0" fontId="0" fillId="11" borderId="175" xfId="0" applyFont="1" applyFill="1" applyBorder="1" applyAlignment="1" applyProtection="1">
      <alignment horizontal="right" vertical="center" wrapText="1"/>
    </xf>
    <xf numFmtId="0" fontId="41" fillId="0" borderId="78" xfId="0" applyFont="1" applyFill="1" applyBorder="1" applyAlignment="1" applyProtection="1">
      <alignment horizontal="left" vertical="center" wrapText="1"/>
    </xf>
    <xf numFmtId="0" fontId="41" fillId="0" borderId="79" xfId="0" applyFont="1" applyFill="1" applyBorder="1" applyAlignment="1" applyProtection="1">
      <alignment horizontal="left" vertical="center" wrapText="1"/>
    </xf>
    <xf numFmtId="0" fontId="0" fillId="11" borderId="179" xfId="0" applyFont="1" applyFill="1" applyBorder="1" applyAlignment="1" applyProtection="1">
      <alignment horizontal="right" vertical="center" wrapText="1"/>
    </xf>
    <xf numFmtId="0" fontId="41" fillId="0" borderId="5" xfId="0" applyFont="1" applyFill="1" applyBorder="1" applyAlignment="1" applyProtection="1">
      <alignment horizontal="left" vertical="center" wrapText="1"/>
    </xf>
    <xf numFmtId="0" fontId="41" fillId="0" borderId="9" xfId="0" applyFont="1" applyFill="1" applyBorder="1" applyAlignment="1" applyProtection="1">
      <alignment horizontal="left" vertical="center" wrapText="1"/>
    </xf>
    <xf numFmtId="0" fontId="0" fillId="0" borderId="224" xfId="0" applyFill="1" applyBorder="1" applyProtection="1"/>
    <xf numFmtId="0" fontId="0" fillId="11" borderId="100" xfId="0" applyFont="1" applyFill="1" applyBorder="1" applyAlignment="1" applyProtection="1">
      <alignment horizontal="right" vertical="center" wrapText="1"/>
    </xf>
    <xf numFmtId="0" fontId="60" fillId="0" borderId="116" xfId="0" applyFont="1" applyFill="1" applyBorder="1" applyAlignment="1" applyProtection="1">
      <alignment vertical="center"/>
    </xf>
    <xf numFmtId="0" fontId="194" fillId="0" borderId="0" xfId="0" applyFont="1" applyFill="1" applyAlignment="1" applyProtection="1">
      <alignment vertical="center"/>
    </xf>
    <xf numFmtId="0" fontId="53" fillId="0" borderId="0" xfId="43" applyFont="1" applyAlignment="1" applyProtection="1">
      <alignment horizontal="left" vertical="center"/>
    </xf>
    <xf numFmtId="0" fontId="53" fillId="0" borderId="0" xfId="43" applyFont="1" applyProtection="1">
      <alignment vertical="center"/>
    </xf>
    <xf numFmtId="0" fontId="53" fillId="0" borderId="0" xfId="43" applyFont="1" applyAlignment="1" applyProtection="1">
      <alignment horizontal="center" vertical="center"/>
    </xf>
    <xf numFmtId="0" fontId="53" fillId="0" borderId="140" xfId="43" applyFont="1" applyBorder="1" applyAlignment="1" applyProtection="1">
      <alignment horizontal="center" vertical="center"/>
    </xf>
    <xf numFmtId="0" fontId="53" fillId="0" borderId="196" xfId="43" applyFont="1" applyBorder="1" applyAlignment="1" applyProtection="1">
      <alignment horizontal="center" vertical="center"/>
    </xf>
    <xf numFmtId="0" fontId="53" fillId="0" borderId="197" xfId="43" applyFont="1" applyBorder="1" applyAlignment="1" applyProtection="1">
      <alignment horizontal="center" vertical="center"/>
    </xf>
    <xf numFmtId="0" fontId="26" fillId="0" borderId="30" xfId="43" quotePrefix="1" applyFont="1" applyBorder="1" applyAlignment="1" applyProtection="1">
      <alignment horizontal="center" vertical="center" shrinkToFit="1"/>
      <protection locked="0"/>
    </xf>
    <xf numFmtId="0" fontId="26" fillId="0" borderId="22" xfId="43" quotePrefix="1" applyFont="1" applyBorder="1" applyAlignment="1" applyProtection="1">
      <alignment horizontal="center" vertical="center" shrinkToFit="1"/>
      <protection locked="0"/>
    </xf>
    <xf numFmtId="0" fontId="26" fillId="0" borderId="33" xfId="43" quotePrefix="1" applyFont="1" applyBorder="1" applyAlignment="1" applyProtection="1">
      <alignment horizontal="center" vertical="center" shrinkToFit="1"/>
      <protection locked="0"/>
    </xf>
    <xf numFmtId="0" fontId="119" fillId="0" borderId="26" xfId="43" applyNumberFormat="1" applyFont="1" applyFill="1" applyBorder="1" applyAlignment="1" applyProtection="1">
      <alignment vertical="center"/>
    </xf>
    <xf numFmtId="0" fontId="119" fillId="0" borderId="28" xfId="43" applyNumberFormat="1" applyFont="1" applyFill="1" applyBorder="1" applyAlignment="1" applyProtection="1">
      <alignment vertical="center"/>
    </xf>
    <xf numFmtId="0" fontId="119" fillId="0" borderId="27" xfId="43" applyNumberFormat="1" applyFont="1" applyFill="1" applyBorder="1" applyAlignment="1" applyProtection="1">
      <alignment vertical="center"/>
    </xf>
    <xf numFmtId="0" fontId="113" fillId="0" borderId="0" xfId="43" applyNumberFormat="1" applyFont="1" applyFill="1" applyAlignment="1" applyProtection="1">
      <alignment horizontal="center" vertical="center"/>
    </xf>
    <xf numFmtId="0" fontId="113" fillId="0" borderId="26" xfId="43" applyNumberFormat="1" applyFont="1" applyFill="1" applyBorder="1" applyAlignment="1" applyProtection="1">
      <alignment vertical="center"/>
    </xf>
    <xf numFmtId="0" fontId="113" fillId="0" borderId="28" xfId="43" applyNumberFormat="1" applyFont="1" applyFill="1" applyBorder="1" applyAlignment="1" applyProtection="1">
      <alignment vertical="center"/>
    </xf>
    <xf numFmtId="0" fontId="35" fillId="0" borderId="0" xfId="0" applyFont="1" applyAlignment="1">
      <alignment vertical="center"/>
    </xf>
    <xf numFmtId="0" fontId="0" fillId="0" borderId="0" xfId="0"/>
    <xf numFmtId="0" fontId="0" fillId="0" borderId="0" xfId="0" applyFont="1" applyFill="1" applyBorder="1" applyAlignment="1" applyProtection="1">
      <alignment vertical="center"/>
    </xf>
    <xf numFmtId="0" fontId="20" fillId="0" borderId="93" xfId="0" applyFont="1" applyFill="1" applyBorder="1" applyAlignment="1" applyProtection="1">
      <alignment vertical="center"/>
    </xf>
    <xf numFmtId="0" fontId="124" fillId="0" borderId="15" xfId="0" applyFont="1" applyFill="1" applyBorder="1" applyAlignment="1" applyProtection="1">
      <alignment vertical="center"/>
    </xf>
    <xf numFmtId="0" fontId="124" fillId="0" borderId="17" xfId="0" applyFont="1" applyFill="1" applyBorder="1" applyAlignment="1" applyProtection="1">
      <alignment horizontal="left" vertical="center"/>
    </xf>
    <xf numFmtId="0" fontId="124" fillId="0" borderId="20" xfId="0" applyFont="1" applyFill="1" applyBorder="1" applyAlignment="1" applyProtection="1">
      <alignment horizontal="left" vertical="center"/>
    </xf>
    <xf numFmtId="176" fontId="134" fillId="0" borderId="0" xfId="0" applyNumberFormat="1" applyFont="1" applyFill="1" applyBorder="1" applyAlignment="1" applyProtection="1">
      <alignment horizontal="center" vertical="center"/>
    </xf>
    <xf numFmtId="0" fontId="159" fillId="9" borderId="0" xfId="0" applyFont="1" applyFill="1" applyBorder="1" applyProtection="1"/>
    <xf numFmtId="0" fontId="198" fillId="0" borderId="36" xfId="0" applyFont="1" applyFill="1" applyBorder="1" applyAlignment="1" applyProtection="1">
      <alignment horizontal="left" vertical="center"/>
    </xf>
    <xf numFmtId="0" fontId="198" fillId="0" borderId="36" xfId="0" applyFont="1" applyFill="1" applyBorder="1" applyAlignment="1" applyProtection="1">
      <alignment horizontal="center" vertical="center" wrapText="1"/>
    </xf>
    <xf numFmtId="0" fontId="198" fillId="0" borderId="36" xfId="0" applyFont="1" applyFill="1" applyBorder="1" applyAlignment="1" applyProtection="1">
      <alignment horizontal="center" vertical="center"/>
    </xf>
    <xf numFmtId="0" fontId="199" fillId="0" borderId="36" xfId="0" applyFont="1" applyFill="1" applyBorder="1" applyAlignment="1" applyProtection="1">
      <alignment vertical="center"/>
    </xf>
    <xf numFmtId="0" fontId="198" fillId="0" borderId="36" xfId="0" applyFont="1" applyFill="1" applyBorder="1" applyAlignment="1" applyProtection="1">
      <alignment vertical="center"/>
    </xf>
    <xf numFmtId="0" fontId="199" fillId="0" borderId="36" xfId="0" applyFont="1" applyFill="1" applyBorder="1" applyAlignment="1" applyProtection="1">
      <alignment horizontal="center" vertical="center"/>
      <protection locked="0"/>
    </xf>
    <xf numFmtId="0" fontId="198" fillId="0" borderId="36" xfId="0" applyFont="1" applyFill="1" applyBorder="1" applyAlignment="1" applyProtection="1">
      <alignment horizontal="center" vertical="center"/>
      <protection locked="0"/>
    </xf>
    <xf numFmtId="0" fontId="200" fillId="0" borderId="36" xfId="0" applyFont="1" applyFill="1" applyBorder="1" applyAlignment="1" applyProtection="1">
      <alignment horizontal="center" vertical="center"/>
      <protection locked="0"/>
    </xf>
    <xf numFmtId="0" fontId="198" fillId="0" borderId="41" xfId="0" applyFont="1" applyFill="1" applyBorder="1" applyAlignment="1" applyProtection="1">
      <alignment vertical="center"/>
    </xf>
    <xf numFmtId="0" fontId="198" fillId="0" borderId="41" xfId="0" applyFont="1" applyFill="1" applyBorder="1" applyAlignment="1" applyProtection="1">
      <alignment horizontal="left" vertical="center"/>
    </xf>
    <xf numFmtId="0" fontId="199" fillId="0" borderId="41" xfId="0" applyFont="1" applyFill="1" applyBorder="1" applyAlignment="1" applyProtection="1">
      <alignment vertical="center"/>
    </xf>
    <xf numFmtId="0" fontId="199" fillId="0" borderId="41" xfId="0" applyFont="1" applyFill="1" applyBorder="1" applyAlignment="1" applyProtection="1">
      <alignment horizontal="center" vertical="center"/>
      <protection locked="0"/>
    </xf>
    <xf numFmtId="0" fontId="198" fillId="0" borderId="41" xfId="0" applyFont="1" applyFill="1" applyBorder="1" applyAlignment="1" applyProtection="1">
      <alignment horizontal="center" vertical="center" wrapText="1"/>
    </xf>
    <xf numFmtId="0" fontId="198" fillId="0" borderId="41" xfId="0" applyFont="1" applyFill="1" applyBorder="1" applyAlignment="1" applyProtection="1">
      <alignment horizontal="center" vertical="center"/>
    </xf>
    <xf numFmtId="0" fontId="198" fillId="0" borderId="41" xfId="0" applyFont="1" applyFill="1" applyBorder="1" applyAlignment="1" applyProtection="1">
      <alignment horizontal="center" vertical="center"/>
      <protection locked="0"/>
    </xf>
    <xf numFmtId="0" fontId="200" fillId="0" borderId="41" xfId="0" applyFont="1" applyFill="1" applyBorder="1" applyAlignment="1" applyProtection="1">
      <alignment horizontal="center" vertical="center"/>
      <protection locked="0"/>
    </xf>
    <xf numFmtId="0" fontId="201" fillId="9" borderId="0" xfId="3" applyFont="1" applyFill="1" applyProtection="1">
      <alignment vertical="center"/>
    </xf>
    <xf numFmtId="0" fontId="145" fillId="9" borderId="0" xfId="0" applyFont="1" applyFill="1" applyAlignment="1" applyProtection="1"/>
    <xf numFmtId="0" fontId="194" fillId="0" borderId="0" xfId="0" applyFont="1" applyFill="1" applyProtection="1"/>
    <xf numFmtId="0" fontId="0" fillId="0" borderId="27" xfId="0" applyFont="1" applyFill="1" applyBorder="1" applyAlignment="1" applyProtection="1">
      <alignment vertical="center" textRotation="255"/>
    </xf>
    <xf numFmtId="0" fontId="23" fillId="0" borderId="78" xfId="0" applyFont="1" applyFill="1" applyBorder="1" applyAlignment="1" applyProtection="1">
      <alignment horizontal="center" vertical="center"/>
    </xf>
    <xf numFmtId="0" fontId="202" fillId="0" borderId="35" xfId="0" applyFont="1" applyFill="1" applyBorder="1" applyAlignment="1" applyProtection="1">
      <alignment vertical="center"/>
    </xf>
    <xf numFmtId="0" fontId="203" fillId="0" borderId="35" xfId="0" applyFont="1" applyFill="1" applyBorder="1" applyAlignment="1" applyProtection="1">
      <alignment vertical="center"/>
    </xf>
    <xf numFmtId="0" fontId="203" fillId="0" borderId="36" xfId="0" applyFont="1" applyFill="1" applyBorder="1" applyAlignment="1" applyProtection="1">
      <alignment vertical="center"/>
    </xf>
    <xf numFmtId="0" fontId="203" fillId="0" borderId="39" xfId="0" applyFont="1" applyFill="1" applyBorder="1" applyAlignment="1" applyProtection="1">
      <alignment vertical="center"/>
    </xf>
    <xf numFmtId="0" fontId="203" fillId="9" borderId="0" xfId="0" applyFont="1" applyFill="1" applyAlignment="1" applyProtection="1">
      <alignment vertical="center"/>
    </xf>
    <xf numFmtId="0" fontId="203" fillId="0" borderId="0" xfId="0" applyFont="1" applyFill="1" applyAlignment="1" applyProtection="1">
      <alignment vertical="center"/>
    </xf>
    <xf numFmtId="0" fontId="54" fillId="0" borderId="0" xfId="0" applyFont="1" applyFill="1" applyBorder="1" applyAlignment="1" applyProtection="1">
      <alignment horizontal="left" vertical="center" wrapText="1"/>
    </xf>
    <xf numFmtId="0" fontId="54" fillId="0" borderId="119" xfId="0" applyFont="1" applyFill="1" applyBorder="1" applyAlignment="1" applyProtection="1">
      <alignment horizontal="left" vertical="center" wrapText="1"/>
    </xf>
    <xf numFmtId="0" fontId="54" fillId="9" borderId="0" xfId="0" applyFont="1" applyFill="1" applyAlignment="1" applyProtection="1">
      <alignment horizontal="right" vertical="top"/>
    </xf>
    <xf numFmtId="0" fontId="54" fillId="0" borderId="0" xfId="0" applyFont="1" applyFill="1" applyAlignment="1" applyProtection="1">
      <alignment vertical="center"/>
    </xf>
    <xf numFmtId="0" fontId="54" fillId="0" borderId="35" xfId="0" applyFont="1" applyFill="1" applyBorder="1" applyAlignment="1" applyProtection="1">
      <alignment vertical="center"/>
    </xf>
    <xf numFmtId="0" fontId="54" fillId="0" borderId="36" xfId="0" applyFont="1" applyFill="1" applyBorder="1" applyAlignment="1" applyProtection="1">
      <alignment vertical="center"/>
    </xf>
    <xf numFmtId="0" fontId="54" fillId="0" borderId="39" xfId="0" applyFont="1" applyFill="1" applyBorder="1" applyAlignment="1" applyProtection="1">
      <alignment vertical="center"/>
    </xf>
    <xf numFmtId="0" fontId="202" fillId="0" borderId="50" xfId="0" applyFont="1" applyFill="1" applyBorder="1" applyAlignment="1" applyProtection="1">
      <alignment vertical="center"/>
    </xf>
    <xf numFmtId="0" fontId="54" fillId="0" borderId="50" xfId="0" applyFont="1" applyFill="1" applyBorder="1" applyAlignment="1" applyProtection="1">
      <alignment horizontal="left" vertical="center"/>
    </xf>
    <xf numFmtId="0" fontId="54" fillId="0" borderId="0" xfId="0"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vertical="center"/>
    </xf>
    <xf numFmtId="0" fontId="54" fillId="0" borderId="52" xfId="0" applyFont="1" applyFill="1" applyBorder="1" applyAlignment="1" applyProtection="1">
      <alignment vertical="center"/>
    </xf>
    <xf numFmtId="0" fontId="54" fillId="0" borderId="35" xfId="0" applyFont="1" applyFill="1" applyBorder="1" applyAlignment="1" applyProtection="1">
      <alignment horizontal="left" vertical="center"/>
    </xf>
    <xf numFmtId="0" fontId="54" fillId="0" borderId="36" xfId="0" applyFont="1" applyFill="1" applyBorder="1" applyAlignment="1" applyProtection="1">
      <alignment horizontal="left" vertical="center"/>
    </xf>
    <xf numFmtId="0" fontId="54" fillId="0" borderId="36" xfId="0" applyFont="1" applyFill="1" applyBorder="1" applyAlignment="1" applyProtection="1">
      <alignment horizontal="center" vertical="center"/>
    </xf>
    <xf numFmtId="0" fontId="54" fillId="0" borderId="36" xfId="0" applyFont="1" applyFill="1" applyBorder="1" applyAlignment="1" applyProtection="1">
      <alignment horizontal="center" vertical="center" wrapText="1"/>
    </xf>
    <xf numFmtId="0" fontId="203" fillId="0" borderId="0" xfId="0" applyFont="1" applyFill="1" applyBorder="1" applyAlignment="1" applyProtection="1">
      <alignment vertical="center"/>
    </xf>
    <xf numFmtId="0" fontId="203" fillId="0" borderId="50" xfId="0" applyFont="1" applyFill="1" applyBorder="1" applyAlignment="1" applyProtection="1">
      <alignment vertical="center"/>
    </xf>
    <xf numFmtId="0" fontId="203" fillId="0" borderId="52" xfId="0" applyFont="1" applyFill="1" applyBorder="1" applyAlignment="1" applyProtection="1">
      <alignment vertical="center"/>
    </xf>
    <xf numFmtId="0" fontId="202" fillId="0" borderId="115" xfId="0" applyFont="1" applyFill="1" applyBorder="1" applyAlignment="1" applyProtection="1">
      <alignment vertical="center"/>
    </xf>
    <xf numFmtId="0" fontId="54" fillId="0" borderId="36" xfId="0" applyFont="1" applyFill="1" applyBorder="1" applyAlignment="1" applyProtection="1">
      <alignment horizontal="left" vertical="center" wrapText="1"/>
    </xf>
    <xf numFmtId="0" fontId="54" fillId="0" borderId="36" xfId="0" applyFont="1" applyFill="1" applyBorder="1" applyAlignment="1" applyProtection="1">
      <alignment horizontal="center" vertical="center" textRotation="255"/>
    </xf>
    <xf numFmtId="0" fontId="54" fillId="0" borderId="39" xfId="0" applyFont="1" applyFill="1" applyBorder="1" applyAlignment="1" applyProtection="1">
      <alignment horizontal="left" vertical="center"/>
    </xf>
    <xf numFmtId="0" fontId="202" fillId="0" borderId="115" xfId="0" applyFont="1" applyFill="1" applyBorder="1" applyAlignment="1">
      <alignment vertical="center"/>
    </xf>
    <xf numFmtId="0" fontId="54" fillId="0" borderId="36" xfId="0" applyFont="1" applyFill="1" applyBorder="1" applyAlignment="1">
      <alignment horizontal="left" vertical="center"/>
    </xf>
    <xf numFmtId="0" fontId="54" fillId="0" borderId="36" xfId="0" applyFont="1" applyFill="1" applyBorder="1" applyAlignment="1">
      <alignment vertical="center"/>
    </xf>
    <xf numFmtId="0" fontId="54" fillId="0" borderId="36" xfId="0" applyFont="1" applyFill="1" applyBorder="1" applyAlignment="1">
      <alignment horizontal="left" vertical="center" wrapText="1"/>
    </xf>
    <xf numFmtId="0" fontId="54" fillId="0" borderId="36" xfId="0" applyFont="1" applyFill="1" applyBorder="1" applyAlignment="1">
      <alignment horizontal="center" vertical="center" textRotation="255"/>
    </xf>
    <xf numFmtId="0" fontId="54" fillId="0" borderId="36" xfId="0" applyFont="1" applyFill="1" applyBorder="1" applyAlignment="1">
      <alignment horizontal="center" vertical="center"/>
    </xf>
    <xf numFmtId="0" fontId="54" fillId="0" borderId="39" xfId="0" applyFont="1" applyFill="1" applyBorder="1" applyAlignment="1">
      <alignment horizontal="left" vertical="center"/>
    </xf>
    <xf numFmtId="0" fontId="54" fillId="0" borderId="53" xfId="0" applyFont="1" applyFill="1" applyBorder="1" applyAlignment="1" applyProtection="1">
      <alignment horizontal="left" vertical="center"/>
    </xf>
    <xf numFmtId="0" fontId="54" fillId="0" borderId="54" xfId="0" applyFont="1" applyFill="1" applyBorder="1" applyAlignment="1" applyProtection="1">
      <alignment horizontal="left" vertical="center"/>
    </xf>
    <xf numFmtId="0" fontId="54" fillId="0" borderId="54" xfId="0" applyFont="1" applyFill="1" applyBorder="1" applyAlignment="1" applyProtection="1">
      <alignment horizontal="center" vertical="center"/>
    </xf>
    <xf numFmtId="0" fontId="54" fillId="0" borderId="54" xfId="0" applyFont="1" applyFill="1" applyBorder="1" applyAlignment="1" applyProtection="1">
      <alignment horizontal="center" vertical="center" wrapText="1"/>
    </xf>
    <xf numFmtId="0" fontId="54" fillId="0" borderId="57" xfId="0" applyFont="1" applyFill="1" applyBorder="1" applyAlignment="1" applyProtection="1">
      <alignment vertical="center"/>
    </xf>
    <xf numFmtId="0" fontId="78" fillId="0" borderId="5" xfId="0" applyFont="1" applyFill="1" applyBorder="1" applyAlignment="1" applyProtection="1">
      <alignment vertical="center"/>
    </xf>
    <xf numFmtId="0" fontId="20" fillId="0" borderId="6" xfId="0" applyFont="1" applyFill="1" applyBorder="1" applyAlignment="1" applyProtection="1">
      <alignment vertical="center"/>
    </xf>
    <xf numFmtId="0" fontId="20" fillId="0" borderId="0" xfId="0" applyFont="1" applyFill="1" applyAlignment="1" applyProtection="1">
      <alignment vertical="center"/>
    </xf>
    <xf numFmtId="0" fontId="158" fillId="0" borderId="0" xfId="0" applyFont="1" applyFill="1" applyAlignment="1" applyProtection="1">
      <alignment vertical="center"/>
    </xf>
    <xf numFmtId="0" fontId="158" fillId="9" borderId="0" xfId="0" applyFont="1" applyFill="1" applyAlignment="1" applyProtection="1">
      <alignment vertical="center"/>
    </xf>
    <xf numFmtId="0" fontId="146" fillId="9" borderId="0" xfId="10" applyFont="1" applyFill="1" applyAlignment="1" applyProtection="1">
      <alignment vertical="center"/>
    </xf>
    <xf numFmtId="0" fontId="158" fillId="0" borderId="35" xfId="0" applyFont="1" applyFill="1" applyBorder="1" applyAlignment="1" applyProtection="1">
      <alignment vertical="center"/>
    </xf>
    <xf numFmtId="0" fontId="158" fillId="0" borderId="48" xfId="0" applyFont="1" applyFill="1" applyBorder="1" applyAlignment="1" applyProtection="1">
      <alignment vertical="center"/>
    </xf>
    <xf numFmtId="0" fontId="20" fillId="0" borderId="28" xfId="0" applyFont="1" applyFill="1" applyBorder="1" applyAlignment="1" applyProtection="1">
      <alignment vertical="center" wrapText="1"/>
    </xf>
    <xf numFmtId="0" fontId="37" fillId="0" borderId="0" xfId="0" applyFont="1" applyFill="1" applyAlignment="1" applyProtection="1">
      <alignment horizontal="center" vertical="center"/>
    </xf>
    <xf numFmtId="0" fontId="67" fillId="0" borderId="0" xfId="0" applyFont="1" applyFill="1" applyBorder="1" applyAlignment="1" applyProtection="1">
      <alignment vertical="center" wrapText="1"/>
    </xf>
    <xf numFmtId="0" fontId="67" fillId="0" borderId="0" xfId="0" applyFont="1" applyFill="1" applyAlignment="1" applyProtection="1">
      <alignment vertical="center"/>
    </xf>
    <xf numFmtId="0" fontId="41" fillId="0" borderId="4" xfId="0" applyFont="1" applyFill="1" applyBorder="1" applyAlignment="1" applyProtection="1">
      <alignment horizontal="center" vertical="center" wrapText="1"/>
    </xf>
    <xf numFmtId="0" fontId="41" fillId="0" borderId="4" xfId="0" applyFont="1" applyFill="1" applyBorder="1" applyAlignment="1" applyProtection="1">
      <alignment horizontal="left" vertical="center" wrapText="1"/>
    </xf>
    <xf numFmtId="0" fontId="41" fillId="0" borderId="10" xfId="0" applyFont="1" applyFill="1" applyBorder="1" applyAlignment="1" applyProtection="1">
      <alignment horizontal="left" vertical="center" wrapText="1"/>
    </xf>
    <xf numFmtId="0" fontId="41" fillId="0" borderId="4" xfId="0" applyFont="1" applyFill="1" applyBorder="1" applyAlignment="1" applyProtection="1">
      <alignment horizontal="center" vertical="center" wrapText="1"/>
      <protection locked="0"/>
    </xf>
    <xf numFmtId="0" fontId="24" fillId="0" borderId="38" xfId="43" applyNumberFormat="1" applyFont="1" applyFill="1" applyBorder="1" applyAlignment="1" applyProtection="1">
      <alignment horizontal="center" vertical="center"/>
    </xf>
    <xf numFmtId="0" fontId="0" fillId="0" borderId="26" xfId="43" applyNumberFormat="1" applyFont="1" applyFill="1" applyBorder="1" applyAlignment="1" applyProtection="1">
      <alignment horizontal="center" vertical="center"/>
    </xf>
    <xf numFmtId="0" fontId="23" fillId="0" borderId="205" xfId="0" applyFont="1" applyFill="1" applyBorder="1" applyAlignment="1" applyProtection="1">
      <alignment horizontal="center" vertical="center" wrapText="1"/>
    </xf>
    <xf numFmtId="0" fontId="25" fillId="18" borderId="8" xfId="43" applyNumberFormat="1" applyFont="1" applyFill="1" applyBorder="1" applyAlignment="1" applyProtection="1">
      <alignment horizontal="center" vertical="center"/>
    </xf>
    <xf numFmtId="0" fontId="25" fillId="18" borderId="5" xfId="43" applyNumberFormat="1" applyFont="1" applyFill="1" applyBorder="1" applyAlignment="1" applyProtection="1">
      <alignment horizontal="center" vertical="center"/>
    </xf>
    <xf numFmtId="0" fontId="25" fillId="18" borderId="5" xfId="43" applyNumberFormat="1" applyFont="1" applyFill="1" applyBorder="1" applyAlignment="1" applyProtection="1">
      <alignment horizontal="center" vertical="center" shrinkToFit="1"/>
    </xf>
    <xf numFmtId="0" fontId="25" fillId="18" borderId="49" xfId="43" applyNumberFormat="1" applyFont="1" applyFill="1" applyBorder="1" applyAlignment="1" applyProtection="1">
      <alignment horizontal="center" vertical="center" shrinkToFit="1"/>
    </xf>
    <xf numFmtId="0" fontId="25" fillId="18" borderId="6" xfId="43" applyNumberFormat="1" applyFont="1" applyFill="1" applyBorder="1" applyAlignment="1" applyProtection="1">
      <alignment horizontal="center" vertical="center"/>
    </xf>
    <xf numFmtId="0" fontId="25" fillId="18" borderId="0" xfId="43" applyNumberFormat="1" applyFont="1" applyFill="1" applyBorder="1" applyAlignment="1" applyProtection="1">
      <alignment horizontal="center" vertical="center"/>
    </xf>
    <xf numFmtId="0" fontId="25" fillId="18" borderId="0" xfId="43" applyNumberFormat="1" applyFont="1" applyFill="1" applyBorder="1" applyAlignment="1" applyProtection="1">
      <alignment horizontal="center" vertical="center" shrinkToFit="1"/>
    </xf>
    <xf numFmtId="0" fontId="25" fillId="18" borderId="52" xfId="43" applyNumberFormat="1" applyFont="1" applyFill="1" applyBorder="1" applyAlignment="1" applyProtection="1">
      <alignment horizontal="center" vertical="center" shrinkToFit="1"/>
    </xf>
    <xf numFmtId="0" fontId="113" fillId="0" borderId="0" xfId="43" applyNumberFormat="1" applyFont="1" applyFill="1" applyAlignment="1" applyProtection="1">
      <alignment vertical="center"/>
    </xf>
    <xf numFmtId="0" fontId="25" fillId="18" borderId="0" xfId="43" applyNumberFormat="1" applyFont="1" applyFill="1" applyBorder="1" applyAlignment="1" applyProtection="1">
      <alignment vertical="center"/>
    </xf>
    <xf numFmtId="0" fontId="25" fillId="18" borderId="11" xfId="43" applyNumberFormat="1" applyFont="1" applyFill="1" applyBorder="1" applyAlignment="1" applyProtection="1">
      <alignment horizontal="center" vertical="center"/>
    </xf>
    <xf numFmtId="0" fontId="25" fillId="18" borderId="1" xfId="43" applyNumberFormat="1" applyFont="1" applyFill="1" applyBorder="1" applyAlignment="1" applyProtection="1">
      <alignment horizontal="center" vertical="center"/>
    </xf>
    <xf numFmtId="0" fontId="25" fillId="18" borderId="1" xfId="43" applyNumberFormat="1" applyFont="1" applyFill="1" applyBorder="1" applyAlignment="1" applyProtection="1">
      <alignment horizontal="center" vertical="center" shrinkToFit="1"/>
    </xf>
    <xf numFmtId="0" fontId="25" fillId="18" borderId="46" xfId="43" applyNumberFormat="1" applyFont="1" applyFill="1" applyBorder="1" applyAlignment="1" applyProtection="1">
      <alignment horizontal="center" vertical="center" shrinkToFit="1"/>
    </xf>
    <xf numFmtId="0" fontId="25" fillId="0" borderId="6" xfId="43" applyNumberFormat="1" applyFont="1" applyFill="1" applyBorder="1" applyAlignment="1" applyProtection="1">
      <alignment horizontal="center" vertical="center" textRotation="255" shrinkToFit="1"/>
    </xf>
    <xf numFmtId="0" fontId="53" fillId="0" borderId="49" xfId="43" applyNumberFormat="1" applyFont="1" applyBorder="1" applyAlignment="1" applyProtection="1">
      <alignment vertical="center"/>
    </xf>
    <xf numFmtId="0" fontId="41" fillId="3" borderId="0" xfId="0" applyFont="1" applyFill="1" applyProtection="1"/>
    <xf numFmtId="0" fontId="0" fillId="0" borderId="0" xfId="0" applyAlignment="1">
      <alignment vertical="center"/>
    </xf>
    <xf numFmtId="0" fontId="204" fillId="9" borderId="0" xfId="0" applyFont="1" applyFill="1" applyAlignment="1" applyProtection="1">
      <alignment vertical="center"/>
    </xf>
    <xf numFmtId="0" fontId="25" fillId="0" borderId="9" xfId="0" applyFont="1" applyFill="1" applyBorder="1" applyAlignment="1" applyProtection="1">
      <alignment horizontal="left" vertical="center" indent="1" shrinkToFit="1"/>
      <protection locked="0"/>
    </xf>
    <xf numFmtId="0" fontId="25" fillId="0" borderId="7" xfId="0" applyFont="1" applyFill="1" applyBorder="1" applyAlignment="1" applyProtection="1">
      <alignment horizontal="left" vertical="center" indent="1" shrinkToFit="1"/>
      <protection locked="0"/>
    </xf>
    <xf numFmtId="0" fontId="25" fillId="0" borderId="12" xfId="0" applyFont="1" applyFill="1" applyBorder="1" applyAlignment="1" applyProtection="1">
      <alignment horizontal="left" vertical="center" indent="1" shrinkToFit="1"/>
      <protection locked="0"/>
    </xf>
    <xf numFmtId="0" fontId="25" fillId="0" borderId="42" xfId="0" applyFont="1" applyFill="1" applyBorder="1" applyAlignment="1" applyProtection="1">
      <alignment horizontal="left" vertical="center" indent="1" shrinkToFit="1"/>
      <protection locked="0"/>
    </xf>
    <xf numFmtId="0" fontId="202" fillId="0" borderId="35" xfId="0" applyFont="1" applyFill="1" applyBorder="1" applyAlignment="1" applyProtection="1">
      <alignment vertical="center"/>
    </xf>
    <xf numFmtId="0" fontId="20" fillId="0" borderId="93" xfId="0" applyFont="1" applyFill="1" applyBorder="1" applyAlignment="1" applyProtection="1">
      <alignment vertical="center"/>
    </xf>
    <xf numFmtId="0" fontId="25" fillId="0" borderId="6" xfId="0" applyFont="1" applyFill="1" applyBorder="1" applyAlignment="1" applyProtection="1">
      <alignment horizontal="left" vertical="center" indent="1" shrinkToFit="1"/>
      <protection locked="0"/>
    </xf>
    <xf numFmtId="0" fontId="25" fillId="0" borderId="51" xfId="0" applyFont="1" applyFill="1" applyBorder="1" applyAlignment="1" applyProtection="1">
      <alignment horizontal="left" vertical="center" indent="1" shrinkToFit="1"/>
      <protection locked="0"/>
    </xf>
    <xf numFmtId="0" fontId="25" fillId="0" borderId="8" xfId="0" applyFont="1" applyFill="1" applyBorder="1" applyAlignment="1" applyProtection="1">
      <alignment horizontal="left" vertical="center" indent="1" shrinkToFit="1"/>
      <protection locked="0"/>
    </xf>
    <xf numFmtId="0" fontId="25" fillId="0" borderId="11" xfId="0" applyFont="1" applyFill="1" applyBorder="1" applyAlignment="1" applyProtection="1">
      <alignment horizontal="left" vertical="center" indent="1" shrinkToFit="1"/>
      <protection locked="0"/>
    </xf>
    <xf numFmtId="0" fontId="58" fillId="0" borderId="26" xfId="0" applyFont="1" applyFill="1" applyBorder="1" applyAlignment="1" applyProtection="1">
      <alignment vertical="top"/>
    </xf>
    <xf numFmtId="0" fontId="58" fillId="0" borderId="28" xfId="0" applyFont="1" applyFill="1" applyBorder="1" applyAlignment="1" applyProtection="1">
      <alignment vertical="top"/>
    </xf>
    <xf numFmtId="0" fontId="58" fillId="0" borderId="26" xfId="0" applyFont="1" applyFill="1" applyBorder="1" applyAlignment="1" applyProtection="1">
      <alignment vertical="center"/>
    </xf>
    <xf numFmtId="0" fontId="58" fillId="0" borderId="27" xfId="0" applyFont="1" applyFill="1" applyBorder="1" applyAlignment="1" applyProtection="1">
      <alignment vertical="top"/>
    </xf>
    <xf numFmtId="0" fontId="58" fillId="0" borderId="28" xfId="0" applyFont="1" applyFill="1" applyBorder="1" applyAlignment="1" applyProtection="1">
      <alignment vertical="center"/>
    </xf>
    <xf numFmtId="0" fontId="0" fillId="0" borderId="1" xfId="0" applyFont="1" applyFill="1" applyBorder="1" applyAlignment="1" applyProtection="1">
      <alignment horizontal="left"/>
    </xf>
    <xf numFmtId="0" fontId="0" fillId="0" borderId="0" xfId="0" applyFont="1" applyFill="1" applyBorder="1" applyAlignment="1" applyProtection="1">
      <alignment horizontal="left"/>
    </xf>
    <xf numFmtId="0" fontId="112" fillId="0" borderId="30" xfId="0" applyFont="1" applyFill="1" applyBorder="1" applyAlignment="1" applyProtection="1">
      <alignment horizontal="center" vertical="center"/>
    </xf>
    <xf numFmtId="58" fontId="53" fillId="0" borderId="36"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right" vertical="center" wrapText="1"/>
    </xf>
    <xf numFmtId="0" fontId="119" fillId="0" borderId="36" xfId="43" applyNumberFormat="1" applyFont="1" applyBorder="1" applyAlignment="1" applyProtection="1">
      <alignment vertical="center"/>
    </xf>
    <xf numFmtId="0" fontId="119" fillId="0" borderId="55" xfId="43" applyNumberFormat="1" applyFont="1" applyBorder="1" applyAlignment="1" applyProtection="1">
      <alignment vertical="center"/>
    </xf>
    <xf numFmtId="0" fontId="56" fillId="0" borderId="0" xfId="0" applyFont="1" applyFill="1" applyBorder="1" applyAlignment="1" applyProtection="1">
      <alignment horizontal="center" vertical="center" shrinkToFit="1"/>
    </xf>
    <xf numFmtId="0" fontId="24" fillId="0" borderId="4" xfId="0" applyFont="1" applyBorder="1" applyAlignment="1">
      <alignment vertical="center"/>
    </xf>
    <xf numFmtId="180" fontId="0" fillId="0" borderId="65" xfId="0" applyNumberFormat="1" applyFill="1" applyBorder="1" applyAlignment="1" applyProtection="1">
      <alignment horizontal="center" vertical="center" wrapText="1"/>
      <protection locked="0"/>
    </xf>
    <xf numFmtId="180" fontId="0" fillId="0" borderId="66" xfId="0" applyNumberFormat="1" applyFill="1" applyBorder="1" applyAlignment="1" applyProtection="1">
      <alignment horizontal="center" vertical="center" wrapText="1"/>
      <protection locked="0"/>
    </xf>
    <xf numFmtId="180" fontId="0" fillId="0" borderId="67" xfId="0" applyNumberForma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vertical="center"/>
    </xf>
    <xf numFmtId="0" fontId="58" fillId="13" borderId="0" xfId="0" applyFont="1" applyFill="1" applyBorder="1" applyAlignment="1" applyProtection="1">
      <alignment vertical="center"/>
    </xf>
    <xf numFmtId="0" fontId="37" fillId="0" borderId="1" xfId="0" applyFont="1" applyFill="1" applyBorder="1" applyAlignment="1" applyProtection="1">
      <alignment vertical="center" shrinkToFit="1"/>
    </xf>
    <xf numFmtId="0" fontId="0" fillId="0" borderId="4" xfId="0" applyBorder="1" applyAlignment="1"/>
    <xf numFmtId="0" fontId="80" fillId="0" borderId="4" xfId="10" applyFont="1" applyBorder="1" applyAlignment="1" applyProtection="1">
      <alignment horizontal="center" vertical="center"/>
    </xf>
    <xf numFmtId="0" fontId="0" fillId="0" borderId="4" xfId="0" applyBorder="1" applyAlignment="1" applyProtection="1">
      <alignment horizontal="center" vertical="center" shrinkToFit="1"/>
      <protection locked="0"/>
    </xf>
    <xf numFmtId="0" fontId="0" fillId="0" borderId="0" xfId="0" applyAlignment="1">
      <alignment horizontal="left" vertical="center" wrapText="1"/>
    </xf>
    <xf numFmtId="0" fontId="81" fillId="0" borderId="0" xfId="10" applyFont="1" applyBorder="1" applyAlignment="1" applyProtection="1">
      <alignment vertical="center" wrapText="1"/>
    </xf>
    <xf numFmtId="0" fontId="0" fillId="0" borderId="0" xfId="0" applyBorder="1" applyAlignment="1">
      <alignment horizontal="left" vertical="center" wrapText="1"/>
    </xf>
    <xf numFmtId="176" fontId="81" fillId="0" borderId="0" xfId="10" applyNumberFormat="1" applyFont="1" applyBorder="1" applyAlignment="1" applyProtection="1">
      <alignment horizontal="center" vertical="center"/>
    </xf>
    <xf numFmtId="0" fontId="83" fillId="0" borderId="0" xfId="10" applyFont="1" applyBorder="1" applyAlignment="1" applyProtection="1">
      <alignment horizontal="left"/>
    </xf>
    <xf numFmtId="0" fontId="81" fillId="0" borderId="7" xfId="10" applyFont="1" applyBorder="1" applyAlignment="1" applyProtection="1">
      <alignment vertical="center" wrapText="1"/>
    </xf>
    <xf numFmtId="0" fontId="81" fillId="0" borderId="6" xfId="10" applyFont="1" applyBorder="1" applyAlignment="1" applyProtection="1">
      <alignment vertical="center"/>
    </xf>
    <xf numFmtId="0" fontId="80" fillId="0" borderId="26" xfId="10" applyFont="1" applyBorder="1" applyAlignment="1" applyProtection="1">
      <alignment horizontal="center" vertical="center"/>
      <protection locked="0"/>
    </xf>
    <xf numFmtId="0" fontId="80" fillId="0" borderId="5" xfId="10" applyFont="1" applyBorder="1" applyAlignment="1" applyProtection="1">
      <alignment horizontal="left" vertical="center"/>
    </xf>
    <xf numFmtId="0" fontId="80" fillId="0" borderId="5" xfId="10" applyFont="1" applyBorder="1" applyAlignment="1" applyProtection="1">
      <alignment horizontal="center" vertical="center"/>
    </xf>
    <xf numFmtId="0" fontId="81" fillId="0" borderId="9" xfId="10" applyFont="1" applyBorder="1" applyProtection="1">
      <alignment vertical="center"/>
    </xf>
    <xf numFmtId="0" fontId="81" fillId="9" borderId="0" xfId="10" applyFont="1" applyFill="1" applyBorder="1" applyProtection="1">
      <alignment vertical="center"/>
      <protection locked="0"/>
    </xf>
    <xf numFmtId="0" fontId="81" fillId="9" borderId="0" xfId="10" applyFont="1" applyFill="1" applyProtection="1">
      <alignment vertical="center"/>
      <protection locked="0"/>
    </xf>
    <xf numFmtId="0" fontId="27" fillId="9" borderId="0" xfId="0" applyFont="1" applyFill="1" applyAlignment="1" applyProtection="1">
      <alignment vertical="center"/>
      <protection locked="0"/>
    </xf>
    <xf numFmtId="0" fontId="81" fillId="0" borderId="0" xfId="10" applyFont="1" applyProtection="1">
      <alignment vertical="center"/>
      <protection locked="0"/>
    </xf>
    <xf numFmtId="0" fontId="42" fillId="0" borderId="10" xfId="0" applyFont="1" applyFill="1" applyBorder="1" applyAlignment="1" applyProtection="1">
      <alignment vertical="center" shrinkToFit="1"/>
    </xf>
    <xf numFmtId="0" fontId="159" fillId="0" borderId="35" xfId="17" applyFont="1" applyFill="1" applyBorder="1" applyAlignment="1" applyProtection="1">
      <alignment vertical="center"/>
    </xf>
    <xf numFmtId="0" fontId="150" fillId="0" borderId="50" xfId="0" applyFont="1" applyFill="1" applyBorder="1" applyAlignment="1" applyProtection="1">
      <alignment vertical="center"/>
    </xf>
    <xf numFmtId="0" fontId="0" fillId="0" borderId="0" xfId="0" applyAlignment="1">
      <alignment vertical="center"/>
    </xf>
    <xf numFmtId="0" fontId="42" fillId="0" borderId="4" xfId="0" applyFont="1" applyFill="1" applyBorder="1" applyAlignment="1">
      <alignment vertical="center" shrinkToFit="1"/>
    </xf>
    <xf numFmtId="0" fontId="42" fillId="0" borderId="10" xfId="0" applyFont="1" applyFill="1" applyBorder="1" applyAlignment="1">
      <alignment vertical="center" shrinkToFit="1"/>
    </xf>
    <xf numFmtId="0" fontId="70" fillId="0" borderId="4" xfId="10" applyFont="1" applyBorder="1" applyAlignment="1" applyProtection="1">
      <alignment horizontal="center" vertical="center"/>
    </xf>
    <xf numFmtId="0" fontId="71" fillId="0" borderId="0" xfId="10" applyFont="1" applyAlignment="1" applyProtection="1">
      <alignment horizontal="center" vertical="center"/>
    </xf>
    <xf numFmtId="0" fontId="0" fillId="8" borderId="121" xfId="5" applyFont="1" applyFill="1" applyBorder="1" applyAlignment="1">
      <alignment horizontal="right"/>
    </xf>
    <xf numFmtId="49" fontId="23" fillId="0" borderId="2" xfId="3" applyNumberFormat="1" applyFont="1" applyFill="1" applyBorder="1" applyAlignment="1" applyProtection="1">
      <alignment horizontal="center" vertical="center"/>
      <protection locked="0"/>
    </xf>
    <xf numFmtId="49" fontId="23" fillId="0" borderId="2" xfId="3" applyNumberFormat="1" applyFont="1" applyFill="1" applyBorder="1" applyAlignment="1" applyProtection="1">
      <alignment horizontal="center" vertical="center" wrapText="1"/>
      <protection locked="0"/>
    </xf>
    <xf numFmtId="49" fontId="19" fillId="0" borderId="2" xfId="3" applyNumberFormat="1" applyFill="1" applyBorder="1" applyAlignment="1" applyProtection="1">
      <alignment horizontal="center" vertical="center"/>
      <protection locked="0"/>
    </xf>
    <xf numFmtId="0" fontId="58" fillId="8" borderId="26" xfId="5" applyFont="1" applyFill="1" applyBorder="1"/>
    <xf numFmtId="0" fontId="58" fillId="8" borderId="26" xfId="5" applyFont="1" applyFill="1" applyBorder="1" applyAlignment="1">
      <alignment horizontal="center" vertical="center"/>
    </xf>
    <xf numFmtId="9" fontId="58" fillId="0" borderId="129" xfId="5" applyNumberFormat="1" applyFont="1" applyFill="1" applyBorder="1" applyAlignment="1" applyProtection="1">
      <alignment horizontal="center"/>
    </xf>
    <xf numFmtId="0" fontId="0" fillId="0" borderId="4" xfId="0" applyFont="1" applyFill="1" applyBorder="1" applyAlignment="1" applyProtection="1">
      <alignment horizontal="center" vertical="center"/>
    </xf>
    <xf numFmtId="38" fontId="165" fillId="0" borderId="68" xfId="1" applyFont="1" applyBorder="1" applyAlignment="1" applyProtection="1">
      <alignment horizontal="center" vertical="center"/>
    </xf>
    <xf numFmtId="38" fontId="165" fillId="0" borderId="68" xfId="1" applyFont="1" applyFill="1" applyBorder="1" applyAlignment="1" applyProtection="1">
      <alignment horizontal="center" vertical="center"/>
    </xf>
    <xf numFmtId="0" fontId="0" fillId="0" borderId="5" xfId="0" applyFill="1" applyBorder="1" applyAlignment="1" applyProtection="1">
      <alignment horizontal="center"/>
    </xf>
    <xf numFmtId="20" fontId="0" fillId="0" borderId="5" xfId="0" applyNumberFormat="1" applyFont="1" applyFill="1" applyBorder="1" applyAlignment="1" applyProtection="1">
      <alignment horizontal="center"/>
      <protection locked="0"/>
    </xf>
    <xf numFmtId="0" fontId="0" fillId="0" borderId="5" xfId="0" applyFont="1" applyFill="1" applyBorder="1" applyAlignment="1" applyProtection="1">
      <alignment horizontal="center"/>
      <protection locked="0"/>
    </xf>
    <xf numFmtId="0" fontId="0" fillId="0" borderId="0" xfId="0"/>
    <xf numFmtId="0" fontId="0" fillId="0" borderId="0" xfId="0" applyFont="1" applyFill="1" applyAlignment="1" applyProtection="1">
      <alignment horizontal="left" vertical="center" indent="1"/>
      <protection locked="0"/>
    </xf>
    <xf numFmtId="0" fontId="24" fillId="0" borderId="3" xfId="4" applyFont="1" applyFill="1" applyBorder="1" applyAlignment="1" applyProtection="1">
      <alignment horizontal="left" vertical="center"/>
    </xf>
    <xf numFmtId="0" fontId="0" fillId="0" borderId="0" xfId="0" applyAlignment="1">
      <alignment vertical="center"/>
    </xf>
    <xf numFmtId="0" fontId="40" fillId="0" borderId="50" xfId="0" applyFont="1" applyFill="1" applyBorder="1" applyAlignment="1" applyProtection="1">
      <alignment horizontal="center" vertical="center" wrapText="1"/>
    </xf>
    <xf numFmtId="0" fontId="25" fillId="15" borderId="122" xfId="4" applyFont="1" applyFill="1" applyBorder="1" applyAlignment="1" applyProtection="1">
      <alignment horizontal="left" vertical="center"/>
      <protection locked="0"/>
    </xf>
    <xf numFmtId="0" fontId="40" fillId="0" borderId="0" xfId="0" applyFont="1" applyFill="1" applyBorder="1" applyAlignment="1" applyProtection="1">
      <alignment horizontal="center" vertical="center" wrapText="1"/>
    </xf>
    <xf numFmtId="0" fontId="40" fillId="0" borderId="52" xfId="0" applyFont="1" applyFill="1" applyBorder="1" applyAlignment="1" applyProtection="1">
      <alignment horizontal="center" vertical="center" wrapText="1"/>
    </xf>
    <xf numFmtId="0" fontId="40" fillId="0" borderId="0" xfId="0" applyFont="1" applyFill="1" applyBorder="1" applyAlignment="1" applyProtection="1">
      <alignment horizontal="left" vertical="center"/>
    </xf>
    <xf numFmtId="0" fontId="71" fillId="0" borderId="0" xfId="10" applyFont="1" applyAlignment="1" applyProtection="1">
      <alignment horizontal="center" vertical="center"/>
    </xf>
    <xf numFmtId="0" fontId="81" fillId="0" borderId="2" xfId="10" applyFont="1" applyBorder="1" applyAlignment="1" applyProtection="1">
      <alignment horizontal="center" vertical="center"/>
    </xf>
    <xf numFmtId="0" fontId="80" fillId="0" borderId="3" xfId="10" applyFont="1" applyBorder="1" applyAlignment="1" applyProtection="1">
      <alignment horizontal="center" vertical="center"/>
    </xf>
    <xf numFmtId="0" fontId="81" fillId="0" borderId="4" xfId="10" applyFont="1" applyBorder="1" applyAlignment="1" applyProtection="1">
      <alignment horizontal="center" vertical="center"/>
    </xf>
    <xf numFmtId="0" fontId="0" fillId="0" borderId="4" xfId="0" applyBorder="1" applyAlignment="1" applyProtection="1">
      <alignment horizontal="center" vertical="center" shrinkToFit="1"/>
    </xf>
    <xf numFmtId="0" fontId="42" fillId="0" borderId="4" xfId="0" applyFont="1" applyFill="1" applyBorder="1" applyAlignment="1" applyProtection="1">
      <alignment vertical="center" shrinkToFit="1"/>
    </xf>
    <xf numFmtId="0" fontId="42" fillId="0" borderId="10" xfId="0" applyFont="1" applyFill="1" applyBorder="1" applyAlignment="1" applyProtection="1">
      <alignment vertical="center" shrinkToFit="1"/>
    </xf>
    <xf numFmtId="0" fontId="0" fillId="0" borderId="4" xfId="0" applyBorder="1" applyAlignment="1" applyProtection="1"/>
    <xf numFmtId="0" fontId="0" fillId="0" borderId="0" xfId="0" applyAlignment="1" applyProtection="1">
      <alignment horizontal="left" vertical="center" wrapText="1"/>
    </xf>
    <xf numFmtId="0" fontId="0" fillId="0" borderId="0" xfId="0" applyBorder="1" applyAlignment="1" applyProtection="1">
      <alignment horizontal="left" vertical="center" wrapText="1"/>
    </xf>
    <xf numFmtId="0" fontId="0" fillId="0" borderId="0" xfId="0" applyAlignment="1">
      <alignment vertical="center"/>
    </xf>
    <xf numFmtId="0" fontId="40" fillId="0" borderId="0" xfId="0" applyFont="1" applyFill="1" applyBorder="1" applyAlignment="1" applyProtection="1">
      <alignment horizontal="right" vertical="center" wrapText="1"/>
    </xf>
    <xf numFmtId="0" fontId="40" fillId="0" borderId="0" xfId="0" applyFont="1" applyFill="1" applyBorder="1" applyAlignment="1" applyProtection="1">
      <alignment horizontal="left" vertical="center" shrinkToFit="1"/>
    </xf>
    <xf numFmtId="0" fontId="40" fillId="0" borderId="52" xfId="0" applyFont="1" applyFill="1" applyBorder="1" applyAlignment="1" applyProtection="1">
      <alignment horizontal="left" vertical="center" shrinkToFit="1"/>
    </xf>
    <xf numFmtId="0" fontId="40" fillId="0" borderId="0" xfId="0" applyFont="1" applyFill="1" applyBorder="1" applyAlignment="1" applyProtection="1">
      <alignment horizontal="center" vertical="center" wrapText="1"/>
    </xf>
    <xf numFmtId="0" fontId="40" fillId="0" borderId="52" xfId="0" applyFont="1" applyFill="1" applyBorder="1" applyAlignment="1" applyProtection="1">
      <alignment horizontal="center" vertical="center" wrapText="1"/>
    </xf>
    <xf numFmtId="0" fontId="0" fillId="0" borderId="0" xfId="0" applyAlignment="1">
      <alignment vertical="center"/>
    </xf>
    <xf numFmtId="0" fontId="0" fillId="0" borderId="0" xfId="0"/>
    <xf numFmtId="0" fontId="0" fillId="0" borderId="27" xfId="0" applyFont="1" applyFill="1" applyBorder="1" applyAlignment="1" applyProtection="1">
      <alignment vertical="center" textRotation="255"/>
    </xf>
    <xf numFmtId="0" fontId="0" fillId="0" borderId="5" xfId="0" applyFont="1" applyFill="1" applyBorder="1" applyAlignment="1" applyProtection="1">
      <alignment horizontal="center" vertical="center" textRotation="255" shrinkToFit="1"/>
      <protection locked="0"/>
    </xf>
    <xf numFmtId="0" fontId="0" fillId="0" borderId="84" xfId="0" applyFont="1" applyFill="1" applyBorder="1" applyAlignment="1" applyProtection="1">
      <alignment horizontal="center" vertical="center" textRotation="255" shrinkToFit="1"/>
      <protection locked="0"/>
    </xf>
    <xf numFmtId="0" fontId="0" fillId="0" borderId="84" xfId="0" applyFont="1" applyFill="1" applyBorder="1" applyAlignment="1" applyProtection="1">
      <alignment horizontal="center" vertical="center" shrinkToFit="1"/>
      <protection locked="0"/>
    </xf>
    <xf numFmtId="0" fontId="0" fillId="0" borderId="7" xfId="0" applyFont="1" applyFill="1" applyBorder="1" applyAlignment="1" applyProtection="1">
      <alignment horizontal="center" vertical="center" textRotation="255" shrinkToFit="1"/>
      <protection locked="0"/>
    </xf>
    <xf numFmtId="0" fontId="0" fillId="0" borderId="88" xfId="0" applyFont="1" applyFill="1" applyBorder="1" applyAlignment="1" applyProtection="1">
      <alignment horizontal="center" vertical="center" textRotation="255" shrinkToFit="1"/>
      <protection locked="0"/>
    </xf>
    <xf numFmtId="185" fontId="0" fillId="0" borderId="84" xfId="0" applyNumberFormat="1" applyFont="1" applyFill="1" applyBorder="1" applyAlignment="1" applyProtection="1">
      <alignment horizontal="center" vertical="center" shrinkToFit="1"/>
      <protection locked="0"/>
    </xf>
    <xf numFmtId="185" fontId="0" fillId="0" borderId="126" xfId="0" applyNumberFormat="1" applyFont="1" applyFill="1" applyBorder="1" applyAlignment="1" applyProtection="1">
      <alignment horizontal="center" vertical="center" shrinkToFit="1"/>
      <protection locked="0"/>
    </xf>
    <xf numFmtId="185" fontId="0" fillId="0" borderId="127" xfId="0" applyNumberFormat="1" applyFont="1" applyFill="1" applyBorder="1" applyAlignment="1" applyProtection="1">
      <alignment horizontal="center" vertical="center" shrinkToFit="1"/>
      <protection locked="0"/>
    </xf>
    <xf numFmtId="185" fontId="0" fillId="0" borderId="91" xfId="7" applyNumberFormat="1" applyFont="1" applyFill="1" applyBorder="1" applyAlignment="1" applyProtection="1">
      <alignment horizontal="center" vertical="center"/>
      <protection locked="0"/>
    </xf>
    <xf numFmtId="185" fontId="0" fillId="0" borderId="7" xfId="0" applyNumberFormat="1" applyFont="1" applyFill="1" applyBorder="1" applyAlignment="1" applyProtection="1">
      <alignment horizontal="center" vertical="center" shrinkToFit="1"/>
      <protection locked="0"/>
    </xf>
    <xf numFmtId="185" fontId="0" fillId="0" borderId="9" xfId="0" applyNumberFormat="1" applyFont="1" applyFill="1" applyBorder="1" applyAlignment="1" applyProtection="1">
      <alignment horizontal="center" vertical="center" shrinkToFit="1"/>
      <protection locked="0"/>
    </xf>
    <xf numFmtId="185" fontId="0" fillId="0" borderId="84" xfId="0" applyNumberFormat="1" applyFill="1" applyBorder="1" applyAlignment="1" applyProtection="1">
      <alignment horizontal="center" vertical="center" shrinkToFit="1"/>
      <protection locked="0"/>
    </xf>
    <xf numFmtId="185" fontId="0" fillId="0" borderId="89" xfId="7" applyNumberFormat="1" applyFont="1" applyFill="1" applyBorder="1" applyAlignment="1" applyProtection="1">
      <alignment horizontal="center" vertical="center"/>
      <protection locked="0"/>
    </xf>
    <xf numFmtId="185" fontId="0" fillId="0" borderId="88" xfId="0" applyNumberFormat="1" applyFont="1" applyFill="1" applyBorder="1" applyAlignment="1" applyProtection="1">
      <alignment horizontal="center" vertical="center" shrinkToFit="1"/>
      <protection locked="0"/>
    </xf>
    <xf numFmtId="185" fontId="0" fillId="0" borderId="85" xfId="0" applyNumberFormat="1" applyFont="1" applyFill="1" applyBorder="1" applyAlignment="1" applyProtection="1">
      <alignment horizontal="center" vertical="center" shrinkToFit="1"/>
      <protection locked="0"/>
    </xf>
    <xf numFmtId="185" fontId="0" fillId="0" borderId="12" xfId="7" applyNumberFormat="1" applyFont="1" applyFill="1" applyBorder="1" applyAlignment="1" applyProtection="1">
      <alignment horizontal="center" vertical="center"/>
      <protection locked="0"/>
    </xf>
    <xf numFmtId="185" fontId="0" fillId="0" borderId="87" xfId="0" applyNumberFormat="1" applyFont="1" applyFill="1" applyBorder="1" applyAlignment="1" applyProtection="1">
      <alignment horizontal="center" vertical="center" shrinkToFit="1"/>
      <protection locked="0"/>
    </xf>
    <xf numFmtId="185" fontId="0" fillId="0" borderId="128" xfId="7" applyNumberFormat="1" applyFont="1" applyFill="1" applyBorder="1" applyAlignment="1" applyProtection="1">
      <alignment horizontal="center" vertical="center"/>
      <protection locked="0"/>
    </xf>
    <xf numFmtId="185" fontId="0" fillId="0" borderId="87" xfId="0" applyNumberFormat="1" applyFill="1" applyBorder="1" applyAlignment="1" applyProtection="1">
      <alignment horizontal="center" vertical="center" shrinkToFit="1"/>
      <protection locked="0"/>
    </xf>
    <xf numFmtId="0" fontId="149" fillId="9" borderId="0" xfId="0" applyFont="1" applyFill="1" applyAlignment="1" applyProtection="1">
      <alignment vertical="center"/>
    </xf>
    <xf numFmtId="0" fontId="213" fillId="0" borderId="0" xfId="0" applyFont="1" applyAlignment="1">
      <alignment horizontal="justify" vertical="center"/>
    </xf>
    <xf numFmtId="0" fontId="214" fillId="0" borderId="0" xfId="0" applyFont="1"/>
    <xf numFmtId="0" fontId="6" fillId="0" borderId="0" xfId="556" applyFont="1" applyProtection="1">
      <alignment vertical="center"/>
    </xf>
    <xf numFmtId="0" fontId="0" fillId="0" borderId="0" xfId="556" applyFont="1" applyAlignment="1" applyProtection="1">
      <alignment horizontal="right" vertical="top"/>
    </xf>
    <xf numFmtId="0" fontId="0" fillId="0" borderId="0" xfId="556" applyFont="1" applyAlignment="1" applyProtection="1">
      <alignment horizontal="right" vertical="center"/>
    </xf>
    <xf numFmtId="58" fontId="23" fillId="9" borderId="0" xfId="0" applyNumberFormat="1" applyFont="1" applyFill="1" applyBorder="1" applyAlignment="1" applyProtection="1">
      <alignment vertical="center" shrinkToFit="1"/>
    </xf>
    <xf numFmtId="0" fontId="6" fillId="0" borderId="0" xfId="556" applyBorder="1" applyProtection="1">
      <alignment vertical="center"/>
    </xf>
    <xf numFmtId="0" fontId="6" fillId="9" borderId="0" xfId="556" applyFill="1" applyAlignment="1" applyProtection="1"/>
    <xf numFmtId="0" fontId="6" fillId="0" borderId="0" xfId="556" applyAlignment="1" applyProtection="1"/>
    <xf numFmtId="0" fontId="6" fillId="9" borderId="0" xfId="556" applyFill="1" applyAlignment="1" applyProtection="1">
      <alignment horizontal="center" vertical="center"/>
    </xf>
    <xf numFmtId="0" fontId="6" fillId="0" borderId="0" xfId="556" applyAlignment="1" applyProtection="1">
      <alignment horizontal="center" vertical="center"/>
    </xf>
    <xf numFmtId="0" fontId="0" fillId="9" borderId="0" xfId="556" applyFont="1" applyFill="1" applyProtection="1">
      <alignment vertical="center"/>
    </xf>
    <xf numFmtId="0" fontId="0" fillId="0" borderId="0" xfId="556" applyFont="1" applyProtection="1">
      <alignment vertical="center"/>
    </xf>
    <xf numFmtId="0" fontId="6" fillId="0" borderId="8" xfId="556" applyFont="1" applyBorder="1" applyAlignment="1" applyProtection="1"/>
    <xf numFmtId="0" fontId="6" fillId="0" borderId="5" xfId="556" applyFont="1" applyBorder="1" applyAlignment="1" applyProtection="1"/>
    <xf numFmtId="0" fontId="6" fillId="0" borderId="5" xfId="556" applyBorder="1" applyAlignment="1" applyProtection="1"/>
    <xf numFmtId="0" fontId="0" fillId="0" borderId="5" xfId="556" applyFont="1" applyBorder="1" applyAlignment="1" applyProtection="1"/>
    <xf numFmtId="0" fontId="6" fillId="0" borderId="5" xfId="556" applyBorder="1" applyProtection="1">
      <alignment vertical="center"/>
    </xf>
    <xf numFmtId="0" fontId="6" fillId="0" borderId="9" xfId="556" applyBorder="1" applyProtection="1">
      <alignment vertical="center"/>
    </xf>
    <xf numFmtId="0" fontId="6" fillId="0" borderId="6" xfId="556" applyBorder="1" applyProtection="1">
      <alignment vertical="center"/>
    </xf>
    <xf numFmtId="0" fontId="6" fillId="0" borderId="7" xfId="556" applyBorder="1" applyProtection="1">
      <alignment vertical="center"/>
    </xf>
    <xf numFmtId="0" fontId="6" fillId="0" borderId="6" xfId="556" applyFont="1" applyBorder="1" applyAlignment="1" applyProtection="1">
      <alignment vertical="center"/>
    </xf>
    <xf numFmtId="0" fontId="0" fillId="0" borderId="0" xfId="556" applyFont="1" applyBorder="1" applyAlignment="1" applyProtection="1">
      <alignment vertical="center"/>
    </xf>
    <xf numFmtId="0" fontId="6" fillId="0" borderId="0" xfId="556" applyBorder="1" applyAlignment="1" applyProtection="1">
      <alignment vertical="center"/>
    </xf>
    <xf numFmtId="0" fontId="0" fillId="0" borderId="11" xfId="556" applyFont="1" applyBorder="1" applyAlignment="1" applyProtection="1">
      <alignment vertical="center"/>
    </xf>
    <xf numFmtId="0" fontId="0" fillId="0" borderId="1" xfId="556" applyFont="1" applyBorder="1" applyAlignment="1" applyProtection="1">
      <alignment vertical="center"/>
    </xf>
    <xf numFmtId="0" fontId="6" fillId="0" borderId="1" xfId="556" applyBorder="1" applyProtection="1">
      <alignment vertical="center"/>
    </xf>
    <xf numFmtId="0" fontId="6" fillId="0" borderId="12" xfId="556" applyBorder="1" applyProtection="1">
      <alignment vertical="center"/>
    </xf>
    <xf numFmtId="0" fontId="19" fillId="0" borderId="8" xfId="3" applyFont="1" applyBorder="1" applyAlignment="1" applyProtection="1">
      <alignment horizontal="center" vertical="center"/>
    </xf>
    <xf numFmtId="0" fontId="19" fillId="0" borderId="5" xfId="3" applyFont="1" applyBorder="1" applyAlignment="1" applyProtection="1">
      <alignment horizontal="center" vertical="center"/>
    </xf>
    <xf numFmtId="0" fontId="208" fillId="0" borderId="5" xfId="3" applyFont="1" applyFill="1" applyBorder="1" applyAlignment="1" applyProtection="1">
      <alignment horizontal="left" vertical="center"/>
    </xf>
    <xf numFmtId="0" fontId="4" fillId="0" borderId="5" xfId="556" applyFont="1" applyBorder="1" applyAlignment="1" applyProtection="1"/>
    <xf numFmtId="0" fontId="216" fillId="9" borderId="0" xfId="0" applyFont="1" applyFill="1" applyProtection="1"/>
    <xf numFmtId="0" fontId="174" fillId="0" borderId="0" xfId="0" applyFont="1" applyAlignment="1">
      <alignment horizontal="right" vertical="center"/>
    </xf>
    <xf numFmtId="0" fontId="25" fillId="0" borderId="28" xfId="4" applyFont="1" applyBorder="1" applyAlignment="1" applyProtection="1">
      <alignment horizontal="center" vertical="center"/>
    </xf>
    <xf numFmtId="0" fontId="24" fillId="0" borderId="11" xfId="4" applyFont="1" applyBorder="1" applyAlignment="1" applyProtection="1">
      <alignment horizontal="left" vertical="center"/>
    </xf>
    <xf numFmtId="0" fontId="0" fillId="0" borderId="2" xfId="556" applyFont="1" applyBorder="1" applyAlignment="1" applyProtection="1">
      <alignment horizontal="center" vertical="center" wrapText="1"/>
    </xf>
    <xf numFmtId="0" fontId="0" fillId="0" borderId="2" xfId="556" applyFont="1" applyBorder="1" applyAlignment="1" applyProtection="1">
      <alignment horizontal="center" vertical="center"/>
    </xf>
    <xf numFmtId="0" fontId="0" fillId="0" borderId="28" xfId="0" applyBorder="1" applyAlignment="1">
      <alignment horizontal="center" vertical="center"/>
    </xf>
    <xf numFmtId="0" fontId="0" fillId="0" borderId="27" xfId="0" applyBorder="1" applyAlignment="1">
      <alignment horizontal="center" vertical="center"/>
    </xf>
    <xf numFmtId="0" fontId="217" fillId="0" borderId="26" xfId="6" applyFont="1" applyFill="1" applyBorder="1" applyAlignment="1" applyProtection="1">
      <alignment vertical="center"/>
    </xf>
    <xf numFmtId="0" fontId="217" fillId="0" borderId="5" xfId="6" applyFont="1" applyBorder="1" applyAlignment="1" applyProtection="1">
      <alignment vertical="center"/>
    </xf>
    <xf numFmtId="0" fontId="217" fillId="0" borderId="120" xfId="6" applyFont="1" applyFill="1" applyBorder="1" applyAlignment="1" applyProtection="1">
      <alignment vertical="center"/>
    </xf>
    <xf numFmtId="0" fontId="217" fillId="0" borderId="129" xfId="6" applyFont="1" applyFill="1" applyBorder="1" applyAlignment="1" applyProtection="1">
      <alignment vertical="center"/>
    </xf>
    <xf numFmtId="0" fontId="217" fillId="0" borderId="4" xfId="6" applyFont="1" applyFill="1" applyBorder="1" applyAlignment="1" applyProtection="1">
      <alignment vertical="center"/>
    </xf>
    <xf numFmtId="0" fontId="217" fillId="0" borderId="0" xfId="6" applyFont="1" applyFill="1" applyBorder="1" applyAlignment="1" applyProtection="1">
      <alignment horizontal="left" vertical="center"/>
    </xf>
    <xf numFmtId="0" fontId="217" fillId="0" borderId="4" xfId="6" applyFont="1" applyBorder="1" applyAlignment="1" applyProtection="1">
      <alignment vertical="center"/>
    </xf>
    <xf numFmtId="0" fontId="217" fillId="0" borderId="4" xfId="6" applyFont="1" applyBorder="1" applyAlignment="1" applyProtection="1">
      <alignment horizontal="left" vertical="center"/>
    </xf>
    <xf numFmtId="0" fontId="217" fillId="0" borderId="4" xfId="6" applyFont="1" applyFill="1" applyBorder="1" applyAlignment="1" applyProtection="1">
      <alignment horizontal="left" vertical="center" wrapText="1"/>
    </xf>
    <xf numFmtId="0" fontId="217" fillId="0" borderId="120" xfId="6" applyFont="1" applyFill="1" applyBorder="1" applyAlignment="1" applyProtection="1">
      <alignment horizontal="left" vertical="center"/>
    </xf>
    <xf numFmtId="0" fontId="217" fillId="0" borderId="129" xfId="6" applyFont="1" applyFill="1" applyBorder="1" applyAlignment="1" applyProtection="1">
      <alignment horizontal="left" vertical="center"/>
    </xf>
    <xf numFmtId="0" fontId="217" fillId="0" borderId="4" xfId="6" applyFont="1" applyFill="1" applyBorder="1" applyAlignment="1" applyProtection="1">
      <alignment horizontal="left" vertical="center"/>
    </xf>
    <xf numFmtId="0" fontId="217" fillId="0" borderId="120" xfId="6" applyFont="1" applyFill="1" applyBorder="1" applyAlignment="1" applyProtection="1">
      <alignment horizontal="left" vertical="center" wrapText="1"/>
    </xf>
    <xf numFmtId="0" fontId="217" fillId="0" borderId="129" xfId="6" applyFont="1" applyFill="1" applyBorder="1" applyAlignment="1" applyProtection="1">
      <alignment horizontal="left" vertical="center" wrapText="1"/>
    </xf>
    <xf numFmtId="0" fontId="217" fillId="0" borderId="31" xfId="6" applyFont="1" applyFill="1" applyBorder="1" applyAlignment="1" applyProtection="1">
      <alignment horizontal="left" vertical="center"/>
    </xf>
    <xf numFmtId="0" fontId="217" fillId="0" borderId="155" xfId="6" applyFont="1" applyFill="1" applyBorder="1" applyAlignment="1" applyProtection="1">
      <alignment horizontal="left" vertical="center"/>
    </xf>
    <xf numFmtId="0" fontId="217" fillId="0" borderId="120" xfId="6" applyFont="1" applyBorder="1" applyAlignment="1" applyProtection="1">
      <alignment vertical="center"/>
    </xf>
    <xf numFmtId="0" fontId="217" fillId="0" borderId="216" xfId="6" applyFont="1" applyBorder="1" applyAlignment="1" applyProtection="1">
      <alignment vertical="center"/>
    </xf>
    <xf numFmtId="0" fontId="219" fillId="0" borderId="204" xfId="6" applyFont="1" applyFill="1" applyBorder="1" applyAlignment="1" applyProtection="1">
      <alignment vertical="center"/>
    </xf>
    <xf numFmtId="0" fontId="220" fillId="0" borderId="204" xfId="6" applyFont="1" applyFill="1" applyBorder="1" applyAlignment="1" applyProtection="1">
      <alignment vertical="center"/>
    </xf>
    <xf numFmtId="0" fontId="221" fillId="0" borderId="204" xfId="6" applyFont="1" applyFill="1" applyBorder="1" applyAlignment="1" applyProtection="1">
      <alignment vertical="center"/>
    </xf>
    <xf numFmtId="0" fontId="222" fillId="0" borderId="204" xfId="6" applyFont="1" applyFill="1" applyBorder="1" applyAlignment="1" applyProtection="1">
      <alignment vertical="center"/>
    </xf>
    <xf numFmtId="0" fontId="220" fillId="0" borderId="204" xfId="6" quotePrefix="1" applyFont="1" applyFill="1" applyBorder="1" applyAlignment="1" applyProtection="1">
      <alignment vertical="center"/>
    </xf>
    <xf numFmtId="0" fontId="220" fillId="0" borderId="222" xfId="6" applyFont="1" applyFill="1" applyBorder="1" applyAlignment="1" applyProtection="1">
      <alignment vertical="center"/>
    </xf>
    <xf numFmtId="0" fontId="217" fillId="0" borderId="204" xfId="6" applyFont="1" applyFill="1" applyBorder="1" applyAlignment="1" applyProtection="1">
      <alignment vertical="center"/>
    </xf>
    <xf numFmtId="0" fontId="222" fillId="0" borderId="204" xfId="6" applyFont="1" applyFill="1" applyBorder="1" applyAlignment="1" applyProtection="1">
      <alignment vertical="center"/>
      <protection locked="0"/>
    </xf>
    <xf numFmtId="0" fontId="25" fillId="21" borderId="29" xfId="4" applyFont="1" applyFill="1" applyBorder="1" applyAlignment="1" applyProtection="1">
      <alignment horizontal="left" vertical="center"/>
      <protection locked="0"/>
    </xf>
    <xf numFmtId="0" fontId="163" fillId="21" borderId="30" xfId="4" applyFont="1" applyFill="1" applyBorder="1" applyAlignment="1" applyProtection="1">
      <alignment horizontal="left" vertical="center"/>
      <protection locked="0"/>
    </xf>
    <xf numFmtId="0" fontId="25" fillId="21" borderId="30" xfId="4" applyFont="1" applyFill="1" applyBorder="1" applyAlignment="1" applyProtection="1">
      <alignment horizontal="left" vertical="center"/>
      <protection locked="0"/>
    </xf>
    <xf numFmtId="0" fontId="113" fillId="21" borderId="26" xfId="4" applyFont="1" applyFill="1" applyBorder="1" applyAlignment="1" applyProtection="1">
      <alignment vertical="center"/>
    </xf>
    <xf numFmtId="0" fontId="25" fillId="21" borderId="137" xfId="4" applyFont="1" applyFill="1" applyBorder="1" applyAlignment="1" applyProtection="1">
      <alignment horizontal="left" vertical="center"/>
      <protection locked="0"/>
    </xf>
    <xf numFmtId="0" fontId="25" fillId="21" borderId="22" xfId="4" applyFont="1" applyFill="1" applyBorder="1" applyAlignment="1" applyProtection="1">
      <alignment horizontal="left" vertical="center"/>
      <protection locked="0"/>
    </xf>
    <xf numFmtId="0" fontId="58" fillId="21" borderId="22" xfId="0" applyFont="1" applyFill="1" applyBorder="1" applyAlignment="1">
      <alignment vertical="center"/>
    </xf>
    <xf numFmtId="0" fontId="164" fillId="21" borderId="0" xfId="4" applyFont="1" applyFill="1" applyBorder="1" applyAlignment="1" applyProtection="1">
      <alignment horizontal="right" vertical="center"/>
    </xf>
    <xf numFmtId="0" fontId="163" fillId="21" borderId="22" xfId="4" applyFont="1" applyFill="1" applyBorder="1" applyAlignment="1" applyProtection="1">
      <alignment horizontal="left" vertical="center"/>
      <protection locked="0"/>
    </xf>
    <xf numFmtId="0" fontId="116" fillId="21" borderId="22" xfId="0" applyFont="1" applyFill="1" applyBorder="1" applyAlignment="1">
      <alignment vertical="center"/>
    </xf>
    <xf numFmtId="0" fontId="113" fillId="21" borderId="0" xfId="4" applyFont="1" applyFill="1" applyBorder="1" applyAlignment="1" applyProtection="1">
      <alignment vertical="center"/>
    </xf>
    <xf numFmtId="0" fontId="25" fillId="21" borderId="22" xfId="4" applyFont="1" applyFill="1" applyBorder="1" applyAlignment="1" applyProtection="1">
      <alignment horizontal="center" vertical="center"/>
      <protection locked="0"/>
    </xf>
    <xf numFmtId="0" fontId="25" fillId="21" borderId="14" xfId="4" applyFont="1" applyFill="1" applyBorder="1" applyAlignment="1" applyProtection="1">
      <alignment horizontal="left" vertical="center"/>
      <protection locked="0"/>
    </xf>
    <xf numFmtId="0" fontId="58" fillId="21" borderId="14" xfId="0" applyFont="1" applyFill="1" applyBorder="1" applyAlignment="1">
      <alignment vertical="center"/>
    </xf>
    <xf numFmtId="0" fontId="24" fillId="21" borderId="14" xfId="0" applyFont="1" applyFill="1" applyBorder="1" applyAlignment="1">
      <alignment vertical="center"/>
    </xf>
    <xf numFmtId="0" fontId="113" fillId="21" borderId="6" xfId="4" applyFont="1" applyFill="1" applyBorder="1" applyAlignment="1" applyProtection="1">
      <alignment vertical="center"/>
    </xf>
    <xf numFmtId="0" fontId="25" fillId="21" borderId="0" xfId="4" applyFont="1" applyFill="1" applyBorder="1" applyAlignment="1" applyProtection="1">
      <alignment horizontal="left" vertical="center"/>
      <protection locked="0"/>
    </xf>
    <xf numFmtId="0" fontId="24" fillId="21" borderId="0" xfId="0" applyFont="1" applyFill="1" applyBorder="1" applyAlignment="1">
      <alignment vertical="center"/>
    </xf>
    <xf numFmtId="0" fontId="164" fillId="21" borderId="5" xfId="4" applyFont="1" applyFill="1" applyBorder="1" applyAlignment="1" applyProtection="1">
      <alignment horizontal="right" vertical="center"/>
    </xf>
    <xf numFmtId="0" fontId="58" fillId="21" borderId="137" xfId="0" applyFont="1" applyFill="1" applyBorder="1" applyAlignment="1">
      <alignment vertical="center"/>
    </xf>
    <xf numFmtId="0" fontId="25" fillId="21" borderId="145" xfId="4" applyFont="1" applyFill="1" applyBorder="1" applyAlignment="1" applyProtection="1">
      <alignment horizontal="left" vertical="center"/>
      <protection locked="0"/>
    </xf>
    <xf numFmtId="0" fontId="217" fillId="21" borderId="0" xfId="6" applyFont="1" applyFill="1" applyBorder="1" applyAlignment="1" applyProtection="1">
      <alignment vertical="center"/>
    </xf>
    <xf numFmtId="0" fontId="25" fillId="21" borderId="137" xfId="4" applyFont="1" applyFill="1" applyBorder="1" applyAlignment="1" applyProtection="1">
      <alignment horizontal="left" vertical="center" wrapText="1"/>
      <protection locked="0"/>
    </xf>
    <xf numFmtId="0" fontId="25" fillId="21" borderId="1" xfId="4" applyFont="1" applyFill="1" applyBorder="1" applyAlignment="1" applyProtection="1">
      <alignment horizontal="left" vertical="center"/>
      <protection locked="0"/>
    </xf>
    <xf numFmtId="0" fontId="25" fillId="21" borderId="31" xfId="4" applyFont="1" applyFill="1" applyBorder="1" applyAlignment="1" applyProtection="1">
      <alignment horizontal="center" vertical="center"/>
    </xf>
    <xf numFmtId="0" fontId="25" fillId="21" borderId="5" xfId="4" applyFont="1" applyFill="1" applyBorder="1" applyAlignment="1" applyProtection="1">
      <alignment horizontal="center" vertical="center"/>
    </xf>
    <xf numFmtId="0" fontId="25" fillId="21" borderId="33" xfId="4" applyFont="1" applyFill="1" applyBorder="1" applyAlignment="1" applyProtection="1">
      <alignment horizontal="left" vertical="center"/>
      <protection locked="0"/>
    </xf>
    <xf numFmtId="0" fontId="25" fillId="21" borderId="1" xfId="4" applyFont="1" applyFill="1" applyBorder="1" applyAlignment="1" applyProtection="1">
      <alignment vertical="center"/>
    </xf>
    <xf numFmtId="0" fontId="129" fillId="21" borderId="1" xfId="4" applyFont="1" applyFill="1" applyBorder="1" applyAlignment="1" applyProtection="1">
      <alignment horizontal="left" vertical="center"/>
      <protection locked="0"/>
    </xf>
    <xf numFmtId="0" fontId="0" fillId="0" borderId="26" xfId="0" applyBorder="1" applyAlignment="1">
      <alignment horizontal="center" vertical="center"/>
    </xf>
    <xf numFmtId="0" fontId="58" fillId="22" borderId="64" xfId="0" applyFont="1" applyFill="1" applyBorder="1" applyAlignment="1" applyProtection="1">
      <alignment horizontal="center" vertical="center"/>
    </xf>
    <xf numFmtId="0" fontId="58" fillId="22" borderId="73" xfId="0" applyFont="1" applyFill="1" applyBorder="1" applyAlignment="1" applyProtection="1">
      <alignment horizontal="center" vertical="center" textRotation="255"/>
    </xf>
    <xf numFmtId="0" fontId="105" fillId="9" borderId="0" xfId="0" applyFont="1" applyFill="1" applyBorder="1" applyAlignment="1" applyProtection="1">
      <alignment horizontal="left" vertical="center"/>
    </xf>
    <xf numFmtId="0" fontId="115" fillId="9" borderId="0" xfId="17" applyFont="1" applyFill="1" applyProtection="1">
      <alignment vertical="center"/>
    </xf>
    <xf numFmtId="0" fontId="115" fillId="9" borderId="0" xfId="17" applyFont="1" applyFill="1" applyAlignment="1" applyProtection="1">
      <alignment vertical="center"/>
    </xf>
    <xf numFmtId="0" fontId="41" fillId="9" borderId="0" xfId="0" applyFont="1" applyFill="1" applyAlignment="1"/>
    <xf numFmtId="0" fontId="118" fillId="9" borderId="0" xfId="17" applyFont="1" applyFill="1" applyAlignment="1" applyProtection="1">
      <alignment vertical="center"/>
    </xf>
    <xf numFmtId="0" fontId="150" fillId="0" borderId="0" xfId="0" applyFont="1" applyFill="1" applyBorder="1" applyAlignment="1" applyProtection="1">
      <alignment vertical="center"/>
    </xf>
    <xf numFmtId="0" fontId="150" fillId="0" borderId="36" xfId="17" applyFont="1" applyFill="1" applyBorder="1" applyAlignment="1" applyProtection="1">
      <alignment vertical="center"/>
    </xf>
    <xf numFmtId="0" fontId="58" fillId="0" borderId="39" xfId="0" applyFont="1" applyFill="1" applyBorder="1" applyProtection="1"/>
    <xf numFmtId="0" fontId="58" fillId="0" borderId="52" xfId="0" applyFont="1" applyFill="1" applyBorder="1" applyProtection="1"/>
    <xf numFmtId="0" fontId="115" fillId="0" borderId="0" xfId="17" applyFont="1" applyFill="1" applyProtection="1">
      <alignment vertical="center"/>
    </xf>
    <xf numFmtId="0" fontId="115" fillId="0" borderId="0" xfId="17" applyFont="1" applyFill="1" applyAlignment="1" applyProtection="1">
      <alignment horizontal="center" vertical="center"/>
    </xf>
    <xf numFmtId="0" fontId="0" fillId="0" borderId="4" xfId="0" applyFill="1" applyBorder="1" applyAlignment="1" applyProtection="1">
      <alignment horizontal="center" vertical="center"/>
    </xf>
    <xf numFmtId="20" fontId="0" fillId="0" borderId="0" xfId="0" applyNumberFormat="1" applyFont="1" applyFill="1" applyBorder="1" applyAlignment="1" applyProtection="1">
      <alignment horizontal="center" vertical="center"/>
      <protection locked="0"/>
    </xf>
    <xf numFmtId="0" fontId="28" fillId="9" borderId="0" xfId="0" applyFont="1" applyFill="1" applyAlignment="1" applyProtection="1">
      <alignment horizontal="left" vertical="center"/>
    </xf>
    <xf numFmtId="176" fontId="0" fillId="0" borderId="0" xfId="0" applyNumberFormat="1" applyProtection="1"/>
    <xf numFmtId="176" fontId="0" fillId="0" borderId="0" xfId="0" applyNumberFormat="1" applyBorder="1" applyProtection="1"/>
    <xf numFmtId="0" fontId="81" fillId="9" borderId="0" xfId="10" applyFont="1" applyFill="1" applyAlignment="1" applyProtection="1">
      <alignment horizontal="center" vertical="center"/>
    </xf>
    <xf numFmtId="0" fontId="161" fillId="0" borderId="4" xfId="0" applyFont="1" applyFill="1" applyBorder="1" applyAlignment="1" applyProtection="1">
      <alignment horizontal="center" vertical="center"/>
      <protection locked="0"/>
    </xf>
    <xf numFmtId="0" fontId="0" fillId="9" borderId="0" xfId="0" quotePrefix="1" applyFill="1" applyProtection="1"/>
    <xf numFmtId="0" fontId="0" fillId="0" borderId="4" xfId="0" applyBorder="1" applyAlignment="1">
      <alignment vertical="center"/>
    </xf>
    <xf numFmtId="0" fontId="0" fillId="0" borderId="1" xfId="0" applyBorder="1" applyAlignment="1">
      <alignment vertical="center"/>
    </xf>
    <xf numFmtId="0" fontId="58" fillId="0" borderId="4" xfId="4" applyFont="1" applyBorder="1" applyAlignment="1" applyProtection="1">
      <alignment horizontal="left" vertical="center"/>
    </xf>
    <xf numFmtId="0" fontId="24" fillId="0" borderId="8" xfId="4" applyFont="1" applyBorder="1" applyAlignment="1" applyProtection="1">
      <alignment horizontal="left" vertical="center"/>
    </xf>
    <xf numFmtId="0" fontId="24" fillId="0" borderId="1" xfId="0" applyFont="1" applyBorder="1" applyAlignment="1">
      <alignment vertical="center"/>
    </xf>
    <xf numFmtId="0" fontId="113" fillId="0" borderId="26" xfId="4" applyFont="1" applyFill="1" applyBorder="1" applyAlignment="1" applyProtection="1">
      <alignment horizontal="center" vertical="center"/>
    </xf>
    <xf numFmtId="0" fontId="0" fillId="0" borderId="5" xfId="0" applyBorder="1" applyAlignment="1">
      <alignment vertical="center"/>
    </xf>
    <xf numFmtId="0" fontId="0" fillId="0" borderId="0" xfId="0" applyBorder="1" applyAlignment="1">
      <alignment vertical="center"/>
    </xf>
    <xf numFmtId="0" fontId="25" fillId="0" borderId="26" xfId="4" applyFont="1" applyBorder="1" applyAlignment="1" applyProtection="1">
      <alignment horizontal="center" vertical="center"/>
    </xf>
    <xf numFmtId="0" fontId="0" fillId="0" borderId="3" xfId="4" applyFont="1" applyFill="1" applyBorder="1" applyAlignment="1" applyProtection="1">
      <alignment horizontal="left" vertical="center"/>
    </xf>
    <xf numFmtId="0" fontId="24" fillId="0" borderId="4" xfId="4" applyFont="1" applyFill="1" applyBorder="1" applyAlignment="1" applyProtection="1">
      <alignment horizontal="left" vertical="center"/>
    </xf>
    <xf numFmtId="0" fontId="24" fillId="0" borderId="4" xfId="0" applyFont="1" applyFill="1" applyBorder="1" applyAlignment="1">
      <alignment horizontal="left" vertical="center"/>
    </xf>
    <xf numFmtId="0" fontId="58" fillId="0" borderId="4" xfId="4" applyFont="1" applyFill="1" applyBorder="1" applyAlignment="1" applyProtection="1">
      <alignment horizontal="left" vertical="center"/>
    </xf>
    <xf numFmtId="0" fontId="113" fillId="0" borderId="0" xfId="4" applyFont="1" applyBorder="1" applyAlignment="1" applyProtection="1">
      <alignment vertical="center"/>
    </xf>
    <xf numFmtId="0" fontId="113" fillId="0" borderId="27" xfId="4" applyFont="1" applyBorder="1" applyAlignment="1" applyProtection="1">
      <alignment vertical="center"/>
    </xf>
    <xf numFmtId="0" fontId="25" fillId="15" borderId="154" xfId="4" applyFont="1" applyFill="1" applyBorder="1" applyAlignment="1" applyProtection="1">
      <alignment horizontal="left" vertical="center"/>
      <protection locked="0"/>
    </xf>
    <xf numFmtId="0" fontId="58" fillId="0" borderId="26" xfId="5" applyFont="1" applyFill="1" applyBorder="1" applyAlignment="1" applyProtection="1">
      <alignment wrapText="1" shrinkToFit="1"/>
      <protection locked="0"/>
    </xf>
    <xf numFmtId="0" fontId="146" fillId="0" borderId="0" xfId="0" applyFont="1" applyAlignment="1">
      <alignment vertical="center"/>
    </xf>
    <xf numFmtId="0" fontId="20" fillId="0" borderId="0" xfId="0" applyFont="1" applyAlignment="1">
      <alignment vertical="center"/>
    </xf>
    <xf numFmtId="0" fontId="199" fillId="0" borderId="0" xfId="0" applyFont="1" applyAlignment="1" applyProtection="1">
      <alignment horizontal="right" vertical="center"/>
      <protection locked="0"/>
    </xf>
    <xf numFmtId="0" fontId="20" fillId="0" borderId="0" xfId="0" applyFont="1"/>
    <xf numFmtId="0" fontId="20" fillId="20" borderId="0" xfId="0" applyFont="1" applyFill="1"/>
    <xf numFmtId="0" fontId="23" fillId="20" borderId="0" xfId="0" applyFont="1" applyFill="1"/>
    <xf numFmtId="0" fontId="23" fillId="0" borderId="0" xfId="0" applyFont="1"/>
    <xf numFmtId="0" fontId="146" fillId="0" borderId="0" xfId="0" applyFont="1" applyBorder="1" applyAlignment="1">
      <alignment vertical="center"/>
    </xf>
    <xf numFmtId="0" fontId="23" fillId="0" borderId="143" xfId="0" applyFont="1" applyBorder="1" applyAlignment="1">
      <alignment vertical="center"/>
    </xf>
    <xf numFmtId="0" fontId="23" fillId="0" borderId="0" xfId="0" applyFont="1" applyAlignment="1">
      <alignment vertical="center"/>
    </xf>
    <xf numFmtId="0" fontId="23" fillId="0" borderId="203" xfId="0" applyFont="1" applyBorder="1" applyAlignment="1">
      <alignment vertical="center"/>
    </xf>
    <xf numFmtId="0" fontId="23" fillId="0" borderId="220" xfId="0" applyFont="1" applyBorder="1" applyAlignment="1">
      <alignment vertical="center"/>
    </xf>
    <xf numFmtId="0" fontId="23" fillId="0" borderId="221" xfId="0" applyFont="1" applyBorder="1" applyAlignment="1">
      <alignment vertical="center"/>
    </xf>
    <xf numFmtId="0" fontId="23" fillId="20" borderId="106" xfId="0" applyFont="1" applyFill="1" applyBorder="1" applyAlignment="1">
      <alignment horizontal="left" vertical="center" wrapText="1"/>
    </xf>
    <xf numFmtId="0" fontId="23" fillId="20" borderId="38" xfId="0" applyFont="1" applyFill="1" applyBorder="1" applyAlignment="1">
      <alignment horizontal="left" vertical="center"/>
    </xf>
    <xf numFmtId="0" fontId="23" fillId="20" borderId="64" xfId="0" applyFont="1" applyFill="1" applyBorder="1" applyAlignment="1">
      <alignment horizontal="center" vertical="center"/>
    </xf>
    <xf numFmtId="0" fontId="23" fillId="0" borderId="107" xfId="0" applyFont="1" applyBorder="1" applyAlignment="1">
      <alignment vertical="center"/>
    </xf>
    <xf numFmtId="0" fontId="23" fillId="0" borderId="2" xfId="0" applyFont="1" applyBorder="1" applyAlignment="1">
      <alignment horizontal="center" vertical="center"/>
    </xf>
    <xf numFmtId="0" fontId="23" fillId="19" borderId="68" xfId="0" applyFont="1" applyFill="1" applyBorder="1" applyAlignment="1">
      <alignment horizontal="center" vertical="center"/>
    </xf>
    <xf numFmtId="0" fontId="23" fillId="0" borderId="40" xfId="0" applyFont="1" applyBorder="1" applyAlignment="1">
      <alignment vertical="center"/>
    </xf>
    <xf numFmtId="0" fontId="23" fillId="0" borderId="43" xfId="0" applyFont="1" applyBorder="1" applyAlignment="1">
      <alignment horizontal="center" vertical="center"/>
    </xf>
    <xf numFmtId="0" fontId="23" fillId="19" borderId="109" xfId="0" applyFont="1" applyFill="1" applyBorder="1" applyAlignment="1">
      <alignment horizontal="center" vertical="center"/>
    </xf>
    <xf numFmtId="0" fontId="23" fillId="0" borderId="142" xfId="0" applyFont="1" applyBorder="1" applyAlignment="1">
      <alignment vertical="center"/>
    </xf>
    <xf numFmtId="0" fontId="23" fillId="0" borderId="221" xfId="0" applyFont="1" applyFill="1" applyBorder="1" applyAlignment="1">
      <alignment vertical="center"/>
    </xf>
    <xf numFmtId="0" fontId="23" fillId="20" borderId="38" xfId="0" applyFont="1" applyFill="1" applyBorder="1" applyAlignment="1">
      <alignment horizontal="center" vertical="center"/>
    </xf>
    <xf numFmtId="0" fontId="23" fillId="19" borderId="2" xfId="0" applyFont="1" applyFill="1" applyBorder="1" applyAlignment="1">
      <alignment horizontal="center" vertical="center"/>
    </xf>
    <xf numFmtId="0" fontId="23" fillId="0" borderId="68" xfId="0" applyFont="1" applyBorder="1" applyAlignment="1">
      <alignment horizontal="center" vertical="center"/>
    </xf>
    <xf numFmtId="0" fontId="23" fillId="0" borderId="108" xfId="0" applyFont="1" applyBorder="1" applyAlignment="1">
      <alignment vertical="center"/>
    </xf>
    <xf numFmtId="0" fontId="23" fillId="0" borderId="0" xfId="0" applyFont="1" applyBorder="1"/>
    <xf numFmtId="0" fontId="23" fillId="0" borderId="240" xfId="0" applyFont="1" applyBorder="1" applyAlignment="1">
      <alignment vertical="center"/>
    </xf>
    <xf numFmtId="0" fontId="23" fillId="0" borderId="241" xfId="0" applyFont="1" applyBorder="1" applyAlignment="1">
      <alignment vertical="center"/>
    </xf>
    <xf numFmtId="0" fontId="231" fillId="20" borderId="0" xfId="0" applyFont="1" applyFill="1" applyAlignment="1">
      <alignment horizontal="center"/>
    </xf>
    <xf numFmtId="0" fontId="202" fillId="0" borderId="0" xfId="0" applyFont="1" applyAlignment="1">
      <alignment vertical="center"/>
    </xf>
    <xf numFmtId="0" fontId="235" fillId="0" borderId="0" xfId="0" applyFont="1" applyAlignment="1">
      <alignment vertical="center"/>
    </xf>
    <xf numFmtId="0" fontId="236" fillId="0" borderId="0" xfId="0" applyFont="1" applyAlignment="1" applyProtection="1">
      <alignment horizontal="right" vertical="center"/>
      <protection locked="0"/>
    </xf>
    <xf numFmtId="0" fontId="235" fillId="0" borderId="0" xfId="0" applyFont="1"/>
    <xf numFmtId="49" fontId="0" fillId="0" borderId="0" xfId="16" applyNumberFormat="1" applyFont="1" applyFill="1" applyAlignment="1" applyProtection="1">
      <alignment horizontal="right" vertical="center"/>
    </xf>
    <xf numFmtId="0" fontId="58" fillId="0" borderId="0" xfId="5" applyFont="1" applyAlignment="1"/>
    <xf numFmtId="0" fontId="78" fillId="0" borderId="0" xfId="5" applyFont="1" applyAlignment="1"/>
    <xf numFmtId="0" fontId="113" fillId="0" borderId="0" xfId="9" applyFont="1" applyAlignment="1">
      <alignment horizontal="right"/>
    </xf>
    <xf numFmtId="0" fontId="113" fillId="0" borderId="0" xfId="9" applyFont="1" applyFill="1" applyBorder="1" applyAlignment="1">
      <alignment horizontal="center" shrinkToFit="1"/>
    </xf>
    <xf numFmtId="0" fontId="113" fillId="9" borderId="0" xfId="9" applyFont="1" applyFill="1" applyBorder="1" applyAlignment="1">
      <alignment horizontal="center" shrinkToFit="1"/>
    </xf>
    <xf numFmtId="0" fontId="58" fillId="9" borderId="0" xfId="5" applyFont="1" applyFill="1" applyAlignment="1"/>
    <xf numFmtId="0" fontId="24" fillId="0" borderId="0" xfId="5" applyFont="1" applyAlignment="1"/>
    <xf numFmtId="0" fontId="40" fillId="0" borderId="0" xfId="5" applyFont="1" applyAlignment="1"/>
    <xf numFmtId="0" fontId="25" fillId="0" borderId="0" xfId="9" applyFont="1" applyAlignment="1">
      <alignment horizontal="right"/>
    </xf>
    <xf numFmtId="0" fontId="25" fillId="0" borderId="0" xfId="9" applyFont="1" applyFill="1" applyBorder="1" applyAlignment="1">
      <alignment horizontal="center" shrinkToFit="1"/>
    </xf>
    <xf numFmtId="0" fontId="25" fillId="9" borderId="0" xfId="9" applyFont="1" applyFill="1" applyBorder="1" applyAlignment="1">
      <alignment horizontal="center" shrinkToFit="1"/>
    </xf>
    <xf numFmtId="0" fontId="24" fillId="9" borderId="0" xfId="5" applyFont="1" applyFill="1" applyAlignment="1"/>
    <xf numFmtId="0" fontId="75" fillId="9" borderId="0" xfId="43" applyFont="1" applyFill="1" applyAlignment="1"/>
    <xf numFmtId="0" fontId="42" fillId="0" borderId="0" xfId="0" applyFont="1" applyFill="1" applyAlignment="1" applyProtection="1"/>
    <xf numFmtId="0" fontId="23" fillId="0" borderId="0" xfId="0" applyFont="1" applyFill="1" applyProtection="1"/>
    <xf numFmtId="0" fontId="42" fillId="0" borderId="0" xfId="0" applyFont="1" applyFill="1" applyAlignment="1" applyProtection="1">
      <alignment horizontal="right" vertical="center"/>
    </xf>
    <xf numFmtId="0" fontId="20" fillId="0" borderId="0" xfId="0" applyFont="1" applyFill="1" applyAlignment="1" applyProtection="1"/>
    <xf numFmtId="0" fontId="23" fillId="0" borderId="0" xfId="0" applyFont="1" applyFill="1" applyAlignment="1" applyProtection="1"/>
    <xf numFmtId="0" fontId="190" fillId="0" borderId="13" xfId="0" applyFont="1" applyFill="1" applyBorder="1" applyAlignment="1" applyProtection="1">
      <alignment vertical="center"/>
    </xf>
    <xf numFmtId="0" fontId="23" fillId="0" borderId="14" xfId="0" applyFont="1" applyFill="1" applyBorder="1" applyProtection="1"/>
    <xf numFmtId="0" fontId="23" fillId="0" borderId="14" xfId="0" applyFont="1" applyFill="1" applyBorder="1" applyAlignment="1" applyProtection="1">
      <alignment vertical="center"/>
    </xf>
    <xf numFmtId="0" fontId="190" fillId="0" borderId="14" xfId="0" applyFont="1" applyFill="1" applyBorder="1" applyAlignment="1" applyProtection="1">
      <alignment vertical="center"/>
    </xf>
    <xf numFmtId="0" fontId="23" fillId="0" borderId="15" xfId="0" applyFont="1" applyFill="1" applyBorder="1" applyAlignment="1" applyProtection="1">
      <alignment vertical="center"/>
    </xf>
    <xf numFmtId="0" fontId="23" fillId="0" borderId="0" xfId="0" applyFont="1" applyFill="1" applyAlignment="1" applyProtection="1">
      <alignment horizontal="left" vertical="center"/>
    </xf>
    <xf numFmtId="0" fontId="105" fillId="0" borderId="1" xfId="0" applyFont="1" applyBorder="1" applyAlignment="1" applyProtection="1">
      <alignment vertical="center"/>
    </xf>
    <xf numFmtId="0" fontId="105" fillId="0" borderId="0" xfId="0" applyFont="1" applyAlignment="1" applyProtection="1">
      <alignment vertical="top"/>
    </xf>
    <xf numFmtId="0" fontId="105" fillId="9" borderId="0" xfId="0" applyFont="1" applyFill="1" applyAlignment="1" applyProtection="1">
      <alignment vertical="top"/>
    </xf>
    <xf numFmtId="0" fontId="58" fillId="9" borderId="0" xfId="0" applyFont="1" applyFill="1" applyAlignment="1" applyProtection="1">
      <alignment vertical="top"/>
    </xf>
    <xf numFmtId="0" fontId="0" fillId="0" borderId="4"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0" xfId="0" applyFont="1" applyFill="1" applyBorder="1" applyAlignment="1" applyProtection="1">
      <alignment horizontal="center"/>
    </xf>
    <xf numFmtId="0" fontId="118" fillId="0" borderId="2" xfId="43" applyNumberFormat="1" applyFont="1" applyFill="1" applyBorder="1" applyAlignment="1" applyProtection="1">
      <alignment horizontal="center" vertical="center"/>
      <protection locked="0"/>
    </xf>
    <xf numFmtId="0" fontId="58" fillId="0" borderId="4" xfId="0" applyFont="1" applyFill="1" applyBorder="1" applyAlignment="1" applyProtection="1">
      <alignment horizontal="left" vertical="center"/>
    </xf>
    <xf numFmtId="0" fontId="58" fillId="0" borderId="10" xfId="0" applyFont="1" applyBorder="1" applyProtection="1"/>
    <xf numFmtId="0" fontId="78" fillId="0" borderId="0" xfId="9" applyFont="1">
      <alignment vertical="center"/>
    </xf>
    <xf numFmtId="0" fontId="78" fillId="0" borderId="0" xfId="5" applyFont="1"/>
    <xf numFmtId="0" fontId="78" fillId="0" borderId="0" xfId="5" applyFont="1" applyAlignment="1">
      <alignment shrinkToFit="1"/>
    </xf>
    <xf numFmtId="0" fontId="22" fillId="0" borderId="26" xfId="0" applyFont="1" applyFill="1" applyBorder="1" applyAlignment="1" applyProtection="1">
      <alignment horizontal="center" vertical="center" wrapText="1"/>
    </xf>
    <xf numFmtId="0" fontId="25" fillId="0" borderId="36" xfId="43" applyNumberFormat="1" applyFont="1" applyFill="1" applyBorder="1" applyAlignment="1" applyProtection="1">
      <alignment horizontal="center" vertical="center" wrapText="1"/>
    </xf>
    <xf numFmtId="0" fontId="25" fillId="0" borderId="47" xfId="4" applyFont="1" applyFill="1" applyBorder="1" applyAlignment="1" applyProtection="1">
      <alignment horizontal="left" vertical="center"/>
    </xf>
    <xf numFmtId="0" fontId="0" fillId="0" borderId="36" xfId="0" applyBorder="1" applyAlignment="1">
      <alignment horizontal="left" vertical="center"/>
    </xf>
    <xf numFmtId="0" fontId="145" fillId="0" borderId="4" xfId="4" applyFont="1" applyFill="1" applyBorder="1" applyAlignment="1" applyProtection="1">
      <alignment horizontal="center" vertical="center"/>
    </xf>
    <xf numFmtId="0" fontId="145" fillId="0" borderId="4" xfId="0" applyFont="1" applyFill="1" applyBorder="1" applyAlignment="1">
      <alignment horizontal="center" vertical="center"/>
    </xf>
    <xf numFmtId="0" fontId="145" fillId="0" borderId="1" xfId="0" applyFont="1" applyFill="1" applyBorder="1" applyAlignment="1">
      <alignment horizontal="center" vertical="center"/>
    </xf>
    <xf numFmtId="0" fontId="145" fillId="0" borderId="0" xfId="0" applyFont="1" applyFill="1" applyBorder="1" applyAlignment="1">
      <alignment horizontal="center" vertical="center"/>
    </xf>
    <xf numFmtId="0" fontId="52" fillId="0" borderId="1" xfId="0" applyFont="1" applyBorder="1" applyAlignment="1">
      <alignment horizontal="center" vertical="center"/>
    </xf>
    <xf numFmtId="0" fontId="52" fillId="21" borderId="4" xfId="0" applyFont="1" applyFill="1" applyBorder="1" applyAlignment="1">
      <alignment horizontal="center" vertical="center"/>
    </xf>
    <xf numFmtId="0" fontId="192" fillId="0" borderId="37" xfId="0" applyFont="1" applyFill="1" applyBorder="1" applyAlignment="1">
      <alignment horizontal="right" vertical="center"/>
    </xf>
    <xf numFmtId="0" fontId="36" fillId="14" borderId="3" xfId="4" applyFont="1" applyFill="1" applyBorder="1" applyAlignment="1" applyProtection="1">
      <alignment horizontal="center" vertical="center" shrinkToFit="1"/>
    </xf>
    <xf numFmtId="0" fontId="0" fillId="0" borderId="4" xfId="0" applyFont="1" applyFill="1" applyBorder="1" applyAlignment="1" applyProtection="1">
      <alignment horizontal="center" vertical="center"/>
    </xf>
    <xf numFmtId="0" fontId="0" fillId="0" borderId="0" xfId="0" applyFont="1" applyFill="1" applyBorder="1" applyAlignment="1" applyProtection="1">
      <alignment horizontal="center"/>
    </xf>
    <xf numFmtId="0" fontId="234" fillId="0" borderId="0" xfId="0" applyFont="1" applyAlignment="1">
      <alignment vertical="center" wrapText="1"/>
    </xf>
    <xf numFmtId="0" fontId="0" fillId="0" borderId="4" xfId="0" applyFont="1" applyFill="1" applyBorder="1" applyAlignment="1" applyProtection="1">
      <alignment horizontal="center" vertical="center"/>
    </xf>
    <xf numFmtId="0" fontId="165" fillId="0" borderId="103" xfId="0" applyFont="1" applyFill="1" applyBorder="1" applyAlignment="1" applyProtection="1">
      <alignment horizontal="center" vertical="center" shrinkToFit="1"/>
      <protection locked="0"/>
    </xf>
    <xf numFmtId="0" fontId="190" fillId="0" borderId="0" xfId="0" applyFont="1" applyAlignment="1">
      <alignment vertical="center"/>
    </xf>
    <xf numFmtId="0" fontId="0" fillId="0" borderId="4"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0" xfId="0" applyFont="1" applyFill="1" applyBorder="1" applyAlignment="1" applyProtection="1">
      <alignment horizontal="center"/>
    </xf>
    <xf numFmtId="0" fontId="228" fillId="0" borderId="0" xfId="0" applyFont="1" applyFill="1" applyAlignment="1" applyProtection="1">
      <alignment horizontal="center" vertical="center"/>
    </xf>
    <xf numFmtId="0" fontId="0" fillId="0" borderId="3" xfId="0" applyFont="1" applyFill="1" applyBorder="1" applyAlignment="1" applyProtection="1">
      <alignment horizontal="center"/>
    </xf>
    <xf numFmtId="182" fontId="0" fillId="0" borderId="4" xfId="0" applyNumberFormat="1" applyFont="1" applyFill="1" applyBorder="1" applyAlignment="1" applyProtection="1">
      <alignment horizontal="center" shrinkToFit="1"/>
    </xf>
    <xf numFmtId="183" fontId="0" fillId="0" borderId="242" xfId="0" applyNumberFormat="1" applyFont="1" applyFill="1" applyBorder="1" applyAlignment="1" applyProtection="1">
      <alignment horizontal="center" shrinkToFit="1"/>
    </xf>
    <xf numFmtId="183" fontId="0" fillId="0" borderId="90" xfId="0" applyNumberFormat="1" applyFont="1" applyFill="1" applyBorder="1" applyAlignment="1" applyProtection="1">
      <alignment horizontal="center" shrinkToFit="1"/>
    </xf>
    <xf numFmtId="0" fontId="165" fillId="0" borderId="68" xfId="4" applyFont="1" applyFill="1" applyBorder="1" applyAlignment="1" applyProtection="1">
      <alignment horizontal="center" vertical="center" shrinkToFit="1"/>
    </xf>
    <xf numFmtId="0" fontId="217" fillId="0" borderId="60" xfId="6" applyFont="1" applyBorder="1" applyAlignment="1" applyProtection="1">
      <alignment vertical="center"/>
    </xf>
    <xf numFmtId="0" fontId="52" fillId="0" borderId="0" xfId="0" applyFont="1" applyFill="1" applyBorder="1" applyAlignment="1" applyProtection="1"/>
    <xf numFmtId="0" fontId="52" fillId="9" borderId="0" xfId="0" applyFont="1" applyFill="1" applyBorder="1" applyAlignment="1" applyProtection="1">
      <alignment vertical="center"/>
    </xf>
    <xf numFmtId="202" fontId="145" fillId="9" borderId="0" xfId="43" applyNumberFormat="1" applyFont="1" applyFill="1" applyBorder="1" applyAlignment="1" applyProtection="1">
      <alignment horizontal="center" vertical="center"/>
      <protection locked="0"/>
    </xf>
    <xf numFmtId="0" fontId="145" fillId="9" borderId="0" xfId="43" applyNumberFormat="1" applyFont="1" applyFill="1" applyBorder="1" applyAlignment="1">
      <alignment horizontal="center" vertical="center"/>
    </xf>
    <xf numFmtId="0" fontId="145" fillId="9" borderId="40" xfId="43" applyNumberFormat="1" applyFont="1" applyFill="1" applyBorder="1" applyAlignment="1">
      <alignment horizontal="center" vertical="center"/>
    </xf>
    <xf numFmtId="188" fontId="24" fillId="9" borderId="0" xfId="43" applyNumberFormat="1" applyFont="1" applyFill="1" applyBorder="1" applyAlignment="1" applyProtection="1">
      <alignment horizontal="center" vertical="center"/>
    </xf>
    <xf numFmtId="188" fontId="27" fillId="9" borderId="0" xfId="43" applyNumberFormat="1" applyFont="1" applyFill="1" applyBorder="1" applyAlignment="1" applyProtection="1">
      <alignment horizontal="center" vertical="center"/>
    </xf>
    <xf numFmtId="188" fontId="27" fillId="9" borderId="40" xfId="43" applyNumberFormat="1" applyFont="1" applyFill="1" applyBorder="1" applyAlignment="1" applyProtection="1">
      <alignment horizontal="center" vertical="center"/>
    </xf>
    <xf numFmtId="0" fontId="81" fillId="0" borderId="4" xfId="10" applyFont="1" applyBorder="1" applyAlignment="1">
      <alignment horizontal="center" vertical="center"/>
    </xf>
    <xf numFmtId="0" fontId="80" fillId="0" borderId="4" xfId="10" applyFont="1" applyBorder="1" applyAlignment="1">
      <alignment horizontal="left" vertical="center"/>
    </xf>
    <xf numFmtId="0" fontId="80" fillId="0" borderId="3" xfId="10" applyFont="1" applyBorder="1" applyAlignment="1">
      <alignment horizontal="left" vertical="center"/>
    </xf>
    <xf numFmtId="0" fontId="80" fillId="0" borderId="3" xfId="10" applyFont="1" applyBorder="1" applyAlignment="1" applyProtection="1">
      <alignment horizontal="left" vertical="center"/>
    </xf>
    <xf numFmtId="0" fontId="144" fillId="0" borderId="2" xfId="0" quotePrefix="1" applyNumberFormat="1" applyFont="1" applyFill="1" applyBorder="1" applyAlignment="1">
      <alignment horizontal="left" vertical="center"/>
    </xf>
    <xf numFmtId="0" fontId="144" fillId="0" borderId="2" xfId="0" applyNumberFormat="1" applyFont="1" applyFill="1" applyBorder="1" applyAlignment="1">
      <alignment vertical="center"/>
    </xf>
    <xf numFmtId="0" fontId="144" fillId="0" borderId="2" xfId="0" quotePrefix="1" applyNumberFormat="1" applyFont="1" applyFill="1" applyBorder="1" applyAlignment="1">
      <alignment vertical="center"/>
    </xf>
    <xf numFmtId="0" fontId="40" fillId="20" borderId="0" xfId="0" applyFont="1" applyFill="1"/>
    <xf numFmtId="0" fontId="40" fillId="0" borderId="0" xfId="0" applyFont="1"/>
    <xf numFmtId="0" fontId="202" fillId="0" borderId="35" xfId="0" applyFont="1" applyFill="1" applyBorder="1" applyAlignment="1" applyProtection="1">
      <alignment vertical="center"/>
    </xf>
    <xf numFmtId="0" fontId="114" fillId="9" borderId="0" xfId="43" applyNumberFormat="1" applyFont="1" applyFill="1" applyAlignment="1" applyProtection="1">
      <alignment vertical="center"/>
    </xf>
    <xf numFmtId="0" fontId="247" fillId="0" borderId="0" xfId="0" applyFont="1"/>
    <xf numFmtId="0" fontId="249" fillId="0" borderId="243" xfId="0" applyFont="1" applyFill="1" applyBorder="1" applyAlignment="1" applyProtection="1">
      <alignment vertical="center"/>
      <protection hidden="1"/>
    </xf>
    <xf numFmtId="203" fontId="250" fillId="0" borderId="94" xfId="0" applyNumberFormat="1" applyFont="1" applyBorder="1" applyAlignment="1">
      <alignment horizontal="center" vertical="center"/>
    </xf>
    <xf numFmtId="203" fontId="250" fillId="0" borderId="64" xfId="0" applyNumberFormat="1" applyFont="1" applyBorder="1" applyAlignment="1">
      <alignment horizontal="center" vertical="center"/>
    </xf>
    <xf numFmtId="203" fontId="250" fillId="0" borderId="109" xfId="0" applyNumberFormat="1" applyFont="1" applyBorder="1" applyAlignment="1">
      <alignment horizontal="center" vertical="center"/>
    </xf>
    <xf numFmtId="203" fontId="250" fillId="0" borderId="67" xfId="0" applyNumberFormat="1" applyFont="1" applyBorder="1" applyAlignment="1">
      <alignment horizontal="center" vertical="center"/>
    </xf>
    <xf numFmtId="203" fontId="250" fillId="0" borderId="65" xfId="0" applyNumberFormat="1" applyFont="1" applyBorder="1" applyAlignment="1">
      <alignment horizontal="center" vertical="center"/>
    </xf>
    <xf numFmtId="203" fontId="250" fillId="0" borderId="243" xfId="0" applyNumberFormat="1" applyFont="1" applyBorder="1" applyAlignment="1">
      <alignment horizontal="center" vertical="center"/>
    </xf>
    <xf numFmtId="0" fontId="250" fillId="25" borderId="93" xfId="0" applyFont="1" applyFill="1" applyBorder="1" applyAlignment="1">
      <alignment horizontal="center" vertical="center"/>
    </xf>
    <xf numFmtId="0" fontId="250" fillId="26" borderId="93" xfId="0" applyFont="1" applyFill="1" applyBorder="1" applyAlignment="1">
      <alignment horizontal="center" vertical="center"/>
    </xf>
    <xf numFmtId="0" fontId="250" fillId="27" borderId="93" xfId="0" applyFont="1" applyFill="1" applyBorder="1" applyAlignment="1">
      <alignment horizontal="center" vertical="center"/>
    </xf>
    <xf numFmtId="0" fontId="250" fillId="28" borderId="94" xfId="0" applyFont="1" applyFill="1" applyBorder="1" applyAlignment="1">
      <alignment horizontal="center" vertical="center"/>
    </xf>
    <xf numFmtId="204" fontId="250" fillId="0" borderId="244" xfId="0" applyNumberFormat="1" applyFont="1" applyBorder="1" applyAlignment="1">
      <alignment horizontal="center" vertical="center"/>
    </xf>
    <xf numFmtId="0" fontId="250" fillId="0" borderId="2" xfId="0" applyFont="1" applyBorder="1" applyAlignment="1">
      <alignment horizontal="center" vertical="center"/>
    </xf>
    <xf numFmtId="0" fontId="250" fillId="0" borderId="26" xfId="0" applyFont="1" applyBorder="1" applyAlignment="1">
      <alignment horizontal="center" vertical="center"/>
    </xf>
    <xf numFmtId="0" fontId="250" fillId="0" borderId="43" xfId="0" applyFont="1" applyBorder="1" applyAlignment="1">
      <alignment horizontal="center" vertical="center"/>
    </xf>
    <xf numFmtId="0" fontId="251" fillId="0" borderId="0" xfId="0" applyFont="1"/>
    <xf numFmtId="0" fontId="249" fillId="0" borderId="0" xfId="0" applyFont="1" applyFill="1" applyAlignment="1">
      <alignment horizontal="left" vertical="center"/>
    </xf>
    <xf numFmtId="0" fontId="252" fillId="0" borderId="0" xfId="0" applyFont="1" applyFill="1" applyAlignment="1">
      <alignment horizontal="left" vertical="center"/>
    </xf>
    <xf numFmtId="0" fontId="250" fillId="0" borderId="245" xfId="0" applyFont="1" applyBorder="1" applyAlignment="1">
      <alignment vertical="center"/>
    </xf>
    <xf numFmtId="0" fontId="253" fillId="0" borderId="166" xfId="0" applyFont="1" applyBorder="1" applyAlignment="1">
      <alignment horizontal="left" vertical="center"/>
    </xf>
    <xf numFmtId="205" fontId="254" fillId="0" borderId="166" xfId="0" applyNumberFormat="1" applyFont="1" applyBorder="1" applyAlignment="1">
      <alignment horizontal="center" vertical="center"/>
    </xf>
    <xf numFmtId="0" fontId="254" fillId="0" borderId="166" xfId="0" applyNumberFormat="1" applyFont="1" applyBorder="1" applyAlignment="1">
      <alignment horizontal="center" vertical="center"/>
    </xf>
    <xf numFmtId="0" fontId="254" fillId="0" borderId="166" xfId="0" applyFont="1" applyBorder="1" applyAlignment="1">
      <alignment vertical="center"/>
    </xf>
    <xf numFmtId="205" fontId="255" fillId="0" borderId="166" xfId="0" applyNumberFormat="1" applyFont="1" applyBorder="1" applyAlignment="1">
      <alignment horizontal="center" vertical="center"/>
    </xf>
    <xf numFmtId="0" fontId="250" fillId="0" borderId="167" xfId="0" applyFont="1" applyBorder="1" applyAlignment="1">
      <alignment vertical="center"/>
    </xf>
    <xf numFmtId="0" fontId="250" fillId="0" borderId="160" xfId="0" applyFont="1" applyBorder="1" applyAlignment="1">
      <alignment vertical="center"/>
    </xf>
    <xf numFmtId="0" fontId="254" fillId="0" borderId="58" xfId="0" applyFont="1" applyBorder="1" applyAlignment="1">
      <alignment horizontal="center" vertical="center"/>
    </xf>
    <xf numFmtId="205" fontId="254" fillId="0" borderId="103" xfId="0" applyNumberFormat="1" applyFont="1" applyBorder="1" applyAlignment="1">
      <alignment horizontal="center" vertical="center"/>
    </xf>
    <xf numFmtId="0" fontId="254" fillId="0" borderId="103" xfId="0" applyNumberFormat="1" applyFont="1" applyBorder="1" applyAlignment="1">
      <alignment horizontal="center" vertical="center"/>
    </xf>
    <xf numFmtId="0" fontId="254" fillId="0" borderId="103" xfId="0" applyFont="1" applyBorder="1" applyAlignment="1">
      <alignment horizontal="center" vertical="center"/>
    </xf>
    <xf numFmtId="0" fontId="254" fillId="0" borderId="243" xfId="0" applyFont="1" applyBorder="1" applyAlignment="1">
      <alignment horizontal="center" vertical="center"/>
    </xf>
    <xf numFmtId="0" fontId="254" fillId="0" borderId="116" xfId="0" applyFont="1" applyBorder="1" applyAlignment="1">
      <alignment horizontal="center" vertical="center"/>
    </xf>
    <xf numFmtId="0" fontId="254" fillId="0" borderId="0" xfId="0" applyFont="1" applyBorder="1" applyAlignment="1">
      <alignment horizontal="center" vertical="center"/>
    </xf>
    <xf numFmtId="205" fontId="254" fillId="31" borderId="116" xfId="0" applyNumberFormat="1" applyFont="1" applyFill="1" applyBorder="1" applyAlignment="1">
      <alignment horizontal="center" vertical="center"/>
    </xf>
    <xf numFmtId="0" fontId="250" fillId="0" borderId="168" xfId="0" applyFont="1" applyBorder="1" applyAlignment="1">
      <alignment vertical="center"/>
    </xf>
    <xf numFmtId="205" fontId="254" fillId="0" borderId="38" xfId="0" applyNumberFormat="1" applyFont="1" applyBorder="1" applyAlignment="1">
      <alignment horizontal="center" vertical="center"/>
    </xf>
    <xf numFmtId="183" fontId="254" fillId="0" borderId="38" xfId="0" applyNumberFormat="1" applyFont="1" applyBorder="1" applyAlignment="1">
      <alignment horizontal="center" vertical="center"/>
    </xf>
    <xf numFmtId="0" fontId="254" fillId="0" borderId="38" xfId="0" applyFont="1" applyBorder="1" applyAlignment="1">
      <alignment vertical="center"/>
    </xf>
    <xf numFmtId="0" fontId="254" fillId="0" borderId="64" xfId="0" applyFont="1" applyBorder="1" applyAlignment="1">
      <alignment vertical="center"/>
    </xf>
    <xf numFmtId="0" fontId="254" fillId="33" borderId="116" xfId="0" applyFont="1" applyFill="1" applyBorder="1" applyAlignment="1">
      <alignment horizontal="center" vertical="center"/>
    </xf>
    <xf numFmtId="0" fontId="254" fillId="0" borderId="0" xfId="0" applyFont="1" applyBorder="1" applyAlignment="1">
      <alignment vertical="center"/>
    </xf>
    <xf numFmtId="205" fontId="254" fillId="0" borderId="2" xfId="0" applyNumberFormat="1" applyFont="1" applyBorder="1" applyAlignment="1">
      <alignment horizontal="center" vertical="center"/>
    </xf>
    <xf numFmtId="183" fontId="254" fillId="0" borderId="2" xfId="0" applyNumberFormat="1" applyFont="1" applyBorder="1" applyAlignment="1">
      <alignment horizontal="center" vertical="center"/>
    </xf>
    <xf numFmtId="0" fontId="254" fillId="0" borderId="2" xfId="0" applyFont="1" applyBorder="1" applyAlignment="1">
      <alignment vertical="center"/>
    </xf>
    <xf numFmtId="0" fontId="254" fillId="0" borderId="68" xfId="0" applyFont="1" applyBorder="1" applyAlignment="1">
      <alignment vertical="center"/>
    </xf>
    <xf numFmtId="205" fontId="254" fillId="0" borderId="2" xfId="0" applyNumberFormat="1" applyFont="1" applyFill="1" applyBorder="1" applyAlignment="1">
      <alignment horizontal="center" vertical="center"/>
    </xf>
    <xf numFmtId="183" fontId="254" fillId="0" borderId="2" xfId="0" applyNumberFormat="1" applyFont="1" applyFill="1" applyBorder="1" applyAlignment="1">
      <alignment horizontal="center" vertical="center"/>
    </xf>
    <xf numFmtId="0" fontId="254" fillId="0" borderId="2" xfId="0" applyFont="1" applyFill="1" applyBorder="1" applyAlignment="1">
      <alignment vertical="center"/>
    </xf>
    <xf numFmtId="0" fontId="254" fillId="0" borderId="68" xfId="0" applyFont="1" applyFill="1" applyBorder="1" applyAlignment="1">
      <alignment vertical="center"/>
    </xf>
    <xf numFmtId="205" fontId="254" fillId="0" borderId="26" xfId="0" applyNumberFormat="1" applyFont="1" applyBorder="1" applyAlignment="1">
      <alignment horizontal="center" vertical="center"/>
    </xf>
    <xf numFmtId="183" fontId="254" fillId="0" borderId="26" xfId="0" applyNumberFormat="1" applyFont="1" applyBorder="1" applyAlignment="1">
      <alignment horizontal="center" vertical="center"/>
    </xf>
    <xf numFmtId="0" fontId="254" fillId="0" borderId="26" xfId="0" applyFont="1" applyBorder="1" applyAlignment="1">
      <alignment vertical="center"/>
    </xf>
    <xf numFmtId="0" fontId="254" fillId="0" borderId="65" xfId="0" applyFont="1" applyBorder="1" applyAlignment="1">
      <alignment vertical="center"/>
    </xf>
    <xf numFmtId="0" fontId="254" fillId="34" borderId="59" xfId="0" applyFont="1" applyFill="1" applyBorder="1" applyAlignment="1">
      <alignment horizontal="center" vertical="center"/>
    </xf>
    <xf numFmtId="205" fontId="254" fillId="34" borderId="93" xfId="0" applyNumberFormat="1" applyFont="1" applyFill="1" applyBorder="1" applyAlignment="1">
      <alignment horizontal="center" vertical="center"/>
    </xf>
    <xf numFmtId="0" fontId="254" fillId="34" borderId="93" xfId="0" applyNumberFormat="1" applyFont="1" applyFill="1" applyBorder="1" applyAlignment="1">
      <alignment horizontal="center" vertical="center"/>
    </xf>
    <xf numFmtId="0" fontId="254" fillId="34" borderId="93" xfId="0" applyFont="1" applyFill="1" applyBorder="1" applyAlignment="1">
      <alignment vertical="center"/>
    </xf>
    <xf numFmtId="0" fontId="254" fillId="34" borderId="94" xfId="0" applyFont="1" applyFill="1" applyBorder="1" applyAlignment="1">
      <alignment vertical="center"/>
    </xf>
    <xf numFmtId="0" fontId="254" fillId="34" borderId="62" xfId="0" applyFont="1" applyFill="1" applyBorder="1" applyAlignment="1">
      <alignment horizontal="center" vertical="center"/>
    </xf>
    <xf numFmtId="205" fontId="254" fillId="34" borderId="27" xfId="0" applyNumberFormat="1" applyFont="1" applyFill="1" applyBorder="1" applyAlignment="1">
      <alignment horizontal="center" vertical="center"/>
    </xf>
    <xf numFmtId="0" fontId="254" fillId="34" borderId="27" xfId="0" applyNumberFormat="1" applyFont="1" applyFill="1" applyBorder="1" applyAlignment="1">
      <alignment horizontal="center" vertical="center"/>
    </xf>
    <xf numFmtId="0" fontId="254" fillId="34" borderId="27" xfId="0" applyFont="1" applyFill="1" applyBorder="1" applyAlignment="1">
      <alignment vertical="center"/>
    </xf>
    <xf numFmtId="0" fontId="254" fillId="34" borderId="66" xfId="0" applyFont="1" applyFill="1" applyBorder="1" applyAlignment="1">
      <alignment vertical="center"/>
    </xf>
    <xf numFmtId="0" fontId="254" fillId="34" borderId="76" xfId="0" applyFont="1" applyFill="1" applyBorder="1" applyAlignment="1">
      <alignment horizontal="center" vertical="center"/>
    </xf>
    <xf numFmtId="205" fontId="254" fillId="34" borderId="97" xfId="0" applyNumberFormat="1" applyFont="1" applyFill="1" applyBorder="1" applyAlignment="1">
      <alignment horizontal="center" vertical="center"/>
    </xf>
    <xf numFmtId="0" fontId="254" fillId="34" borderId="97" xfId="0" applyNumberFormat="1" applyFont="1" applyFill="1" applyBorder="1" applyAlignment="1">
      <alignment horizontal="center" vertical="center"/>
    </xf>
    <xf numFmtId="0" fontId="254" fillId="34" borderId="97" xfId="0" applyFont="1" applyFill="1" applyBorder="1" applyAlignment="1">
      <alignment vertical="center"/>
    </xf>
    <xf numFmtId="0" fontId="254" fillId="34" borderId="183" xfId="0" applyFont="1" applyFill="1" applyBorder="1" applyAlignment="1">
      <alignment vertical="center"/>
    </xf>
    <xf numFmtId="0" fontId="254" fillId="34" borderId="35" xfId="0" applyFont="1" applyFill="1" applyBorder="1" applyAlignment="1">
      <alignment horizontal="center" vertical="center"/>
    </xf>
    <xf numFmtId="0" fontId="254" fillId="34" borderId="50" xfId="0" applyFont="1" applyFill="1" applyBorder="1" applyAlignment="1">
      <alignment horizontal="center" vertical="center"/>
    </xf>
    <xf numFmtId="0" fontId="254" fillId="34" borderId="40" xfId="0" applyFont="1" applyFill="1" applyBorder="1" applyAlignment="1">
      <alignment horizontal="center" vertical="center"/>
    </xf>
    <xf numFmtId="0" fontId="250" fillId="0" borderId="162" xfId="0" applyFont="1" applyBorder="1" applyAlignment="1">
      <alignment vertical="center"/>
    </xf>
    <xf numFmtId="0" fontId="254" fillId="0" borderId="156" xfId="0" applyFont="1" applyBorder="1" applyAlignment="1">
      <alignment horizontal="center" vertical="center"/>
    </xf>
    <xf numFmtId="205" fontId="254" fillId="0" borderId="156" xfId="0" applyNumberFormat="1" applyFont="1" applyBorder="1" applyAlignment="1">
      <alignment horizontal="center" vertical="center"/>
    </xf>
    <xf numFmtId="0" fontId="254" fillId="0" borderId="156" xfId="0" applyNumberFormat="1" applyFont="1" applyBorder="1" applyAlignment="1">
      <alignment horizontal="center" vertical="center"/>
    </xf>
    <xf numFmtId="0" fontId="254" fillId="0" borderId="156" xfId="0" applyFont="1" applyBorder="1" applyAlignment="1">
      <alignment vertical="center"/>
    </xf>
    <xf numFmtId="0" fontId="250" fillId="0" borderId="163" xfId="0" applyFont="1" applyBorder="1" applyAlignment="1">
      <alignment vertical="center"/>
    </xf>
    <xf numFmtId="0" fontId="247" fillId="0" borderId="0" xfId="0" quotePrefix="1" applyFont="1"/>
    <xf numFmtId="205" fontId="249" fillId="0" borderId="166" xfId="0" applyNumberFormat="1" applyFont="1" applyBorder="1" applyAlignment="1">
      <alignment horizontal="left" vertical="center"/>
    </xf>
    <xf numFmtId="0" fontId="257" fillId="9" borderId="0" xfId="0" applyFont="1" applyFill="1" applyAlignment="1" applyProtection="1">
      <alignment vertical="center"/>
    </xf>
    <xf numFmtId="0" fontId="257" fillId="0" borderId="137" xfId="0" applyFont="1" applyFill="1" applyBorder="1" applyAlignment="1" applyProtection="1">
      <alignment vertical="center"/>
    </xf>
    <xf numFmtId="0" fontId="257" fillId="0" borderId="122" xfId="0" applyFont="1" applyFill="1" applyBorder="1" applyAlignment="1" applyProtection="1">
      <alignment vertical="center"/>
    </xf>
    <xf numFmtId="0" fontId="257" fillId="0" borderId="32" xfId="0" applyFont="1" applyFill="1" applyBorder="1" applyAlignment="1" applyProtection="1">
      <alignment vertical="center"/>
    </xf>
    <xf numFmtId="0" fontId="257" fillId="0" borderId="0" xfId="0" applyFont="1" applyFill="1" applyAlignment="1" applyProtection="1">
      <alignment vertical="center"/>
    </xf>
    <xf numFmtId="0" fontId="257" fillId="0" borderId="3" xfId="0" applyFont="1" applyFill="1" applyBorder="1" applyAlignment="1" applyProtection="1">
      <alignment vertical="center"/>
    </xf>
    <xf numFmtId="0" fontId="257" fillId="9" borderId="0" xfId="0" applyFont="1" applyFill="1" applyAlignment="1" applyProtection="1">
      <alignment horizontal="center" vertical="center"/>
    </xf>
    <xf numFmtId="0" fontId="257" fillId="9" borderId="0" xfId="0" applyFont="1" applyFill="1" applyProtection="1"/>
    <xf numFmtId="0" fontId="260" fillId="9" borderId="0" xfId="43" applyNumberFormat="1" applyFont="1" applyFill="1" applyBorder="1" applyAlignment="1">
      <alignment horizontal="right" vertical="center"/>
    </xf>
    <xf numFmtId="0" fontId="261" fillId="9" borderId="0" xfId="0" applyFont="1" applyFill="1" applyAlignment="1" applyProtection="1">
      <alignment vertical="center"/>
    </xf>
    <xf numFmtId="0" fontId="257" fillId="38" borderId="53" xfId="0" applyFont="1" applyFill="1" applyBorder="1" applyAlignment="1" applyProtection="1">
      <alignment vertical="center"/>
    </xf>
    <xf numFmtId="0" fontId="257" fillId="38" borderId="54" xfId="0" applyFont="1" applyFill="1" applyBorder="1" applyAlignment="1" applyProtection="1">
      <alignment vertical="center"/>
    </xf>
    <xf numFmtId="0" fontId="257" fillId="38" borderId="57" xfId="0" applyFont="1" applyFill="1" applyBorder="1" applyProtection="1"/>
    <xf numFmtId="0" fontId="257" fillId="23" borderId="53" xfId="0" applyFont="1" applyFill="1" applyBorder="1" applyAlignment="1" applyProtection="1">
      <alignment vertical="center"/>
    </xf>
    <xf numFmtId="0" fontId="260" fillId="23" borderId="57" xfId="43" applyNumberFormat="1" applyFont="1" applyFill="1" applyBorder="1" applyAlignment="1">
      <alignment horizontal="right" vertical="center"/>
    </xf>
    <xf numFmtId="0" fontId="260" fillId="39" borderId="53" xfId="43" applyNumberFormat="1" applyFont="1" applyFill="1" applyBorder="1" applyAlignment="1">
      <alignment horizontal="left" vertical="center"/>
    </xf>
    <xf numFmtId="0" fontId="260" fillId="39" borderId="57" xfId="43" applyNumberFormat="1" applyFont="1" applyFill="1" applyBorder="1" applyAlignment="1">
      <alignment horizontal="right" vertical="center"/>
    </xf>
    <xf numFmtId="0" fontId="257" fillId="38" borderId="243" xfId="0" applyFont="1" applyFill="1" applyBorder="1" applyAlignment="1">
      <alignment horizontal="center" vertical="center"/>
    </xf>
    <xf numFmtId="0" fontId="257" fillId="23" borderId="58" xfId="0" applyFont="1" applyFill="1" applyBorder="1" applyAlignment="1">
      <alignment horizontal="center" vertical="center"/>
    </xf>
    <xf numFmtId="49" fontId="257" fillId="23" borderId="243" xfId="0" applyNumberFormat="1" applyFont="1" applyFill="1" applyBorder="1" applyAlignment="1">
      <alignment horizontal="center" vertical="center"/>
    </xf>
    <xf numFmtId="0" fontId="257" fillId="39" borderId="58" xfId="0" applyFont="1" applyFill="1" applyBorder="1" applyAlignment="1">
      <alignment horizontal="center" vertical="center"/>
    </xf>
    <xf numFmtId="0" fontId="257" fillId="39" borderId="243" xfId="0" applyFont="1" applyFill="1" applyBorder="1" applyAlignment="1">
      <alignment horizontal="center" vertical="center"/>
    </xf>
    <xf numFmtId="49" fontId="257" fillId="0" borderId="64" xfId="0" applyNumberFormat="1" applyFont="1" applyFill="1" applyBorder="1" applyAlignment="1">
      <alignment horizontal="center" vertical="center"/>
    </xf>
    <xf numFmtId="14" fontId="257" fillId="9" borderId="0" xfId="0" applyNumberFormat="1" applyFont="1" applyFill="1" applyProtection="1"/>
    <xf numFmtId="49" fontId="257" fillId="0" borderId="92" xfId="0" applyNumberFormat="1" applyFont="1" applyFill="1" applyBorder="1" applyAlignment="1">
      <alignment horizontal="center" vertical="center"/>
    </xf>
    <xf numFmtId="0" fontId="259" fillId="9" borderId="68" xfId="0" applyFont="1" applyFill="1" applyBorder="1" applyAlignment="1" applyProtection="1">
      <alignment vertical="center"/>
    </xf>
    <xf numFmtId="49" fontId="257" fillId="0" borderId="68" xfId="0" applyNumberFormat="1" applyFont="1" applyFill="1" applyBorder="1" applyAlignment="1">
      <alignment horizontal="center" vertical="center"/>
    </xf>
    <xf numFmtId="49" fontId="257" fillId="0" borderId="95" xfId="0" applyNumberFormat="1" applyFont="1" applyFill="1" applyBorder="1" applyAlignment="1">
      <alignment horizontal="center" vertical="center"/>
    </xf>
    <xf numFmtId="49" fontId="257" fillId="9" borderId="95" xfId="0" applyNumberFormat="1" applyFont="1" applyFill="1" applyBorder="1" applyAlignment="1">
      <alignment horizontal="center" vertical="center"/>
    </xf>
    <xf numFmtId="49" fontId="257" fillId="9" borderId="68" xfId="0" applyNumberFormat="1" applyFont="1" applyFill="1" applyBorder="1" applyAlignment="1">
      <alignment horizontal="center" vertical="center"/>
    </xf>
    <xf numFmtId="0" fontId="257" fillId="9" borderId="65" xfId="0" applyFont="1" applyFill="1" applyBorder="1" applyAlignment="1" applyProtection="1">
      <alignment vertical="center"/>
    </xf>
    <xf numFmtId="0" fontId="260" fillId="9" borderId="0" xfId="43" applyNumberFormat="1" applyFont="1" applyFill="1" applyBorder="1" applyAlignment="1">
      <alignment horizontal="center" vertical="center"/>
    </xf>
    <xf numFmtId="0" fontId="257" fillId="9" borderId="66" xfId="0" applyFont="1" applyFill="1" applyBorder="1" applyAlignment="1" applyProtection="1">
      <alignment vertical="center"/>
    </xf>
    <xf numFmtId="0" fontId="257" fillId="9" borderId="183" xfId="0" applyFont="1" applyFill="1" applyBorder="1" applyAlignment="1" applyProtection="1">
      <alignment vertical="center"/>
    </xf>
    <xf numFmtId="49" fontId="257" fillId="13" borderId="95" xfId="0" applyNumberFormat="1" applyFont="1" applyFill="1" applyBorder="1" applyAlignment="1">
      <alignment horizontal="center" vertical="center"/>
    </xf>
    <xf numFmtId="49" fontId="257" fillId="9" borderId="96" xfId="0" applyNumberFormat="1" applyFont="1" applyFill="1" applyBorder="1" applyAlignment="1">
      <alignment horizontal="center" vertical="center"/>
    </xf>
    <xf numFmtId="49" fontId="257" fillId="9" borderId="109" xfId="0" applyNumberFormat="1" applyFont="1" applyFill="1" applyBorder="1" applyAlignment="1">
      <alignment horizontal="center" vertical="center"/>
    </xf>
    <xf numFmtId="0" fontId="259" fillId="9" borderId="68" xfId="0" applyFont="1" applyFill="1" applyBorder="1" applyAlignment="1" applyProtection="1">
      <alignment horizontal="left" vertical="center"/>
    </xf>
    <xf numFmtId="0" fontId="257" fillId="9" borderId="109" xfId="0" applyFont="1" applyFill="1" applyBorder="1" applyAlignment="1" applyProtection="1">
      <alignment horizontal="left" vertical="center"/>
    </xf>
    <xf numFmtId="0" fontId="257" fillId="9" borderId="52" xfId="0" applyFont="1" applyFill="1" applyBorder="1" applyAlignment="1" applyProtection="1">
      <alignment horizontal="left" vertical="center"/>
    </xf>
    <xf numFmtId="49" fontId="257" fillId="0" borderId="38" xfId="0" applyNumberFormat="1" applyFont="1" applyFill="1" applyBorder="1" applyAlignment="1">
      <alignment horizontal="center" vertical="center"/>
    </xf>
    <xf numFmtId="49" fontId="257" fillId="0" borderId="2" xfId="0" applyNumberFormat="1" applyFont="1" applyFill="1" applyBorder="1" applyAlignment="1">
      <alignment horizontal="center" vertical="center"/>
    </xf>
    <xf numFmtId="49" fontId="257" fillId="13" borderId="2" xfId="0" applyNumberFormat="1" applyFont="1" applyFill="1" applyBorder="1" applyAlignment="1">
      <alignment horizontal="center" vertical="center"/>
    </xf>
    <xf numFmtId="0" fontId="260" fillId="23" borderId="54" xfId="43" applyNumberFormat="1" applyFont="1" applyFill="1" applyBorder="1" applyAlignment="1">
      <alignment horizontal="right" vertical="center"/>
    </xf>
    <xf numFmtId="49" fontId="257" fillId="23" borderId="103" xfId="0" applyNumberFormat="1" applyFont="1" applyFill="1" applyBorder="1" applyAlignment="1">
      <alignment horizontal="center" vertical="center"/>
    </xf>
    <xf numFmtId="49" fontId="260" fillId="9" borderId="0" xfId="43" applyNumberFormat="1" applyFont="1" applyFill="1" applyBorder="1" applyAlignment="1">
      <alignment horizontal="right" vertical="center"/>
    </xf>
    <xf numFmtId="0" fontId="257" fillId="9" borderId="67" xfId="0" applyNumberFormat="1" applyFont="1" applyFill="1" applyBorder="1" applyAlignment="1">
      <alignment horizontal="center" vertical="center"/>
    </xf>
    <xf numFmtId="0" fontId="257" fillId="9" borderId="68" xfId="0" applyNumberFormat="1" applyFont="1" applyFill="1" applyBorder="1" applyAlignment="1">
      <alignment horizontal="center" vertical="center"/>
    </xf>
    <xf numFmtId="0" fontId="257" fillId="9" borderId="109" xfId="0" applyNumberFormat="1" applyFont="1" applyFill="1" applyBorder="1" applyAlignment="1">
      <alignment horizontal="center" vertical="center"/>
    </xf>
    <xf numFmtId="0" fontId="257" fillId="16" borderId="64" xfId="0" applyNumberFormat="1" applyFont="1" applyFill="1" applyBorder="1" applyAlignment="1">
      <alignment horizontal="center" vertical="center"/>
    </xf>
    <xf numFmtId="0" fontId="257" fillId="16" borderId="68" xfId="0" applyNumberFormat="1" applyFont="1" applyFill="1" applyBorder="1" applyAlignment="1">
      <alignment horizontal="center" vertical="center"/>
    </xf>
    <xf numFmtId="0" fontId="257" fillId="16" borderId="109" xfId="0" applyNumberFormat="1" applyFont="1" applyFill="1" applyBorder="1" applyAlignment="1">
      <alignment horizontal="center" vertical="center"/>
    </xf>
    <xf numFmtId="0" fontId="263" fillId="0" borderId="0" xfId="0" applyFont="1" applyFill="1" applyProtection="1"/>
    <xf numFmtId="179" fontId="0" fillId="9" borderId="0" xfId="0" applyNumberFormat="1" applyFont="1" applyFill="1" applyProtection="1"/>
    <xf numFmtId="0" fontId="0" fillId="0" borderId="0" xfId="0" quotePrefix="1" applyProtection="1"/>
    <xf numFmtId="0" fontId="257" fillId="0" borderId="0" xfId="0" applyFont="1" applyFill="1" applyProtection="1"/>
    <xf numFmtId="14" fontId="260" fillId="9" borderId="0" xfId="43" applyNumberFormat="1" applyFont="1" applyFill="1" applyBorder="1" applyAlignment="1">
      <alignment horizontal="right" vertical="center"/>
    </xf>
    <xf numFmtId="0" fontId="261" fillId="0" borderId="0" xfId="0" applyFont="1" applyFill="1" applyAlignment="1" applyProtection="1">
      <alignment vertical="center"/>
    </xf>
    <xf numFmtId="0" fontId="257" fillId="0" borderId="2" xfId="0" applyFont="1" applyFill="1" applyBorder="1" applyAlignment="1" applyProtection="1">
      <alignment horizontal="center" vertical="center"/>
    </xf>
    <xf numFmtId="0" fontId="257" fillId="0" borderId="73" xfId="0" applyFont="1" applyFill="1" applyBorder="1" applyAlignment="1" applyProtection="1">
      <alignment horizontal="center" vertical="center"/>
    </xf>
    <xf numFmtId="0" fontId="257" fillId="9" borderId="0" xfId="0" applyFont="1" applyFill="1" applyAlignment="1">
      <alignment vertical="center"/>
    </xf>
    <xf numFmtId="0" fontId="257" fillId="0" borderId="29" xfId="0" applyFont="1" applyFill="1" applyBorder="1" applyAlignment="1" applyProtection="1">
      <alignment horizontal="center" vertical="center"/>
    </xf>
    <xf numFmtId="0" fontId="257" fillId="9" borderId="0" xfId="0" applyFont="1" applyFill="1" applyAlignment="1" applyProtection="1">
      <alignment horizontal="left" vertical="center" wrapText="1"/>
    </xf>
    <xf numFmtId="201" fontId="257" fillId="9" borderId="0" xfId="0" applyNumberFormat="1" applyFont="1" applyFill="1" applyProtection="1"/>
    <xf numFmtId="0" fontId="257" fillId="0" borderId="6" xfId="0" applyFont="1" applyFill="1" applyBorder="1" applyAlignment="1" applyProtection="1">
      <alignment vertical="center"/>
    </xf>
    <xf numFmtId="183" fontId="257" fillId="9" borderId="0" xfId="0" applyNumberFormat="1" applyFont="1" applyFill="1" applyProtection="1"/>
    <xf numFmtId="0" fontId="260" fillId="9" borderId="0" xfId="43" applyNumberFormat="1" applyFont="1" applyFill="1" applyAlignment="1">
      <alignment vertical="center"/>
    </xf>
    <xf numFmtId="0" fontId="257" fillId="0" borderId="154" xfId="0" applyFont="1" applyFill="1" applyBorder="1" applyAlignment="1" applyProtection="1">
      <alignment horizontal="center" vertical="center"/>
    </xf>
    <xf numFmtId="14" fontId="257" fillId="0" borderId="2" xfId="0" applyNumberFormat="1" applyFont="1" applyFill="1" applyBorder="1" applyAlignment="1" applyProtection="1">
      <alignment horizontal="center" vertical="center"/>
    </xf>
    <xf numFmtId="0" fontId="257" fillId="0" borderId="28" xfId="0" applyFont="1" applyFill="1" applyBorder="1" applyAlignment="1" applyProtection="1">
      <alignment horizontal="center" vertical="center"/>
    </xf>
    <xf numFmtId="0" fontId="257" fillId="9" borderId="0" xfId="0" applyFont="1" applyFill="1" applyBorder="1" applyProtection="1"/>
    <xf numFmtId="0" fontId="257" fillId="9" borderId="0" xfId="0" applyFont="1" applyFill="1" applyAlignment="1">
      <alignment horizontal="center" vertical="center"/>
    </xf>
    <xf numFmtId="49" fontId="257" fillId="9" borderId="0" xfId="0" applyNumberFormat="1" applyFont="1" applyFill="1" applyBorder="1" applyAlignment="1" applyProtection="1">
      <alignment horizontal="center"/>
    </xf>
    <xf numFmtId="191" fontId="257" fillId="9" borderId="0" xfId="0" applyNumberFormat="1" applyFont="1" applyFill="1" applyBorder="1" applyAlignment="1" applyProtection="1">
      <alignment horizontal="right" vertical="center"/>
    </xf>
    <xf numFmtId="0" fontId="257" fillId="9" borderId="0" xfId="0" applyFont="1" applyFill="1" applyBorder="1" applyAlignment="1" applyProtection="1">
      <alignment horizontal="center"/>
    </xf>
    <xf numFmtId="196" fontId="257" fillId="0" borderId="0" xfId="0" applyNumberFormat="1" applyFont="1" applyFill="1" applyProtection="1"/>
    <xf numFmtId="0" fontId="257" fillId="38" borderId="103" xfId="0" applyFont="1" applyFill="1" applyBorder="1" applyAlignment="1">
      <alignment horizontal="center" vertical="center"/>
    </xf>
    <xf numFmtId="205" fontId="257" fillId="0" borderId="38" xfId="0" applyNumberFormat="1" applyFont="1" applyFill="1" applyBorder="1" applyAlignment="1">
      <alignment horizontal="center" vertical="center"/>
    </xf>
    <xf numFmtId="205" fontId="257" fillId="0" borderId="2" xfId="0" applyNumberFormat="1" applyFont="1" applyFill="1" applyBorder="1" applyAlignment="1">
      <alignment horizontal="center" vertical="center"/>
    </xf>
    <xf numFmtId="205" fontId="257" fillId="0" borderId="43" xfId="0" applyNumberFormat="1" applyFont="1" applyFill="1" applyBorder="1" applyAlignment="1">
      <alignment horizontal="center" vertical="center"/>
    </xf>
    <xf numFmtId="205" fontId="257" fillId="9" borderId="28" xfId="0" applyNumberFormat="1" applyFont="1" applyFill="1" applyBorder="1" applyAlignment="1">
      <alignment horizontal="center" vertical="center"/>
    </xf>
    <xf numFmtId="205" fontId="257" fillId="9" borderId="2" xfId="0" applyNumberFormat="1" applyFont="1" applyFill="1" applyBorder="1" applyAlignment="1">
      <alignment horizontal="center" vertical="center"/>
    </xf>
    <xf numFmtId="205" fontId="257" fillId="9" borderId="43" xfId="0" applyNumberFormat="1" applyFont="1" applyFill="1" applyBorder="1" applyAlignment="1">
      <alignment horizontal="center" vertical="center"/>
    </xf>
    <xf numFmtId="0" fontId="257" fillId="0" borderId="68" xfId="0" applyNumberFormat="1" applyFont="1" applyBorder="1" applyAlignment="1">
      <alignment horizontal="center" vertical="center"/>
    </xf>
    <xf numFmtId="177" fontId="257" fillId="0" borderId="95" xfId="0" applyNumberFormat="1" applyFont="1" applyFill="1" applyBorder="1" applyAlignment="1" applyProtection="1">
      <alignment horizontal="center" vertical="center"/>
    </xf>
    <xf numFmtId="177" fontId="257" fillId="0" borderId="96" xfId="0" applyNumberFormat="1" applyFont="1" applyFill="1" applyBorder="1" applyAlignment="1" applyProtection="1">
      <alignment horizontal="center" vertical="center"/>
    </xf>
    <xf numFmtId="0" fontId="257" fillId="0" borderId="67" xfId="0" applyNumberFormat="1" applyFont="1" applyBorder="1" applyAlignment="1">
      <alignment horizontal="center" vertical="center"/>
    </xf>
    <xf numFmtId="49" fontId="257" fillId="9" borderId="2" xfId="0" applyNumberFormat="1" applyFont="1" applyFill="1" applyBorder="1" applyAlignment="1">
      <alignment horizontal="center" vertical="center"/>
    </xf>
    <xf numFmtId="49" fontId="257" fillId="9" borderId="43" xfId="0" applyNumberFormat="1" applyFont="1" applyFill="1" applyBorder="1" applyAlignment="1">
      <alignment horizontal="center" vertical="center"/>
    </xf>
    <xf numFmtId="0" fontId="264" fillId="41" borderId="2" xfId="0" applyFont="1" applyFill="1" applyBorder="1" applyAlignment="1">
      <alignment horizontal="left" vertical="center"/>
    </xf>
    <xf numFmtId="0" fontId="264" fillId="41" borderId="43" xfId="0" applyFont="1" applyFill="1" applyBorder="1" applyAlignment="1">
      <alignment horizontal="left" vertical="center"/>
    </xf>
    <xf numFmtId="0" fontId="257" fillId="0" borderId="43" xfId="0" applyNumberFormat="1" applyFont="1" applyBorder="1" applyAlignment="1">
      <alignment horizontal="center" vertical="center"/>
    </xf>
    <xf numFmtId="0" fontId="257" fillId="9" borderId="0" xfId="0" applyFont="1" applyFill="1" applyAlignment="1" applyProtection="1">
      <alignment horizontal="right" vertical="center"/>
    </xf>
    <xf numFmtId="0" fontId="261" fillId="0" borderId="73" xfId="0" applyFont="1" applyFill="1" applyBorder="1" applyAlignment="1" applyProtection="1">
      <alignment horizontal="center" vertical="center"/>
    </xf>
    <xf numFmtId="49" fontId="261" fillId="0" borderId="67" xfId="0" applyNumberFormat="1" applyFont="1" applyBorder="1" applyAlignment="1">
      <alignment horizontal="center" vertical="center"/>
    </xf>
    <xf numFmtId="0" fontId="261" fillId="0" borderId="96" xfId="0" applyFont="1" applyFill="1" applyBorder="1" applyAlignment="1" applyProtection="1">
      <alignment horizontal="center" vertical="center"/>
    </xf>
    <xf numFmtId="49" fontId="261" fillId="0" borderId="109" xfId="0" applyNumberFormat="1" applyFont="1" applyBorder="1" applyAlignment="1">
      <alignment horizontal="center" vertical="center"/>
    </xf>
    <xf numFmtId="0" fontId="247" fillId="0" borderId="0" xfId="0" applyFont="1" applyAlignment="1">
      <alignment horizontal="left"/>
    </xf>
    <xf numFmtId="0" fontId="247" fillId="0" borderId="0" xfId="0" quotePrefix="1" applyFont="1" applyAlignment="1">
      <alignment horizontal="left"/>
    </xf>
    <xf numFmtId="205" fontId="247" fillId="0" borderId="0" xfId="0" applyNumberFormat="1" applyFont="1"/>
    <xf numFmtId="205" fontId="254" fillId="0" borderId="38" xfId="0" quotePrefix="1" applyNumberFormat="1" applyFont="1" applyBorder="1" applyAlignment="1">
      <alignment horizontal="center" vertical="center"/>
    </xf>
    <xf numFmtId="205" fontId="254" fillId="0" borderId="2" xfId="0" quotePrefix="1" applyNumberFormat="1" applyFont="1" applyBorder="1" applyAlignment="1">
      <alignment horizontal="center" vertical="center"/>
    </xf>
    <xf numFmtId="205" fontId="254" fillId="0" borderId="43" xfId="0" quotePrefix="1" applyNumberFormat="1" applyFont="1" applyBorder="1" applyAlignment="1">
      <alignment horizontal="center" vertical="center"/>
    </xf>
    <xf numFmtId="205" fontId="247" fillId="0" borderId="0" xfId="0" quotePrefix="1" applyNumberFormat="1" applyFont="1"/>
    <xf numFmtId="205" fontId="249" fillId="34" borderId="93" xfId="0" applyNumberFormat="1" applyFont="1" applyFill="1" applyBorder="1" applyAlignment="1">
      <alignment horizontal="center" vertical="center"/>
    </xf>
    <xf numFmtId="0" fontId="249" fillId="34" borderId="94" xfId="0" applyFont="1" applyFill="1" applyBorder="1" applyAlignment="1">
      <alignment vertical="center"/>
    </xf>
    <xf numFmtId="205" fontId="254" fillId="0" borderId="220" xfId="0" applyNumberFormat="1" applyFont="1" applyBorder="1" applyAlignment="1">
      <alignment horizontal="center" vertical="center"/>
    </xf>
    <xf numFmtId="205" fontId="254" fillId="0" borderId="143" xfId="0" applyNumberFormat="1" applyFont="1" applyBorder="1" applyAlignment="1">
      <alignment horizontal="center" vertical="center"/>
    </xf>
    <xf numFmtId="205" fontId="254" fillId="0" borderId="221" xfId="0" applyNumberFormat="1" applyFont="1" applyBorder="1" applyAlignment="1">
      <alignment horizontal="center" vertical="center"/>
    </xf>
    <xf numFmtId="205" fontId="247" fillId="0" borderId="0" xfId="0" applyNumberFormat="1" applyFont="1" applyAlignment="1"/>
    <xf numFmtId="187" fontId="254" fillId="0" borderId="0" xfId="0" quotePrefix="1" applyNumberFormat="1" applyFont="1" applyBorder="1" applyAlignment="1">
      <alignment horizontal="left" vertical="center"/>
    </xf>
    <xf numFmtId="205" fontId="254" fillId="0" borderId="0" xfId="0" quotePrefix="1" applyNumberFormat="1" applyFont="1" applyBorder="1" applyAlignment="1">
      <alignment horizontal="left" vertical="center"/>
    </xf>
    <xf numFmtId="205" fontId="254" fillId="0" borderId="0" xfId="0" quotePrefix="1" applyNumberFormat="1" applyFont="1" applyFill="1" applyBorder="1" applyAlignment="1">
      <alignment horizontal="left" vertical="center"/>
    </xf>
    <xf numFmtId="0" fontId="247" fillId="0" borderId="0" xfId="0" quotePrefix="1" applyFont="1" applyBorder="1" applyAlignment="1">
      <alignment horizontal="left"/>
    </xf>
    <xf numFmtId="0" fontId="260" fillId="0" borderId="0" xfId="43" applyNumberFormat="1" applyFont="1" applyFill="1" applyBorder="1" applyAlignment="1">
      <alignment horizontal="right" vertical="center"/>
    </xf>
    <xf numFmtId="0" fontId="270" fillId="0" borderId="0" xfId="0" applyFont="1" applyAlignment="1">
      <alignment horizontal="left" vertical="center"/>
    </xf>
    <xf numFmtId="0" fontId="0" fillId="0" borderId="4" xfId="0" applyFont="1" applyFill="1" applyBorder="1" applyAlignment="1" applyProtection="1">
      <alignment horizontal="center" vertical="center"/>
      <protection locked="0"/>
    </xf>
    <xf numFmtId="0" fontId="261" fillId="9" borderId="52" xfId="0" applyFont="1" applyFill="1" applyBorder="1" applyAlignment="1" applyProtection="1">
      <alignment horizontal="left" vertical="center"/>
    </xf>
    <xf numFmtId="0" fontId="257" fillId="9" borderId="67" xfId="0" applyFont="1" applyFill="1" applyBorder="1" applyAlignment="1" applyProtection="1">
      <alignment horizontal="left" vertical="center"/>
    </xf>
    <xf numFmtId="0" fontId="257" fillId="0" borderId="2" xfId="0" applyFont="1" applyFill="1" applyBorder="1" applyAlignment="1" applyProtection="1">
      <alignment horizontal="left" vertical="center" wrapText="1"/>
    </xf>
    <xf numFmtId="0" fontId="257" fillId="0" borderId="38" xfId="0" applyFont="1" applyFill="1" applyBorder="1" applyAlignment="1" applyProtection="1">
      <alignment horizontal="left" vertical="center" wrapText="1"/>
    </xf>
    <xf numFmtId="0" fontId="257" fillId="0" borderId="43" xfId="0" applyFont="1" applyFill="1" applyBorder="1" applyAlignment="1" applyProtection="1">
      <alignment horizontal="left" vertical="center" wrapText="1"/>
    </xf>
    <xf numFmtId="0" fontId="257" fillId="0" borderId="76" xfId="0" applyFont="1" applyFill="1" applyBorder="1" applyAlignment="1" applyProtection="1">
      <alignment horizontal="center" vertical="center"/>
    </xf>
    <xf numFmtId="0" fontId="258" fillId="0" borderId="97" xfId="0" applyFont="1" applyFill="1" applyBorder="1" applyAlignment="1" applyProtection="1">
      <alignment vertical="center"/>
    </xf>
    <xf numFmtId="0" fontId="257" fillId="0" borderId="183" xfId="0" applyFont="1" applyFill="1" applyBorder="1" applyAlignment="1" applyProtection="1">
      <alignment horizontal="center" vertical="center"/>
    </xf>
    <xf numFmtId="41" fontId="257" fillId="0" borderId="92" xfId="0" applyNumberFormat="1" applyFont="1" applyFill="1" applyBorder="1" applyAlignment="1" applyProtection="1">
      <alignment vertical="center"/>
    </xf>
    <xf numFmtId="0" fontId="257" fillId="0" borderId="64" xfId="0" applyFont="1" applyFill="1" applyBorder="1" applyAlignment="1" applyProtection="1">
      <alignment horizontal="center" vertical="center"/>
    </xf>
    <xf numFmtId="41" fontId="257" fillId="0" borderId="95" xfId="0" applyNumberFormat="1" applyFont="1" applyFill="1" applyBorder="1" applyAlignment="1" applyProtection="1">
      <alignment vertical="center"/>
    </xf>
    <xf numFmtId="0" fontId="257" fillId="0" borderId="68" xfId="0" applyFont="1" applyFill="1" applyBorder="1" applyAlignment="1" applyProtection="1">
      <alignment horizontal="center" vertical="center"/>
    </xf>
    <xf numFmtId="41" fontId="257" fillId="0" borderId="96" xfId="0" applyNumberFormat="1" applyFont="1" applyFill="1" applyBorder="1" applyAlignment="1" applyProtection="1">
      <alignment vertical="center"/>
    </xf>
    <xf numFmtId="0" fontId="257" fillId="0" borderId="109" xfId="0" applyFont="1" applyFill="1" applyBorder="1" applyAlignment="1" applyProtection="1">
      <alignment horizontal="center" vertical="center"/>
    </xf>
    <xf numFmtId="41" fontId="257" fillId="16" borderId="251" xfId="0" applyNumberFormat="1" applyFont="1" applyFill="1" applyBorder="1" applyAlignment="1" applyProtection="1">
      <alignment vertical="center"/>
    </xf>
    <xf numFmtId="0" fontId="257" fillId="16" borderId="252" xfId="0" applyFont="1" applyFill="1" applyBorder="1" applyAlignment="1" applyProtection="1">
      <alignment horizontal="left" vertical="center"/>
    </xf>
    <xf numFmtId="0" fontId="257" fillId="16" borderId="253" xfId="0" applyFont="1" applyFill="1" applyBorder="1" applyAlignment="1" applyProtection="1">
      <alignment horizontal="center" vertical="center"/>
    </xf>
    <xf numFmtId="41" fontId="257" fillId="16" borderId="254" xfId="0" applyNumberFormat="1" applyFont="1" applyFill="1" applyBorder="1" applyAlignment="1" applyProtection="1">
      <alignment vertical="center"/>
    </xf>
    <xf numFmtId="0" fontId="257" fillId="16" borderId="255" xfId="0" applyFont="1" applyFill="1" applyBorder="1" applyAlignment="1" applyProtection="1">
      <alignment horizontal="left" vertical="center"/>
    </xf>
    <xf numFmtId="0" fontId="257" fillId="16" borderId="256" xfId="0" applyFont="1" applyFill="1" applyBorder="1" applyAlignment="1" applyProtection="1">
      <alignment horizontal="center" vertical="center"/>
    </xf>
    <xf numFmtId="0" fontId="257" fillId="0" borderId="64" xfId="0" applyFont="1" applyFill="1" applyBorder="1" applyAlignment="1" applyProtection="1">
      <alignment vertical="center"/>
    </xf>
    <xf numFmtId="0" fontId="257" fillId="0" borderId="68" xfId="0" applyFont="1" applyFill="1" applyBorder="1" applyAlignment="1" applyProtection="1">
      <alignment vertical="center"/>
    </xf>
    <xf numFmtId="0" fontId="257" fillId="0" borderId="109" xfId="0" applyFont="1" applyFill="1" applyBorder="1" applyAlignment="1" applyProtection="1">
      <alignment vertical="center"/>
    </xf>
    <xf numFmtId="0" fontId="257" fillId="0" borderId="96" xfId="0" applyFont="1" applyFill="1" applyBorder="1" applyAlignment="1" applyProtection="1">
      <alignment horizontal="center" vertical="center"/>
    </xf>
    <xf numFmtId="0" fontId="257" fillId="0" borderId="109" xfId="0" applyFont="1" applyBorder="1" applyAlignment="1">
      <alignment horizontal="center" vertical="center"/>
    </xf>
    <xf numFmtId="0" fontId="262" fillId="0" borderId="67" xfId="0" applyFont="1" applyFill="1" applyBorder="1" applyAlignment="1" applyProtection="1">
      <alignment horizontal="center" vertical="center"/>
    </xf>
    <xf numFmtId="0" fontId="257" fillId="17" borderId="68" xfId="0" quotePrefix="1" applyFont="1" applyFill="1" applyBorder="1" applyAlignment="1" applyProtection="1">
      <alignment horizontal="center" vertical="center"/>
    </xf>
    <xf numFmtId="0" fontId="257" fillId="0" borderId="43" xfId="0" applyFont="1" applyFill="1" applyBorder="1" applyAlignment="1" applyProtection="1">
      <alignment horizontal="center" vertical="center"/>
    </xf>
    <xf numFmtId="0" fontId="257" fillId="17" borderId="109" xfId="0" quotePrefix="1" applyFont="1" applyFill="1" applyBorder="1" applyAlignment="1" applyProtection="1">
      <alignment horizontal="center" vertical="center"/>
    </xf>
    <xf numFmtId="14" fontId="257" fillId="0" borderId="28" xfId="0" applyNumberFormat="1" applyFont="1" applyFill="1" applyBorder="1" applyAlignment="1" applyProtection="1">
      <alignment horizontal="center" vertical="center"/>
    </xf>
    <xf numFmtId="0" fontId="257" fillId="17" borderId="67" xfId="0" quotePrefix="1" applyFont="1" applyFill="1" applyBorder="1" applyAlignment="1" applyProtection="1">
      <alignment horizontal="center" vertical="center"/>
    </xf>
    <xf numFmtId="0" fontId="257" fillId="42" borderId="58" xfId="0" applyFont="1" applyFill="1" applyBorder="1" applyAlignment="1" applyProtection="1">
      <alignment horizontal="center" vertical="center"/>
    </xf>
    <xf numFmtId="0" fontId="257" fillId="42" borderId="103" xfId="0" applyFont="1" applyFill="1" applyBorder="1" applyAlignment="1" applyProtection="1">
      <alignment horizontal="center" vertical="center"/>
    </xf>
    <xf numFmtId="0" fontId="257" fillId="42" borderId="103" xfId="0" applyFont="1" applyFill="1" applyBorder="1" applyAlignment="1" applyProtection="1">
      <alignment horizontal="center" vertical="center" wrapText="1"/>
    </xf>
    <xf numFmtId="0" fontId="257" fillId="42" borderId="243" xfId="0" applyFont="1" applyFill="1" applyBorder="1" applyAlignment="1" applyProtection="1">
      <alignment horizontal="center" vertical="center" wrapText="1"/>
    </xf>
    <xf numFmtId="0" fontId="119" fillId="0" borderId="36" xfId="43" applyNumberFormat="1" applyFont="1" applyFill="1" applyBorder="1" applyAlignment="1" applyProtection="1">
      <alignment vertical="center"/>
    </xf>
    <xf numFmtId="0" fontId="119" fillId="0" borderId="54" xfId="43" applyNumberFormat="1" applyFont="1" applyFill="1" applyBorder="1" applyAlignment="1" applyProtection="1">
      <alignment vertical="center"/>
    </xf>
    <xf numFmtId="0" fontId="119" fillId="0" borderId="57" xfId="43" applyNumberFormat="1" applyFont="1" applyFill="1" applyBorder="1" applyAlignment="1" applyProtection="1">
      <alignment vertical="center"/>
    </xf>
    <xf numFmtId="0" fontId="261" fillId="16" borderId="64" xfId="0" applyFont="1" applyFill="1" applyBorder="1" applyAlignment="1" applyProtection="1">
      <alignment horizontal="left" vertical="center"/>
    </xf>
    <xf numFmtId="0" fontId="0" fillId="0" borderId="0" xfId="0" applyAlignment="1" applyProtection="1">
      <alignment vertical="center"/>
    </xf>
    <xf numFmtId="0" fontId="272" fillId="0" borderId="0" xfId="0" quotePrefix="1" applyFont="1" applyProtection="1"/>
    <xf numFmtId="0" fontId="273" fillId="0" borderId="0" xfId="0" quotePrefix="1" applyFont="1" applyProtection="1"/>
    <xf numFmtId="0" fontId="272" fillId="0" borderId="0" xfId="0" applyFont="1" applyAlignment="1" applyProtection="1">
      <alignment vertical="center"/>
    </xf>
    <xf numFmtId="0" fontId="273" fillId="0" borderId="0" xfId="0" applyFont="1" applyProtection="1"/>
    <xf numFmtId="0" fontId="272" fillId="0" borderId="0" xfId="0" applyFont="1" applyProtection="1"/>
    <xf numFmtId="0" fontId="263" fillId="0" borderId="0" xfId="0" quotePrefix="1" applyFont="1" applyProtection="1"/>
    <xf numFmtId="0" fontId="263" fillId="0" borderId="1" xfId="0" applyFont="1" applyFill="1" applyBorder="1" applyAlignment="1" applyProtection="1">
      <alignment vertical="center" shrinkToFit="1"/>
    </xf>
    <xf numFmtId="0" fontId="273" fillId="0" borderId="0" xfId="0" quotePrefix="1" applyFont="1" applyAlignment="1" applyProtection="1"/>
    <xf numFmtId="0" fontId="257" fillId="0" borderId="189" xfId="0" applyFont="1" applyFill="1" applyBorder="1" applyAlignment="1" applyProtection="1">
      <alignment horizontal="center" vertical="center" textRotation="255"/>
    </xf>
    <xf numFmtId="0" fontId="257" fillId="0" borderId="184" xfId="0" applyFont="1" applyFill="1" applyBorder="1" applyAlignment="1" applyProtection="1">
      <alignment horizontal="center" vertical="center" textRotation="255"/>
    </xf>
    <xf numFmtId="0" fontId="257" fillId="0" borderId="148" xfId="0" applyFont="1" applyFill="1" applyBorder="1" applyAlignment="1" applyProtection="1">
      <alignment horizontal="center" vertical="center" textRotation="255"/>
    </xf>
    <xf numFmtId="0" fontId="257" fillId="0" borderId="122" xfId="0" applyFont="1" applyFill="1" applyBorder="1" applyAlignment="1" applyProtection="1">
      <alignment horizontal="center" vertical="center"/>
    </xf>
    <xf numFmtId="187" fontId="257" fillId="0" borderId="172" xfId="0" applyNumberFormat="1" applyFont="1" applyFill="1" applyBorder="1" applyAlignment="1" applyProtection="1">
      <alignment horizontal="center" vertical="center" textRotation="255"/>
    </xf>
    <xf numFmtId="187" fontId="257" fillId="0" borderId="186" xfId="0" applyNumberFormat="1" applyFont="1" applyFill="1" applyBorder="1" applyAlignment="1" applyProtection="1">
      <alignment horizontal="center" vertical="center" textRotation="255"/>
    </xf>
    <xf numFmtId="0" fontId="257" fillId="0" borderId="100" xfId="0" applyFont="1" applyFill="1" applyBorder="1" applyAlignment="1" applyProtection="1">
      <alignment horizontal="center" vertical="center"/>
    </xf>
    <xf numFmtId="0" fontId="257" fillId="0" borderId="102" xfId="0" applyFont="1" applyFill="1" applyBorder="1" applyAlignment="1" applyProtection="1">
      <alignment horizontal="center" vertical="center"/>
    </xf>
    <xf numFmtId="0" fontId="257" fillId="0" borderId="130" xfId="0" applyFont="1" applyFill="1" applyBorder="1" applyAlignment="1" applyProtection="1">
      <alignment horizontal="center" vertical="center"/>
    </xf>
    <xf numFmtId="0" fontId="257" fillId="0" borderId="189" xfId="0" applyFont="1" applyFill="1" applyBorder="1" applyAlignment="1" applyProtection="1">
      <alignment horizontal="center" vertical="center"/>
    </xf>
    <xf numFmtId="0" fontId="257" fillId="0" borderId="184" xfId="0" applyFont="1" applyFill="1" applyBorder="1" applyAlignment="1" applyProtection="1">
      <alignment horizontal="center" vertical="center"/>
    </xf>
    <xf numFmtId="0" fontId="257" fillId="0" borderId="147" xfId="0" applyFont="1" applyFill="1" applyBorder="1" applyAlignment="1" applyProtection="1">
      <alignment horizontal="center" vertical="center"/>
    </xf>
    <xf numFmtId="0" fontId="257" fillId="0" borderId="137" xfId="0" applyFont="1" applyFill="1" applyBorder="1" applyAlignment="1" applyProtection="1">
      <alignment horizontal="center" vertical="center"/>
    </xf>
    <xf numFmtId="0" fontId="257" fillId="0" borderId="191" xfId="0" applyFont="1" applyFill="1" applyBorder="1" applyAlignment="1" applyProtection="1">
      <alignment horizontal="center" vertical="center"/>
    </xf>
    <xf numFmtId="0" fontId="257" fillId="0" borderId="185" xfId="0" applyFont="1" applyFill="1" applyBorder="1" applyAlignment="1" applyProtection="1">
      <alignment horizontal="center" vertical="center"/>
    </xf>
    <xf numFmtId="0" fontId="257" fillId="0" borderId="23" xfId="0" applyFont="1" applyFill="1" applyBorder="1" applyAlignment="1" applyProtection="1">
      <alignment horizontal="center" vertical="center"/>
    </xf>
    <xf numFmtId="0" fontId="258" fillId="0" borderId="191" xfId="0" applyFont="1" applyFill="1" applyBorder="1" applyAlignment="1" applyProtection="1">
      <alignment horizontal="center" vertical="center"/>
    </xf>
    <xf numFmtId="0" fontId="258" fillId="0" borderId="185" xfId="0" applyFont="1" applyFill="1" applyBorder="1" applyAlignment="1" applyProtection="1">
      <alignment horizontal="center" vertical="center"/>
    </xf>
    <xf numFmtId="0" fontId="258" fillId="0" borderId="21" xfId="0" applyFont="1" applyFill="1" applyBorder="1" applyAlignment="1" applyProtection="1">
      <alignment horizontal="center" vertical="center"/>
    </xf>
    <xf numFmtId="0" fontId="258" fillId="0" borderId="186" xfId="0" applyFont="1" applyFill="1" applyBorder="1" applyAlignment="1" applyProtection="1">
      <alignment horizontal="center" vertical="center"/>
    </xf>
    <xf numFmtId="0" fontId="257" fillId="0" borderId="32" xfId="0" applyFont="1" applyFill="1" applyBorder="1" applyAlignment="1" applyProtection="1">
      <alignment horizontal="center" vertical="center"/>
    </xf>
    <xf numFmtId="187" fontId="257" fillId="0" borderId="150" xfId="0" applyNumberFormat="1" applyFont="1" applyFill="1" applyBorder="1" applyAlignment="1" applyProtection="1">
      <alignment horizontal="center" vertical="center" textRotation="255"/>
    </xf>
    <xf numFmtId="0" fontId="266" fillId="0" borderId="100" xfId="0" applyFont="1" applyFill="1" applyBorder="1" applyAlignment="1" applyProtection="1">
      <alignment horizontal="center" vertical="center" textRotation="255"/>
    </xf>
    <xf numFmtId="0" fontId="266" fillId="0" borderId="102" xfId="0" applyFont="1" applyFill="1" applyBorder="1" applyAlignment="1" applyProtection="1">
      <alignment horizontal="center" vertical="center" textRotation="255"/>
    </xf>
    <xf numFmtId="0" fontId="266" fillId="0" borderId="130" xfId="0" applyFont="1" applyFill="1" applyBorder="1" applyAlignment="1" applyProtection="1">
      <alignment horizontal="center" vertical="center" textRotation="255"/>
    </xf>
    <xf numFmtId="0" fontId="257" fillId="0" borderId="148" xfId="0" applyFont="1" applyFill="1" applyBorder="1" applyAlignment="1" applyProtection="1">
      <alignment horizontal="center" vertical="center"/>
    </xf>
    <xf numFmtId="0" fontId="257" fillId="0" borderId="21" xfId="0" applyFont="1" applyFill="1" applyBorder="1" applyAlignment="1" applyProtection="1">
      <alignment horizontal="center" vertical="center"/>
    </xf>
    <xf numFmtId="0" fontId="258" fillId="0" borderId="172" xfId="0" applyFont="1" applyFill="1" applyBorder="1" applyAlignment="1" applyProtection="1">
      <alignment horizontal="center" vertical="center"/>
    </xf>
    <xf numFmtId="0" fontId="258" fillId="0" borderId="150" xfId="0" applyFont="1" applyFill="1" applyBorder="1" applyAlignment="1" applyProtection="1">
      <alignment horizontal="center" vertical="center"/>
    </xf>
    <xf numFmtId="0" fontId="266" fillId="0" borderId="179" xfId="0" applyFont="1" applyFill="1" applyBorder="1" applyAlignment="1" applyProtection="1">
      <alignment horizontal="center" vertical="center" textRotation="255"/>
    </xf>
    <xf numFmtId="0" fontId="266" fillId="0" borderId="208" xfId="0" applyFont="1" applyFill="1" applyBorder="1" applyAlignment="1" applyProtection="1">
      <alignment horizontal="center" vertical="center" textRotation="255"/>
    </xf>
    <xf numFmtId="0" fontId="266" fillId="0" borderId="180" xfId="0" applyFont="1" applyFill="1" applyBorder="1" applyAlignment="1" applyProtection="1">
      <alignment horizontal="center" vertical="center" textRotation="255"/>
    </xf>
    <xf numFmtId="0" fontId="266" fillId="0" borderId="172" xfId="0" applyFont="1" applyFill="1" applyBorder="1" applyAlignment="1" applyProtection="1">
      <alignment horizontal="center" vertical="center" textRotation="255"/>
    </xf>
    <xf numFmtId="0" fontId="266" fillId="0" borderId="186" xfId="0" applyFont="1" applyFill="1" applyBorder="1" applyAlignment="1" applyProtection="1">
      <alignment horizontal="center" vertical="center" textRotation="255"/>
    </xf>
    <xf numFmtId="0" fontId="266" fillId="0" borderId="150" xfId="0" applyFont="1" applyFill="1" applyBorder="1" applyAlignment="1" applyProtection="1">
      <alignment horizontal="center" vertical="center" textRotation="255"/>
    </xf>
    <xf numFmtId="187" fontId="257" fillId="0" borderId="190" xfId="0" applyNumberFormat="1" applyFont="1" applyFill="1" applyBorder="1" applyAlignment="1" applyProtection="1">
      <alignment horizontal="center" vertical="center" textRotation="255"/>
    </xf>
    <xf numFmtId="187" fontId="257" fillId="0" borderId="188" xfId="0" applyNumberFormat="1" applyFont="1" applyFill="1" applyBorder="1" applyAlignment="1" applyProtection="1">
      <alignment horizontal="center" vertical="center" textRotation="255"/>
    </xf>
    <xf numFmtId="187" fontId="257" fillId="0" borderId="13" xfId="0" applyNumberFormat="1" applyFont="1" applyFill="1" applyBorder="1" applyAlignment="1" applyProtection="1">
      <alignment horizontal="center" vertical="center" textRotation="255"/>
    </xf>
    <xf numFmtId="0" fontId="257" fillId="0" borderId="206" xfId="0" applyFont="1" applyFill="1" applyBorder="1" applyAlignment="1" applyProtection="1">
      <alignment horizontal="center" vertical="center" textRotation="255"/>
    </xf>
    <xf numFmtId="0" fontId="257" fillId="0" borderId="207" xfId="0" applyFont="1" applyFill="1" applyBorder="1" applyAlignment="1" applyProtection="1">
      <alignment horizontal="center" vertical="center" textRotation="255"/>
    </xf>
    <xf numFmtId="0" fontId="81" fillId="0" borderId="0" xfId="10" applyFont="1" applyFill="1" applyProtection="1">
      <alignment vertical="center"/>
    </xf>
    <xf numFmtId="0" fontId="257" fillId="0" borderId="18" xfId="0" applyFont="1" applyFill="1" applyBorder="1" applyAlignment="1" applyProtection="1">
      <alignment horizontal="center" vertical="center" textRotation="255"/>
    </xf>
    <xf numFmtId="210" fontId="124" fillId="0" borderId="0" xfId="0" applyNumberFormat="1" applyFont="1" applyFill="1" applyAlignment="1" applyProtection="1">
      <alignment horizontal="left" vertical="center"/>
    </xf>
    <xf numFmtId="177" fontId="37" fillId="0" borderId="2" xfId="0" applyNumberFormat="1" applyFont="1" applyFill="1" applyBorder="1" applyAlignment="1" applyProtection="1">
      <alignment horizontal="center" vertical="center"/>
    </xf>
    <xf numFmtId="0" fontId="102" fillId="9" borderId="0" xfId="0" applyFont="1" applyFill="1" applyAlignment="1" applyProtection="1">
      <alignment vertical="center"/>
    </xf>
    <xf numFmtId="0" fontId="0" fillId="0" borderId="0" xfId="0" applyFill="1" applyAlignment="1" applyProtection="1"/>
    <xf numFmtId="0" fontId="275" fillId="46" borderId="115" xfId="0" applyFont="1" applyFill="1" applyBorder="1" applyAlignment="1">
      <alignment horizontal="center"/>
    </xf>
    <xf numFmtId="0" fontId="266" fillId="13" borderId="0" xfId="0" applyFont="1" applyFill="1" applyBorder="1" applyAlignment="1" applyProtection="1">
      <alignment vertical="center"/>
    </xf>
    <xf numFmtId="0" fontId="261" fillId="13" borderId="0" xfId="0" applyFont="1" applyFill="1" applyBorder="1" applyAlignment="1" applyProtection="1">
      <alignment vertical="center"/>
    </xf>
    <xf numFmtId="0" fontId="261" fillId="0" borderId="11" xfId="0" applyFont="1" applyBorder="1" applyAlignment="1">
      <alignment vertical="center"/>
    </xf>
    <xf numFmtId="0" fontId="261" fillId="0" borderId="77" xfId="0" applyFont="1" applyBorder="1" applyAlignment="1">
      <alignment vertical="center"/>
    </xf>
    <xf numFmtId="0" fontId="261" fillId="0" borderId="260" xfId="0" applyFont="1" applyBorder="1" applyAlignment="1">
      <alignment vertical="center"/>
    </xf>
    <xf numFmtId="0" fontId="261" fillId="0" borderId="261" xfId="0" applyFont="1" applyBorder="1" applyAlignment="1">
      <alignment vertical="center"/>
    </xf>
    <xf numFmtId="0" fontId="257" fillId="0" borderId="260" xfId="0" applyFont="1" applyBorder="1" applyAlignment="1">
      <alignment vertical="center" shrinkToFit="1"/>
    </xf>
    <xf numFmtId="0" fontId="257" fillId="0" borderId="262" xfId="0" applyFont="1" applyBorder="1" applyAlignment="1">
      <alignment vertical="center" shrinkToFit="1"/>
    </xf>
    <xf numFmtId="0" fontId="257" fillId="0" borderId="261" xfId="0" applyFont="1" applyBorder="1" applyAlignment="1">
      <alignment vertical="center" shrinkToFit="1"/>
    </xf>
    <xf numFmtId="0" fontId="78" fillId="0" borderId="0" xfId="9" applyFont="1" applyFill="1">
      <alignment vertical="center"/>
    </xf>
    <xf numFmtId="0" fontId="276" fillId="0" borderId="11" xfId="0" applyFont="1" applyBorder="1" applyAlignment="1">
      <alignment vertical="center"/>
    </xf>
    <xf numFmtId="0" fontId="276" fillId="0" borderId="3" xfId="0" applyFont="1" applyBorder="1" applyAlignment="1">
      <alignment vertical="center"/>
    </xf>
    <xf numFmtId="0" fontId="276" fillId="0" borderId="77" xfId="0" applyFont="1" applyBorder="1" applyAlignment="1">
      <alignment vertical="center"/>
    </xf>
    <xf numFmtId="0" fontId="277" fillId="9" borderId="0" xfId="0" applyFont="1" applyFill="1" applyAlignment="1" applyProtection="1">
      <alignment vertical="center"/>
    </xf>
    <xf numFmtId="0" fontId="44" fillId="0" borderId="0" xfId="0" applyFont="1" applyFill="1"/>
    <xf numFmtId="212" fontId="278" fillId="0" borderId="77" xfId="0" applyNumberFormat="1" applyFont="1" applyFill="1" applyBorder="1" applyAlignment="1" applyProtection="1">
      <alignment horizontal="right" vertical="center"/>
    </xf>
    <xf numFmtId="0" fontId="102" fillId="0" borderId="0" xfId="0" applyFont="1" applyFill="1"/>
    <xf numFmtId="0" fontId="261" fillId="0" borderId="68" xfId="0" applyFont="1" applyFill="1" applyBorder="1" applyAlignment="1" applyProtection="1">
      <alignment vertical="center"/>
    </xf>
    <xf numFmtId="41" fontId="257" fillId="11" borderId="248" xfId="0" applyNumberFormat="1" applyFont="1" applyFill="1" applyBorder="1" applyAlignment="1" applyProtection="1">
      <alignment vertical="center"/>
    </xf>
    <xf numFmtId="0" fontId="257" fillId="11" borderId="249" xfId="0" applyFont="1" applyFill="1" applyBorder="1" applyAlignment="1" applyProtection="1">
      <alignment horizontal="left" vertical="center"/>
    </xf>
    <xf numFmtId="0" fontId="257" fillId="11" borderId="250" xfId="0" applyFont="1" applyFill="1" applyBorder="1" applyAlignment="1" applyProtection="1">
      <alignment horizontal="center" vertical="center"/>
    </xf>
    <xf numFmtId="41" fontId="257" fillId="11" borderId="251" xfId="0" applyNumberFormat="1" applyFont="1" applyFill="1" applyBorder="1" applyAlignment="1" applyProtection="1">
      <alignment vertical="center"/>
    </xf>
    <xf numFmtId="0" fontId="257" fillId="11" borderId="252" xfId="0" applyFont="1" applyFill="1" applyBorder="1" applyAlignment="1" applyProtection="1">
      <alignment horizontal="left" vertical="center"/>
    </xf>
    <xf numFmtId="0" fontId="257" fillId="11" borderId="253" xfId="0" applyFont="1" applyFill="1" applyBorder="1" applyAlignment="1" applyProtection="1">
      <alignment horizontal="center" vertical="center"/>
    </xf>
    <xf numFmtId="196" fontId="257" fillId="9" borderId="0" xfId="0" applyNumberFormat="1" applyFont="1" applyFill="1" applyProtection="1"/>
    <xf numFmtId="0" fontId="257" fillId="0" borderId="68" xfId="0" applyFont="1" applyFill="1" applyBorder="1" applyAlignment="1" applyProtection="1">
      <alignment horizontal="left" vertical="center"/>
    </xf>
    <xf numFmtId="0" fontId="257" fillId="0" borderId="109" xfId="0" applyFont="1" applyFill="1" applyBorder="1" applyAlignment="1" applyProtection="1">
      <alignment horizontal="left" vertical="center"/>
    </xf>
    <xf numFmtId="0" fontId="257" fillId="0" borderId="67" xfId="0" applyFont="1" applyFill="1" applyBorder="1" applyAlignment="1" applyProtection="1">
      <alignment horizontal="left" vertical="center"/>
    </xf>
    <xf numFmtId="0" fontId="264" fillId="47" borderId="73" xfId="0" applyFont="1" applyFill="1" applyBorder="1" applyAlignment="1" applyProtection="1">
      <alignment vertical="center"/>
    </xf>
    <xf numFmtId="0" fontId="264" fillId="47" borderId="95" xfId="0" applyFont="1" applyFill="1" applyBorder="1" applyAlignment="1" applyProtection="1">
      <alignment vertical="center"/>
    </xf>
    <xf numFmtId="0" fontId="264" fillId="47" borderId="96" xfId="0" applyFont="1" applyFill="1" applyBorder="1" applyAlignment="1" applyProtection="1">
      <alignment vertical="center"/>
    </xf>
    <xf numFmtId="0" fontId="257" fillId="0" borderId="30" xfId="0" applyFont="1" applyFill="1" applyBorder="1" applyAlignment="1" applyProtection="1">
      <alignment horizontal="center" vertical="center"/>
    </xf>
    <xf numFmtId="0" fontId="257" fillId="0" borderId="22" xfId="0" applyFont="1" applyFill="1" applyBorder="1" applyAlignment="1" applyProtection="1">
      <alignment horizontal="center" vertical="center"/>
    </xf>
    <xf numFmtId="0" fontId="258" fillId="0" borderId="33" xfId="0" applyFont="1" applyFill="1" applyBorder="1" applyAlignment="1" applyProtection="1">
      <alignment horizontal="center" vertical="center"/>
    </xf>
    <xf numFmtId="0" fontId="261" fillId="9" borderId="27" xfId="0" applyFont="1" applyFill="1" applyBorder="1" applyProtection="1"/>
    <xf numFmtId="211" fontId="266" fillId="9" borderId="27" xfId="0" applyNumberFormat="1" applyFont="1" applyFill="1" applyBorder="1" applyAlignment="1" applyProtection="1">
      <alignment vertical="center"/>
    </xf>
    <xf numFmtId="211" fontId="261" fillId="9" borderId="27" xfId="0" applyNumberFormat="1" applyFont="1" applyFill="1" applyBorder="1" applyAlignment="1" applyProtection="1">
      <alignment vertical="center"/>
    </xf>
    <xf numFmtId="0" fontId="261" fillId="13" borderId="142" xfId="0" applyFont="1" applyFill="1" applyBorder="1" applyAlignment="1" applyProtection="1">
      <alignment horizontal="center" vertical="center"/>
    </xf>
    <xf numFmtId="0" fontId="261" fillId="13" borderId="221" xfId="0" applyFont="1" applyFill="1" applyBorder="1" applyAlignment="1" applyProtection="1">
      <alignment vertical="center"/>
    </xf>
    <xf numFmtId="0" fontId="259" fillId="13" borderId="116" xfId="0" applyFont="1" applyFill="1" applyBorder="1" applyAlignment="1" applyProtection="1">
      <alignment vertical="center"/>
    </xf>
    <xf numFmtId="0" fontId="58" fillId="0" borderId="0" xfId="0" applyFont="1" applyFill="1" applyBorder="1" applyAlignment="1" applyProtection="1">
      <alignment horizontal="center" vertical="center" shrinkToFit="1"/>
    </xf>
    <xf numFmtId="0" fontId="40" fillId="0" borderId="26" xfId="0" applyFont="1" applyFill="1" applyBorder="1" applyAlignment="1" applyProtection="1">
      <alignment horizontal="center" vertical="center" shrinkToFit="1"/>
      <protection locked="0"/>
    </xf>
    <xf numFmtId="0" fontId="280" fillId="9" borderId="0" xfId="0" applyFont="1" applyFill="1" applyAlignment="1" applyProtection="1">
      <alignment vertical="center"/>
    </xf>
    <xf numFmtId="0" fontId="281" fillId="9" borderId="0" xfId="0" applyFont="1" applyFill="1" applyAlignment="1" applyProtection="1">
      <alignment vertical="center"/>
    </xf>
    <xf numFmtId="0" fontId="282" fillId="9" borderId="0" xfId="0" applyFont="1" applyFill="1" applyAlignment="1" applyProtection="1">
      <alignment vertical="center"/>
    </xf>
    <xf numFmtId="0" fontId="257" fillId="49" borderId="0" xfId="0" applyFont="1" applyFill="1" applyProtection="1"/>
    <xf numFmtId="0" fontId="257" fillId="49" borderId="0" xfId="0" applyFont="1" applyFill="1" applyAlignment="1" applyProtection="1">
      <alignment vertical="center"/>
    </xf>
    <xf numFmtId="0" fontId="284" fillId="0" borderId="5" xfId="0" applyFont="1" applyFill="1" applyBorder="1" applyAlignment="1" applyProtection="1">
      <alignment horizontal="center" vertical="center" shrinkToFit="1"/>
      <protection locked="0"/>
    </xf>
    <xf numFmtId="0" fontId="118" fillId="0" borderId="10" xfId="0" applyFont="1" applyFill="1" applyBorder="1" applyAlignment="1">
      <alignment horizontal="left" vertical="center"/>
    </xf>
    <xf numFmtId="0" fontId="284" fillId="0" borderId="2" xfId="0" applyFont="1" applyFill="1" applyBorder="1" applyAlignment="1" applyProtection="1">
      <alignment horizontal="center" vertical="center" shrinkToFit="1"/>
      <protection locked="0"/>
    </xf>
    <xf numFmtId="0" fontId="118" fillId="0" borderId="5" xfId="0" applyFont="1" applyFill="1" applyBorder="1" applyAlignment="1">
      <alignment horizontal="left" vertical="center" indent="1"/>
    </xf>
    <xf numFmtId="0" fontId="118" fillId="0" borderId="5" xfId="0" applyFont="1" applyFill="1" applyBorder="1" applyAlignment="1">
      <alignment horizontal="left" indent="1"/>
    </xf>
    <xf numFmtId="0" fontId="58" fillId="0" borderId="5" xfId="0" applyFont="1" applyBorder="1"/>
    <xf numFmtId="0" fontId="58" fillId="0" borderId="9" xfId="0" applyFont="1" applyBorder="1"/>
    <xf numFmtId="0" fontId="118" fillId="0" borderId="0" xfId="0" applyFont="1" applyFill="1" applyBorder="1" applyAlignment="1">
      <alignment horizontal="left" indent="1"/>
    </xf>
    <xf numFmtId="0" fontId="58" fillId="0" borderId="0" xfId="0" applyFont="1" applyBorder="1"/>
    <xf numFmtId="0" fontId="58" fillId="0" borderId="7" xfId="0" applyFont="1" applyBorder="1"/>
    <xf numFmtId="0" fontId="284" fillId="0" borderId="2" xfId="0" applyFont="1" applyFill="1" applyBorder="1" applyAlignment="1" applyProtection="1">
      <alignment horizontal="center" vertical="center"/>
      <protection locked="0"/>
    </xf>
    <xf numFmtId="0" fontId="118" fillId="0" borderId="1" xfId="0" applyFont="1" applyFill="1" applyBorder="1" applyAlignment="1">
      <alignment vertical="center"/>
    </xf>
    <xf numFmtId="0" fontId="118" fillId="0" borderId="1" xfId="0" applyFont="1" applyFill="1" applyBorder="1" applyAlignment="1">
      <alignment horizontal="left" indent="1"/>
    </xf>
    <xf numFmtId="0" fontId="58" fillId="0" borderId="1" xfId="0" applyFont="1" applyFill="1" applyBorder="1"/>
    <xf numFmtId="0" fontId="118" fillId="0" borderId="1" xfId="0" applyFont="1" applyFill="1" applyBorder="1" applyAlignment="1">
      <alignment vertical="center" wrapText="1"/>
    </xf>
    <xf numFmtId="0" fontId="58" fillId="0" borderId="12" xfId="0" applyFont="1" applyBorder="1"/>
    <xf numFmtId="0" fontId="58" fillId="0" borderId="4" xfId="0" applyFont="1" applyBorder="1"/>
    <xf numFmtId="0" fontId="0" fillId="9" borderId="0" xfId="0" applyFont="1" applyFill="1"/>
    <xf numFmtId="0" fontId="0" fillId="9" borderId="0" xfId="0" applyFont="1" applyFill="1" applyBorder="1"/>
    <xf numFmtId="0" fontId="29" fillId="9" borderId="0" xfId="0" applyFont="1" applyFill="1" applyBorder="1"/>
    <xf numFmtId="0" fontId="170" fillId="9" borderId="0" xfId="6" applyFont="1" applyFill="1" applyBorder="1" applyAlignment="1" applyProtection="1">
      <alignment vertical="center"/>
    </xf>
    <xf numFmtId="0" fontId="275" fillId="46" borderId="257" xfId="0" applyFont="1" applyFill="1" applyBorder="1" applyProtection="1">
      <protection locked="0"/>
    </xf>
    <xf numFmtId="0" fontId="275" fillId="46" borderId="258" xfId="0" applyFont="1" applyFill="1" applyBorder="1" applyProtection="1">
      <protection locked="0"/>
    </xf>
    <xf numFmtId="0" fontId="275" fillId="46" borderId="259" xfId="0" applyFont="1" applyFill="1" applyBorder="1" applyProtection="1">
      <protection locked="0"/>
    </xf>
    <xf numFmtId="0" fontId="247" fillId="0" borderId="108" xfId="0" applyFont="1" applyBorder="1" applyAlignment="1" applyProtection="1">
      <alignment horizontal="center"/>
      <protection locked="0"/>
    </xf>
    <xf numFmtId="0" fontId="249" fillId="0" borderId="243" xfId="0" applyFont="1" applyBorder="1" applyProtection="1">
      <protection locked="0"/>
    </xf>
    <xf numFmtId="203" fontId="250" fillId="0" borderId="67" xfId="0" applyNumberFormat="1" applyFont="1" applyBorder="1" applyAlignment="1" applyProtection="1">
      <alignment horizontal="center" vertical="center"/>
      <protection locked="0"/>
    </xf>
    <xf numFmtId="203" fontId="250" fillId="0" borderId="68" xfId="0" applyNumberFormat="1" applyFont="1" applyBorder="1" applyAlignment="1" applyProtection="1">
      <alignment horizontal="center" vertical="center"/>
      <protection locked="0"/>
    </xf>
    <xf numFmtId="203" fontId="250" fillId="0" borderId="109" xfId="0" applyNumberFormat="1" applyFont="1" applyBorder="1" applyAlignment="1" applyProtection="1">
      <alignment horizontal="center" vertical="center"/>
      <protection locked="0"/>
    </xf>
    <xf numFmtId="0" fontId="257" fillId="0" borderId="0" xfId="0" applyFont="1" applyFill="1" applyAlignment="1" applyProtection="1">
      <alignment horizontal="right" vertical="center"/>
    </xf>
    <xf numFmtId="49" fontId="257" fillId="0" borderId="0" xfId="0" applyNumberFormat="1" applyFont="1" applyFill="1" applyBorder="1" applyAlignment="1" applyProtection="1">
      <alignment horizontal="center"/>
    </xf>
    <xf numFmtId="191" fontId="257" fillId="0" borderId="0" xfId="0" applyNumberFormat="1" applyFont="1" applyFill="1" applyBorder="1" applyAlignment="1" applyProtection="1">
      <alignment horizontal="right" vertical="center"/>
    </xf>
    <xf numFmtId="0" fontId="257" fillId="0" borderId="0" xfId="0" applyFont="1" applyFill="1" applyBorder="1" applyProtection="1"/>
    <xf numFmtId="0" fontId="257" fillId="0" borderId="0" xfId="0" applyFont="1" applyFill="1" applyBorder="1" applyAlignment="1" applyProtection="1">
      <alignment horizontal="right"/>
    </xf>
    <xf numFmtId="0" fontId="257" fillId="0" borderId="0" xfId="0" applyFont="1" applyFill="1" applyAlignment="1" applyProtection="1">
      <alignment horizontal="right" vertical="top"/>
    </xf>
    <xf numFmtId="0" fontId="257" fillId="0" borderId="0" xfId="0" applyFont="1" applyFill="1" applyAlignment="1" applyProtection="1">
      <alignment horizontal="left"/>
    </xf>
    <xf numFmtId="0" fontId="257" fillId="0" borderId="0" xfId="0" applyFont="1" applyFill="1" applyAlignment="1" applyProtection="1">
      <alignment horizontal="left" vertical="top"/>
    </xf>
    <xf numFmtId="0" fontId="257" fillId="0" borderId="0" xfId="0" applyFont="1" applyFill="1" applyAlignment="1" applyProtection="1">
      <alignment horizontal="left" vertical="center"/>
    </xf>
    <xf numFmtId="0" fontId="257" fillId="0" borderId="0" xfId="0" applyFont="1" applyFill="1" applyBorder="1" applyAlignment="1" applyProtection="1">
      <alignment vertical="center"/>
    </xf>
    <xf numFmtId="0" fontId="257" fillId="0" borderId="0" xfId="0" applyFont="1" applyFill="1" applyBorder="1" applyAlignment="1" applyProtection="1">
      <alignment horizontal="right" vertical="center"/>
    </xf>
    <xf numFmtId="0" fontId="257" fillId="0" borderId="0" xfId="0" applyFont="1" applyFill="1" applyBorder="1" applyAlignment="1" applyProtection="1">
      <alignment horizontal="left" vertical="center"/>
    </xf>
    <xf numFmtId="196" fontId="257" fillId="0" borderId="0" xfId="0" applyNumberFormat="1" applyFont="1" applyFill="1" applyAlignment="1" applyProtection="1">
      <alignment vertical="center"/>
    </xf>
    <xf numFmtId="0" fontId="257" fillId="9" borderId="0" xfId="0" applyFont="1" applyFill="1" applyAlignment="1" applyProtection="1">
      <alignment horizontal="right"/>
    </xf>
    <xf numFmtId="0" fontId="279" fillId="9" borderId="7" xfId="0" applyFont="1" applyFill="1" applyBorder="1" applyAlignment="1" applyProtection="1">
      <alignment vertical="center"/>
    </xf>
    <xf numFmtId="0" fontId="285" fillId="9" borderId="27" xfId="0" applyFont="1" applyFill="1" applyBorder="1" applyAlignment="1" applyProtection="1">
      <alignment horizontal="center" vertical="center"/>
    </xf>
    <xf numFmtId="214" fontId="257" fillId="9" borderId="27" xfId="0" applyNumberFormat="1" applyFont="1" applyFill="1" applyBorder="1" applyAlignment="1" applyProtection="1">
      <alignment horizontal="right" vertical="center"/>
    </xf>
    <xf numFmtId="214" fontId="262" fillId="9" borderId="27" xfId="0" applyNumberFormat="1" applyFont="1" applyFill="1" applyBorder="1" applyAlignment="1" applyProtection="1">
      <alignment horizontal="right" vertical="center"/>
    </xf>
    <xf numFmtId="214" fontId="257" fillId="9" borderId="27" xfId="0" applyNumberFormat="1" applyFont="1" applyFill="1" applyBorder="1" applyAlignment="1" applyProtection="1">
      <alignment horizontal="right"/>
    </xf>
    <xf numFmtId="0" fontId="276" fillId="9" borderId="27" xfId="0" applyFont="1" applyFill="1" applyBorder="1" applyAlignment="1" applyProtection="1">
      <alignment horizontal="center" vertical="center"/>
    </xf>
    <xf numFmtId="188" fontId="266" fillId="0" borderId="0" xfId="0" applyNumberFormat="1" applyFont="1" applyFill="1" applyAlignment="1" applyProtection="1">
      <alignment horizontal="right" vertical="center"/>
    </xf>
    <xf numFmtId="188" fontId="258" fillId="0" borderId="0" xfId="0" applyNumberFormat="1" applyFont="1" applyFill="1" applyAlignment="1" applyProtection="1">
      <alignment horizontal="right" vertical="center"/>
    </xf>
    <xf numFmtId="214" fontId="259" fillId="9" borderId="0" xfId="0" applyNumberFormat="1" applyFont="1" applyFill="1" applyAlignment="1" applyProtection="1">
      <alignment horizontal="right" vertical="center"/>
    </xf>
    <xf numFmtId="188" fontId="262" fillId="0" borderId="0" xfId="0" applyNumberFormat="1" applyFont="1" applyFill="1" applyAlignment="1" applyProtection="1">
      <alignment horizontal="right" vertical="center"/>
    </xf>
    <xf numFmtId="0" fontId="286" fillId="0" borderId="2" xfId="0" quotePrefix="1" applyNumberFormat="1" applyFont="1" applyFill="1" applyBorder="1" applyAlignment="1">
      <alignment horizontal="left" vertical="center"/>
    </xf>
    <xf numFmtId="202" fontId="238" fillId="9" borderId="0" xfId="43" applyNumberFormat="1" applyFont="1" applyFill="1" applyBorder="1" applyAlignment="1" applyProtection="1">
      <alignment horizontal="center" vertical="center"/>
      <protection locked="0"/>
    </xf>
    <xf numFmtId="202" fontId="40" fillId="9" borderId="0" xfId="43" applyNumberFormat="1" applyFont="1" applyFill="1" applyBorder="1" applyAlignment="1" applyProtection="1">
      <alignment horizontal="center" vertical="center"/>
      <protection locked="0"/>
    </xf>
    <xf numFmtId="0" fontId="257" fillId="0" borderId="116" xfId="0" applyFont="1" applyFill="1" applyBorder="1" applyAlignment="1" applyProtection="1">
      <alignment horizontal="center" vertical="center"/>
    </xf>
    <xf numFmtId="0" fontId="260" fillId="0" borderId="80" xfId="43" applyNumberFormat="1" applyFont="1" applyFill="1" applyBorder="1" applyAlignment="1">
      <alignment horizontal="right" vertical="center"/>
    </xf>
    <xf numFmtId="0" fontId="260" fillId="0" borderId="73" xfId="43" applyNumberFormat="1" applyFont="1" applyFill="1" applyBorder="1" applyAlignment="1">
      <alignment horizontal="center" vertical="center"/>
    </xf>
    <xf numFmtId="0" fontId="260" fillId="0" borderId="46" xfId="43" applyNumberFormat="1" applyFont="1" applyFill="1" applyBorder="1" applyAlignment="1">
      <alignment horizontal="center" vertical="center"/>
    </xf>
    <xf numFmtId="0" fontId="257" fillId="0" borderId="11" xfId="0" applyFont="1" applyFill="1" applyBorder="1" applyAlignment="1" applyProtection="1">
      <alignment horizontal="center" vertical="center"/>
    </xf>
    <xf numFmtId="0" fontId="257" fillId="0" borderId="77" xfId="0" applyFont="1" applyFill="1" applyBorder="1" applyAlignment="1" applyProtection="1">
      <alignment horizontal="center" vertical="center"/>
    </xf>
    <xf numFmtId="196" fontId="257" fillId="0" borderId="68" xfId="0" applyNumberFormat="1" applyFont="1" applyFill="1" applyBorder="1" applyAlignment="1" applyProtection="1">
      <alignment horizontal="center" vertical="center"/>
    </xf>
    <xf numFmtId="196" fontId="257" fillId="0" borderId="65" xfId="0" applyNumberFormat="1" applyFont="1" applyFill="1" applyBorder="1" applyAlignment="1" applyProtection="1">
      <alignment horizontal="center" vertical="center"/>
    </xf>
    <xf numFmtId="196" fontId="257" fillId="0" borderId="221" xfId="0" applyNumberFormat="1" applyFont="1" applyFill="1" applyBorder="1" applyAlignment="1" applyProtection="1">
      <alignment horizontal="center" vertical="center"/>
    </xf>
    <xf numFmtId="0" fontId="260" fillId="9" borderId="0" xfId="43" quotePrefix="1" applyNumberFormat="1" applyFont="1" applyFill="1" applyBorder="1" applyAlignment="1">
      <alignment horizontal="left" vertical="center"/>
    </xf>
    <xf numFmtId="0" fontId="257" fillId="9" borderId="0" xfId="0" applyFont="1" applyFill="1" applyBorder="1" applyAlignment="1" applyProtection="1">
      <alignment vertical="center"/>
    </xf>
    <xf numFmtId="0" fontId="257" fillId="9" borderId="0" xfId="0" applyFont="1" applyFill="1" applyBorder="1" applyAlignment="1" applyProtection="1">
      <alignment horizontal="right" vertical="center"/>
    </xf>
    <xf numFmtId="0" fontId="257" fillId="0" borderId="93" xfId="0" applyFont="1" applyFill="1" applyBorder="1" applyAlignment="1" applyProtection="1">
      <alignment horizontal="left" vertical="center"/>
    </xf>
    <xf numFmtId="0" fontId="257" fillId="0" borderId="136" xfId="0" applyFont="1" applyFill="1" applyBorder="1" applyAlignment="1" applyProtection="1">
      <alignment horizontal="left" vertical="center"/>
    </xf>
    <xf numFmtId="0" fontId="257" fillId="0" borderId="146" xfId="0" applyFont="1" applyFill="1" applyBorder="1" applyAlignment="1" applyProtection="1">
      <alignment horizontal="center" vertical="center"/>
    </xf>
    <xf numFmtId="0" fontId="289" fillId="9" borderId="0" xfId="0" applyFont="1" applyFill="1" applyAlignment="1" applyProtection="1">
      <alignment horizontal="right" vertical="center"/>
    </xf>
    <xf numFmtId="0" fontId="288" fillId="9" borderId="27" xfId="0" applyFont="1" applyFill="1" applyBorder="1" applyAlignment="1" applyProtection="1">
      <alignment vertical="center"/>
    </xf>
    <xf numFmtId="0" fontId="257" fillId="9" borderId="27" xfId="0" applyFont="1" applyFill="1" applyBorder="1" applyProtection="1"/>
    <xf numFmtId="0" fontId="288" fillId="3" borderId="0" xfId="0" applyFont="1" applyFill="1" applyAlignment="1" applyProtection="1">
      <alignment vertical="center"/>
    </xf>
    <xf numFmtId="0" fontId="257" fillId="0" borderId="217" xfId="0" applyFont="1" applyFill="1" applyBorder="1" applyAlignment="1" applyProtection="1">
      <alignment horizontal="center" vertical="center"/>
    </xf>
    <xf numFmtId="0" fontId="257" fillId="0" borderId="263" xfId="0" applyFont="1" applyFill="1" applyBorder="1" applyAlignment="1" applyProtection="1">
      <alignment horizontal="center" vertical="center"/>
    </xf>
    <xf numFmtId="0" fontId="257" fillId="0" borderId="202" xfId="0" applyFont="1" applyFill="1" applyBorder="1" applyAlignment="1" applyProtection="1">
      <alignment horizontal="center" vertical="center"/>
    </xf>
    <xf numFmtId="0" fontId="257" fillId="0" borderId="27" xfId="0" applyFont="1" applyFill="1" applyBorder="1" applyAlignment="1" applyProtection="1">
      <alignment horizontal="left" vertical="center"/>
    </xf>
    <xf numFmtId="0" fontId="257" fillId="0" borderId="6" xfId="0" applyFont="1" applyFill="1" applyBorder="1" applyAlignment="1" applyProtection="1">
      <alignment horizontal="center" vertical="center"/>
    </xf>
    <xf numFmtId="0" fontId="257" fillId="0" borderId="264" xfId="0" applyFont="1" applyFill="1" applyBorder="1" applyAlignment="1" applyProtection="1">
      <alignment horizontal="center" vertical="center"/>
    </xf>
    <xf numFmtId="0" fontId="257" fillId="0" borderId="52" xfId="0" applyFont="1" applyFill="1" applyBorder="1" applyAlignment="1" applyProtection="1">
      <alignment horizontal="center" vertical="center"/>
    </xf>
    <xf numFmtId="0" fontId="257" fillId="0" borderId="26" xfId="0" applyFont="1" applyFill="1" applyBorder="1" applyAlignment="1" applyProtection="1">
      <alignment horizontal="left" vertical="center"/>
    </xf>
    <xf numFmtId="0" fontId="257" fillId="0" borderId="8" xfId="0" applyFont="1" applyFill="1" applyBorder="1" applyAlignment="1" applyProtection="1">
      <alignment horizontal="center" vertical="center"/>
    </xf>
    <xf numFmtId="0" fontId="257" fillId="0" borderId="208" xfId="0" applyFont="1" applyFill="1" applyBorder="1" applyAlignment="1" applyProtection="1">
      <alignment horizontal="center" vertical="center"/>
    </xf>
    <xf numFmtId="0" fontId="257" fillId="0" borderId="49" xfId="0" applyFont="1" applyFill="1" applyBorder="1" applyAlignment="1" applyProtection="1">
      <alignment horizontal="center" vertical="center"/>
    </xf>
    <xf numFmtId="0" fontId="257" fillId="0" borderId="186" xfId="0" applyFont="1" applyFill="1" applyBorder="1" applyAlignment="1" applyProtection="1">
      <alignment horizontal="center" vertical="center"/>
    </xf>
    <xf numFmtId="0" fontId="257" fillId="0" borderId="152" xfId="0" applyFont="1" applyFill="1" applyBorder="1" applyAlignment="1" applyProtection="1">
      <alignment horizontal="center" vertical="center"/>
    </xf>
    <xf numFmtId="0" fontId="257" fillId="0" borderId="265" xfId="0" applyFont="1" applyFill="1" applyBorder="1" applyAlignment="1" applyProtection="1">
      <alignment horizontal="center" vertical="center"/>
    </xf>
    <xf numFmtId="0" fontId="257" fillId="0" borderId="266" xfId="0" applyFont="1" applyFill="1" applyBorder="1" applyAlignment="1" applyProtection="1">
      <alignment horizontal="center" vertical="center"/>
    </xf>
    <xf numFmtId="0" fontId="257" fillId="0" borderId="267" xfId="0" applyFont="1" applyFill="1" applyBorder="1" applyAlignment="1" applyProtection="1">
      <alignment horizontal="center" vertical="center"/>
    </xf>
    <xf numFmtId="0" fontId="292" fillId="9" borderId="0" xfId="0" applyFont="1" applyFill="1" applyAlignment="1" applyProtection="1">
      <alignment horizontal="right" vertical="center"/>
    </xf>
    <xf numFmtId="0" fontId="293" fillId="9" borderId="0" xfId="0" applyFont="1" applyFill="1" applyAlignment="1" applyProtection="1">
      <alignment horizontal="right" vertical="center"/>
    </xf>
    <xf numFmtId="0" fontId="291" fillId="9" borderId="0" xfId="0" applyFont="1" applyFill="1" applyAlignment="1" applyProtection="1">
      <alignment vertical="center"/>
    </xf>
    <xf numFmtId="0" fontId="150" fillId="9" borderId="0" xfId="0" applyFont="1" applyFill="1" applyAlignment="1" applyProtection="1">
      <alignment horizontal="left" vertical="center"/>
    </xf>
    <xf numFmtId="0" fontId="150" fillId="9" borderId="0" xfId="0" applyFont="1" applyFill="1" applyBorder="1" applyAlignment="1" applyProtection="1">
      <alignment horizontal="left" vertical="center"/>
    </xf>
    <xf numFmtId="0" fontId="260" fillId="9" borderId="0" xfId="43" applyNumberFormat="1" applyFont="1" applyFill="1" applyBorder="1" applyAlignment="1">
      <alignment horizontal="left" vertical="center"/>
    </xf>
    <xf numFmtId="0" fontId="260" fillId="9" borderId="1" xfId="43" applyNumberFormat="1" applyFont="1" applyFill="1" applyBorder="1" applyAlignment="1">
      <alignment horizontal="left" vertical="center"/>
    </xf>
    <xf numFmtId="0" fontId="260" fillId="9" borderId="1" xfId="43" applyNumberFormat="1" applyFont="1" applyFill="1" applyBorder="1" applyAlignment="1">
      <alignment horizontal="right" vertical="center"/>
    </xf>
    <xf numFmtId="0" fontId="261" fillId="9" borderId="0" xfId="43" applyNumberFormat="1" applyFont="1" applyFill="1" applyBorder="1" applyAlignment="1">
      <alignment horizontal="left" vertical="center"/>
    </xf>
    <xf numFmtId="0" fontId="257" fillId="9" borderId="0" xfId="0" applyFont="1" applyFill="1" applyAlignment="1" applyProtection="1">
      <alignment horizontal="left" vertical="center"/>
    </xf>
    <xf numFmtId="0" fontId="261" fillId="9" borderId="0" xfId="43" applyNumberFormat="1" applyFont="1" applyFill="1" applyBorder="1" applyAlignment="1">
      <alignment horizontal="right" vertical="center"/>
    </xf>
    <xf numFmtId="0" fontId="257" fillId="9" borderId="0" xfId="0" applyFont="1" applyFill="1" applyBorder="1" applyAlignment="1" applyProtection="1">
      <alignment horizontal="left"/>
    </xf>
    <xf numFmtId="0" fontId="257" fillId="10" borderId="0" xfId="0" applyFont="1" applyFill="1" applyProtection="1"/>
    <xf numFmtId="0" fontId="260" fillId="10" borderId="0" xfId="43" applyNumberFormat="1" applyFont="1" applyFill="1" applyBorder="1" applyAlignment="1">
      <alignment horizontal="right" vertical="center"/>
    </xf>
    <xf numFmtId="0" fontId="259" fillId="10" borderId="0" xfId="43" applyNumberFormat="1" applyFont="1" applyFill="1" applyBorder="1" applyAlignment="1">
      <alignment horizontal="right" vertical="center"/>
    </xf>
    <xf numFmtId="187" fontId="259" fillId="10" borderId="0" xfId="43" applyNumberFormat="1" applyFont="1" applyFill="1" applyBorder="1" applyAlignment="1">
      <alignment vertical="center"/>
    </xf>
    <xf numFmtId="187" fontId="261" fillId="10" borderId="0" xfId="43" applyNumberFormat="1" applyFont="1" applyFill="1" applyBorder="1" applyAlignment="1">
      <alignment vertical="center"/>
    </xf>
    <xf numFmtId="187" fontId="269" fillId="10" borderId="0" xfId="43" applyNumberFormat="1" applyFont="1" applyFill="1" applyBorder="1" applyAlignment="1">
      <alignment vertical="center"/>
    </xf>
    <xf numFmtId="187" fontId="259" fillId="10" borderId="0" xfId="0" applyNumberFormat="1" applyFont="1" applyFill="1" applyAlignment="1" applyProtection="1">
      <alignment vertical="center"/>
    </xf>
    <xf numFmtId="187" fontId="269" fillId="10" borderId="0" xfId="0" applyNumberFormat="1" applyFont="1" applyFill="1" applyAlignment="1" applyProtection="1">
      <alignment vertical="center"/>
    </xf>
    <xf numFmtId="187" fontId="261" fillId="10" borderId="0" xfId="0" applyNumberFormat="1" applyFont="1" applyFill="1" applyAlignment="1" applyProtection="1">
      <alignment vertical="center"/>
    </xf>
    <xf numFmtId="0" fontId="259" fillId="10" borderId="27" xfId="0" applyFont="1" applyFill="1" applyBorder="1" applyAlignment="1" applyProtection="1">
      <alignment horizontal="center" vertical="center"/>
    </xf>
    <xf numFmtId="187" fontId="260" fillId="10" borderId="0" xfId="43" applyNumberFormat="1" applyFont="1" applyFill="1" applyBorder="1" applyAlignment="1">
      <alignment horizontal="right" vertical="center"/>
    </xf>
    <xf numFmtId="187" fontId="261" fillId="10" borderId="0" xfId="43" applyNumberFormat="1" applyFont="1" applyFill="1" applyBorder="1" applyAlignment="1">
      <alignment horizontal="right" vertical="center"/>
    </xf>
    <xf numFmtId="0" fontId="257" fillId="10" borderId="0" xfId="0" applyFont="1" applyFill="1" applyAlignment="1" applyProtection="1">
      <alignment horizontal="right" vertical="center"/>
    </xf>
    <xf numFmtId="0" fontId="257" fillId="10" borderId="0" xfId="0" applyFont="1" applyFill="1" applyAlignment="1" applyProtection="1">
      <alignment horizontal="left" vertical="center"/>
    </xf>
    <xf numFmtId="49" fontId="258" fillId="10" borderId="0" xfId="0" applyNumberFormat="1" applyFont="1" applyFill="1" applyAlignment="1" applyProtection="1">
      <alignment vertical="center"/>
    </xf>
    <xf numFmtId="0" fontId="257" fillId="10" borderId="0" xfId="0" applyFont="1" applyFill="1" applyAlignment="1" applyProtection="1">
      <alignment vertical="center"/>
    </xf>
    <xf numFmtId="0" fontId="257" fillId="10" borderId="53" xfId="0" applyFont="1" applyFill="1" applyBorder="1" applyAlignment="1" applyProtection="1">
      <alignment vertical="center"/>
    </xf>
    <xf numFmtId="0" fontId="257" fillId="10" borderId="54" xfId="0" applyFont="1" applyFill="1" applyBorder="1" applyProtection="1"/>
    <xf numFmtId="0" fontId="258" fillId="10" borderId="53" xfId="0" applyFont="1" applyFill="1" applyBorder="1" applyAlignment="1" applyProtection="1">
      <alignment vertical="center"/>
    </xf>
    <xf numFmtId="0" fontId="257" fillId="10" borderId="56" xfId="0" applyFont="1" applyFill="1" applyBorder="1" applyAlignment="1" applyProtection="1">
      <alignment vertical="center"/>
    </xf>
    <xf numFmtId="0" fontId="257" fillId="9" borderId="0" xfId="0" quotePrefix="1" applyFont="1" applyFill="1" applyProtection="1"/>
    <xf numFmtId="0" fontId="261" fillId="9" borderId="0" xfId="0" quotePrefix="1" applyFont="1" applyFill="1" applyAlignment="1" applyProtection="1">
      <alignment vertical="center"/>
    </xf>
    <xf numFmtId="0" fontId="257" fillId="0" borderId="268" xfId="0" applyFont="1" applyFill="1" applyBorder="1" applyAlignment="1" applyProtection="1">
      <alignment horizontal="center" vertical="center"/>
    </xf>
    <xf numFmtId="0" fontId="257" fillId="0" borderId="269" xfId="0" applyFont="1" applyFill="1" applyBorder="1" applyAlignment="1" applyProtection="1">
      <alignment horizontal="center" vertical="center"/>
    </xf>
    <xf numFmtId="0" fontId="257" fillId="0" borderId="270" xfId="0" applyFont="1" applyFill="1" applyBorder="1" applyAlignment="1" applyProtection="1">
      <alignment horizontal="center" vertical="center"/>
    </xf>
    <xf numFmtId="0" fontId="261" fillId="0" borderId="136" xfId="0" applyFont="1" applyFill="1" applyBorder="1" applyAlignment="1" applyProtection="1">
      <alignment horizontal="left" vertical="center"/>
    </xf>
    <xf numFmtId="0" fontId="261" fillId="0" borderId="129" xfId="0" applyFont="1" applyFill="1" applyBorder="1" applyAlignment="1" applyProtection="1">
      <alignment horizontal="left" vertical="center"/>
    </xf>
    <xf numFmtId="0" fontId="261" fillId="0" borderId="121" xfId="0" applyFont="1" applyFill="1" applyBorder="1" applyAlignment="1" applyProtection="1">
      <alignment horizontal="left" vertical="center"/>
    </xf>
    <xf numFmtId="0" fontId="261" fillId="0" borderId="216" xfId="0" applyFont="1" applyFill="1" applyBorder="1" applyAlignment="1" applyProtection="1">
      <alignment horizontal="left" vertical="center"/>
    </xf>
    <xf numFmtId="0" fontId="259" fillId="10" borderId="0" xfId="0" applyFont="1" applyFill="1" applyAlignment="1" applyProtection="1">
      <alignment horizontal="right" vertical="center"/>
    </xf>
    <xf numFmtId="0" fontId="257" fillId="9" borderId="0" xfId="0" quotePrefix="1" applyFont="1" applyFill="1" applyAlignment="1" applyProtection="1">
      <alignment vertical="center"/>
    </xf>
    <xf numFmtId="0" fontId="258" fillId="9" borderId="6" xfId="0" applyFont="1" applyFill="1" applyBorder="1" applyAlignment="1" applyProtection="1">
      <alignment vertical="center"/>
    </xf>
    <xf numFmtId="187" fontId="258" fillId="9" borderId="6" xfId="0" applyNumberFormat="1" applyFont="1" applyFill="1" applyBorder="1" applyAlignment="1" applyProtection="1">
      <alignment vertical="center"/>
    </xf>
    <xf numFmtId="0" fontId="276" fillId="9" borderId="6" xfId="0" applyFont="1" applyFill="1" applyBorder="1" applyAlignment="1" applyProtection="1">
      <alignment horizontal="center" vertical="center"/>
    </xf>
    <xf numFmtId="0" fontId="257" fillId="9" borderId="0" xfId="0" applyFont="1" applyFill="1" applyAlignment="1" applyProtection="1">
      <alignment horizontal="left"/>
    </xf>
    <xf numFmtId="0" fontId="257" fillId="42" borderId="0" xfId="0" applyFont="1" applyFill="1" applyAlignment="1" applyProtection="1">
      <alignment horizontal="left" vertical="center"/>
    </xf>
    <xf numFmtId="0" fontId="257" fillId="9" borderId="6" xfId="0" applyFont="1" applyFill="1" applyBorder="1" applyAlignment="1" applyProtection="1">
      <alignment horizontal="left" vertical="center"/>
    </xf>
    <xf numFmtId="187" fontId="259" fillId="9" borderId="6" xfId="43" applyNumberFormat="1" applyFont="1" applyFill="1" applyBorder="1" applyAlignment="1">
      <alignment horizontal="left" vertical="center"/>
    </xf>
    <xf numFmtId="187" fontId="261" fillId="9" borderId="6" xfId="43" applyNumberFormat="1" applyFont="1" applyFill="1" applyBorder="1" applyAlignment="1">
      <alignment horizontal="left" vertical="center"/>
    </xf>
    <xf numFmtId="187" fontId="269" fillId="9" borderId="6" xfId="43" applyNumberFormat="1" applyFont="1" applyFill="1" applyBorder="1" applyAlignment="1">
      <alignment horizontal="left" vertical="center"/>
    </xf>
    <xf numFmtId="187" fontId="259" fillId="9" borderId="6" xfId="0" applyNumberFormat="1" applyFont="1" applyFill="1" applyBorder="1" applyAlignment="1" applyProtection="1">
      <alignment horizontal="left" vertical="center"/>
    </xf>
    <xf numFmtId="187" fontId="269" fillId="9" borderId="6" xfId="0" applyNumberFormat="1" applyFont="1" applyFill="1" applyBorder="1" applyAlignment="1" applyProtection="1">
      <alignment horizontal="left" vertical="center"/>
    </xf>
    <xf numFmtId="187" fontId="261" fillId="9" borderId="6" xfId="0" applyNumberFormat="1" applyFont="1" applyFill="1" applyBorder="1" applyAlignment="1" applyProtection="1">
      <alignment horizontal="left" vertical="center"/>
    </xf>
    <xf numFmtId="0" fontId="67" fillId="0" borderId="0" xfId="0" applyFont="1" applyFill="1" applyAlignment="1" applyProtection="1">
      <alignment vertical="center"/>
    </xf>
    <xf numFmtId="0" fontId="185" fillId="0" borderId="7" xfId="0" applyFont="1" applyFill="1" applyBorder="1" applyAlignment="1" applyProtection="1">
      <alignment horizontal="center" vertical="center" wrapText="1"/>
    </xf>
    <xf numFmtId="0" fontId="180" fillId="0" borderId="2" xfId="0" applyFont="1" applyFill="1" applyBorder="1" applyAlignment="1" applyProtection="1">
      <alignment horizontal="center" vertical="center" wrapText="1"/>
    </xf>
    <xf numFmtId="49" fontId="257" fillId="0" borderId="75" xfId="0" applyNumberFormat="1" applyFont="1" applyFill="1" applyBorder="1" applyAlignment="1">
      <alignment horizontal="center" vertical="center"/>
    </xf>
    <xf numFmtId="49" fontId="257" fillId="0" borderId="26" xfId="0" applyNumberFormat="1" applyFont="1" applyFill="1" applyBorder="1" applyAlignment="1">
      <alignment horizontal="center" vertical="center"/>
    </xf>
    <xf numFmtId="49" fontId="257" fillId="9" borderId="73" xfId="0" applyNumberFormat="1" applyFont="1" applyFill="1" applyBorder="1" applyAlignment="1">
      <alignment horizontal="center" vertical="center"/>
    </xf>
    <xf numFmtId="49" fontId="257" fillId="9" borderId="28" xfId="0" applyNumberFormat="1" applyFont="1" applyFill="1" applyBorder="1" applyAlignment="1">
      <alignment horizontal="center" vertical="center"/>
    </xf>
    <xf numFmtId="49" fontId="257" fillId="9" borderId="67" xfId="0" applyNumberFormat="1" applyFont="1" applyFill="1" applyBorder="1" applyAlignment="1">
      <alignment horizontal="center" vertical="center"/>
    </xf>
    <xf numFmtId="49" fontId="257" fillId="13" borderId="96" xfId="0" applyNumberFormat="1" applyFont="1" applyFill="1" applyBorder="1" applyAlignment="1">
      <alignment horizontal="center" vertical="center"/>
    </xf>
    <xf numFmtId="49" fontId="257" fillId="13" borderId="43" xfId="0" applyNumberFormat="1" applyFont="1" applyFill="1" applyBorder="1" applyAlignment="1">
      <alignment horizontal="center" vertical="center"/>
    </xf>
    <xf numFmtId="49" fontId="257" fillId="13" borderId="109" xfId="0" applyNumberFormat="1" applyFont="1" applyFill="1" applyBorder="1" applyAlignment="1">
      <alignment horizontal="center" vertical="center"/>
    </xf>
    <xf numFmtId="0" fontId="257" fillId="0" borderId="65" xfId="0" applyFont="1" applyFill="1" applyBorder="1" applyAlignment="1" applyProtection="1">
      <alignment horizontal="center" vertical="center"/>
    </xf>
    <xf numFmtId="0" fontId="257" fillId="13" borderId="68" xfId="0" applyFont="1" applyFill="1" applyBorder="1" applyAlignment="1" applyProtection="1">
      <alignment horizontal="center" vertical="center"/>
    </xf>
    <xf numFmtId="0" fontId="296" fillId="0" borderId="0" xfId="0" applyFont="1" applyAlignment="1">
      <alignment vertical="center"/>
    </xf>
    <xf numFmtId="0" fontId="274" fillId="0" borderId="0" xfId="0" applyFont="1" applyAlignment="1">
      <alignment vertical="center"/>
    </xf>
    <xf numFmtId="0" fontId="297" fillId="0" borderId="0" xfId="0" applyFont="1" applyAlignment="1">
      <alignment vertical="center"/>
    </xf>
    <xf numFmtId="0" fontId="274" fillId="0" borderId="58" xfId="0" applyFont="1" applyBorder="1" applyAlignment="1">
      <alignment horizontal="center" vertical="center"/>
    </xf>
    <xf numFmtId="0" fontId="274" fillId="0" borderId="103" xfId="0" applyFont="1" applyBorder="1" applyAlignment="1">
      <alignment horizontal="center" vertical="center"/>
    </xf>
    <xf numFmtId="0" fontId="274" fillId="0" borderId="243" xfId="0" applyFont="1" applyBorder="1" applyAlignment="1">
      <alignment horizontal="center" vertical="center"/>
    </xf>
    <xf numFmtId="0" fontId="274" fillId="0" borderId="68" xfId="0" applyFont="1" applyBorder="1" applyAlignment="1">
      <alignment vertical="center"/>
    </xf>
    <xf numFmtId="0" fontId="274" fillId="0" borderId="2" xfId="0" applyFont="1" applyBorder="1" applyAlignment="1">
      <alignment vertical="center"/>
    </xf>
    <xf numFmtId="0" fontId="25" fillId="0" borderId="0" xfId="0" quotePrefix="1" applyFont="1" applyFill="1" applyBorder="1" applyAlignment="1" applyProtection="1">
      <alignment horizontal="center" shrinkToFit="1"/>
    </xf>
    <xf numFmtId="0" fontId="261" fillId="0" borderId="65" xfId="0" applyFont="1" applyFill="1" applyBorder="1" applyAlignment="1" applyProtection="1">
      <alignment vertical="center"/>
    </xf>
    <xf numFmtId="0" fontId="261" fillId="0" borderId="109" xfId="0" applyFont="1" applyFill="1" applyBorder="1" applyAlignment="1" applyProtection="1">
      <alignment horizontal="left" vertical="center"/>
    </xf>
    <xf numFmtId="0" fontId="274" fillId="0" borderId="27" xfId="0" applyFont="1" applyBorder="1" applyAlignment="1">
      <alignment vertical="center"/>
    </xf>
    <xf numFmtId="0" fontId="274" fillId="0" borderId="68" xfId="0" applyFont="1" applyBorder="1" applyAlignment="1">
      <alignment vertical="center" wrapText="1"/>
    </xf>
    <xf numFmtId="0" fontId="274" fillId="0" borderId="3" xfId="0" applyFont="1" applyBorder="1" applyAlignment="1">
      <alignment vertical="center"/>
    </xf>
    <xf numFmtId="0" fontId="274" fillId="0" borderId="67" xfId="0" applyFont="1" applyFill="1" applyBorder="1" applyAlignment="1">
      <alignment vertical="center" wrapText="1"/>
    </xf>
    <xf numFmtId="0" fontId="274" fillId="0" borderId="68" xfId="0" applyFont="1" applyFill="1" applyBorder="1" applyAlignment="1">
      <alignment vertical="center"/>
    </xf>
    <xf numFmtId="0" fontId="274" fillId="0" borderId="67" xfId="0" applyFont="1" applyFill="1" applyBorder="1" applyAlignment="1">
      <alignment vertical="center"/>
    </xf>
    <xf numFmtId="0" fontId="274" fillId="0" borderId="69" xfId="0" applyFont="1" applyFill="1" applyBorder="1" applyAlignment="1">
      <alignment vertical="center"/>
    </xf>
    <xf numFmtId="0" fontId="274" fillId="0" borderId="52" xfId="0" applyFont="1" applyFill="1" applyBorder="1" applyAlignment="1">
      <alignment vertical="center"/>
    </xf>
    <xf numFmtId="0" fontId="274" fillId="0" borderId="77" xfId="0" applyFont="1" applyBorder="1" applyAlignment="1">
      <alignment vertical="center"/>
    </xf>
    <xf numFmtId="0" fontId="274" fillId="0" borderId="109" xfId="0" applyFont="1" applyBorder="1" applyAlignment="1">
      <alignment vertical="center"/>
    </xf>
    <xf numFmtId="0" fontId="274" fillId="0" borderId="94" xfId="0" applyFont="1" applyBorder="1" applyAlignment="1">
      <alignment vertical="center"/>
    </xf>
    <xf numFmtId="0" fontId="274" fillId="0" borderId="66" xfId="0" applyFont="1" applyBorder="1" applyAlignment="1">
      <alignment vertical="center"/>
    </xf>
    <xf numFmtId="0" fontId="274" fillId="0" borderId="65" xfId="0" applyFont="1" applyBorder="1" applyAlignment="1">
      <alignment vertical="center"/>
    </xf>
    <xf numFmtId="0" fontId="274" fillId="0" borderId="67" xfId="0" applyFont="1" applyBorder="1" applyAlignment="1">
      <alignment vertical="center"/>
    </xf>
    <xf numFmtId="0" fontId="0" fillId="0" borderId="0" xfId="0" applyAlignment="1">
      <alignment vertical="center"/>
    </xf>
    <xf numFmtId="0" fontId="0" fillId="0" borderId="2" xfId="556" applyFont="1" applyBorder="1" applyAlignment="1" applyProtection="1">
      <alignment horizontal="center" vertical="center" wrapText="1"/>
    </xf>
    <xf numFmtId="0" fontId="0" fillId="0" borderId="2" xfId="556" applyFont="1" applyBorder="1" applyAlignment="1" applyProtection="1">
      <alignment horizontal="center" vertical="center"/>
    </xf>
    <xf numFmtId="0" fontId="6" fillId="0" borderId="0" xfId="556" applyAlignment="1" applyProtection="1">
      <alignment horizontal="center" vertical="center"/>
    </xf>
    <xf numFmtId="0" fontId="165" fillId="0" borderId="65" xfId="4" applyFont="1" applyFill="1" applyBorder="1" applyAlignment="1" applyProtection="1">
      <alignment horizontal="center" vertical="center" shrinkToFit="1"/>
    </xf>
    <xf numFmtId="0" fontId="298" fillId="51" borderId="0" xfId="43" applyNumberFormat="1" applyFont="1" applyFill="1" applyAlignment="1" applyProtection="1">
      <alignment vertical="center"/>
    </xf>
    <xf numFmtId="0" fontId="294" fillId="13" borderId="0" xfId="43" applyNumberFormat="1" applyFont="1" applyFill="1" applyAlignment="1" applyProtection="1">
      <alignment vertical="center"/>
    </xf>
    <xf numFmtId="0" fontId="298" fillId="0" borderId="0" xfId="43" quotePrefix="1" applyNumberFormat="1" applyFont="1" applyAlignment="1" applyProtection="1">
      <alignment vertical="center"/>
    </xf>
    <xf numFmtId="0" fontId="0" fillId="0" borderId="0" xfId="0" applyAlignment="1">
      <alignment vertical="center"/>
    </xf>
    <xf numFmtId="0" fontId="0" fillId="9" borderId="0" xfId="0" quotePrefix="1" applyFill="1" applyAlignment="1">
      <alignment vertical="center"/>
    </xf>
    <xf numFmtId="0" fontId="274" fillId="0" borderId="0" xfId="0" applyFont="1" applyAlignment="1">
      <alignment horizontal="left" vertical="center"/>
    </xf>
    <xf numFmtId="0" fontId="274" fillId="0" borderId="28" xfId="0" applyFont="1" applyBorder="1" applyAlignment="1">
      <alignment vertical="center"/>
    </xf>
    <xf numFmtId="0" fontId="274" fillId="0" borderId="26" xfId="0" applyFont="1" applyBorder="1" applyAlignment="1">
      <alignment vertical="center"/>
    </xf>
    <xf numFmtId="0" fontId="0" fillId="0" borderId="27" xfId="0" applyFont="1" applyBorder="1" applyAlignment="1" applyProtection="1">
      <alignment vertical="center" textRotation="255"/>
    </xf>
    <xf numFmtId="0" fontId="261" fillId="52" borderId="58" xfId="0" applyFont="1" applyFill="1" applyBorder="1" applyAlignment="1" applyProtection="1">
      <alignment horizontal="right" vertical="center"/>
    </xf>
    <xf numFmtId="0" fontId="261" fillId="52" borderId="243" xfId="0" applyFont="1" applyFill="1" applyBorder="1" applyProtection="1"/>
    <xf numFmtId="0" fontId="274" fillId="0" borderId="94" xfId="0" applyFont="1" applyBorder="1" applyAlignment="1">
      <alignment horizontal="left" vertical="center"/>
    </xf>
    <xf numFmtId="0" fontId="263" fillId="0" borderId="0" xfId="0" applyFont="1" applyAlignment="1">
      <alignment vertical="center"/>
    </xf>
    <xf numFmtId="0" fontId="299" fillId="0" borderId="0" xfId="0" applyFont="1" applyAlignment="1">
      <alignment horizontal="right" vertical="center"/>
    </xf>
    <xf numFmtId="0" fontId="0" fillId="0" borderId="91" xfId="0" applyFont="1" applyFill="1" applyBorder="1" applyAlignment="1" applyProtection="1">
      <alignment horizontal="center" vertical="center" textRotation="255" shrinkToFit="1"/>
      <protection locked="0"/>
    </xf>
    <xf numFmtId="0" fontId="0" fillId="0" borderId="12" xfId="0" applyFont="1" applyFill="1" applyBorder="1" applyAlignment="1" applyProtection="1">
      <alignment horizontal="center" vertical="center" textRotation="255" shrinkToFit="1"/>
      <protection locked="0"/>
    </xf>
    <xf numFmtId="187" fontId="259" fillId="10" borderId="0" xfId="43" applyNumberFormat="1" applyFont="1" applyFill="1" applyBorder="1" applyAlignment="1">
      <alignment horizontal="right" vertical="center"/>
    </xf>
    <xf numFmtId="0" fontId="274" fillId="0" borderId="0" xfId="0" applyFont="1" applyAlignment="1">
      <alignment horizontal="left" vertical="center"/>
    </xf>
    <xf numFmtId="0" fontId="301" fillId="0" borderId="0" xfId="0" applyFont="1" applyAlignment="1">
      <alignment horizontal="left" vertical="center"/>
    </xf>
    <xf numFmtId="0" fontId="300" fillId="0" borderId="0" xfId="0" applyFont="1" applyAlignment="1">
      <alignment horizontal="left" vertical="center"/>
    </xf>
    <xf numFmtId="216" fontId="250" fillId="25" borderId="38" xfId="0" applyNumberFormat="1" applyFont="1" applyFill="1" applyBorder="1" applyAlignment="1">
      <alignment horizontal="center" vertical="center"/>
    </xf>
    <xf numFmtId="216" fontId="250" fillId="26" borderId="38" xfId="0" applyNumberFormat="1" applyFont="1" applyFill="1" applyBorder="1" applyAlignment="1">
      <alignment horizontal="center" vertical="center"/>
    </xf>
    <xf numFmtId="216" fontId="250" fillId="27" borderId="38" xfId="0" applyNumberFormat="1" applyFont="1" applyFill="1" applyBorder="1" applyAlignment="1">
      <alignment horizontal="center" vertical="center"/>
    </xf>
    <xf numFmtId="216" fontId="250" fillId="28" borderId="64" xfId="0" applyNumberFormat="1" applyFont="1" applyFill="1" applyBorder="1" applyAlignment="1">
      <alignment horizontal="center" vertical="center"/>
    </xf>
    <xf numFmtId="216" fontId="250" fillId="0" borderId="2" xfId="0" applyNumberFormat="1" applyFont="1" applyBorder="1" applyAlignment="1">
      <alignment horizontal="center" vertical="center"/>
    </xf>
    <xf numFmtId="216" fontId="250" fillId="0" borderId="68" xfId="0" applyNumberFormat="1" applyFont="1" applyBorder="1" applyAlignment="1">
      <alignment horizontal="center" vertical="center"/>
    </xf>
    <xf numFmtId="216" fontId="250" fillId="0" borderId="43" xfId="0" applyNumberFormat="1" applyFont="1" applyBorder="1" applyAlignment="1">
      <alignment horizontal="center" vertical="center"/>
    </xf>
    <xf numFmtId="216" fontId="250" fillId="0" borderId="109" xfId="0" applyNumberFormat="1" applyFont="1" applyBorder="1" applyAlignment="1">
      <alignment horizontal="center" vertical="center"/>
    </xf>
    <xf numFmtId="0" fontId="274" fillId="0" borderId="27" xfId="0" applyFont="1" applyBorder="1" applyAlignment="1">
      <alignment horizontal="left" vertical="top"/>
    </xf>
    <xf numFmtId="0" fontId="274" fillId="0" borderId="2" xfId="0" applyFont="1" applyBorder="1" applyAlignment="1">
      <alignment horizontal="left" vertical="top"/>
    </xf>
    <xf numFmtId="0" fontId="0" fillId="0" borderId="4" xfId="0" applyFont="1" applyFill="1" applyBorder="1" applyAlignment="1" applyProtection="1">
      <alignment horizontal="center" vertical="center"/>
      <protection locked="0"/>
    </xf>
    <xf numFmtId="0" fontId="0" fillId="0" borderId="0" xfId="0" applyFont="1" applyFill="1" applyBorder="1" applyAlignment="1" applyProtection="1">
      <alignment horizontal="center"/>
    </xf>
    <xf numFmtId="0" fontId="0" fillId="0" borderId="10" xfId="0"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2" xfId="0" applyBorder="1" applyAlignment="1">
      <alignment horizontal="center" vertical="center"/>
    </xf>
    <xf numFmtId="0" fontId="274" fillId="9" borderId="0" xfId="0" applyFont="1" applyFill="1" applyAlignment="1">
      <alignment vertical="center"/>
    </xf>
    <xf numFmtId="0" fontId="274" fillId="9" borderId="0" xfId="0" applyFont="1" applyFill="1" applyAlignment="1">
      <alignment horizontal="left" vertical="center"/>
    </xf>
    <xf numFmtId="0" fontId="164" fillId="21" borderId="145" xfId="4" applyFont="1" applyFill="1" applyBorder="1" applyAlignment="1" applyProtection="1">
      <alignment horizontal="center" vertical="center"/>
    </xf>
    <xf numFmtId="0" fontId="0" fillId="0" borderId="9" xfId="0" applyBorder="1" applyAlignment="1">
      <alignment horizontal="center" vertical="center"/>
    </xf>
    <xf numFmtId="0" fontId="113" fillId="21" borderId="31" xfId="4" applyFont="1" applyFill="1" applyBorder="1" applyAlignment="1" applyProtection="1">
      <alignment horizontal="center" vertical="center"/>
    </xf>
    <xf numFmtId="0" fontId="113" fillId="21" borderId="145" xfId="4" applyFont="1" applyFill="1" applyBorder="1" applyAlignment="1" applyProtection="1">
      <alignment horizontal="center" vertical="center"/>
    </xf>
    <xf numFmtId="0" fontId="113" fillId="21" borderId="131" xfId="4" applyFont="1" applyFill="1" applyBorder="1" applyAlignment="1" applyProtection="1">
      <alignment horizontal="center" vertical="center"/>
    </xf>
    <xf numFmtId="0" fontId="164" fillId="21" borderId="153" xfId="4" applyFont="1" applyFill="1" applyBorder="1" applyAlignment="1" applyProtection="1">
      <alignment horizontal="center" vertical="center"/>
    </xf>
    <xf numFmtId="0" fontId="164" fillId="21" borderId="31" xfId="4" applyFont="1" applyFill="1" applyBorder="1" applyAlignment="1" applyProtection="1">
      <alignment horizontal="center" vertical="center"/>
    </xf>
    <xf numFmtId="0" fontId="102" fillId="21" borderId="10" xfId="0" applyFont="1" applyFill="1" applyBorder="1" applyAlignment="1">
      <alignment horizontal="center" vertical="center"/>
    </xf>
    <xf numFmtId="0" fontId="0" fillId="0" borderId="7" xfId="0" applyBorder="1" applyAlignment="1">
      <alignment horizontal="center" vertical="center"/>
    </xf>
    <xf numFmtId="0" fontId="164" fillId="0" borderId="7" xfId="4" applyFont="1" applyFill="1" applyBorder="1" applyAlignment="1" applyProtection="1">
      <alignment horizontal="center" vertical="center"/>
    </xf>
    <xf numFmtId="0" fontId="24" fillId="0" borderId="10" xfId="4" applyFont="1" applyBorder="1" applyAlignment="1" applyProtection="1">
      <alignment horizontal="center" vertical="center"/>
    </xf>
    <xf numFmtId="0" fontId="24" fillId="0" borderId="10" xfId="4" applyFont="1" applyFill="1" applyBorder="1" applyAlignment="1" applyProtection="1">
      <alignment horizontal="center" vertical="center" wrapText="1"/>
    </xf>
    <xf numFmtId="0" fontId="58" fillId="0" borderId="10" xfId="4" applyFont="1" applyBorder="1" applyAlignment="1" applyProtection="1">
      <alignment horizontal="center" vertical="center"/>
    </xf>
    <xf numFmtId="0" fontId="24" fillId="0" borderId="10" xfId="0" applyFont="1" applyFill="1" applyBorder="1" applyAlignment="1">
      <alignment horizontal="center" vertical="center"/>
    </xf>
    <xf numFmtId="0" fontId="58" fillId="0" borderId="10" xfId="4" applyFont="1" applyFill="1" applyBorder="1" applyAlignment="1" applyProtection="1">
      <alignment horizontal="center" vertical="center"/>
    </xf>
    <xf numFmtId="0" fontId="164" fillId="21" borderId="7" xfId="4" applyFont="1" applyFill="1" applyBorder="1" applyAlignment="1" applyProtection="1">
      <alignment horizontal="center" vertical="center"/>
    </xf>
    <xf numFmtId="0" fontId="25" fillId="21" borderId="34" xfId="4" applyFont="1" applyFill="1" applyBorder="1" applyAlignment="1" applyProtection="1">
      <alignment horizontal="center" vertical="center"/>
    </xf>
    <xf numFmtId="0" fontId="25" fillId="21" borderId="12" xfId="4" applyFont="1" applyFill="1" applyBorder="1" applyAlignment="1" applyProtection="1">
      <alignment horizontal="center" vertical="center"/>
      <protection locked="0"/>
    </xf>
    <xf numFmtId="0" fontId="0" fillId="0" borderId="10" xfId="0" applyFill="1" applyBorder="1" applyAlignment="1">
      <alignment horizontal="center" vertical="center"/>
    </xf>
    <xf numFmtId="0" fontId="24" fillId="0" borderId="31" xfId="4" applyFont="1" applyBorder="1" applyAlignment="1" applyProtection="1">
      <alignment horizontal="center" vertical="center"/>
    </xf>
    <xf numFmtId="0" fontId="0" fillId="0" borderId="42" xfId="0" applyBorder="1" applyAlignment="1">
      <alignment horizontal="center" vertical="center"/>
    </xf>
    <xf numFmtId="0" fontId="162" fillId="9" borderId="0" xfId="0" applyFont="1" applyFill="1" applyAlignment="1">
      <alignment horizontal="center" vertical="center"/>
    </xf>
    <xf numFmtId="0" fontId="78" fillId="0" borderId="2" xfId="0" applyFont="1" applyFill="1" applyBorder="1" applyAlignment="1">
      <alignment horizontal="center" vertical="center" shrinkToFit="1"/>
    </xf>
    <xf numFmtId="0" fontId="121" fillId="0" borderId="2" xfId="0" applyFont="1" applyFill="1" applyBorder="1" applyAlignment="1" applyProtection="1">
      <alignment horizontal="center" wrapText="1"/>
    </xf>
    <xf numFmtId="0" fontId="0" fillId="0" borderId="0" xfId="0" applyAlignment="1">
      <alignment vertical="center"/>
    </xf>
    <xf numFmtId="0" fontId="23" fillId="0" borderId="0" xfId="0" applyFont="1" applyAlignment="1" applyProtection="1">
      <alignment vertical="center"/>
      <protection hidden="1"/>
    </xf>
    <xf numFmtId="0" fontId="23" fillId="0" borderId="0" xfId="0" applyFont="1" applyProtection="1">
      <protection hidden="1"/>
    </xf>
    <xf numFmtId="0" fontId="23" fillId="9" borderId="0" xfId="0" applyFont="1" applyFill="1" applyProtection="1">
      <protection hidden="1"/>
    </xf>
    <xf numFmtId="0" fontId="23" fillId="9" borderId="0" xfId="0" applyFont="1" applyFill="1" applyAlignment="1" applyProtection="1">
      <alignment vertical="center"/>
      <protection hidden="1"/>
    </xf>
    <xf numFmtId="0" fontId="146" fillId="10" borderId="160" xfId="0" applyFont="1" applyFill="1" applyBorder="1" applyAlignment="1" applyProtection="1">
      <alignment vertical="center"/>
      <protection hidden="1"/>
    </xf>
    <xf numFmtId="0" fontId="23" fillId="10" borderId="0" xfId="0" applyFont="1" applyFill="1" applyBorder="1" applyAlignment="1" applyProtection="1">
      <alignment vertical="center"/>
      <protection hidden="1"/>
    </xf>
    <xf numFmtId="0" fontId="20" fillId="10" borderId="0" xfId="0" applyFont="1" applyFill="1" applyBorder="1" applyAlignment="1" applyProtection="1">
      <alignment vertical="center" shrinkToFit="1"/>
      <protection hidden="1"/>
    </xf>
    <xf numFmtId="0" fontId="190" fillId="10" borderId="0" xfId="0" applyFont="1" applyFill="1" applyBorder="1" applyAlignment="1" applyProtection="1">
      <alignment horizontal="left" vertical="center"/>
      <protection hidden="1"/>
    </xf>
    <xf numFmtId="0" fontId="146" fillId="10" borderId="162" xfId="0" applyFont="1" applyFill="1" applyBorder="1" applyAlignment="1" applyProtection="1">
      <alignment vertical="center"/>
      <protection hidden="1"/>
    </xf>
    <xf numFmtId="0" fontId="23" fillId="10" borderId="156" xfId="0" applyFont="1" applyFill="1" applyBorder="1" applyAlignment="1" applyProtection="1">
      <alignment vertical="center"/>
      <protection hidden="1"/>
    </xf>
    <xf numFmtId="0" fontId="20" fillId="10" borderId="156" xfId="0" applyFont="1" applyFill="1" applyBorder="1" applyAlignment="1" applyProtection="1">
      <alignment vertical="center" shrinkToFit="1"/>
      <protection hidden="1"/>
    </xf>
    <xf numFmtId="0" fontId="23" fillId="10" borderId="163" xfId="0" applyFont="1" applyFill="1" applyBorder="1" applyAlignment="1" applyProtection="1">
      <alignment vertical="center"/>
      <protection hidden="1"/>
    </xf>
    <xf numFmtId="0" fontId="146" fillId="3" borderId="0" xfId="0" applyFont="1" applyFill="1" applyBorder="1" applyAlignment="1" applyProtection="1">
      <alignment vertical="center"/>
      <protection hidden="1"/>
    </xf>
    <xf numFmtId="0" fontId="23" fillId="3" borderId="0" xfId="0" applyFont="1" applyFill="1" applyBorder="1" applyAlignment="1" applyProtection="1">
      <alignment vertical="center"/>
      <protection hidden="1"/>
    </xf>
    <xf numFmtId="0" fontId="303" fillId="3" borderId="0" xfId="0" applyFont="1" applyFill="1" applyBorder="1" applyAlignment="1" applyProtection="1">
      <alignment vertical="center"/>
      <protection hidden="1"/>
    </xf>
    <xf numFmtId="0" fontId="190" fillId="3" borderId="0" xfId="0" applyFont="1" applyFill="1" applyBorder="1" applyAlignment="1" applyProtection="1">
      <alignment vertical="center"/>
      <protection hidden="1"/>
    </xf>
    <xf numFmtId="0" fontId="23" fillId="10" borderId="164" xfId="0" applyFont="1" applyFill="1" applyBorder="1" applyAlignment="1" applyProtection="1">
      <alignment horizontal="center" vertical="center" wrapText="1"/>
      <protection hidden="1"/>
    </xf>
    <xf numFmtId="0" fontId="42" fillId="0" borderId="165" xfId="0" applyFont="1" applyBorder="1" applyAlignment="1" applyProtection="1">
      <alignment horizontal="center" vertical="center"/>
      <protection hidden="1"/>
    </xf>
    <xf numFmtId="0" fontId="23" fillId="0" borderId="165" xfId="0" applyFont="1" applyBorder="1" applyAlignment="1" applyProtection="1">
      <alignment horizontal="center" vertical="center" wrapText="1"/>
      <protection hidden="1"/>
    </xf>
    <xf numFmtId="0" fontId="42" fillId="0" borderId="8" xfId="0" applyFont="1" applyBorder="1" applyAlignment="1" applyProtection="1">
      <alignment vertical="center"/>
      <protection hidden="1"/>
    </xf>
    <xf numFmtId="0" fontId="42" fillId="0" borderId="5" xfId="0" applyFont="1" applyBorder="1" applyProtection="1">
      <protection hidden="1"/>
    </xf>
    <xf numFmtId="0" fontId="42" fillId="0" borderId="8" xfId="0" applyFont="1" applyBorder="1" applyAlignment="1" applyProtection="1">
      <alignment vertical="center"/>
    </xf>
    <xf numFmtId="0" fontId="20" fillId="0" borderId="0" xfId="0" applyFont="1" applyBorder="1" applyAlignment="1" applyProtection="1">
      <alignment vertical="center"/>
      <protection locked="0" hidden="1"/>
    </xf>
    <xf numFmtId="0" fontId="42" fillId="0" borderId="0" xfId="0" applyFont="1" applyBorder="1" applyProtection="1">
      <protection hidden="1"/>
    </xf>
    <xf numFmtId="0" fontId="42" fillId="0" borderId="0" xfId="0" applyFont="1" applyBorder="1" applyAlignment="1" applyProtection="1">
      <alignment vertical="center"/>
      <protection hidden="1"/>
    </xf>
    <xf numFmtId="0" fontId="304" fillId="0" borderId="0" xfId="0" applyFont="1" applyBorder="1" applyAlignment="1" applyProtection="1">
      <alignment vertical="center"/>
      <protection hidden="1"/>
    </xf>
    <xf numFmtId="0" fontId="305" fillId="0" borderId="6" xfId="0" applyFont="1" applyBorder="1" applyAlignment="1" applyProtection="1">
      <alignment horizontal="left" vertical="center" indent="1"/>
    </xf>
    <xf numFmtId="0" fontId="42" fillId="0" borderId="6" xfId="0" applyFont="1" applyBorder="1" applyAlignment="1" applyProtection="1">
      <alignment horizontal="left" vertical="center" indent="1"/>
    </xf>
    <xf numFmtId="0" fontId="304" fillId="0" borderId="5" xfId="0" applyFont="1" applyBorder="1" applyAlignment="1" applyProtection="1">
      <alignment vertical="center"/>
      <protection hidden="1"/>
    </xf>
    <xf numFmtId="0" fontId="42" fillId="0" borderId="6" xfId="0" applyFont="1" applyBorder="1" applyAlignment="1" applyProtection="1">
      <alignment horizontal="left" vertical="center"/>
      <protection hidden="1"/>
    </xf>
    <xf numFmtId="0" fontId="42" fillId="0" borderId="11" xfId="0" applyFont="1" applyBorder="1" applyAlignment="1" applyProtection="1">
      <alignment horizontal="left" vertical="center" indent="1"/>
      <protection hidden="1"/>
    </xf>
    <xf numFmtId="0" fontId="42" fillId="0" borderId="5" xfId="0" applyFont="1" applyBorder="1" applyAlignment="1" applyProtection="1">
      <alignment vertical="center"/>
      <protection hidden="1"/>
    </xf>
    <xf numFmtId="0" fontId="304" fillId="0" borderId="0" xfId="0" applyFont="1" applyBorder="1" applyProtection="1">
      <protection hidden="1"/>
    </xf>
    <xf numFmtId="0" fontId="42" fillId="3" borderId="8" xfId="0" applyFont="1" applyFill="1" applyBorder="1" applyAlignment="1" applyProtection="1">
      <alignment vertical="center"/>
      <protection hidden="1"/>
    </xf>
    <xf numFmtId="0" fontId="304" fillId="3" borderId="5" xfId="0" applyFont="1" applyFill="1" applyBorder="1" applyProtection="1">
      <protection hidden="1"/>
    </xf>
    <xf numFmtId="0" fontId="42" fillId="3" borderId="5" xfId="0" applyFont="1" applyFill="1" applyBorder="1" applyProtection="1">
      <protection hidden="1"/>
    </xf>
    <xf numFmtId="0" fontId="23" fillId="0" borderId="0" xfId="0" applyFont="1" applyBorder="1" applyProtection="1">
      <protection hidden="1"/>
    </xf>
    <xf numFmtId="0" fontId="23" fillId="3" borderId="5" xfId="0" applyFont="1" applyFill="1" applyBorder="1" applyProtection="1">
      <protection hidden="1"/>
    </xf>
    <xf numFmtId="0" fontId="23" fillId="3" borderId="0" xfId="0" applyFont="1" applyFill="1" applyBorder="1" applyProtection="1">
      <protection hidden="1"/>
    </xf>
    <xf numFmtId="0" fontId="305" fillId="3" borderId="6" xfId="0" applyFont="1" applyFill="1" applyBorder="1" applyAlignment="1" applyProtection="1">
      <alignment horizontal="left" vertical="center" indent="1"/>
    </xf>
    <xf numFmtId="0" fontId="305" fillId="3" borderId="11" xfId="0" applyFont="1" applyFill="1" applyBorder="1" applyAlignment="1" applyProtection="1">
      <alignment horizontal="left" vertical="center" indent="1"/>
    </xf>
    <xf numFmtId="0" fontId="23" fillId="3" borderId="1" xfId="0" applyFont="1" applyFill="1" applyBorder="1" applyProtection="1">
      <protection hidden="1"/>
    </xf>
    <xf numFmtId="0" fontId="305" fillId="0" borderId="6" xfId="0" applyFont="1" applyBorder="1" applyAlignment="1" applyProtection="1">
      <alignment horizontal="left" vertical="center"/>
    </xf>
    <xf numFmtId="0" fontId="305" fillId="0" borderId="8" xfId="0" applyFont="1" applyBorder="1" applyAlignment="1" applyProtection="1">
      <alignment horizontal="left" vertical="center"/>
    </xf>
    <xf numFmtId="0" fontId="23" fillId="0" borderId="5" xfId="0" applyFont="1" applyBorder="1" applyProtection="1">
      <protection hidden="1"/>
    </xf>
    <xf numFmtId="0" fontId="305" fillId="0" borderId="11" xfId="0" applyFont="1" applyBorder="1" applyAlignment="1" applyProtection="1">
      <alignment horizontal="left" vertical="center" indent="1"/>
    </xf>
    <xf numFmtId="0" fontId="23" fillId="0" borderId="1" xfId="0" applyFont="1" applyBorder="1" applyProtection="1">
      <protection hidden="1"/>
    </xf>
    <xf numFmtId="0" fontId="42" fillId="0" borderId="8" xfId="0" applyFont="1" applyBorder="1" applyAlignment="1" applyProtection="1">
      <alignment horizontal="left" vertical="center"/>
    </xf>
    <xf numFmtId="0" fontId="308" fillId="0" borderId="0" xfId="0" applyFont="1" applyBorder="1" applyProtection="1">
      <protection hidden="1"/>
    </xf>
    <xf numFmtId="0" fontId="42" fillId="0" borderId="0" xfId="0" applyFont="1" applyBorder="1" applyAlignment="1" applyProtection="1">
      <alignment horizontal="left" vertical="center" indent="1"/>
    </xf>
    <xf numFmtId="0" fontId="23" fillId="0" borderId="9" xfId="0" applyFont="1" applyBorder="1" applyProtection="1">
      <protection hidden="1"/>
    </xf>
    <xf numFmtId="0" fontId="23" fillId="0" borderId="7" xfId="0" applyFont="1" applyBorder="1" applyProtection="1">
      <protection hidden="1"/>
    </xf>
    <xf numFmtId="0" fontId="42" fillId="0" borderId="1" xfId="0" applyFont="1" applyBorder="1" applyAlignment="1" applyProtection="1">
      <alignment vertical="center"/>
      <protection hidden="1"/>
    </xf>
    <xf numFmtId="0" fontId="23" fillId="0" borderId="12" xfId="0" applyFont="1" applyBorder="1" applyProtection="1">
      <protection hidden="1"/>
    </xf>
    <xf numFmtId="0" fontId="42" fillId="3" borderId="0" xfId="0" applyFont="1" applyFill="1" applyBorder="1" applyAlignment="1" applyProtection="1">
      <alignment horizontal="left" vertical="center" indent="1"/>
      <protection hidden="1"/>
    </xf>
    <xf numFmtId="0" fontId="42" fillId="3" borderId="0" xfId="0" applyFont="1" applyFill="1" applyBorder="1" applyAlignment="1" applyProtection="1">
      <alignment vertical="center"/>
      <protection hidden="1"/>
    </xf>
    <xf numFmtId="0" fontId="42" fillId="0" borderId="7" xfId="0" applyFont="1" applyBorder="1" applyAlignment="1" applyProtection="1">
      <alignment vertical="center"/>
      <protection hidden="1"/>
    </xf>
    <xf numFmtId="0" fontId="42" fillId="0" borderId="12" xfId="0" applyFont="1" applyBorder="1" applyAlignment="1" applyProtection="1">
      <alignment vertical="center"/>
      <protection hidden="1"/>
    </xf>
    <xf numFmtId="0" fontId="42" fillId="0" borderId="0" xfId="0" applyFont="1" applyProtection="1"/>
    <xf numFmtId="0" fontId="42" fillId="9" borderId="0" xfId="0" applyFont="1" applyFill="1" applyProtection="1"/>
    <xf numFmtId="0" fontId="42" fillId="0" borderId="0" xfId="0" applyFont="1" applyAlignment="1" applyProtection="1">
      <alignment vertical="center"/>
      <protection hidden="1"/>
    </xf>
    <xf numFmtId="0" fontId="42" fillId="0" borderId="0" xfId="0" applyFont="1" applyProtection="1">
      <protection hidden="1"/>
    </xf>
    <xf numFmtId="0" fontId="42" fillId="9" borderId="0" xfId="0" applyFont="1" applyFill="1" applyProtection="1">
      <protection hidden="1"/>
    </xf>
    <xf numFmtId="0" fontId="42" fillId="9" borderId="0" xfId="0" applyFont="1" applyFill="1" applyAlignment="1" applyProtection="1">
      <alignment vertical="center"/>
      <protection hidden="1"/>
    </xf>
    <xf numFmtId="0" fontId="165" fillId="10" borderId="0" xfId="0" applyFont="1" applyFill="1" applyBorder="1" applyAlignment="1" applyProtection="1">
      <alignment horizontal="left" vertical="center"/>
      <protection hidden="1"/>
    </xf>
    <xf numFmtId="0" fontId="165" fillId="3" borderId="0" xfId="0" applyFont="1" applyFill="1" applyBorder="1" applyAlignment="1" applyProtection="1">
      <alignment vertical="center"/>
      <protection hidden="1"/>
    </xf>
    <xf numFmtId="0" fontId="309" fillId="3" borderId="0" xfId="0" applyFont="1" applyFill="1" applyBorder="1" applyAlignment="1" applyProtection="1">
      <alignment vertical="center"/>
      <protection hidden="1"/>
    </xf>
    <xf numFmtId="0" fontId="42" fillId="0" borderId="9" xfId="0" applyFont="1" applyBorder="1" applyAlignment="1" applyProtection="1">
      <alignment vertical="center"/>
      <protection locked="0" hidden="1"/>
    </xf>
    <xf numFmtId="0" fontId="42" fillId="0" borderId="5" xfId="0" applyFont="1" applyBorder="1" applyAlignment="1" applyProtection="1">
      <alignment vertical="center"/>
      <protection locked="0" hidden="1"/>
    </xf>
    <xf numFmtId="0" fontId="42" fillId="0" borderId="7" xfId="0" applyFont="1" applyBorder="1" applyAlignment="1" applyProtection="1">
      <alignment vertical="center"/>
      <protection locked="0" hidden="1"/>
    </xf>
    <xf numFmtId="0" fontId="42" fillId="0" borderId="0" xfId="0" applyFont="1" applyBorder="1" applyAlignment="1" applyProtection="1">
      <alignment vertical="center"/>
      <protection locked="0" hidden="1"/>
    </xf>
    <xf numFmtId="0" fontId="42" fillId="0" borderId="12" xfId="0" applyFont="1" applyBorder="1" applyAlignment="1" applyProtection="1">
      <alignment vertical="center"/>
      <protection locked="0" hidden="1"/>
    </xf>
    <xf numFmtId="0" fontId="42" fillId="0" borderId="1" xfId="0" applyFont="1" applyBorder="1" applyAlignment="1" applyProtection="1">
      <alignment vertical="center"/>
      <protection locked="0" hidden="1"/>
    </xf>
    <xf numFmtId="0" fontId="42" fillId="0" borderId="26" xfId="0" applyFont="1" applyBorder="1" applyAlignment="1" applyProtection="1">
      <alignment vertical="center"/>
      <protection locked="0" hidden="1"/>
    </xf>
    <xf numFmtId="0" fontId="42" fillId="0" borderId="10" xfId="0" applyFont="1" applyBorder="1" applyAlignment="1" applyProtection="1">
      <alignment vertical="center"/>
      <protection locked="0" hidden="1"/>
    </xf>
    <xf numFmtId="0" fontId="42" fillId="0" borderId="4" xfId="0" applyFont="1" applyBorder="1" applyAlignment="1" applyProtection="1">
      <alignment vertical="center"/>
      <protection locked="0" hidden="1"/>
    </xf>
    <xf numFmtId="0" fontId="42" fillId="3" borderId="0" xfId="0" applyFont="1" applyFill="1" applyBorder="1" applyProtection="1">
      <protection hidden="1"/>
    </xf>
    <xf numFmtId="0" fontId="42" fillId="3" borderId="1" xfId="0" applyFont="1" applyFill="1" applyBorder="1" applyProtection="1">
      <protection hidden="1"/>
    </xf>
    <xf numFmtId="0" fontId="42" fillId="0" borderId="12" xfId="0" applyFont="1" applyBorder="1" applyAlignment="1" applyProtection="1">
      <alignment horizontal="center" vertical="center"/>
      <protection locked="0" hidden="1"/>
    </xf>
    <xf numFmtId="0" fontId="42" fillId="0" borderId="1" xfId="0" applyFont="1" applyBorder="1" applyAlignment="1" applyProtection="1">
      <alignment horizontal="center" vertical="center"/>
      <protection locked="0" hidden="1"/>
    </xf>
    <xf numFmtId="0" fontId="42" fillId="0" borderId="27" xfId="0" applyFont="1" applyBorder="1" applyAlignment="1" applyProtection="1">
      <alignment vertical="center"/>
      <protection locked="0" hidden="1"/>
    </xf>
    <xf numFmtId="0" fontId="42" fillId="10" borderId="26" xfId="0" applyFont="1" applyFill="1" applyBorder="1" applyAlignment="1" applyProtection="1">
      <alignment horizontal="center" vertical="center"/>
      <protection locked="0" hidden="1"/>
    </xf>
    <xf numFmtId="0" fontId="42" fillId="0" borderId="26" xfId="0" applyFont="1" applyBorder="1" applyProtection="1">
      <protection hidden="1"/>
    </xf>
    <xf numFmtId="0" fontId="42" fillId="0" borderId="26" xfId="0" applyFont="1" applyBorder="1" applyAlignment="1" applyProtection="1">
      <alignment horizontal="center" vertical="center"/>
      <protection locked="0" hidden="1"/>
    </xf>
    <xf numFmtId="0" fontId="42" fillId="10" borderId="27" xfId="0" applyFont="1" applyFill="1" applyBorder="1" applyAlignment="1" applyProtection="1">
      <alignment horizontal="center" vertical="center"/>
      <protection locked="0" hidden="1"/>
    </xf>
    <xf numFmtId="0" fontId="42" fillId="0" borderId="27" xfId="0" applyFont="1" applyBorder="1" applyAlignment="1" applyProtection="1">
      <alignment horizontal="center" vertical="center"/>
      <protection locked="0" hidden="1"/>
    </xf>
    <xf numFmtId="0" fontId="42" fillId="10" borderId="26" xfId="0" applyFont="1" applyFill="1" applyBorder="1" applyAlignment="1" applyProtection="1">
      <alignment vertical="center"/>
      <protection locked="0" hidden="1"/>
    </xf>
    <xf numFmtId="0" fontId="42" fillId="10" borderId="27" xfId="0" applyFont="1" applyFill="1" applyBorder="1" applyAlignment="1" applyProtection="1">
      <alignment vertical="center"/>
      <protection locked="0" hidden="1"/>
    </xf>
    <xf numFmtId="0" fontId="42" fillId="10" borderId="28" xfId="0" applyFont="1" applyFill="1" applyBorder="1" applyAlignment="1" applyProtection="1">
      <alignment vertical="center"/>
      <protection locked="0" hidden="1"/>
    </xf>
    <xf numFmtId="0" fontId="42" fillId="0" borderId="28" xfId="0" applyFont="1" applyBorder="1" applyAlignment="1" applyProtection="1">
      <alignment vertical="center"/>
      <protection locked="0" hidden="1"/>
    </xf>
    <xf numFmtId="0" fontId="42" fillId="0" borderId="0" xfId="0" applyFont="1" applyFill="1" applyBorder="1" applyAlignment="1" applyProtection="1">
      <alignment horizontal="center" vertical="center"/>
      <protection hidden="1"/>
    </xf>
    <xf numFmtId="0" fontId="42" fillId="0" borderId="0" xfId="0" applyFont="1" applyBorder="1" applyAlignment="1" applyProtection="1">
      <alignment horizontal="center" vertical="center"/>
      <protection hidden="1"/>
    </xf>
    <xf numFmtId="0" fontId="42" fillId="0" borderId="9" xfId="0" applyFont="1" applyBorder="1" applyProtection="1">
      <protection hidden="1"/>
    </xf>
    <xf numFmtId="0" fontId="42" fillId="0" borderId="7" xfId="0" applyFont="1" applyBorder="1" applyAlignment="1" applyProtection="1">
      <alignment horizontal="center" vertical="center"/>
      <protection locked="0" hidden="1"/>
    </xf>
    <xf numFmtId="0" fontId="42" fillId="0" borderId="0" xfId="0" applyFont="1" applyBorder="1" applyAlignment="1" applyProtection="1">
      <alignment horizontal="center" vertical="center"/>
      <protection locked="0" hidden="1"/>
    </xf>
    <xf numFmtId="0" fontId="42" fillId="0" borderId="7" xfId="0" applyFont="1" applyBorder="1" applyProtection="1">
      <protection hidden="1"/>
    </xf>
    <xf numFmtId="0" fontId="42" fillId="3" borderId="0" xfId="0" applyFont="1" applyFill="1" applyBorder="1" applyAlignment="1" applyProtection="1">
      <alignment horizontal="center" vertical="center"/>
      <protection hidden="1"/>
    </xf>
    <xf numFmtId="0" fontId="42" fillId="0" borderId="27" xfId="0" applyFont="1" applyFill="1" applyBorder="1" applyAlignment="1" applyProtection="1">
      <alignment horizontal="center" vertical="center"/>
      <protection locked="0" hidden="1"/>
    </xf>
    <xf numFmtId="0" fontId="310" fillId="0" borderId="204" xfId="6" applyFont="1" applyFill="1" applyBorder="1" applyAlignment="1" applyProtection="1">
      <alignment vertical="center"/>
    </xf>
    <xf numFmtId="0" fontId="20" fillId="10" borderId="0" xfId="0" applyFont="1" applyFill="1" applyBorder="1" applyAlignment="1" applyProtection="1">
      <alignment vertical="center"/>
      <protection hidden="1"/>
    </xf>
    <xf numFmtId="0" fontId="20" fillId="10" borderId="156" xfId="0" applyFont="1" applyFill="1" applyBorder="1" applyAlignment="1" applyProtection="1">
      <alignment vertical="center"/>
      <protection hidden="1"/>
    </xf>
    <xf numFmtId="0" fontId="20" fillId="10" borderId="163" xfId="0" applyFont="1" applyFill="1" applyBorder="1" applyAlignment="1" applyProtection="1">
      <alignment vertical="center"/>
      <protection hidden="1"/>
    </xf>
    <xf numFmtId="0" fontId="42" fillId="10" borderId="59" xfId="0" applyFont="1" applyFill="1" applyBorder="1" applyAlignment="1" applyProtection="1">
      <alignment vertical="center"/>
      <protection locked="0" hidden="1"/>
    </xf>
    <xf numFmtId="0" fontId="42" fillId="0" borderId="36" xfId="0" applyFont="1" applyBorder="1" applyAlignment="1" applyProtection="1">
      <alignment vertical="center"/>
      <protection locked="0" hidden="1"/>
    </xf>
    <xf numFmtId="0" fontId="42" fillId="10" borderId="62" xfId="0" applyFont="1" applyFill="1" applyBorder="1" applyAlignment="1" applyProtection="1">
      <alignment vertical="center"/>
      <protection locked="0" hidden="1"/>
    </xf>
    <xf numFmtId="0" fontId="42" fillId="0" borderId="52" xfId="0" applyFont="1" applyBorder="1" applyProtection="1">
      <protection hidden="1"/>
    </xf>
    <xf numFmtId="0" fontId="42" fillId="10" borderId="76" xfId="0" applyFont="1" applyFill="1" applyBorder="1" applyAlignment="1" applyProtection="1">
      <alignment vertical="center"/>
      <protection locked="0" hidden="1"/>
    </xf>
    <xf numFmtId="0" fontId="42" fillId="0" borderId="41" xfId="0" applyFont="1" applyBorder="1" applyAlignment="1" applyProtection="1">
      <alignment vertical="center"/>
      <protection locked="0" hidden="1"/>
    </xf>
    <xf numFmtId="0" fontId="42" fillId="0" borderId="41" xfId="0" applyFont="1" applyBorder="1" applyProtection="1">
      <protection hidden="1"/>
    </xf>
    <xf numFmtId="0" fontId="42" fillId="0" borderId="44" xfId="0" applyFont="1" applyBorder="1" applyProtection="1">
      <protection hidden="1"/>
    </xf>
    <xf numFmtId="0" fontId="42" fillId="10" borderId="58" xfId="0" applyFont="1" applyFill="1" applyBorder="1" applyAlignment="1" applyProtection="1">
      <alignment horizontal="center" vertical="center" wrapText="1"/>
      <protection hidden="1"/>
    </xf>
    <xf numFmtId="0" fontId="42" fillId="0" borderId="103" xfId="0" applyFont="1" applyBorder="1" applyAlignment="1" applyProtection="1">
      <alignment horizontal="center" vertical="center"/>
      <protection hidden="1"/>
    </xf>
    <xf numFmtId="0" fontId="42" fillId="0" borderId="103" xfId="0" applyFont="1" applyBorder="1" applyAlignment="1" applyProtection="1">
      <alignment horizontal="center" vertical="center" wrapText="1"/>
      <protection hidden="1"/>
    </xf>
    <xf numFmtId="0" fontId="23" fillId="9" borderId="0" xfId="0" applyFont="1" applyFill="1" applyAlignment="1" applyProtection="1">
      <protection hidden="1"/>
    </xf>
    <xf numFmtId="0" fontId="23" fillId="0" borderId="0" xfId="0" applyFont="1" applyAlignment="1" applyProtection="1">
      <protection hidden="1"/>
    </xf>
    <xf numFmtId="0" fontId="304" fillId="0" borderId="5" xfId="0" applyFont="1" applyBorder="1" applyProtection="1">
      <protection hidden="1"/>
    </xf>
    <xf numFmtId="0" fontId="42" fillId="0" borderId="0" xfId="0" applyFont="1" applyBorder="1" applyAlignment="1" applyProtection="1">
      <alignment horizontal="left" vertical="center" indent="1"/>
      <protection hidden="1"/>
    </xf>
    <xf numFmtId="0" fontId="304" fillId="3" borderId="0" xfId="0" applyFont="1" applyFill="1" applyBorder="1" applyAlignment="1" applyProtection="1">
      <alignment vertical="center"/>
      <protection hidden="1"/>
    </xf>
    <xf numFmtId="0" fontId="42" fillId="0" borderId="6" xfId="0" applyFont="1" applyBorder="1" applyAlignment="1" applyProtection="1">
      <alignment horizontal="left" vertical="center"/>
    </xf>
    <xf numFmtId="0" fontId="307" fillId="3" borderId="5" xfId="0" applyFont="1" applyFill="1" applyBorder="1" applyProtection="1">
      <protection hidden="1"/>
    </xf>
    <xf numFmtId="0" fontId="304" fillId="3" borderId="5" xfId="0" applyFont="1" applyFill="1" applyBorder="1" applyAlignment="1" applyProtection="1">
      <alignment vertical="center"/>
      <protection hidden="1"/>
    </xf>
    <xf numFmtId="0" fontId="42" fillId="0" borderId="0" xfId="0" applyFont="1" applyFill="1" applyBorder="1" applyProtection="1">
      <protection hidden="1"/>
    </xf>
    <xf numFmtId="0" fontId="304" fillId="0" borderId="0" xfId="0" applyFont="1" applyFill="1" applyBorder="1" applyAlignment="1" applyProtection="1">
      <alignment vertical="center"/>
      <protection hidden="1"/>
    </xf>
    <xf numFmtId="0" fontId="305" fillId="3" borderId="8" xfId="0" applyFont="1" applyFill="1" applyBorder="1" applyAlignment="1" applyProtection="1">
      <alignment horizontal="left" vertical="center"/>
    </xf>
    <xf numFmtId="0" fontId="238" fillId="0" borderId="0" xfId="0" applyFont="1" applyFill="1" applyBorder="1" applyAlignment="1" applyProtection="1">
      <alignment vertical="center"/>
      <protection locked="0" hidden="1"/>
    </xf>
    <xf numFmtId="0" fontId="42" fillId="3" borderId="7" xfId="0" applyFont="1" applyFill="1" applyBorder="1" applyProtection="1">
      <protection hidden="1"/>
    </xf>
    <xf numFmtId="0" fontId="42" fillId="3" borderId="12" xfId="0" applyFont="1" applyFill="1" applyBorder="1" applyProtection="1">
      <protection hidden="1"/>
    </xf>
    <xf numFmtId="0" fontId="42" fillId="3" borderId="9" xfId="0" applyFont="1" applyFill="1" applyBorder="1" applyProtection="1">
      <protection hidden="1"/>
    </xf>
    <xf numFmtId="0" fontId="42" fillId="0" borderId="5" xfId="0" applyFont="1" applyFill="1" applyBorder="1" applyProtection="1">
      <protection hidden="1"/>
    </xf>
    <xf numFmtId="0" fontId="304" fillId="0" borderId="5" xfId="0" applyFont="1" applyFill="1" applyBorder="1" applyAlignment="1" applyProtection="1">
      <alignment vertical="center"/>
      <protection hidden="1"/>
    </xf>
    <xf numFmtId="0" fontId="42" fillId="0" borderId="9" xfId="0" applyFont="1" applyFill="1" applyBorder="1" applyProtection="1">
      <protection hidden="1"/>
    </xf>
    <xf numFmtId="0" fontId="42" fillId="0" borderId="7" xfId="0" applyFont="1" applyFill="1" applyBorder="1" applyProtection="1">
      <protection hidden="1"/>
    </xf>
    <xf numFmtId="0" fontId="23" fillId="3" borderId="7" xfId="0" applyFont="1" applyFill="1" applyBorder="1" applyProtection="1">
      <protection hidden="1"/>
    </xf>
    <xf numFmtId="0" fontId="23" fillId="3" borderId="9" xfId="0" applyFont="1" applyFill="1" applyBorder="1" applyProtection="1">
      <protection hidden="1"/>
    </xf>
    <xf numFmtId="0" fontId="23" fillId="3" borderId="12" xfId="0" applyFont="1" applyFill="1" applyBorder="1" applyProtection="1">
      <protection hidden="1"/>
    </xf>
    <xf numFmtId="0" fontId="42" fillId="0" borderId="11" xfId="0" applyFont="1" applyBorder="1" applyAlignment="1" applyProtection="1">
      <alignment horizontal="left" vertical="center" indent="1"/>
    </xf>
    <xf numFmtId="0" fontId="308" fillId="0" borderId="1" xfId="0" applyFont="1" applyBorder="1" applyProtection="1">
      <protection hidden="1"/>
    </xf>
    <xf numFmtId="0" fontId="23" fillId="0" borderId="0" xfId="0" applyFont="1" applyBorder="1" applyAlignment="1">
      <alignment vertical="center"/>
    </xf>
    <xf numFmtId="0" fontId="197" fillId="0" borderId="0" xfId="0" applyFont="1" applyFill="1" applyBorder="1" applyAlignment="1" applyProtection="1">
      <alignment vertical="center"/>
    </xf>
    <xf numFmtId="0" fontId="0" fillId="0" borderId="0" xfId="0" applyAlignment="1">
      <alignment vertical="center"/>
    </xf>
    <xf numFmtId="0" fontId="58" fillId="0" borderId="0" xfId="0" applyFont="1" applyFill="1" applyBorder="1" applyAlignment="1" applyProtection="1">
      <alignment horizontal="left" vertical="center"/>
    </xf>
    <xf numFmtId="0" fontId="312" fillId="0" borderId="0" xfId="0" applyFont="1" applyFill="1" applyAlignment="1">
      <alignment horizontal="center"/>
    </xf>
    <xf numFmtId="0" fontId="313" fillId="0" borderId="0" xfId="0" applyFont="1" applyFill="1" applyAlignment="1">
      <alignment horizontal="center"/>
    </xf>
    <xf numFmtId="0" fontId="26" fillId="0" borderId="14" xfId="43" quotePrefix="1" applyFont="1" applyBorder="1" applyAlignment="1" applyProtection="1">
      <alignment horizontal="center" vertical="center" shrinkToFit="1"/>
      <protection locked="0"/>
    </xf>
    <xf numFmtId="0" fontId="26" fillId="0" borderId="1" xfId="43" quotePrefix="1" applyFont="1" applyBorder="1" applyAlignment="1" applyProtection="1">
      <alignment horizontal="center" vertical="center" shrinkToFit="1"/>
      <protection locked="0"/>
    </xf>
    <xf numFmtId="0" fontId="26" fillId="0" borderId="19" xfId="43" quotePrefix="1" applyFont="1" applyBorder="1" applyAlignment="1" applyProtection="1">
      <alignment horizontal="center" vertical="center" shrinkToFit="1"/>
      <protection locked="0"/>
    </xf>
    <xf numFmtId="0" fontId="195" fillId="0" borderId="0" xfId="10" applyFont="1" applyBorder="1" applyAlignment="1" applyProtection="1">
      <alignment horizontal="left" vertical="center"/>
    </xf>
    <xf numFmtId="0" fontId="105" fillId="0" borderId="0" xfId="0" applyFont="1" applyAlignment="1" applyProtection="1">
      <alignment horizontal="left" vertical="center" indent="1"/>
    </xf>
    <xf numFmtId="0" fontId="105" fillId="9" borderId="0" xfId="0" applyFont="1" applyFill="1" applyAlignment="1" applyProtection="1">
      <alignment horizontal="left" vertical="center" indent="1"/>
    </xf>
    <xf numFmtId="0" fontId="58" fillId="9" borderId="0" xfId="0" applyFont="1" applyFill="1" applyAlignment="1" applyProtection="1">
      <alignment horizontal="left" indent="1"/>
    </xf>
    <xf numFmtId="0" fontId="105" fillId="0" borderId="0" xfId="0" applyFont="1" applyAlignment="1" applyProtection="1">
      <alignment horizontal="center" vertical="center" shrinkToFit="1"/>
    </xf>
    <xf numFmtId="0" fontId="111" fillId="0" borderId="0" xfId="0" applyFont="1" applyAlignment="1" applyProtection="1">
      <alignment horizontal="center" vertical="center" shrinkToFit="1"/>
    </xf>
    <xf numFmtId="0" fontId="0" fillId="0" borderId="54" xfId="43" applyNumberFormat="1" applyFont="1" applyBorder="1" applyAlignment="1" applyProtection="1">
      <alignment vertical="center" shrinkToFit="1"/>
    </xf>
    <xf numFmtId="0" fontId="0" fillId="0" borderId="0" xfId="0" applyAlignment="1">
      <alignment vertical="center"/>
    </xf>
    <xf numFmtId="0" fontId="315" fillId="11" borderId="58" xfId="0" applyFont="1" applyFill="1" applyBorder="1" applyAlignment="1" applyProtection="1">
      <alignment horizontal="center" vertical="center" wrapText="1"/>
    </xf>
    <xf numFmtId="0" fontId="315" fillId="11" borderId="103" xfId="0" applyFont="1" applyFill="1" applyBorder="1" applyAlignment="1" applyProtection="1">
      <alignment horizontal="center" vertical="center" wrapText="1"/>
    </xf>
    <xf numFmtId="0" fontId="315" fillId="11" borderId="56" xfId="0" applyFont="1" applyFill="1" applyBorder="1" applyAlignment="1" applyProtection="1">
      <alignment horizontal="center" vertical="center" wrapText="1"/>
    </xf>
    <xf numFmtId="0" fontId="316" fillId="0" borderId="60" xfId="0" applyFont="1" applyBorder="1" applyAlignment="1" applyProtection="1">
      <alignment vertical="center" wrapText="1"/>
    </xf>
    <xf numFmtId="0" fontId="316" fillId="0" borderId="92" xfId="0" applyFont="1" applyBorder="1" applyAlignment="1" applyProtection="1">
      <alignment vertical="center" wrapText="1"/>
    </xf>
    <xf numFmtId="0" fontId="316" fillId="0" borderId="3" xfId="0" applyFont="1" applyBorder="1" applyAlignment="1" applyProtection="1">
      <alignment vertical="center" wrapText="1"/>
    </xf>
    <xf numFmtId="0" fontId="316" fillId="0" borderId="95" xfId="0" applyFont="1" applyBorder="1" applyAlignment="1" applyProtection="1">
      <alignment vertical="center" wrapText="1"/>
    </xf>
    <xf numFmtId="0" fontId="316" fillId="0" borderId="77" xfId="0" applyFont="1" applyBorder="1" applyAlignment="1" applyProtection="1">
      <alignment vertical="center" wrapText="1"/>
    </xf>
    <xf numFmtId="0" fontId="316" fillId="0" borderId="96" xfId="0" applyFont="1" applyBorder="1" applyAlignment="1" applyProtection="1">
      <alignment vertical="center" wrapText="1"/>
    </xf>
    <xf numFmtId="0" fontId="316" fillId="0" borderId="11" xfId="0" applyFont="1" applyBorder="1" applyAlignment="1" applyProtection="1">
      <alignment vertical="center" wrapText="1"/>
    </xf>
    <xf numFmtId="0" fontId="316" fillId="0" borderId="73" xfId="0" applyFont="1" applyBorder="1" applyAlignment="1" applyProtection="1">
      <alignment vertical="center" wrapText="1"/>
    </xf>
    <xf numFmtId="0" fontId="316" fillId="0" borderId="8" xfId="0" applyFont="1" applyBorder="1" applyAlignment="1" applyProtection="1">
      <alignment vertical="center" wrapText="1"/>
    </xf>
    <xf numFmtId="0" fontId="316" fillId="0" borderId="75" xfId="0" applyFont="1" applyBorder="1" applyAlignment="1" applyProtection="1">
      <alignment vertical="center" wrapText="1"/>
    </xf>
    <xf numFmtId="0" fontId="314" fillId="0" borderId="0" xfId="0" applyFont="1" applyAlignment="1" applyProtection="1">
      <alignment vertical="center"/>
    </xf>
    <xf numFmtId="0" fontId="0" fillId="0" borderId="0" xfId="0" applyAlignment="1" applyProtection="1">
      <alignment vertical="center" wrapText="1"/>
    </xf>
    <xf numFmtId="0" fontId="315" fillId="11" borderId="243" xfId="0" applyFont="1" applyFill="1" applyBorder="1" applyAlignment="1" applyProtection="1">
      <alignment horizontal="center" vertical="center" wrapText="1"/>
    </xf>
    <xf numFmtId="0" fontId="0" fillId="9" borderId="0" xfId="0" applyFill="1" applyAlignment="1" applyProtection="1">
      <alignment vertical="center" wrapText="1"/>
    </xf>
    <xf numFmtId="0" fontId="0" fillId="9" borderId="0" xfId="0" applyFill="1" applyAlignment="1" applyProtection="1">
      <alignment horizontal="center" vertical="center" wrapText="1"/>
    </xf>
    <xf numFmtId="0" fontId="316" fillId="9" borderId="0" xfId="0" applyFont="1" applyFill="1" applyAlignment="1" applyProtection="1">
      <alignment vertical="center" wrapText="1"/>
    </xf>
    <xf numFmtId="0" fontId="316" fillId="0" borderId="0" xfId="0" applyFont="1" applyAlignment="1" applyProtection="1">
      <alignment vertical="center" wrapText="1"/>
    </xf>
    <xf numFmtId="0" fontId="316" fillId="9" borderId="0" xfId="0" applyFont="1" applyFill="1" applyAlignment="1" applyProtection="1">
      <alignment horizontal="center" vertical="center" wrapText="1"/>
    </xf>
    <xf numFmtId="0" fontId="0" fillId="0" borderId="0" xfId="0" applyAlignment="1" applyProtection="1">
      <alignment horizontal="center" vertical="center" wrapText="1"/>
    </xf>
    <xf numFmtId="49" fontId="44" fillId="0" borderId="0" xfId="16" applyNumberFormat="1" applyFont="1" applyFill="1" applyAlignment="1" applyProtection="1">
      <alignment horizontal="right" vertical="center"/>
    </xf>
    <xf numFmtId="0" fontId="238" fillId="0" borderId="0" xfId="0" applyFont="1" applyAlignment="1">
      <alignment vertical="center" wrapText="1"/>
    </xf>
    <xf numFmtId="0" fontId="25" fillId="21" borderId="4" xfId="4" applyFont="1" applyFill="1" applyBorder="1" applyAlignment="1" applyProtection="1">
      <alignment horizontal="left" vertical="center"/>
      <protection locked="0"/>
    </xf>
    <xf numFmtId="0" fontId="217" fillId="21" borderId="0" xfId="6" applyFont="1" applyFill="1" applyAlignment="1" applyProtection="1"/>
    <xf numFmtId="0" fontId="217" fillId="21" borderId="4" xfId="6" applyFont="1" applyFill="1" applyBorder="1" applyAlignment="1" applyProtection="1">
      <alignment vertical="center"/>
    </xf>
    <xf numFmtId="0" fontId="319" fillId="0" borderId="0" xfId="0" applyFont="1" applyAlignment="1" applyProtection="1">
      <alignment horizontal="left" vertical="center"/>
    </xf>
    <xf numFmtId="0" fontId="222" fillId="3" borderId="204" xfId="6" applyFont="1" applyFill="1" applyBorder="1" applyAlignment="1" applyProtection="1">
      <alignment vertical="center"/>
      <protection hidden="1"/>
    </xf>
    <xf numFmtId="0" fontId="220" fillId="9" borderId="0" xfId="6" applyFont="1" applyFill="1" applyBorder="1" applyAlignment="1" applyProtection="1">
      <alignment vertical="center"/>
    </xf>
    <xf numFmtId="0" fontId="42" fillId="0" borderId="6" xfId="0" applyFont="1" applyBorder="1" applyAlignment="1" applyProtection="1">
      <alignment horizontal="left" vertical="center" indent="1"/>
      <protection hidden="1"/>
    </xf>
    <xf numFmtId="0" fontId="42" fillId="0" borderId="6" xfId="0" applyFont="1" applyBorder="1" applyAlignment="1" applyProtection="1">
      <alignment vertical="center"/>
      <protection hidden="1"/>
    </xf>
    <xf numFmtId="0" fontId="42" fillId="0" borderId="0" xfId="0" applyFont="1" applyBorder="1" applyAlignment="1" applyProtection="1">
      <alignment vertical="center"/>
      <protection hidden="1"/>
    </xf>
    <xf numFmtId="0" fontId="295" fillId="0" borderId="0" xfId="0" applyFont="1" applyAlignment="1">
      <alignment vertical="center"/>
    </xf>
    <xf numFmtId="0" fontId="222" fillId="0" borderId="273" xfId="6" applyFont="1" applyFill="1" applyBorder="1" applyAlignment="1" applyProtection="1">
      <alignment vertical="center"/>
    </xf>
    <xf numFmtId="0" fontId="58" fillId="0" borderId="274" xfId="17" applyFont="1" applyFill="1" applyBorder="1" applyProtection="1">
      <alignment vertical="center"/>
    </xf>
    <xf numFmtId="0" fontId="42" fillId="10" borderId="59" xfId="0" applyFont="1" applyFill="1" applyBorder="1" applyAlignment="1" applyProtection="1">
      <alignment horizontal="center" vertical="center"/>
      <protection locked="0" hidden="1"/>
    </xf>
    <xf numFmtId="0" fontId="42" fillId="0" borderId="37" xfId="0" applyFont="1" applyBorder="1" applyAlignment="1" applyProtection="1">
      <alignment horizontal="center" vertical="center"/>
      <protection locked="0" hidden="1"/>
    </xf>
    <xf numFmtId="0" fontId="42" fillId="0" borderId="36" xfId="0" applyFont="1" applyBorder="1" applyAlignment="1" applyProtection="1">
      <alignment horizontal="center" vertical="center"/>
      <protection locked="0" hidden="1"/>
    </xf>
    <xf numFmtId="0" fontId="42" fillId="0" borderId="47" xfId="0" applyFont="1" applyBorder="1" applyAlignment="1" applyProtection="1">
      <alignment vertical="center"/>
      <protection hidden="1"/>
    </xf>
    <xf numFmtId="0" fontId="42" fillId="0" borderId="36" xfId="0" applyFont="1" applyBorder="1" applyAlignment="1" applyProtection="1">
      <alignment vertical="center"/>
      <protection hidden="1"/>
    </xf>
    <xf numFmtId="0" fontId="42" fillId="10" borderId="62" xfId="0" applyFont="1" applyFill="1" applyBorder="1" applyAlignment="1" applyProtection="1">
      <alignment horizontal="center" vertical="center"/>
      <protection locked="0" hidden="1"/>
    </xf>
    <xf numFmtId="0" fontId="42" fillId="10" borderId="76" xfId="0" applyFont="1" applyFill="1" applyBorder="1" applyAlignment="1" applyProtection="1">
      <alignment horizontal="center" vertical="center"/>
      <protection locked="0" hidden="1"/>
    </xf>
    <xf numFmtId="0" fontId="42" fillId="0" borderId="42" xfId="0" applyFont="1" applyBorder="1" applyAlignment="1" applyProtection="1">
      <alignment horizontal="center" vertical="center"/>
      <protection locked="0" hidden="1"/>
    </xf>
    <xf numFmtId="0" fontId="42" fillId="0" borderId="41" xfId="0" applyFont="1" applyBorder="1" applyAlignment="1" applyProtection="1">
      <alignment horizontal="center" vertical="center"/>
      <protection locked="0" hidden="1"/>
    </xf>
    <xf numFmtId="0" fontId="42" fillId="0" borderId="51" xfId="0" applyFont="1" applyBorder="1" applyAlignment="1" applyProtection="1">
      <alignment horizontal="left" vertical="center" indent="1"/>
      <protection hidden="1"/>
    </xf>
    <xf numFmtId="0" fontId="42" fillId="0" borderId="41" xfId="0" applyFont="1" applyBorder="1" applyAlignment="1" applyProtection="1">
      <alignment vertical="center"/>
      <protection hidden="1"/>
    </xf>
    <xf numFmtId="0" fontId="42" fillId="0" borderId="93" xfId="0" applyFont="1" applyFill="1" applyBorder="1" applyAlignment="1" applyProtection="1">
      <alignment vertical="center"/>
      <protection locked="0" hidden="1"/>
    </xf>
    <xf numFmtId="0" fontId="42" fillId="0" borderId="39" xfId="0" applyFont="1" applyBorder="1" applyAlignment="1" applyProtection="1">
      <alignment vertical="center"/>
      <protection hidden="1"/>
    </xf>
    <xf numFmtId="0" fontId="42" fillId="0" borderId="52" xfId="0" applyFont="1" applyBorder="1" applyAlignment="1" applyProtection="1">
      <alignment vertical="center"/>
      <protection hidden="1"/>
    </xf>
    <xf numFmtId="0" fontId="42" fillId="0" borderId="97" xfId="0" applyFont="1" applyFill="1" applyBorder="1" applyAlignment="1" applyProtection="1">
      <alignment horizontal="center" vertical="center"/>
      <protection locked="0" hidden="1"/>
    </xf>
    <xf numFmtId="0" fontId="23" fillId="0" borderId="36" xfId="0" applyFont="1" applyBorder="1" applyProtection="1">
      <protection hidden="1"/>
    </xf>
    <xf numFmtId="0" fontId="23" fillId="0" borderId="39" xfId="0" applyFont="1" applyBorder="1" applyProtection="1">
      <protection hidden="1"/>
    </xf>
    <xf numFmtId="0" fontId="23" fillId="0" borderId="52" xfId="0" applyFont="1" applyBorder="1" applyProtection="1">
      <protection hidden="1"/>
    </xf>
    <xf numFmtId="0" fontId="23" fillId="0" borderId="41" xfId="0" applyFont="1" applyBorder="1" applyProtection="1">
      <protection hidden="1"/>
    </xf>
    <xf numFmtId="0" fontId="23" fillId="0" borderId="44" xfId="0" applyFont="1" applyBorder="1" applyProtection="1">
      <protection hidden="1"/>
    </xf>
    <xf numFmtId="0" fontId="20" fillId="10" borderId="76" xfId="0" applyFont="1" applyFill="1" applyBorder="1" applyAlignment="1" applyProtection="1">
      <alignment vertical="center"/>
      <protection locked="0" hidden="1"/>
    </xf>
    <xf numFmtId="0" fontId="20" fillId="0" borderId="41" xfId="0" applyFont="1" applyBorder="1" applyAlignment="1" applyProtection="1">
      <alignment vertical="center"/>
      <protection locked="0" hidden="1"/>
    </xf>
    <xf numFmtId="0" fontId="0" fillId="9" borderId="0" xfId="0" applyFill="1" applyAlignment="1">
      <alignment horizontal="left" vertical="center"/>
    </xf>
    <xf numFmtId="0" fontId="0" fillId="0" borderId="0" xfId="0" applyAlignment="1">
      <alignment horizontal="left" vertical="center"/>
    </xf>
    <xf numFmtId="0" fontId="0" fillId="0" borderId="0" xfId="0" applyFill="1" applyAlignment="1" applyProtection="1">
      <alignment vertical="center" wrapText="1"/>
    </xf>
    <xf numFmtId="0" fontId="316" fillId="0" borderId="0" xfId="0" applyFont="1" applyFill="1" applyAlignment="1" applyProtection="1">
      <alignment vertical="center" wrapText="1"/>
    </xf>
    <xf numFmtId="0" fontId="114" fillId="0" borderId="0" xfId="43" applyNumberFormat="1" applyFont="1" applyAlignment="1" applyProtection="1">
      <alignment vertical="center"/>
    </xf>
    <xf numFmtId="0" fontId="316" fillId="0" borderId="64" xfId="0" applyFont="1" applyBorder="1" applyAlignment="1" applyProtection="1">
      <alignment horizontal="center" vertical="center" wrapText="1"/>
      <protection locked="0"/>
    </xf>
    <xf numFmtId="0" fontId="316" fillId="0" borderId="68" xfId="0" applyFont="1" applyBorder="1" applyAlignment="1" applyProtection="1">
      <alignment horizontal="center" vertical="center" wrapText="1"/>
      <protection locked="0"/>
    </xf>
    <xf numFmtId="0" fontId="316" fillId="0" borderId="109" xfId="0" applyFont="1" applyBorder="1" applyAlignment="1" applyProtection="1">
      <alignment horizontal="center" vertical="center" wrapText="1"/>
      <protection locked="0"/>
    </xf>
    <xf numFmtId="0" fontId="316" fillId="0" borderId="67" xfId="0" applyFont="1" applyBorder="1" applyAlignment="1" applyProtection="1">
      <alignment horizontal="center" vertical="center" wrapText="1"/>
      <protection locked="0"/>
    </xf>
    <xf numFmtId="0" fontId="316" fillId="0" borderId="65" xfId="0" applyFont="1" applyBorder="1" applyAlignment="1" applyProtection="1">
      <alignment horizontal="center" vertical="center" wrapText="1"/>
      <protection locked="0"/>
    </xf>
    <xf numFmtId="0" fontId="25" fillId="53" borderId="5" xfId="4" applyFont="1" applyFill="1" applyBorder="1" applyAlignment="1" applyProtection="1">
      <alignment horizontal="left" vertical="center"/>
    </xf>
    <xf numFmtId="0" fontId="164" fillId="53" borderId="9" xfId="4" applyFont="1" applyFill="1" applyBorder="1" applyAlignment="1" applyProtection="1">
      <alignment horizontal="center" vertical="center"/>
    </xf>
    <xf numFmtId="0" fontId="25" fillId="53" borderId="9" xfId="4" applyFont="1" applyFill="1" applyBorder="1" applyAlignment="1" applyProtection="1">
      <alignment horizontal="left" vertical="center"/>
    </xf>
    <xf numFmtId="0" fontId="25" fillId="53" borderId="33" xfId="4" applyFont="1" applyFill="1" applyBorder="1" applyAlignment="1" applyProtection="1">
      <alignment horizontal="left" vertical="center"/>
    </xf>
    <xf numFmtId="0" fontId="164" fillId="53" borderId="34" xfId="4" applyFont="1" applyFill="1" applyBorder="1" applyAlignment="1" applyProtection="1">
      <alignment horizontal="center" vertical="center"/>
    </xf>
    <xf numFmtId="0" fontId="25" fillId="53" borderId="12" xfId="4" applyFont="1" applyFill="1" applyBorder="1" applyAlignment="1" applyProtection="1">
      <alignment horizontal="left" vertical="center"/>
    </xf>
    <xf numFmtId="0" fontId="107" fillId="0" borderId="0" xfId="0" applyFont="1" applyBorder="1" applyAlignment="1" applyProtection="1">
      <alignment horizontal="left" vertical="top" wrapText="1"/>
    </xf>
    <xf numFmtId="0" fontId="107" fillId="0" borderId="7" xfId="0" applyFont="1" applyBorder="1" applyAlignment="1" applyProtection="1">
      <alignment horizontal="left" vertical="top" wrapText="1"/>
    </xf>
    <xf numFmtId="0" fontId="107" fillId="0" borderId="219" xfId="0" applyFont="1" applyBorder="1" applyAlignment="1" applyProtection="1">
      <alignment horizontal="left" vertical="top" wrapText="1"/>
    </xf>
    <xf numFmtId="180" fontId="41" fillId="0" borderId="69" xfId="0" applyNumberFormat="1" applyFont="1" applyFill="1" applyBorder="1" applyAlignment="1">
      <alignment horizontal="center" vertical="center" shrinkToFit="1"/>
    </xf>
    <xf numFmtId="0" fontId="146" fillId="0" borderId="0" xfId="0" applyFont="1" applyAlignment="1">
      <alignment horizontal="right"/>
    </xf>
    <xf numFmtId="0" fontId="24" fillId="21" borderId="4" xfId="0" applyFont="1" applyFill="1" applyBorder="1" applyAlignment="1">
      <alignment horizontal="left" vertical="center"/>
    </xf>
    <xf numFmtId="0" fontId="314" fillId="0" borderId="0" xfId="0" applyFont="1" applyAlignment="1" applyProtection="1">
      <alignment horizontal="right" vertical="center"/>
    </xf>
    <xf numFmtId="0" fontId="119" fillId="54" borderId="0" xfId="43" applyNumberFormat="1" applyFont="1" applyFill="1" applyAlignment="1" applyProtection="1">
      <alignment vertical="center"/>
    </xf>
    <xf numFmtId="0" fontId="114" fillId="54" borderId="0" xfId="43" applyNumberFormat="1" applyFont="1" applyFill="1" applyAlignment="1" applyProtection="1">
      <alignment vertical="center"/>
    </xf>
    <xf numFmtId="204" fontId="250" fillId="0" borderId="244" xfId="0" applyNumberFormat="1" applyFont="1" applyFill="1" applyBorder="1" applyAlignment="1">
      <alignment horizontal="center" vertical="center"/>
    </xf>
    <xf numFmtId="0" fontId="250" fillId="0" borderId="2" xfId="0" applyFont="1" applyFill="1" applyBorder="1" applyAlignment="1">
      <alignment horizontal="center" vertical="center"/>
    </xf>
    <xf numFmtId="0" fontId="250" fillId="0" borderId="26" xfId="0" applyFont="1" applyFill="1" applyBorder="1" applyAlignment="1">
      <alignment horizontal="center" vertical="center"/>
    </xf>
    <xf numFmtId="0" fontId="250" fillId="0" borderId="43" xfId="0" applyFont="1" applyFill="1" applyBorder="1" applyAlignment="1">
      <alignment horizontal="center" vertical="center"/>
    </xf>
    <xf numFmtId="0" fontId="42" fillId="0" borderId="0" xfId="0" applyFont="1" applyBorder="1" applyAlignment="1" applyProtection="1">
      <alignment horizontal="left" vertical="center" indent="1"/>
      <protection hidden="1"/>
    </xf>
    <xf numFmtId="0" fontId="0" fillId="9" borderId="0" xfId="0" applyFill="1" applyProtection="1">
      <protection hidden="1"/>
    </xf>
    <xf numFmtId="0" fontId="0" fillId="0" borderId="0" xfId="0" applyProtection="1">
      <protection hidden="1"/>
    </xf>
    <xf numFmtId="0" fontId="25" fillId="3" borderId="12" xfId="0" applyFont="1" applyFill="1" applyBorder="1" applyProtection="1">
      <protection hidden="1"/>
    </xf>
    <xf numFmtId="0" fontId="0" fillId="9" borderId="0" xfId="0" applyFill="1" applyAlignment="1" applyProtection="1">
      <alignment horizontal="left" indent="1"/>
      <protection hidden="1"/>
    </xf>
    <xf numFmtId="0" fontId="42" fillId="9" borderId="0" xfId="0" applyFont="1" applyFill="1" applyBorder="1" applyProtection="1">
      <protection hidden="1"/>
    </xf>
    <xf numFmtId="0" fontId="305" fillId="0" borderId="51" xfId="0" applyFont="1" applyBorder="1" applyAlignment="1" applyProtection="1">
      <alignment horizontal="left" vertical="center" readingOrder="1"/>
    </xf>
    <xf numFmtId="176" fontId="20" fillId="0" borderId="6" xfId="0" applyNumberFormat="1" applyFont="1" applyBorder="1" applyAlignment="1" applyProtection="1"/>
    <xf numFmtId="176" fontId="20" fillId="0" borderId="0" xfId="0" applyNumberFormat="1" applyFont="1" applyBorder="1" applyAlignment="1" applyProtection="1"/>
    <xf numFmtId="0" fontId="20" fillId="0" borderId="0" xfId="0" applyFont="1" applyBorder="1" applyAlignment="1" applyProtection="1">
      <alignment horizontal="right"/>
      <protection locked="0"/>
    </xf>
    <xf numFmtId="0" fontId="20" fillId="0" borderId="0" xfId="0" applyFont="1" applyBorder="1" applyAlignment="1" applyProtection="1">
      <alignment horizontal="center"/>
      <protection locked="0"/>
    </xf>
    <xf numFmtId="0" fontId="20" fillId="0" borderId="6" xfId="0" applyFont="1" applyBorder="1" applyProtection="1">
      <protection locked="0"/>
    </xf>
    <xf numFmtId="0" fontId="20" fillId="0" borderId="0" xfId="0" applyFont="1" applyBorder="1"/>
    <xf numFmtId="0" fontId="20" fillId="0" borderId="7" xfId="0" applyFont="1" applyBorder="1"/>
    <xf numFmtId="0" fontId="67" fillId="0" borderId="0" xfId="0" applyFont="1" applyAlignment="1">
      <alignment horizontal="center"/>
    </xf>
    <xf numFmtId="0" fontId="20" fillId="9" borderId="0" xfId="0" applyFont="1" applyFill="1"/>
    <xf numFmtId="0" fontId="20" fillId="0" borderId="0" xfId="0" applyFont="1" applyFill="1"/>
    <xf numFmtId="0" fontId="20" fillId="0" borderId="5" xfId="0" applyFont="1" applyBorder="1"/>
    <xf numFmtId="0" fontId="20" fillId="0" borderId="9" xfId="0" applyFont="1" applyBorder="1"/>
    <xf numFmtId="0" fontId="20" fillId="0" borderId="6" xfId="0" applyFont="1" applyBorder="1"/>
    <xf numFmtId="0" fontId="20" fillId="0" borderId="0" xfId="0" applyFont="1" applyBorder="1" applyProtection="1"/>
    <xf numFmtId="0" fontId="20" fillId="0" borderId="7" xfId="0" applyFont="1" applyBorder="1" applyProtection="1"/>
    <xf numFmtId="0" fontId="20" fillId="0" borderId="6" xfId="0" applyFont="1" applyBorder="1" applyAlignment="1">
      <alignment horizontal="left" indent="1"/>
    </xf>
    <xf numFmtId="0" fontId="20" fillId="0" borderId="0" xfId="0" applyFont="1" applyBorder="1" applyAlignment="1">
      <alignment horizontal="left" indent="1"/>
    </xf>
    <xf numFmtId="0" fontId="20" fillId="0" borderId="0" xfId="0" applyFont="1" applyBorder="1"/>
    <xf numFmtId="0" fontId="20" fillId="0" borderId="7" xfId="0" applyFont="1" applyBorder="1"/>
    <xf numFmtId="0" fontId="20" fillId="9" borderId="0" xfId="0" applyFont="1" applyFill="1" applyAlignment="1" applyProtection="1">
      <alignment vertical="center"/>
      <protection locked="0"/>
    </xf>
    <xf numFmtId="0" fontId="20" fillId="0" borderId="0" xfId="0" applyFont="1" applyAlignment="1" applyProtection="1">
      <alignment vertical="center"/>
      <protection locked="0"/>
    </xf>
    <xf numFmtId="0" fontId="327" fillId="0" borderId="204" xfId="6" applyFont="1" applyFill="1" applyBorder="1" applyAlignment="1" applyProtection="1">
      <alignment vertical="center"/>
    </xf>
    <xf numFmtId="0" fontId="199" fillId="0" borderId="0" xfId="0" applyFont="1" applyBorder="1"/>
    <xf numFmtId="0" fontId="199" fillId="0" borderId="7" xfId="0" applyFont="1" applyBorder="1"/>
    <xf numFmtId="0" fontId="20" fillId="0" borderId="11" xfId="0" applyFont="1" applyBorder="1"/>
    <xf numFmtId="0" fontId="20" fillId="0" borderId="1" xfId="0" applyFont="1" applyBorder="1"/>
    <xf numFmtId="0" fontId="20" fillId="0" borderId="12" xfId="0" applyFont="1" applyBorder="1"/>
    <xf numFmtId="0" fontId="20" fillId="0" borderId="0" xfId="0" applyFont="1" applyAlignment="1">
      <alignment wrapText="1"/>
    </xf>
    <xf numFmtId="209" fontId="20" fillId="0" borderId="0" xfId="0" applyNumberFormat="1" applyFont="1" applyBorder="1" applyAlignment="1">
      <alignment horizontal="left" shrinkToFit="1"/>
    </xf>
    <xf numFmtId="209" fontId="20" fillId="0" borderId="7" xfId="0" applyNumberFormat="1" applyFont="1" applyBorder="1" applyAlignment="1">
      <alignment horizontal="left" shrinkToFit="1"/>
    </xf>
    <xf numFmtId="0" fontId="20" fillId="0" borderId="0" xfId="0" applyFont="1" applyBorder="1" applyAlignment="1">
      <alignment horizontal="left" shrinkToFit="1"/>
    </xf>
    <xf numFmtId="0" fontId="20" fillId="0" borderId="7" xfId="0" applyFont="1" applyBorder="1" applyAlignment="1">
      <alignment horizontal="left" shrinkToFit="1"/>
    </xf>
    <xf numFmtId="176" fontId="20" fillId="0" borderId="6" xfId="0" applyNumberFormat="1" applyFont="1" applyBorder="1" applyAlignment="1"/>
    <xf numFmtId="176" fontId="20" fillId="0" borderId="0" xfId="0" applyNumberFormat="1" applyFont="1" applyBorder="1" applyAlignment="1"/>
    <xf numFmtId="0" fontId="67" fillId="0" borderId="0" xfId="0" applyFont="1" applyAlignment="1">
      <alignment horizontal="left"/>
    </xf>
    <xf numFmtId="0" fontId="247" fillId="9" borderId="0" xfId="0" applyFont="1" applyFill="1" applyProtection="1"/>
    <xf numFmtId="0" fontId="247" fillId="0" borderId="0" xfId="43" applyNumberFormat="1" applyFont="1" applyFill="1" applyAlignment="1" applyProtection="1">
      <alignment horizontal="left" vertical="center"/>
    </xf>
    <xf numFmtId="0" fontId="247" fillId="0" borderId="0" xfId="0" applyFont="1" applyFill="1" applyAlignment="1" applyProtection="1">
      <alignment horizontal="left" vertical="center"/>
    </xf>
    <xf numFmtId="0" fontId="28" fillId="0" borderId="0" xfId="0" applyFont="1" applyFill="1" applyAlignment="1" applyProtection="1">
      <alignment horizontal="left" vertical="center"/>
    </xf>
    <xf numFmtId="0" fontId="28" fillId="0" borderId="0" xfId="0" applyFont="1" applyFill="1" applyAlignment="1" applyProtection="1">
      <alignment horizontal="left" vertical="center" shrinkToFit="1"/>
    </xf>
    <xf numFmtId="0" fontId="28" fillId="0" borderId="0" xfId="0" applyFont="1" applyFill="1" applyAlignment="1" applyProtection="1">
      <alignment vertical="center" wrapText="1"/>
    </xf>
    <xf numFmtId="0" fontId="28" fillId="0" borderId="0" xfId="0" applyFont="1" applyFill="1" applyAlignment="1" applyProtection="1">
      <alignment vertical="center"/>
    </xf>
    <xf numFmtId="0" fontId="36" fillId="0" borderId="0" xfId="0" applyFont="1" applyAlignment="1" applyProtection="1">
      <alignment vertical="center"/>
    </xf>
    <xf numFmtId="0" fontId="28" fillId="0" borderId="0" xfId="0" applyFont="1" applyFill="1" applyAlignment="1" applyProtection="1">
      <alignment horizontal="center" vertical="center"/>
    </xf>
    <xf numFmtId="0" fontId="35" fillId="0" borderId="0" xfId="0" applyFont="1" applyFill="1" applyAlignment="1" applyProtection="1">
      <alignment horizontal="left" vertical="center"/>
    </xf>
    <xf numFmtId="0" fontId="31" fillId="0" borderId="0" xfId="0" applyFont="1" applyFill="1" applyAlignment="1" applyProtection="1">
      <alignment vertical="center"/>
    </xf>
    <xf numFmtId="0" fontId="31" fillId="0" borderId="0" xfId="0" applyFont="1" applyAlignment="1" applyProtection="1">
      <alignment vertical="center"/>
    </xf>
    <xf numFmtId="0" fontId="124" fillId="0" borderId="0" xfId="0" applyFont="1" applyFill="1" applyBorder="1" applyAlignment="1" applyProtection="1">
      <alignment horizontal="left" vertical="center"/>
    </xf>
    <xf numFmtId="0" fontId="124" fillId="0" borderId="0" xfId="0" applyFont="1" applyFill="1" applyBorder="1" applyAlignment="1" applyProtection="1">
      <alignment horizontal="center" vertical="center"/>
    </xf>
    <xf numFmtId="0" fontId="0" fillId="0" borderId="3" xfId="0" applyFont="1" applyFill="1" applyBorder="1" applyAlignment="1" applyProtection="1">
      <alignment horizontal="center" vertical="center"/>
    </xf>
    <xf numFmtId="0" fontId="0" fillId="0" borderId="10" xfId="0" applyFont="1" applyFill="1" applyBorder="1" applyAlignment="1" applyProtection="1">
      <alignment horizontal="left" vertical="center"/>
    </xf>
    <xf numFmtId="0" fontId="0" fillId="0" borderId="29" xfId="0" applyFont="1" applyFill="1" applyBorder="1" applyAlignment="1" applyProtection="1">
      <alignment horizontal="centerContinuous" vertical="center"/>
      <protection locked="0"/>
    </xf>
    <xf numFmtId="0" fontId="0" fillId="0" borderId="30" xfId="0" applyFont="1" applyFill="1" applyBorder="1" applyAlignment="1" applyProtection="1">
      <alignment horizontal="centerContinuous" vertical="center"/>
      <protection locked="0"/>
    </xf>
    <xf numFmtId="0" fontId="0" fillId="0" borderId="31" xfId="0" applyFont="1" applyFill="1" applyBorder="1" applyAlignment="1" applyProtection="1">
      <alignment horizontal="centerContinuous" vertical="center"/>
      <protection locked="0"/>
    </xf>
    <xf numFmtId="0" fontId="0" fillId="9" borderId="0" xfId="0" applyFont="1" applyFill="1" applyProtection="1">
      <protection locked="0"/>
    </xf>
    <xf numFmtId="0" fontId="0" fillId="0" borderId="0" xfId="0" applyFont="1" applyFill="1" applyProtection="1">
      <protection locked="0"/>
    </xf>
    <xf numFmtId="0" fontId="0" fillId="0" borderId="32" xfId="0" applyFont="1" applyFill="1" applyBorder="1" applyAlignment="1" applyProtection="1">
      <alignment horizontal="centerContinuous" vertical="center"/>
      <protection locked="0"/>
    </xf>
    <xf numFmtId="0" fontId="0" fillId="0" borderId="33" xfId="0" applyFont="1" applyFill="1" applyBorder="1" applyAlignment="1" applyProtection="1">
      <alignment horizontal="centerContinuous" vertical="center"/>
      <protection locked="0"/>
    </xf>
    <xf numFmtId="0" fontId="0" fillId="0" borderId="34" xfId="0" applyFont="1" applyFill="1" applyBorder="1" applyAlignment="1" applyProtection="1">
      <alignment horizontal="centerContinuous" vertical="center"/>
      <protection locked="0"/>
    </xf>
    <xf numFmtId="0" fontId="53" fillId="0" borderId="54" xfId="43" applyNumberFormat="1" applyFont="1" applyFill="1" applyBorder="1" applyAlignment="1" applyProtection="1">
      <alignment horizontal="center" vertical="center" wrapText="1"/>
    </xf>
    <xf numFmtId="0" fontId="53" fillId="0" borderId="0"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center" vertical="center"/>
    </xf>
    <xf numFmtId="0" fontId="53" fillId="0" borderId="36" xfId="43" applyNumberFormat="1" applyFont="1" applyFill="1" applyBorder="1" applyAlignment="1" applyProtection="1">
      <alignment horizontal="center" vertical="center" shrinkToFit="1"/>
    </xf>
    <xf numFmtId="0" fontId="53" fillId="0" borderId="0" xfId="43" applyNumberFormat="1" applyFont="1" applyFill="1" applyBorder="1" applyAlignment="1" applyProtection="1">
      <alignment horizontal="center" vertical="center"/>
    </xf>
    <xf numFmtId="0" fontId="53" fillId="0" borderId="41" xfId="43" applyNumberFormat="1" applyFont="1" applyFill="1" applyBorder="1" applyAlignment="1" applyProtection="1">
      <alignment horizontal="center" vertical="center"/>
    </xf>
    <xf numFmtId="0" fontId="53" fillId="0" borderId="36" xfId="43" applyNumberFormat="1" applyFont="1" applyFill="1" applyBorder="1" applyAlignment="1" applyProtection="1">
      <alignment horizontal="left" vertical="center"/>
    </xf>
    <xf numFmtId="0" fontId="53" fillId="0" borderId="54" xfId="43" applyNumberFormat="1" applyFont="1" applyFill="1" applyBorder="1" applyAlignment="1" applyProtection="1">
      <alignment horizontal="center" vertical="center"/>
    </xf>
    <xf numFmtId="0" fontId="53" fillId="0" borderId="54" xfId="43" applyNumberFormat="1" applyFont="1" applyFill="1" applyBorder="1" applyAlignment="1" applyProtection="1">
      <alignment horizontal="center" vertical="center" shrinkToFit="1"/>
    </xf>
    <xf numFmtId="0" fontId="53" fillId="0" borderId="41" xfId="43" applyNumberFormat="1" applyFont="1" applyFill="1" applyBorder="1" applyAlignment="1" applyProtection="1">
      <alignment horizontal="center" vertical="center" shrinkToFit="1"/>
    </xf>
    <xf numFmtId="0" fontId="20" fillId="9" borderId="0" xfId="0" applyFont="1" applyFill="1" applyBorder="1" applyAlignment="1">
      <alignment horizontal="left" shrinkToFit="1"/>
    </xf>
    <xf numFmtId="0" fontId="40" fillId="0" borderId="41" xfId="0" applyFont="1" applyFill="1" applyBorder="1" applyAlignment="1" applyProtection="1">
      <alignment horizontal="left" shrinkToFit="1"/>
    </xf>
    <xf numFmtId="0" fontId="23" fillId="0" borderId="0" xfId="0" applyFont="1" applyFill="1" applyBorder="1" applyAlignment="1" applyProtection="1">
      <alignment horizontal="left" vertical="center"/>
    </xf>
    <xf numFmtId="0" fontId="23" fillId="9" borderId="271" xfId="0" applyFont="1" applyFill="1" applyBorder="1" applyAlignment="1" applyProtection="1">
      <alignment horizontal="center" vertical="center" wrapText="1"/>
    </xf>
    <xf numFmtId="0" fontId="0" fillId="0" borderId="54" xfId="0" applyBorder="1" applyAlignment="1" applyProtection="1">
      <alignment vertical="center" shrinkToFit="1"/>
    </xf>
    <xf numFmtId="0" fontId="0" fillId="0" borderId="0" xfId="0" applyFill="1" applyAlignment="1">
      <alignment horizontal="left" vertical="center"/>
    </xf>
    <xf numFmtId="0" fontId="20" fillId="0" borderId="0" xfId="0" applyFont="1" applyFill="1" applyAlignment="1" applyProtection="1">
      <alignment vertical="center"/>
      <protection locked="0"/>
    </xf>
    <xf numFmtId="0" fontId="20" fillId="9" borderId="0" xfId="0" applyFont="1" applyFill="1" applyAlignment="1">
      <alignment horizontal="center"/>
    </xf>
    <xf numFmtId="0" fontId="20" fillId="9" borderId="0" xfId="0" applyFont="1" applyFill="1" applyAlignment="1" applyProtection="1">
      <alignment horizontal="center" vertical="center"/>
      <protection locked="0"/>
    </xf>
    <xf numFmtId="0" fontId="327" fillId="0" borderId="204" xfId="6" applyFont="1" applyFill="1" applyBorder="1" applyAlignment="1" applyProtection="1">
      <alignment horizontal="center" vertical="center"/>
    </xf>
    <xf numFmtId="0" fontId="23" fillId="9" borderId="0" xfId="0" applyFont="1" applyFill="1" applyAlignment="1" applyProtection="1">
      <alignment horizontal="center"/>
    </xf>
    <xf numFmtId="0" fontId="20" fillId="0" borderId="0" xfId="0" applyFont="1" applyAlignment="1">
      <alignment horizontal="center"/>
    </xf>
    <xf numFmtId="0" fontId="40" fillId="0" borderId="0" xfId="0" applyFont="1" applyFill="1" applyAlignment="1" applyProtection="1">
      <alignment horizontal="left" vertical="center"/>
    </xf>
    <xf numFmtId="0" fontId="67" fillId="0" borderId="0" xfId="0" applyFont="1" applyFill="1" applyAlignment="1" applyProtection="1">
      <alignment horizontal="left"/>
    </xf>
    <xf numFmtId="0" fontId="67" fillId="0" borderId="0" xfId="0" applyFont="1" applyFill="1" applyAlignment="1" applyProtection="1">
      <alignment horizontal="center"/>
    </xf>
    <xf numFmtId="0" fontId="23" fillId="0" borderId="0" xfId="0" applyFont="1" applyFill="1" applyAlignment="1" applyProtection="1">
      <alignment horizontal="right" vertical="top"/>
    </xf>
    <xf numFmtId="0" fontId="43" fillId="0" borderId="0" xfId="0" applyFont="1" applyFill="1" applyAlignment="1" applyProtection="1">
      <alignment vertical="center"/>
    </xf>
    <xf numFmtId="0" fontId="23" fillId="0" borderId="0" xfId="0" applyFont="1" applyFill="1" applyAlignment="1" applyProtection="1">
      <alignment horizontal="right" vertical="center"/>
    </xf>
    <xf numFmtId="0" fontId="20" fillId="0" borderId="9" xfId="0" applyFont="1" applyBorder="1" applyAlignment="1" applyProtection="1">
      <alignment vertical="center"/>
      <protection locked="0" hidden="1"/>
    </xf>
    <xf numFmtId="0" fontId="20" fillId="0" borderId="5" xfId="0" applyFont="1" applyBorder="1" applyAlignment="1" applyProtection="1">
      <alignment vertical="center"/>
      <protection locked="0" hidden="1"/>
    </xf>
    <xf numFmtId="0" fontId="311" fillId="0" borderId="8" xfId="0" applyFont="1" applyBorder="1" applyAlignment="1" applyProtection="1">
      <alignment horizontal="left" vertical="center"/>
    </xf>
    <xf numFmtId="0" fontId="311" fillId="0" borderId="11" xfId="0" applyFont="1" applyBorder="1" applyAlignment="1" applyProtection="1">
      <alignment horizontal="left" vertical="center" indent="1"/>
    </xf>
    <xf numFmtId="0" fontId="42" fillId="0" borderId="49" xfId="0" applyFont="1" applyBorder="1" applyAlignment="1" applyProtection="1">
      <alignment vertical="center"/>
      <protection hidden="1"/>
    </xf>
    <xf numFmtId="0" fontId="304" fillId="0" borderId="41" xfId="0" applyFont="1" applyBorder="1" applyAlignment="1" applyProtection="1">
      <alignment vertical="center"/>
      <protection hidden="1"/>
    </xf>
    <xf numFmtId="0" fontId="305" fillId="3" borderId="11" xfId="0" applyFont="1" applyFill="1" applyBorder="1" applyAlignment="1" applyProtection="1">
      <alignment horizontal="left" vertical="top" indent="1"/>
    </xf>
    <xf numFmtId="0" fontId="310" fillId="9" borderId="0" xfId="6" applyFont="1" applyFill="1" applyBorder="1" applyAlignment="1" applyProtection="1">
      <alignment vertical="center"/>
    </xf>
    <xf numFmtId="0" fontId="42" fillId="10" borderId="280" xfId="0" applyFont="1" applyFill="1" applyBorder="1" applyAlignment="1" applyProtection="1">
      <alignment vertical="center"/>
      <protection locked="0" hidden="1"/>
    </xf>
    <xf numFmtId="0" fontId="42" fillId="0" borderId="281" xfId="0" applyFont="1" applyBorder="1" applyAlignment="1" applyProtection="1">
      <alignment vertical="center"/>
      <protection locked="0" hidden="1"/>
    </xf>
    <xf numFmtId="0" fontId="42" fillId="0" borderId="166" xfId="0" applyFont="1" applyBorder="1" applyAlignment="1" applyProtection="1">
      <alignment vertical="center"/>
      <protection locked="0" hidden="1"/>
    </xf>
    <xf numFmtId="0" fontId="42" fillId="10" borderId="275" xfId="0" applyFont="1" applyFill="1" applyBorder="1" applyAlignment="1" applyProtection="1">
      <alignment vertical="center"/>
      <protection locked="0" hidden="1"/>
    </xf>
    <xf numFmtId="0" fontId="42" fillId="10" borderId="276" xfId="0" applyFont="1" applyFill="1" applyBorder="1" applyAlignment="1" applyProtection="1">
      <alignment vertical="center"/>
      <protection locked="0" hidden="1"/>
    </xf>
    <xf numFmtId="0" fontId="42" fillId="10" borderId="284" xfId="0" applyFont="1" applyFill="1" applyBorder="1" applyAlignment="1" applyProtection="1">
      <alignment vertical="center"/>
      <protection locked="0" hidden="1"/>
    </xf>
    <xf numFmtId="0" fontId="42" fillId="10" borderId="286" xfId="0" applyFont="1" applyFill="1" applyBorder="1" applyAlignment="1" applyProtection="1">
      <alignment vertical="center"/>
      <protection locked="0" hidden="1"/>
    </xf>
    <xf numFmtId="0" fontId="42" fillId="10" borderId="277" xfId="0" applyFont="1" applyFill="1" applyBorder="1" applyAlignment="1" applyProtection="1">
      <alignment vertical="center"/>
      <protection locked="0" hidden="1"/>
    </xf>
    <xf numFmtId="0" fontId="42" fillId="0" borderId="278" xfId="0" applyFont="1" applyBorder="1" applyAlignment="1" applyProtection="1">
      <alignment vertical="center"/>
      <protection locked="0" hidden="1"/>
    </xf>
    <xf numFmtId="0" fontId="42" fillId="0" borderId="156" xfId="0" applyFont="1" applyBorder="1" applyAlignment="1" applyProtection="1">
      <alignment vertical="center"/>
      <protection locked="0" hidden="1"/>
    </xf>
    <xf numFmtId="0" fontId="307" fillId="3" borderId="5" xfId="0" applyFont="1" applyFill="1" applyBorder="1" applyAlignment="1" applyProtection="1">
      <alignment horizontal="left" vertical="center"/>
      <protection hidden="1"/>
    </xf>
    <xf numFmtId="0" fontId="334" fillId="0" borderId="41" xfId="4" applyFont="1" applyBorder="1" applyAlignment="1" applyProtection="1">
      <alignment horizontal="left" vertical="center"/>
    </xf>
    <xf numFmtId="0" fontId="274" fillId="9" borderId="0" xfId="0" applyFont="1" applyFill="1" applyAlignment="1" applyProtection="1">
      <alignment vertical="center"/>
      <protection locked="0"/>
    </xf>
    <xf numFmtId="0" fontId="53" fillId="0" borderId="36" xfId="43" applyNumberFormat="1" applyFont="1" applyFill="1" applyBorder="1" applyAlignment="1" applyProtection="1">
      <alignment horizontal="center" vertical="center"/>
    </xf>
    <xf numFmtId="0" fontId="53" fillId="0" borderId="0" xfId="43" applyNumberFormat="1" applyFont="1" applyFill="1" applyBorder="1" applyAlignment="1" applyProtection="1">
      <alignment horizontal="center" vertical="center"/>
    </xf>
    <xf numFmtId="0" fontId="53" fillId="0" borderId="41" xfId="43" applyNumberFormat="1" applyFont="1" applyFill="1" applyBorder="1" applyAlignment="1" applyProtection="1">
      <alignment horizontal="center" vertical="center"/>
    </xf>
    <xf numFmtId="0" fontId="25" fillId="0" borderId="8" xfId="43" applyNumberFormat="1" applyFont="1" applyFill="1" applyBorder="1" applyAlignment="1" applyProtection="1">
      <alignment horizontal="center" vertical="center" textRotation="255" shrinkToFit="1"/>
    </xf>
    <xf numFmtId="0" fontId="53" fillId="0" borderId="41" xfId="43" applyNumberFormat="1" applyFont="1" applyFill="1" applyBorder="1" applyAlignment="1" applyProtection="1">
      <alignment horizontal="center" vertical="center" shrinkToFit="1"/>
    </xf>
    <xf numFmtId="0" fontId="53" fillId="0" borderId="54" xfId="43" applyNumberFormat="1" applyFont="1" applyFill="1" applyBorder="1" applyAlignment="1" applyProtection="1">
      <alignment horizontal="center" vertical="center" wrapText="1"/>
    </xf>
    <xf numFmtId="0" fontId="53" fillId="0" borderId="54" xfId="43" applyNumberFormat="1" applyFont="1" applyFill="1" applyBorder="1" applyAlignment="1" applyProtection="1">
      <alignment horizontal="center" vertical="center"/>
    </xf>
    <xf numFmtId="0" fontId="53" fillId="0" borderId="54"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left" vertical="center"/>
    </xf>
    <xf numFmtId="0" fontId="53" fillId="0" borderId="0" xfId="43" applyNumberFormat="1" applyFont="1" applyFill="1" applyBorder="1" applyAlignment="1" applyProtection="1">
      <alignment horizontal="center" vertical="center" shrinkToFit="1"/>
    </xf>
    <xf numFmtId="0" fontId="53" fillId="0" borderId="36" xfId="43" applyNumberFormat="1" applyFont="1" applyFill="1" applyBorder="1" applyAlignment="1" applyProtection="1">
      <alignment horizontal="center" vertical="center" shrinkToFit="1"/>
    </xf>
    <xf numFmtId="0" fontId="25" fillId="0" borderId="8" xfId="43" applyNumberFormat="1" applyFont="1" applyFill="1" applyBorder="1" applyAlignment="1" applyProtection="1">
      <alignment horizontal="center" vertical="center" shrinkToFit="1"/>
    </xf>
    <xf numFmtId="0" fontId="25" fillId="0" borderId="5" xfId="0" applyFont="1" applyBorder="1" applyAlignment="1" applyProtection="1">
      <alignment horizontal="center" vertical="center" shrinkToFit="1"/>
    </xf>
    <xf numFmtId="180" fontId="41" fillId="0" borderId="5" xfId="43" applyNumberFormat="1" applyFont="1" applyFill="1" applyBorder="1" applyAlignment="1" applyProtection="1">
      <alignment horizontal="center" vertical="center" shrinkToFit="1"/>
    </xf>
    <xf numFmtId="0" fontId="41" fillId="0" borderId="5" xfId="0" applyFont="1" applyBorder="1" applyAlignment="1" applyProtection="1">
      <alignment horizontal="center" vertical="center" shrinkToFit="1"/>
    </xf>
    <xf numFmtId="0" fontId="41" fillId="0" borderId="9" xfId="0" applyFont="1" applyBorder="1" applyAlignment="1" applyProtection="1">
      <alignment horizontal="center" vertical="center" shrinkToFit="1"/>
    </xf>
    <xf numFmtId="0" fontId="25" fillId="0" borderId="5" xfId="43" applyNumberFormat="1" applyFont="1" applyFill="1" applyBorder="1" applyAlignment="1" applyProtection="1">
      <alignment horizontal="center" vertical="center" shrinkToFit="1"/>
    </xf>
    <xf numFmtId="0" fontId="23" fillId="0" borderId="4" xfId="0" applyFont="1" applyFill="1" applyBorder="1" applyAlignment="1" applyProtection="1">
      <alignment horizontal="center" vertical="center"/>
      <protection locked="0"/>
    </xf>
    <xf numFmtId="0" fontId="23" fillId="20" borderId="92" xfId="0" applyFont="1" applyFill="1" applyBorder="1" applyAlignment="1">
      <alignment horizontal="left" vertical="center" wrapText="1"/>
    </xf>
    <xf numFmtId="0" fontId="23" fillId="0" borderId="96" xfId="0" applyFont="1" applyBorder="1" applyAlignment="1">
      <alignment vertical="center"/>
    </xf>
    <xf numFmtId="0" fontId="23" fillId="0" borderId="0" xfId="0" applyFont="1" applyFill="1"/>
    <xf numFmtId="0" fontId="58" fillId="9" borderId="0" xfId="43" applyNumberFormat="1" applyFont="1" applyFill="1" applyBorder="1" applyAlignment="1" applyProtection="1">
      <alignment vertical="center"/>
    </xf>
    <xf numFmtId="0" fontId="58" fillId="9" borderId="0" xfId="43" applyNumberFormat="1" applyFont="1" applyFill="1" applyAlignment="1" applyProtection="1">
      <alignment vertical="center"/>
    </xf>
    <xf numFmtId="199" fontId="24" fillId="9" borderId="0" xfId="43" applyNumberFormat="1" applyFont="1" applyFill="1" applyBorder="1" applyAlignment="1" applyProtection="1">
      <alignment horizontal="right" vertical="center" indent="1"/>
    </xf>
    <xf numFmtId="0" fontId="24" fillId="9" borderId="0" xfId="43" applyNumberFormat="1" applyFont="1" applyFill="1" applyBorder="1" applyAlignment="1" applyProtection="1">
      <alignment horizontal="right" vertical="center" indent="1"/>
    </xf>
    <xf numFmtId="0" fontId="105" fillId="9" borderId="0" xfId="43" applyNumberFormat="1" applyFont="1" applyFill="1" applyBorder="1" applyAlignment="1" applyProtection="1">
      <alignment horizontal="right" vertical="center" indent="1"/>
    </xf>
    <xf numFmtId="0" fontId="27" fillId="9" borderId="0" xfId="43" applyNumberFormat="1" applyFont="1" applyFill="1" applyBorder="1" applyAlignment="1" applyProtection="1">
      <alignment horizontal="right" vertical="center" indent="1"/>
    </xf>
    <xf numFmtId="199" fontId="24" fillId="9" borderId="40" xfId="43" applyNumberFormat="1" applyFont="1" applyFill="1" applyBorder="1" applyAlignment="1" applyProtection="1">
      <alignment horizontal="right" vertical="center" indent="1"/>
    </xf>
    <xf numFmtId="202" fontId="24" fillId="9" borderId="0" xfId="43" applyNumberFormat="1" applyFont="1" applyFill="1" applyBorder="1" applyAlignment="1" applyProtection="1">
      <alignment horizontal="center" vertical="center"/>
    </xf>
    <xf numFmtId="202" fontId="27" fillId="9" borderId="0" xfId="43" applyNumberFormat="1" applyFont="1" applyFill="1" applyBorder="1" applyAlignment="1" applyProtection="1">
      <alignment horizontal="center" vertical="center"/>
    </xf>
    <xf numFmtId="0" fontId="24" fillId="9" borderId="0" xfId="43" applyNumberFormat="1" applyFont="1" applyFill="1" applyBorder="1" applyAlignment="1" applyProtection="1">
      <alignment horizontal="center" vertical="center"/>
    </xf>
    <xf numFmtId="0" fontId="27" fillId="9" borderId="0" xfId="43" applyNumberFormat="1" applyFont="1" applyFill="1" applyBorder="1" applyAlignment="1" applyProtection="1">
      <alignment horizontal="center" vertical="center"/>
    </xf>
    <xf numFmtId="0" fontId="27" fillId="9" borderId="40" xfId="43" applyNumberFormat="1" applyFont="1" applyFill="1" applyBorder="1" applyAlignment="1" applyProtection="1">
      <alignment horizontal="center" vertical="center"/>
    </xf>
    <xf numFmtId="0" fontId="24" fillId="9" borderId="0" xfId="43" applyNumberFormat="1" applyFont="1" applyFill="1" applyBorder="1" applyAlignment="1" applyProtection="1">
      <alignment vertical="center"/>
    </xf>
    <xf numFmtId="0" fontId="150" fillId="9" borderId="0" xfId="43" applyNumberFormat="1" applyFont="1" applyFill="1" applyBorder="1" applyAlignment="1" applyProtection="1">
      <alignment horizontal="left" vertical="center"/>
    </xf>
    <xf numFmtId="0" fontId="24" fillId="9" borderId="0" xfId="43" applyNumberFormat="1" applyFont="1" applyFill="1" applyBorder="1" applyAlignment="1" applyProtection="1">
      <alignment horizontal="left" vertical="center" wrapText="1" indent="1"/>
    </xf>
    <xf numFmtId="0" fontId="24" fillId="9" borderId="0" xfId="43" applyNumberFormat="1" applyFont="1" applyFill="1" applyAlignment="1" applyProtection="1">
      <alignment vertical="center"/>
    </xf>
    <xf numFmtId="0" fontId="58" fillId="13" borderId="0" xfId="43" applyNumberFormat="1" applyFont="1" applyFill="1" applyAlignment="1" applyProtection="1">
      <alignment vertical="center"/>
    </xf>
    <xf numFmtId="0" fontId="58" fillId="0" borderId="0" xfId="43" applyNumberFormat="1" applyFont="1" applyAlignment="1" applyProtection="1">
      <alignment vertical="center"/>
    </xf>
    <xf numFmtId="0" fontId="105" fillId="9" borderId="41" xfId="0" applyFont="1" applyFill="1" applyBorder="1" applyAlignment="1" applyProtection="1">
      <alignment vertical="top"/>
    </xf>
    <xf numFmtId="0" fontId="111" fillId="9" borderId="0" xfId="43" applyNumberFormat="1" applyFont="1" applyFill="1" applyBorder="1" applyAlignment="1" applyProtection="1">
      <alignment vertical="center"/>
    </xf>
    <xf numFmtId="0" fontId="111" fillId="9" borderId="0" xfId="43" quotePrefix="1" applyNumberFormat="1" applyFont="1" applyFill="1" applyBorder="1" applyAlignment="1" applyProtection="1">
      <alignment vertical="center"/>
    </xf>
    <xf numFmtId="0" fontId="145" fillId="9" borderId="0" xfId="43" applyNumberFormat="1" applyFont="1" applyFill="1" applyAlignment="1" applyProtection="1">
      <alignment vertical="center"/>
    </xf>
    <xf numFmtId="0" fontId="337" fillId="9" borderId="0" xfId="43" quotePrefix="1" applyNumberFormat="1" applyFont="1" applyFill="1" applyAlignment="1" applyProtection="1">
      <alignment vertical="center"/>
    </xf>
    <xf numFmtId="0" fontId="338" fillId="9" borderId="0" xfId="43" applyNumberFormat="1" applyFont="1" applyFill="1" applyAlignment="1" applyProtection="1">
      <alignment vertical="center"/>
    </xf>
    <xf numFmtId="0" fontId="111" fillId="9" borderId="0" xfId="43" applyNumberFormat="1" applyFont="1" applyFill="1" applyAlignment="1" applyProtection="1">
      <alignment vertical="center"/>
    </xf>
    <xf numFmtId="0" fontId="111" fillId="9" borderId="0" xfId="0" applyFont="1" applyFill="1" applyBorder="1" applyAlignment="1" applyProtection="1">
      <alignment horizontal="left" vertical="top"/>
    </xf>
    <xf numFmtId="0" fontId="145" fillId="9" borderId="0" xfId="43" applyNumberFormat="1" applyFont="1" applyFill="1" applyAlignment="1" applyProtection="1">
      <alignment horizontal="left" vertical="center"/>
    </xf>
    <xf numFmtId="0" fontId="145" fillId="9" borderId="0" xfId="43" applyNumberFormat="1" applyFont="1" applyFill="1" applyAlignment="1" applyProtection="1">
      <alignment vertical="center" wrapText="1"/>
    </xf>
    <xf numFmtId="0" fontId="145" fillId="9" borderId="41" xfId="43" applyNumberFormat="1" applyFont="1" applyFill="1" applyBorder="1" applyAlignment="1" applyProtection="1">
      <alignment vertical="center"/>
    </xf>
    <xf numFmtId="0" fontId="145" fillId="9" borderId="0" xfId="43" applyNumberFormat="1" applyFont="1" applyFill="1" applyBorder="1" applyAlignment="1" applyProtection="1">
      <alignment vertical="center"/>
    </xf>
    <xf numFmtId="0" fontId="111" fillId="9" borderId="0" xfId="0" applyFont="1" applyFill="1" applyBorder="1" applyAlignment="1" applyProtection="1">
      <alignment vertical="top"/>
    </xf>
    <xf numFmtId="0" fontId="111" fillId="9" borderId="41" xfId="0" applyFont="1" applyFill="1" applyBorder="1" applyAlignment="1" applyProtection="1">
      <alignment vertical="top"/>
    </xf>
    <xf numFmtId="0" fontId="111" fillId="0" borderId="0" xfId="43" applyNumberFormat="1" applyFont="1" applyAlignment="1" applyProtection="1">
      <alignment vertical="center"/>
    </xf>
    <xf numFmtId="0" fontId="52" fillId="0" borderId="0" xfId="43" applyNumberFormat="1" applyFont="1" applyFill="1" applyAlignment="1" applyProtection="1">
      <alignment vertical="center"/>
    </xf>
    <xf numFmtId="0" fontId="111" fillId="13" borderId="0" xfId="43" applyNumberFormat="1" applyFont="1" applyFill="1" applyAlignment="1" applyProtection="1">
      <alignment vertical="center"/>
    </xf>
    <xf numFmtId="0" fontId="111" fillId="0" borderId="0" xfId="43" quotePrefix="1" applyNumberFormat="1" applyFont="1" applyAlignment="1" applyProtection="1">
      <alignment vertical="center"/>
    </xf>
    <xf numFmtId="0" fontId="23" fillId="9" borderId="0" xfId="43" applyNumberFormat="1" applyFont="1" applyFill="1" applyBorder="1" applyAlignment="1" applyProtection="1">
      <alignment horizontal="right" vertical="center" indent="1"/>
    </xf>
    <xf numFmtId="0" fontId="190" fillId="9" borderId="0" xfId="43" applyNumberFormat="1" applyFont="1" applyFill="1" applyBorder="1" applyAlignment="1" applyProtection="1">
      <alignment horizontal="right" vertical="center" indent="1"/>
    </xf>
    <xf numFmtId="0" fontId="24" fillId="9" borderId="0" xfId="43" applyNumberFormat="1" applyFont="1" applyFill="1" applyBorder="1" applyAlignment="1" applyProtection="1">
      <alignment horizontal="left" vertical="center"/>
    </xf>
    <xf numFmtId="0" fontId="118" fillId="9" borderId="0" xfId="0" applyFont="1" applyFill="1" applyBorder="1" applyAlignment="1" applyProtection="1">
      <alignment vertical="top"/>
    </xf>
    <xf numFmtId="0" fontId="52" fillId="9" borderId="0" xfId="43" applyNumberFormat="1" applyFont="1" applyFill="1" applyAlignment="1" applyProtection="1">
      <alignment vertical="center"/>
    </xf>
    <xf numFmtId="0" fontId="40" fillId="9" borderId="0" xfId="0" applyFont="1" applyFill="1" applyAlignment="1" applyProtection="1">
      <alignment horizontal="center" vertical="center"/>
    </xf>
    <xf numFmtId="0" fontId="41" fillId="9" borderId="0" xfId="0" applyFont="1" applyFill="1" applyAlignment="1" applyProtection="1">
      <alignment horizontal="center"/>
    </xf>
    <xf numFmtId="0" fontId="41" fillId="9" borderId="0" xfId="0" applyFont="1" applyFill="1" applyAlignment="1" applyProtection="1">
      <alignment horizontal="center" vertical="center"/>
    </xf>
    <xf numFmtId="0" fontId="0" fillId="0" borderId="0" xfId="0" applyAlignment="1" applyProtection="1">
      <alignment horizontal="center"/>
    </xf>
    <xf numFmtId="0" fontId="272" fillId="0" borderId="0" xfId="0" applyFont="1" applyAlignment="1" applyProtection="1">
      <alignment horizontal="center" vertical="center"/>
    </xf>
    <xf numFmtId="0" fontId="273" fillId="0" borderId="0" xfId="0" applyFont="1" applyAlignment="1" applyProtection="1">
      <alignment horizontal="center"/>
    </xf>
    <xf numFmtId="0" fontId="272" fillId="0" borderId="0" xfId="0" applyFont="1" applyAlignment="1" applyProtection="1">
      <alignment horizontal="center"/>
    </xf>
    <xf numFmtId="0" fontId="118" fillId="9" borderId="0" xfId="0" applyFont="1" applyFill="1" applyBorder="1" applyAlignment="1" applyProtection="1">
      <alignment vertical="center"/>
    </xf>
    <xf numFmtId="0" fontId="118" fillId="9" borderId="50" xfId="0" applyFont="1" applyFill="1" applyBorder="1" applyAlignment="1" applyProtection="1">
      <alignment vertical="center"/>
    </xf>
    <xf numFmtId="202" fontId="40" fillId="9" borderId="35" xfId="43" applyNumberFormat="1" applyFont="1" applyFill="1" applyBorder="1" applyAlignment="1" applyProtection="1">
      <alignment horizontal="center" vertical="center"/>
      <protection locked="0"/>
    </xf>
    <xf numFmtId="0" fontId="118" fillId="9" borderId="50" xfId="0" applyFont="1" applyFill="1" applyBorder="1" applyAlignment="1" applyProtection="1">
      <alignment vertical="top"/>
    </xf>
    <xf numFmtId="0" fontId="118" fillId="9" borderId="0" xfId="0" applyFont="1" applyFill="1" applyBorder="1" applyAlignment="1" applyProtection="1">
      <alignment horizontal="center" vertical="center"/>
    </xf>
    <xf numFmtId="0" fontId="118" fillId="0" borderId="0" xfId="0" applyFont="1" applyFill="1" applyBorder="1" applyAlignment="1" applyProtection="1">
      <alignment vertical="center"/>
    </xf>
    <xf numFmtId="0" fontId="105" fillId="9" borderId="36" xfId="0" applyFont="1" applyFill="1" applyBorder="1" applyAlignment="1" applyProtection="1">
      <alignment vertical="center"/>
    </xf>
    <xf numFmtId="0" fontId="75" fillId="9" borderId="0" xfId="43" applyNumberFormat="1" applyFont="1" applyFill="1" applyAlignment="1">
      <alignment vertical="center"/>
    </xf>
    <xf numFmtId="202" fontId="41" fillId="9" borderId="0" xfId="43" applyNumberFormat="1" applyFont="1" applyFill="1" applyBorder="1" applyAlignment="1" applyProtection="1">
      <alignment horizontal="center" vertical="center"/>
      <protection locked="0"/>
    </xf>
    <xf numFmtId="0" fontId="41" fillId="9" borderId="0" xfId="43" applyNumberFormat="1" applyFont="1" applyFill="1" applyBorder="1" applyAlignment="1">
      <alignment horizontal="center" vertical="center"/>
    </xf>
    <xf numFmtId="0" fontId="20" fillId="0" borderId="7" xfId="0" applyFont="1" applyBorder="1" applyAlignment="1" applyProtection="1">
      <alignment horizontal="left"/>
      <protection locked="0"/>
    </xf>
    <xf numFmtId="0" fontId="41" fillId="12" borderId="0" xfId="0" applyFont="1" applyFill="1" applyProtection="1"/>
    <xf numFmtId="0" fontId="41" fillId="9" borderId="0" xfId="0" applyFont="1" applyFill="1" applyAlignment="1" applyProtection="1">
      <alignment horizontal="left"/>
    </xf>
    <xf numFmtId="0" fontId="0" fillId="9" borderId="0" xfId="0" applyFont="1" applyFill="1" applyAlignment="1" applyProtection="1">
      <alignment horizontal="left"/>
    </xf>
    <xf numFmtId="0" fontId="0" fillId="0" borderId="0" xfId="0" applyAlignment="1" applyProtection="1">
      <alignment horizontal="left"/>
    </xf>
    <xf numFmtId="0" fontId="61" fillId="0" borderId="3" xfId="3" applyFont="1" applyFill="1" applyBorder="1" applyAlignment="1" applyProtection="1">
      <alignment horizontal="left" vertical="center" wrapText="1"/>
      <protection locked="0"/>
    </xf>
    <xf numFmtId="0" fontId="40" fillId="0" borderId="67" xfId="0" applyFont="1" applyFill="1" applyBorder="1" applyAlignment="1" applyProtection="1">
      <alignment horizontal="left" vertical="center" wrapText="1"/>
      <protection locked="0"/>
    </xf>
    <xf numFmtId="0" fontId="40" fillId="0" borderId="68" xfId="0" applyFont="1" applyFill="1" applyBorder="1" applyAlignment="1" applyProtection="1">
      <alignment horizontal="left" vertical="center" wrapText="1"/>
      <protection locked="0"/>
    </xf>
    <xf numFmtId="0" fontId="42" fillId="0" borderId="6" xfId="0" applyFont="1" applyBorder="1" applyAlignment="1" applyProtection="1">
      <alignment horizontal="left" vertical="center" indent="1"/>
      <protection hidden="1"/>
    </xf>
    <xf numFmtId="0" fontId="42" fillId="0" borderId="0" xfId="0" applyFont="1" applyBorder="1" applyAlignment="1" applyProtection="1">
      <alignment horizontal="left" vertical="center" indent="1"/>
      <protection hidden="1"/>
    </xf>
    <xf numFmtId="0" fontId="61" fillId="0" borderId="3" xfId="3" applyFont="1" applyFill="1" applyBorder="1" applyAlignment="1" applyProtection="1">
      <alignment horizontal="center" vertical="center" wrapText="1"/>
      <protection locked="0"/>
    </xf>
    <xf numFmtId="0" fontId="62" fillId="9" borderId="0" xfId="0" applyFont="1" applyFill="1" applyAlignment="1" applyProtection="1">
      <alignment vertical="center"/>
      <protection locked="0"/>
    </xf>
    <xf numFmtId="0" fontId="62" fillId="11" borderId="2" xfId="0" applyFont="1" applyFill="1" applyBorder="1" applyAlignment="1" applyProtection="1">
      <alignment horizontal="center" vertical="center"/>
      <protection locked="0"/>
    </xf>
    <xf numFmtId="0" fontId="62" fillId="11" borderId="10" xfId="0" applyFont="1" applyFill="1" applyBorder="1" applyAlignment="1" applyProtection="1">
      <alignment horizontal="center" vertical="center"/>
      <protection locked="0"/>
    </xf>
    <xf numFmtId="0" fontId="62" fillId="0" borderId="0" xfId="0" applyFont="1" applyFill="1" applyAlignment="1" applyProtection="1">
      <alignment vertical="center"/>
      <protection locked="0"/>
    </xf>
    <xf numFmtId="0" fontId="61" fillId="0" borderId="101" xfId="3" applyFont="1" applyFill="1" applyBorder="1" applyAlignment="1" applyProtection="1">
      <alignment horizontal="center" vertical="center"/>
      <protection locked="0"/>
    </xf>
    <xf numFmtId="0" fontId="65" fillId="0" borderId="102" xfId="3" applyFont="1" applyFill="1" applyBorder="1" applyAlignment="1" applyProtection="1">
      <alignment horizontal="center" vertical="center"/>
      <protection locked="0"/>
    </xf>
    <xf numFmtId="0" fontId="61" fillId="0" borderId="10" xfId="3" applyFont="1" applyFill="1" applyBorder="1" applyAlignment="1" applyProtection="1">
      <alignment horizontal="center" vertical="center"/>
      <protection locked="0"/>
    </xf>
    <xf numFmtId="188" fontId="152" fillId="0" borderId="3" xfId="0" applyNumberFormat="1" applyFont="1" applyFill="1" applyBorder="1" applyAlignment="1" applyProtection="1">
      <alignment vertical="center"/>
      <protection locked="0"/>
    </xf>
    <xf numFmtId="188" fontId="153" fillId="0" borderId="4" xfId="0" applyNumberFormat="1" applyFont="1" applyFill="1" applyBorder="1" applyAlignment="1" applyProtection="1">
      <alignment vertical="center"/>
      <protection locked="0"/>
    </xf>
    <xf numFmtId="0" fontId="152" fillId="0" borderId="4" xfId="0" applyFont="1" applyFill="1" applyBorder="1" applyAlignment="1" applyProtection="1">
      <alignment vertical="center"/>
      <protection locked="0"/>
    </xf>
    <xf numFmtId="0" fontId="153" fillId="0" borderId="10" xfId="0" applyFont="1" applyFill="1" applyBorder="1" applyAlignment="1" applyProtection="1">
      <alignment vertical="center"/>
      <protection locked="0"/>
    </xf>
    <xf numFmtId="14" fontId="16" fillId="11" borderId="2" xfId="68" applyNumberFormat="1" applyFill="1" applyBorder="1" applyProtection="1">
      <alignment vertical="center"/>
      <protection locked="0"/>
    </xf>
    <xf numFmtId="14" fontId="16" fillId="11" borderId="187" xfId="68" applyNumberFormat="1" applyFill="1" applyBorder="1" applyProtection="1">
      <alignment vertical="center"/>
      <protection locked="0"/>
    </xf>
    <xf numFmtId="188" fontId="16" fillId="11" borderId="2" xfId="68" applyNumberFormat="1" applyFill="1" applyBorder="1" applyProtection="1">
      <alignment vertical="center"/>
      <protection locked="0"/>
    </xf>
    <xf numFmtId="0" fontId="0" fillId="9" borderId="0" xfId="0" applyFont="1" applyFill="1" applyBorder="1" applyProtection="1">
      <protection locked="0"/>
    </xf>
    <xf numFmtId="0" fontId="0" fillId="0" borderId="0" xfId="0" applyFont="1" applyFill="1" applyBorder="1" applyProtection="1">
      <protection locked="0"/>
    </xf>
    <xf numFmtId="0" fontId="27" fillId="9" borderId="0" xfId="0" applyFont="1" applyFill="1" applyProtection="1">
      <protection locked="0"/>
    </xf>
    <xf numFmtId="0" fontId="221" fillId="3" borderId="204" xfId="6" applyFont="1" applyFill="1" applyBorder="1" applyAlignment="1" applyProtection="1">
      <alignment vertical="center"/>
      <protection locked="0"/>
    </xf>
    <xf numFmtId="0" fontId="222" fillId="3" borderId="204" xfId="6" applyFont="1" applyFill="1" applyBorder="1" applyAlignment="1" applyProtection="1">
      <alignment vertical="center"/>
      <protection locked="0"/>
    </xf>
    <xf numFmtId="0" fontId="53" fillId="0" borderId="120" xfId="43" applyFont="1" applyBorder="1" applyAlignment="1" applyProtection="1">
      <alignment horizontal="center" vertical="center"/>
      <protection locked="0"/>
    </xf>
    <xf numFmtId="0" fontId="138" fillId="9" borderId="0" xfId="43" applyFont="1" applyFill="1" applyProtection="1">
      <alignment vertical="center"/>
      <protection locked="0"/>
    </xf>
    <xf numFmtId="0" fontId="138" fillId="0" borderId="0" xfId="43" applyFont="1" applyProtection="1">
      <alignment vertical="center"/>
      <protection locked="0"/>
    </xf>
    <xf numFmtId="0" fontId="53" fillId="0" borderId="136" xfId="43" applyFont="1" applyBorder="1" applyAlignment="1" applyProtection="1">
      <alignment horizontal="center" vertical="center"/>
      <protection locked="0"/>
    </xf>
    <xf numFmtId="0" fontId="53" fillId="0" borderId="129" xfId="43" applyFont="1" applyBorder="1" applyAlignment="1" applyProtection="1">
      <alignment horizontal="center" vertical="center"/>
      <protection locked="0"/>
    </xf>
    <xf numFmtId="0" fontId="75" fillId="9" borderId="0" xfId="43" applyFont="1" applyFill="1" applyProtection="1">
      <alignment vertical="center"/>
      <protection locked="0"/>
    </xf>
    <xf numFmtId="0" fontId="335" fillId="0" borderId="0" xfId="43" applyFont="1" applyFill="1" applyAlignment="1" applyProtection="1">
      <protection locked="0"/>
    </xf>
    <xf numFmtId="0" fontId="335" fillId="0" borderId="0" xfId="43" applyFont="1" applyFill="1" applyAlignment="1" applyProtection="1">
      <alignment vertical="top"/>
      <protection locked="0"/>
    </xf>
    <xf numFmtId="0" fontId="335" fillId="9" borderId="0" xfId="43" applyFont="1" applyFill="1" applyProtection="1">
      <alignment vertical="center"/>
      <protection locked="0"/>
    </xf>
    <xf numFmtId="0" fontId="53" fillId="0" borderId="121" xfId="43" applyFont="1" applyBorder="1" applyAlignment="1" applyProtection="1">
      <alignment horizontal="center" vertical="center"/>
      <protection locked="0"/>
    </xf>
    <xf numFmtId="0" fontId="53" fillId="0" borderId="28" xfId="43" applyFont="1" applyBorder="1" applyAlignment="1" applyProtection="1">
      <alignment horizontal="center" vertical="center"/>
      <protection locked="0"/>
    </xf>
    <xf numFmtId="0" fontId="53" fillId="0" borderId="155" xfId="43" applyFont="1" applyBorder="1" applyAlignment="1" applyProtection="1">
      <alignment horizontal="center" vertical="center"/>
      <protection locked="0"/>
    </xf>
    <xf numFmtId="0" fontId="53" fillId="0" borderId="198" xfId="43" applyFont="1" applyBorder="1" applyAlignment="1" applyProtection="1">
      <alignment horizontal="center" vertical="center"/>
      <protection locked="0"/>
    </xf>
    <xf numFmtId="0" fontId="53" fillId="0" borderId="199" xfId="43" applyFont="1" applyBorder="1" applyAlignment="1" applyProtection="1">
      <alignment horizontal="center" vertical="center"/>
      <protection locked="0"/>
    </xf>
    <xf numFmtId="0" fontId="53" fillId="0" borderId="200" xfId="43" applyFont="1" applyBorder="1" applyAlignment="1" applyProtection="1">
      <alignment horizontal="center" vertical="center"/>
      <protection locked="0"/>
    </xf>
    <xf numFmtId="0" fontId="53" fillId="0" borderId="232" xfId="43" applyFont="1" applyBorder="1" applyAlignment="1" applyProtection="1">
      <alignment horizontal="center" vertical="center"/>
      <protection locked="0"/>
    </xf>
    <xf numFmtId="0" fontId="53" fillId="0" borderId="233" xfId="43" applyFont="1" applyBorder="1" applyAlignment="1" applyProtection="1">
      <alignment horizontal="center" vertical="center"/>
      <protection locked="0"/>
    </xf>
    <xf numFmtId="0" fontId="53" fillId="0" borderId="234" xfId="43" applyFont="1" applyBorder="1" applyAlignment="1" applyProtection="1">
      <alignment horizontal="center" vertical="center"/>
      <protection locked="0"/>
    </xf>
    <xf numFmtId="0" fontId="53" fillId="0" borderId="228" xfId="43" applyFont="1" applyBorder="1" applyAlignment="1" applyProtection="1">
      <alignment horizontal="center" vertical="center"/>
      <protection locked="0"/>
    </xf>
    <xf numFmtId="0" fontId="53" fillId="0" borderId="229" xfId="43" applyFont="1" applyBorder="1" applyAlignment="1" applyProtection="1">
      <alignment horizontal="center" vertical="center"/>
      <protection locked="0"/>
    </xf>
    <xf numFmtId="0" fontId="53" fillId="0" borderId="230" xfId="43" applyFont="1" applyBorder="1" applyAlignment="1" applyProtection="1">
      <alignment horizontal="center" vertical="center"/>
      <protection locked="0"/>
    </xf>
    <xf numFmtId="0" fontId="335" fillId="0" borderId="0" xfId="43" applyFont="1" applyFill="1" applyProtection="1">
      <alignment vertical="center"/>
      <protection locked="0"/>
    </xf>
    <xf numFmtId="0" fontId="138" fillId="0" borderId="0" xfId="43" applyFont="1" applyFill="1" applyAlignment="1" applyProtection="1">
      <protection locked="0"/>
    </xf>
    <xf numFmtId="0" fontId="138" fillId="0" borderId="0" xfId="43" applyFont="1" applyFill="1" applyProtection="1">
      <alignment vertical="center"/>
      <protection locked="0"/>
    </xf>
    <xf numFmtId="0" fontId="53" fillId="0" borderId="235" xfId="43" applyFont="1" applyBorder="1" applyAlignment="1" applyProtection="1">
      <alignment horizontal="center" vertical="center"/>
      <protection locked="0"/>
    </xf>
    <xf numFmtId="0" fontId="53" fillId="0" borderId="236" xfId="43" applyFont="1" applyBorder="1" applyAlignment="1" applyProtection="1">
      <alignment horizontal="center" vertical="center"/>
      <protection locked="0"/>
    </xf>
    <xf numFmtId="0" fontId="53" fillId="0" borderId="237" xfId="43" applyFont="1" applyBorder="1" applyAlignment="1" applyProtection="1">
      <alignment horizontal="center" vertical="center"/>
      <protection locked="0"/>
    </xf>
    <xf numFmtId="0" fontId="138" fillId="0" borderId="0" xfId="43" quotePrefix="1" applyFont="1" applyProtection="1">
      <alignment vertical="center"/>
      <protection locked="0"/>
    </xf>
    <xf numFmtId="0" fontId="53" fillId="0" borderId="27" xfId="43" applyFont="1" applyBorder="1" applyAlignment="1" applyProtection="1">
      <alignment horizontal="center" vertical="center"/>
      <protection locked="0"/>
    </xf>
    <xf numFmtId="0" fontId="53" fillId="0" borderId="120" xfId="43" applyFont="1" applyBorder="1" applyAlignment="1" applyProtection="1">
      <alignment vertical="center" wrapText="1"/>
      <protection locked="0"/>
    </xf>
    <xf numFmtId="0" fontId="53" fillId="0" borderId="136" xfId="43" applyFont="1" applyBorder="1" applyAlignment="1" applyProtection="1">
      <alignment vertical="center" wrapText="1"/>
      <protection locked="0"/>
    </xf>
    <xf numFmtId="0" fontId="53" fillId="0" borderId="129" xfId="43" applyFont="1" applyBorder="1" applyAlignment="1" applyProtection="1">
      <alignment vertical="center" wrapText="1"/>
      <protection locked="0"/>
    </xf>
    <xf numFmtId="0" fontId="53" fillId="9" borderId="0" xfId="43" applyFont="1" applyFill="1" applyProtection="1">
      <alignment vertical="center"/>
      <protection locked="0"/>
    </xf>
    <xf numFmtId="0" fontId="79" fillId="0" borderId="27" xfId="10" applyFont="1" applyBorder="1" applyAlignment="1" applyProtection="1">
      <alignment vertical="center" textRotation="255"/>
      <protection locked="0"/>
    </xf>
    <xf numFmtId="0" fontId="79" fillId="9" borderId="0" xfId="10" applyFont="1" applyFill="1" applyProtection="1">
      <alignment vertical="center"/>
      <protection locked="0"/>
    </xf>
    <xf numFmtId="0" fontId="79" fillId="0" borderId="0" xfId="10" applyFont="1" applyBorder="1" applyProtection="1">
      <alignment vertical="center"/>
      <protection locked="0"/>
    </xf>
    <xf numFmtId="0" fontId="79" fillId="0" borderId="0" xfId="10" applyFont="1" applyProtection="1">
      <alignment vertical="center"/>
      <protection locked="0"/>
    </xf>
    <xf numFmtId="0" fontId="20" fillId="0" borderId="97" xfId="0" applyFont="1" applyFill="1" applyBorder="1" applyAlignment="1" applyProtection="1">
      <alignment horizontal="center" vertical="center"/>
      <protection locked="0"/>
    </xf>
    <xf numFmtId="0" fontId="307" fillId="0" borderId="5" xfId="0" applyFont="1" applyBorder="1" applyAlignment="1" applyProtection="1">
      <alignment vertical="center"/>
      <protection hidden="1"/>
    </xf>
    <xf numFmtId="0" fontId="42" fillId="0" borderId="37" xfId="0" applyFont="1" applyBorder="1" applyAlignment="1" applyProtection="1">
      <alignment vertical="center"/>
      <protection locked="0" hidden="1"/>
    </xf>
    <xf numFmtId="0" fontId="20" fillId="10" borderId="75" xfId="0" applyFont="1" applyFill="1" applyBorder="1" applyAlignment="1" applyProtection="1">
      <alignment vertical="center"/>
      <protection locked="0" hidden="1"/>
    </xf>
    <xf numFmtId="0" fontId="20" fillId="0" borderId="42" xfId="0" applyFont="1" applyBorder="1" applyAlignment="1" applyProtection="1">
      <alignment vertical="center"/>
      <protection locked="0" hidden="1"/>
    </xf>
    <xf numFmtId="0" fontId="311" fillId="0" borderId="51" xfId="0" applyFont="1" applyBorder="1" applyAlignment="1" applyProtection="1">
      <alignment horizontal="left" vertical="center" indent="1"/>
    </xf>
    <xf numFmtId="0" fontId="305" fillId="0" borderId="279" xfId="0" applyFont="1" applyBorder="1" applyAlignment="1" applyProtection="1">
      <alignment horizontal="left" vertical="center" indent="1"/>
    </xf>
    <xf numFmtId="0" fontId="305" fillId="0" borderId="47" xfId="0" applyFont="1" applyBorder="1" applyAlignment="1" applyProtection="1">
      <alignment horizontal="left" vertical="center"/>
    </xf>
    <xf numFmtId="0" fontId="42" fillId="10" borderId="73" xfId="0" applyFont="1" applyFill="1" applyBorder="1" applyAlignment="1" applyProtection="1">
      <alignment horizontal="center" vertical="center"/>
      <protection locked="0" hidden="1"/>
    </xf>
    <xf numFmtId="0" fontId="42" fillId="10" borderId="75" xfId="0" applyFont="1" applyFill="1" applyBorder="1" applyAlignment="1" applyProtection="1">
      <alignment vertical="center"/>
      <protection locked="0" hidden="1"/>
    </xf>
    <xf numFmtId="0" fontId="42" fillId="10" borderId="276" xfId="0" applyFont="1" applyFill="1" applyBorder="1" applyAlignment="1" applyProtection="1">
      <protection locked="0" hidden="1"/>
    </xf>
    <xf numFmtId="0" fontId="42" fillId="0" borderId="7" xfId="0" applyFont="1" applyBorder="1" applyAlignment="1" applyProtection="1">
      <protection locked="0" hidden="1"/>
    </xf>
    <xf numFmtId="0" fontId="42" fillId="0" borderId="0" xfId="0" applyFont="1" applyBorder="1" applyAlignment="1" applyProtection="1">
      <protection locked="0" hidden="1"/>
    </xf>
    <xf numFmtId="0" fontId="42" fillId="9" borderId="0" xfId="0" applyFont="1" applyFill="1" applyAlignment="1" applyProtection="1">
      <protection hidden="1"/>
    </xf>
    <xf numFmtId="0" fontId="42" fillId="0" borderId="0" xfId="0" applyFont="1" applyAlignment="1" applyProtection="1">
      <protection hidden="1"/>
    </xf>
    <xf numFmtId="0" fontId="42" fillId="0" borderId="5" xfId="0" applyFont="1" applyBorder="1" applyProtection="1"/>
    <xf numFmtId="0" fontId="42" fillId="0" borderId="0" xfId="0" applyFont="1" applyBorder="1" applyProtection="1"/>
    <xf numFmtId="0" fontId="304" fillId="0" borderId="0" xfId="0" applyFont="1" applyBorder="1" applyAlignment="1" applyProtection="1">
      <alignment vertical="center"/>
    </xf>
    <xf numFmtId="0" fontId="42" fillId="0" borderId="168" xfId="0" applyFont="1" applyBorder="1" applyProtection="1"/>
    <xf numFmtId="0" fontId="306" fillId="0" borderId="0" xfId="0" applyFont="1" applyBorder="1" applyProtection="1"/>
    <xf numFmtId="0" fontId="304" fillId="0" borderId="5" xfId="0" applyFont="1" applyBorder="1" applyAlignment="1" applyProtection="1">
      <alignment vertical="center"/>
    </xf>
    <xf numFmtId="0" fontId="42" fillId="0" borderId="161" xfId="0" applyFont="1" applyBorder="1" applyProtection="1"/>
    <xf numFmtId="0" fontId="42" fillId="0" borderId="0" xfId="0" applyFont="1" applyBorder="1" applyAlignment="1" applyProtection="1">
      <alignment vertical="center"/>
    </xf>
    <xf numFmtId="0" fontId="42" fillId="0" borderId="6" xfId="0" applyFont="1" applyBorder="1" applyAlignment="1" applyProtection="1">
      <alignment vertical="center"/>
    </xf>
    <xf numFmtId="0" fontId="307" fillId="0" borderId="1" xfId="0" applyFont="1" applyBorder="1" applyAlignment="1" applyProtection="1">
      <alignment horizontal="left" indent="4"/>
    </xf>
    <xf numFmtId="0" fontId="304" fillId="0" borderId="1" xfId="0" applyFont="1" applyBorder="1" applyAlignment="1" applyProtection="1">
      <alignment vertical="center"/>
    </xf>
    <xf numFmtId="0" fontId="42" fillId="0" borderId="1" xfId="0" applyFont="1" applyBorder="1" applyProtection="1"/>
    <xf numFmtId="0" fontId="42" fillId="0" borderId="285" xfId="0" applyFont="1" applyBorder="1" applyProtection="1"/>
    <xf numFmtId="0" fontId="307" fillId="0" borderId="5" xfId="0" applyFont="1" applyBorder="1" applyAlignment="1" applyProtection="1">
      <alignment vertical="center"/>
    </xf>
    <xf numFmtId="0" fontId="42" fillId="0" borderId="6" xfId="0" applyFont="1" applyBorder="1" applyAlignment="1" applyProtection="1">
      <alignment horizontal="left"/>
    </xf>
    <xf numFmtId="0" fontId="42" fillId="0" borderId="0" xfId="0" applyFont="1" applyBorder="1" applyAlignment="1" applyProtection="1"/>
    <xf numFmtId="0" fontId="304" fillId="0" borderId="0" xfId="0" applyFont="1" applyBorder="1" applyAlignment="1" applyProtection="1"/>
    <xf numFmtId="0" fontId="42" fillId="0" borderId="168" xfId="0" applyFont="1" applyBorder="1" applyAlignment="1" applyProtection="1"/>
    <xf numFmtId="0" fontId="304" fillId="0" borderId="0" xfId="0" applyFont="1" applyBorder="1" applyProtection="1"/>
    <xf numFmtId="0" fontId="304" fillId="0" borderId="0" xfId="0" applyFont="1" applyBorder="1" applyAlignment="1" applyProtection="1">
      <alignment horizontal="left" vertical="center"/>
    </xf>
    <xf numFmtId="0" fontId="304" fillId="0" borderId="0" xfId="0" applyFont="1" applyFill="1" applyBorder="1" applyAlignment="1" applyProtection="1">
      <alignment vertical="center"/>
    </xf>
    <xf numFmtId="0" fontId="42" fillId="3" borderId="8" xfId="0" applyFont="1" applyFill="1" applyBorder="1" applyAlignment="1" applyProtection="1">
      <alignment vertical="center"/>
    </xf>
    <xf numFmtId="0" fontId="307" fillId="3" borderId="5" xfId="0" applyFont="1" applyFill="1" applyBorder="1" applyAlignment="1" applyProtection="1">
      <alignment horizontal="left" vertical="center"/>
    </xf>
    <xf numFmtId="0" fontId="42" fillId="3" borderId="5" xfId="0" applyFont="1" applyFill="1" applyBorder="1" applyProtection="1"/>
    <xf numFmtId="0" fontId="42" fillId="3" borderId="161" xfId="0" applyFont="1" applyFill="1" applyBorder="1" applyProtection="1"/>
    <xf numFmtId="0" fontId="42" fillId="3" borderId="0" xfId="0" applyFont="1" applyFill="1" applyBorder="1" applyProtection="1"/>
    <xf numFmtId="0" fontId="42" fillId="3" borderId="168" xfId="0" applyFont="1" applyFill="1" applyBorder="1" applyProtection="1"/>
    <xf numFmtId="0" fontId="42" fillId="0" borderId="156" xfId="0" applyFont="1" applyBorder="1" applyProtection="1"/>
    <xf numFmtId="0" fontId="42" fillId="0" borderId="163" xfId="0" applyFont="1" applyBorder="1" applyProtection="1"/>
    <xf numFmtId="0" fontId="42" fillId="0" borderId="36" xfId="0" applyFont="1" applyBorder="1" applyProtection="1"/>
    <xf numFmtId="0" fontId="42" fillId="0" borderId="39" xfId="0" applyFont="1" applyBorder="1" applyProtection="1"/>
    <xf numFmtId="0" fontId="42" fillId="0" borderId="52" xfId="0" applyFont="1" applyBorder="1" applyProtection="1"/>
    <xf numFmtId="0" fontId="42" fillId="0" borderId="46" xfId="0" applyFont="1" applyBorder="1" applyProtection="1"/>
    <xf numFmtId="0" fontId="42" fillId="0" borderId="49" xfId="0" applyFont="1" applyBorder="1" applyProtection="1"/>
    <xf numFmtId="0" fontId="344" fillId="0" borderId="5" xfId="0" applyFont="1" applyBorder="1" applyProtection="1"/>
    <xf numFmtId="0" fontId="344" fillId="0" borderId="5" xfId="0" applyFont="1" applyBorder="1" applyAlignment="1" applyProtection="1">
      <alignment vertical="center"/>
    </xf>
    <xf numFmtId="0" fontId="23" fillId="0" borderId="5" xfId="0" applyFont="1" applyBorder="1" applyProtection="1"/>
    <xf numFmtId="0" fontId="23" fillId="0" borderId="49" xfId="0" applyFont="1" applyBorder="1" applyProtection="1"/>
    <xf numFmtId="0" fontId="23" fillId="0" borderId="41" xfId="0" applyFont="1" applyBorder="1" applyProtection="1"/>
    <xf numFmtId="0" fontId="23" fillId="0" borderId="44" xfId="0" applyFont="1" applyBorder="1" applyProtection="1"/>
    <xf numFmtId="0" fontId="42" fillId="0" borderId="47" xfId="0" applyFont="1" applyBorder="1" applyAlignment="1" applyProtection="1">
      <alignment vertical="center"/>
    </xf>
    <xf numFmtId="0" fontId="42" fillId="0" borderId="36" xfId="0" applyFont="1" applyBorder="1" applyAlignment="1" applyProtection="1">
      <alignment vertical="center"/>
    </xf>
    <xf numFmtId="0" fontId="42" fillId="0" borderId="51" xfId="0" applyFont="1" applyBorder="1" applyAlignment="1" applyProtection="1">
      <alignment horizontal="left" vertical="center" indent="1"/>
    </xf>
    <xf numFmtId="0" fontId="42" fillId="0" borderId="41" xfId="0" applyFont="1" applyBorder="1" applyAlignment="1" applyProtection="1">
      <alignment vertical="center"/>
    </xf>
    <xf numFmtId="0" fontId="42" fillId="0" borderId="41" xfId="0" applyFont="1" applyBorder="1" applyProtection="1"/>
    <xf numFmtId="0" fontId="42" fillId="0" borderId="44" xfId="0" applyFont="1" applyBorder="1" applyProtection="1"/>
    <xf numFmtId="0" fontId="42" fillId="0" borderId="39" xfId="0" applyFont="1" applyBorder="1" applyAlignment="1" applyProtection="1">
      <alignment vertical="center"/>
    </xf>
    <xf numFmtId="0" fontId="42" fillId="0" borderId="52" xfId="0" applyFont="1" applyBorder="1" applyAlignment="1" applyProtection="1">
      <alignment vertical="center"/>
    </xf>
    <xf numFmtId="0" fontId="42" fillId="0" borderId="41" xfId="0" applyFont="1" applyBorder="1" applyAlignment="1" applyProtection="1">
      <alignment vertical="center" readingOrder="1"/>
    </xf>
    <xf numFmtId="0" fontId="42" fillId="0" borderId="44" xfId="0" applyFont="1" applyBorder="1" applyAlignment="1" applyProtection="1">
      <alignment vertical="center" readingOrder="1"/>
    </xf>
    <xf numFmtId="0" fontId="42" fillId="0" borderId="7" xfId="0" applyFont="1" applyBorder="1" applyProtection="1"/>
    <xf numFmtId="0" fontId="42" fillId="0" borderId="12" xfId="0" applyFont="1" applyBorder="1" applyProtection="1"/>
    <xf numFmtId="0" fontId="20" fillId="10" borderId="59" xfId="0" applyFont="1" applyFill="1" applyBorder="1" applyAlignment="1" applyProtection="1">
      <alignment horizontal="center" vertical="center"/>
      <protection locked="0"/>
    </xf>
    <xf numFmtId="0" fontId="20" fillId="0" borderId="37" xfId="0" applyFont="1" applyBorder="1" applyAlignment="1" applyProtection="1">
      <alignment horizontal="center" vertical="center"/>
      <protection locked="0"/>
    </xf>
    <xf numFmtId="0" fontId="20" fillId="0" borderId="36" xfId="0" applyFont="1" applyBorder="1" applyAlignment="1" applyProtection="1">
      <alignment horizontal="center" vertical="center"/>
      <protection locked="0"/>
    </xf>
    <xf numFmtId="0" fontId="20" fillId="10" borderId="75" xfId="0" applyFont="1" applyFill="1" applyBorder="1" applyAlignment="1" applyProtection="1">
      <alignment horizontal="center" vertical="center"/>
      <protection locked="0"/>
    </xf>
    <xf numFmtId="0" fontId="20" fillId="0" borderId="9" xfId="0" applyFont="1" applyBorder="1" applyAlignment="1" applyProtection="1">
      <alignment horizontal="center" vertical="center"/>
      <protection locked="0"/>
    </xf>
    <xf numFmtId="0" fontId="20" fillId="0" borderId="5" xfId="0" applyFont="1" applyBorder="1" applyAlignment="1" applyProtection="1">
      <alignment horizontal="center" vertical="center"/>
      <protection locked="0"/>
    </xf>
    <xf numFmtId="0" fontId="20" fillId="0" borderId="9" xfId="0" applyFont="1" applyFill="1" applyBorder="1" applyAlignment="1" applyProtection="1">
      <alignment horizontal="center" vertical="center"/>
      <protection locked="0"/>
    </xf>
    <xf numFmtId="0" fontId="20" fillId="10" borderId="62"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protection locked="0"/>
    </xf>
    <xf numFmtId="0" fontId="20" fillId="10" borderId="73" xfId="0" applyFont="1" applyFill="1" applyBorder="1" applyAlignment="1" applyProtection="1">
      <alignment horizontal="center" vertical="center"/>
      <protection locked="0"/>
    </xf>
    <xf numFmtId="0" fontId="20" fillId="0" borderId="12" xfId="0" applyFont="1" applyBorder="1" applyAlignment="1" applyProtection="1">
      <alignment horizontal="center" vertical="center"/>
      <protection locked="0"/>
    </xf>
    <xf numFmtId="0" fontId="20" fillId="10" borderId="95" xfId="0" applyFont="1" applyFill="1" applyBorder="1" applyAlignment="1" applyProtection="1">
      <alignment horizontal="center" vertical="center"/>
      <protection locked="0"/>
    </xf>
    <xf numFmtId="0" fontId="20" fillId="0" borderId="10" xfId="0" applyFont="1" applyBorder="1" applyAlignment="1" applyProtection="1">
      <alignment horizontal="center" vertical="center"/>
      <protection locked="0"/>
    </xf>
    <xf numFmtId="0" fontId="20" fillId="10" borderId="76" xfId="0" applyFont="1" applyFill="1" applyBorder="1" applyAlignment="1" applyProtection="1">
      <alignment horizontal="center" vertical="center"/>
      <protection locked="0"/>
    </xf>
    <xf numFmtId="0" fontId="20" fillId="0" borderId="42" xfId="0" applyFont="1" applyBorder="1" applyAlignment="1" applyProtection="1">
      <alignment horizontal="center" vertical="center"/>
      <protection locked="0"/>
    </xf>
    <xf numFmtId="0" fontId="20" fillId="10" borderId="26" xfId="0" applyFont="1" applyFill="1" applyBorder="1" applyAlignment="1" applyProtection="1">
      <alignment horizontal="center" vertical="center"/>
      <protection locked="0"/>
    </xf>
    <xf numFmtId="0" fontId="42" fillId="10" borderId="28" xfId="0" applyFont="1" applyFill="1" applyBorder="1" applyAlignment="1" applyProtection="1">
      <alignment vertical="center"/>
      <protection locked="0"/>
    </xf>
    <xf numFmtId="0" fontId="42" fillId="0" borderId="12" xfId="0" applyFont="1" applyBorder="1" applyAlignment="1" applyProtection="1">
      <alignment vertical="center"/>
      <protection locked="0"/>
    </xf>
    <xf numFmtId="0" fontId="42" fillId="0" borderId="1" xfId="0" applyFont="1" applyBorder="1" applyAlignment="1" applyProtection="1">
      <alignment vertical="center"/>
      <protection locked="0"/>
    </xf>
    <xf numFmtId="0" fontId="20" fillId="10" borderId="27" xfId="0" applyFont="1" applyFill="1" applyBorder="1" applyAlignment="1" applyProtection="1">
      <alignment horizontal="center" vertical="center"/>
      <protection locked="0"/>
    </xf>
    <xf numFmtId="0" fontId="20" fillId="10" borderId="28" xfId="0" applyFont="1" applyFill="1" applyBorder="1" applyAlignment="1" applyProtection="1">
      <alignment horizontal="center" vertical="center"/>
      <protection locked="0"/>
    </xf>
    <xf numFmtId="0" fontId="20" fillId="0" borderId="26" xfId="0" applyFont="1" applyBorder="1" applyAlignment="1" applyProtection="1">
      <alignment horizontal="center" vertical="center"/>
      <protection locked="0"/>
    </xf>
    <xf numFmtId="0" fontId="20" fillId="0" borderId="27" xfId="0" applyFont="1" applyBorder="1" applyAlignment="1" applyProtection="1">
      <alignment horizontal="center" vertical="center"/>
      <protection locked="0"/>
    </xf>
    <xf numFmtId="0" fontId="20" fillId="10" borderId="2" xfId="0" applyFont="1" applyFill="1" applyBorder="1" applyAlignment="1" applyProtection="1">
      <alignment horizontal="center" vertical="center"/>
      <protection locked="0"/>
    </xf>
    <xf numFmtId="0" fontId="42" fillId="10" borderId="26" xfId="0" applyFont="1" applyFill="1" applyBorder="1" applyAlignment="1" applyProtection="1">
      <alignment vertical="center"/>
      <protection locked="0"/>
    </xf>
    <xf numFmtId="0" fontId="42" fillId="0" borderId="9" xfId="0" applyFont="1" applyBorder="1" applyAlignment="1" applyProtection="1">
      <alignment vertical="center"/>
      <protection locked="0"/>
    </xf>
    <xf numFmtId="0" fontId="42" fillId="0" borderId="5" xfId="0" applyFont="1" applyBorder="1" applyAlignment="1" applyProtection="1">
      <alignment vertical="center"/>
      <protection locked="0"/>
    </xf>
    <xf numFmtId="0" fontId="42" fillId="10" borderId="27" xfId="0" applyFont="1" applyFill="1" applyBorder="1" applyAlignment="1" applyProtection="1">
      <alignment vertical="center"/>
      <protection locked="0"/>
    </xf>
    <xf numFmtId="0" fontId="42" fillId="0" borderId="7" xfId="0" applyFont="1" applyBorder="1" applyAlignment="1" applyProtection="1">
      <alignment vertical="center"/>
      <protection locked="0"/>
    </xf>
    <xf numFmtId="0" fontId="42" fillId="0" borderId="0" xfId="0" applyFont="1" applyBorder="1" applyAlignment="1" applyProtection="1">
      <alignment vertical="center"/>
      <protection locked="0"/>
    </xf>
    <xf numFmtId="0" fontId="20" fillId="10" borderId="27" xfId="0" applyFont="1" applyFill="1" applyBorder="1" applyAlignment="1" applyProtection="1">
      <alignment vertical="center"/>
      <protection locked="0"/>
    </xf>
    <xf numFmtId="0" fontId="20" fillId="0" borderId="7" xfId="0" applyFont="1" applyBorder="1" applyAlignment="1" applyProtection="1">
      <alignment vertical="center"/>
      <protection locked="0"/>
    </xf>
    <xf numFmtId="0" fontId="20" fillId="0" borderId="27" xfId="0" applyFont="1" applyBorder="1" applyAlignment="1" applyProtection="1">
      <alignment vertical="center"/>
      <protection locked="0"/>
    </xf>
    <xf numFmtId="0" fontId="20" fillId="10" borderId="28" xfId="0" applyFont="1" applyFill="1" applyBorder="1" applyAlignment="1" applyProtection="1">
      <alignment vertical="center"/>
      <protection locked="0"/>
    </xf>
    <xf numFmtId="0" fontId="20" fillId="0" borderId="12" xfId="0" applyFont="1" applyBorder="1" applyAlignment="1" applyProtection="1">
      <alignment vertical="center"/>
      <protection locked="0"/>
    </xf>
    <xf numFmtId="0" fontId="20" fillId="10" borderId="26" xfId="0" applyFont="1" applyFill="1" applyBorder="1" applyAlignment="1" applyProtection="1">
      <alignment vertical="center"/>
      <protection locked="0"/>
    </xf>
    <xf numFmtId="0" fontId="20" fillId="0" borderId="9" xfId="0" applyFont="1" applyBorder="1" applyAlignment="1" applyProtection="1">
      <alignment vertical="center"/>
      <protection locked="0"/>
    </xf>
    <xf numFmtId="0" fontId="20" fillId="0" borderId="5" xfId="0" applyFont="1" applyBorder="1" applyAlignment="1" applyProtection="1">
      <alignment vertical="center"/>
      <protection locked="0"/>
    </xf>
    <xf numFmtId="0" fontId="20" fillId="0" borderId="1" xfId="0" applyFont="1" applyBorder="1" applyAlignment="1" applyProtection="1">
      <alignment vertical="center"/>
      <protection locked="0"/>
    </xf>
    <xf numFmtId="0" fontId="29" fillId="10" borderId="26" xfId="0" applyFont="1" applyFill="1" applyBorder="1" applyAlignment="1" applyProtection="1">
      <alignment vertical="center"/>
      <protection locked="0"/>
    </xf>
    <xf numFmtId="0" fontId="29" fillId="0" borderId="9" xfId="0" applyFont="1" applyBorder="1" applyAlignment="1" applyProtection="1">
      <alignment vertical="center"/>
      <protection locked="0"/>
    </xf>
    <xf numFmtId="0" fontId="41" fillId="0" borderId="26" xfId="0" applyFont="1" applyBorder="1" applyAlignment="1" applyProtection="1">
      <alignment vertical="center"/>
      <protection locked="0"/>
    </xf>
    <xf numFmtId="0" fontId="29" fillId="10" borderId="27" xfId="0" applyFont="1" applyFill="1" applyBorder="1" applyAlignment="1" applyProtection="1">
      <alignment vertical="center"/>
      <protection locked="0"/>
    </xf>
    <xf numFmtId="0" fontId="29" fillId="0" borderId="7" xfId="0" applyFont="1" applyBorder="1" applyAlignment="1" applyProtection="1">
      <alignment vertical="center"/>
      <protection locked="0"/>
    </xf>
    <xf numFmtId="0" fontId="41" fillId="0" borderId="7" xfId="0" applyFont="1" applyBorder="1" applyAlignment="1" applyProtection="1">
      <alignment vertical="center"/>
      <protection locked="0"/>
    </xf>
    <xf numFmtId="0" fontId="29" fillId="10" borderId="28" xfId="0" applyFont="1" applyFill="1" applyBorder="1" applyAlignment="1" applyProtection="1">
      <alignment horizontal="center" vertical="center"/>
      <protection locked="0"/>
    </xf>
    <xf numFmtId="0" fontId="29" fillId="0" borderId="12" xfId="0" applyFont="1" applyBorder="1" applyAlignment="1" applyProtection="1">
      <alignment horizontal="center" vertical="center"/>
      <protection locked="0"/>
    </xf>
    <xf numFmtId="0" fontId="20" fillId="0" borderId="0" xfId="0" applyFont="1" applyBorder="1" applyAlignment="1" applyProtection="1">
      <alignment horizontal="center" vertical="center"/>
      <protection locked="0"/>
    </xf>
    <xf numFmtId="0" fontId="20" fillId="0" borderId="41" xfId="0" applyFont="1" applyBorder="1" applyAlignment="1" applyProtection="1">
      <alignment horizontal="center" vertical="center"/>
      <protection locked="0"/>
    </xf>
    <xf numFmtId="0" fontId="20" fillId="10" borderId="59" xfId="0" applyFont="1" applyFill="1" applyBorder="1" applyAlignment="1" applyProtection="1">
      <alignment vertical="center"/>
      <protection locked="0"/>
    </xf>
    <xf numFmtId="0" fontId="20" fillId="0" borderId="93" xfId="0" applyFont="1" applyFill="1" applyBorder="1" applyAlignment="1" applyProtection="1">
      <alignment vertical="center"/>
      <protection locked="0"/>
    </xf>
    <xf numFmtId="0" fontId="20" fillId="0" borderId="37" xfId="0" applyFont="1" applyBorder="1" applyAlignment="1" applyProtection="1">
      <alignment vertical="center"/>
      <protection locked="0"/>
    </xf>
    <xf numFmtId="0" fontId="20" fillId="10" borderId="62" xfId="0" applyFont="1" applyFill="1" applyBorder="1" applyAlignment="1" applyProtection="1">
      <alignment vertical="center"/>
      <protection locked="0"/>
    </xf>
    <xf numFmtId="0" fontId="20" fillId="0" borderId="27" xfId="0" applyFont="1" applyFill="1" applyBorder="1" applyAlignment="1" applyProtection="1">
      <alignment horizontal="center" vertical="center"/>
      <protection locked="0"/>
    </xf>
    <xf numFmtId="0" fontId="20" fillId="10" borderId="76" xfId="0" applyFont="1" applyFill="1" applyBorder="1" applyAlignment="1" applyProtection="1">
      <alignment vertical="center"/>
      <protection locked="0"/>
    </xf>
    <xf numFmtId="0" fontId="20" fillId="0" borderId="41" xfId="0" applyFont="1" applyBorder="1" applyAlignment="1" applyProtection="1">
      <alignment vertical="center"/>
      <protection locked="0"/>
    </xf>
    <xf numFmtId="0" fontId="23" fillId="0" borderId="0" xfId="0" applyFont="1" applyProtection="1">
      <protection locked="0"/>
    </xf>
    <xf numFmtId="0" fontId="23" fillId="0" borderId="0" xfId="0" applyFont="1" applyAlignment="1" applyProtection="1">
      <alignment vertical="center"/>
      <protection locked="0"/>
    </xf>
    <xf numFmtId="0" fontId="23" fillId="0" borderId="0" xfId="0" applyFont="1" applyAlignment="1" applyProtection="1">
      <protection locked="0"/>
    </xf>
    <xf numFmtId="0" fontId="42" fillId="0" borderId="0" xfId="0" applyFont="1" applyProtection="1">
      <protection locked="0"/>
    </xf>
    <xf numFmtId="0" fontId="0" fillId="0" borderId="0" xfId="0" applyProtection="1">
      <protection locked="0"/>
    </xf>
    <xf numFmtId="0" fontId="42" fillId="0" borderId="0" xfId="0" applyFont="1" applyAlignment="1" applyProtection="1">
      <alignment vertical="center"/>
      <protection locked="0"/>
    </xf>
    <xf numFmtId="0" fontId="42" fillId="0" borderId="0" xfId="0" applyFont="1" applyAlignment="1" applyProtection="1">
      <protection locked="0"/>
    </xf>
    <xf numFmtId="0" fontId="316" fillId="0" borderId="0" xfId="0" applyFont="1" applyFill="1" applyAlignment="1" applyProtection="1">
      <alignment horizontal="center" vertical="center" wrapText="1"/>
    </xf>
    <xf numFmtId="0" fontId="0" fillId="0" borderId="0" xfId="0" applyFill="1" applyAlignment="1" applyProtection="1">
      <alignment horizontal="center" vertical="center" wrapText="1"/>
    </xf>
    <xf numFmtId="0" fontId="316" fillId="56" borderId="0" xfId="0" applyFont="1" applyFill="1" applyAlignment="1" applyProtection="1">
      <alignment horizontal="center" vertical="center" wrapText="1"/>
    </xf>
    <xf numFmtId="0" fontId="316" fillId="13" borderId="0" xfId="0" applyFont="1" applyFill="1" applyAlignment="1" applyProtection="1">
      <alignment horizontal="center" vertical="center" wrapText="1"/>
    </xf>
    <xf numFmtId="0" fontId="316" fillId="55" borderId="0" xfId="0" applyFont="1" applyFill="1" applyAlignment="1" applyProtection="1">
      <alignment horizontal="center" vertical="center" wrapText="1"/>
    </xf>
    <xf numFmtId="0" fontId="313" fillId="9" borderId="0" xfId="0" applyFont="1" applyFill="1" applyAlignment="1" applyProtection="1">
      <alignment vertical="center"/>
      <protection hidden="1"/>
    </xf>
    <xf numFmtId="0" fontId="0" fillId="9" borderId="0" xfId="0" applyFill="1" applyAlignment="1" applyProtection="1">
      <alignment vertical="center" wrapText="1"/>
      <protection hidden="1"/>
    </xf>
    <xf numFmtId="0" fontId="0" fillId="9" borderId="0" xfId="0" applyFill="1" applyAlignment="1" applyProtection="1">
      <alignment horizontal="center" vertical="center" wrapText="1"/>
      <protection hidden="1"/>
    </xf>
    <xf numFmtId="0" fontId="173" fillId="0" borderId="0" xfId="0" applyFont="1" applyAlignment="1" applyProtection="1">
      <alignment vertical="center"/>
      <protection hidden="1"/>
    </xf>
    <xf numFmtId="0" fontId="155" fillId="11" borderId="0" xfId="0" applyFont="1" applyFill="1" applyAlignment="1" applyProtection="1">
      <alignment horizontal="left" vertical="center"/>
    </xf>
    <xf numFmtId="0" fontId="30" fillId="3" borderId="0" xfId="0" applyFont="1" applyFill="1" applyAlignment="1" applyProtection="1">
      <alignment vertical="center"/>
    </xf>
    <xf numFmtId="0" fontId="28" fillId="3" borderId="0" xfId="0" applyFont="1" applyFill="1" applyAlignment="1" applyProtection="1">
      <alignment vertical="center"/>
    </xf>
    <xf numFmtId="0" fontId="57" fillId="3" borderId="0" xfId="0" applyFont="1" applyFill="1" applyAlignment="1" applyProtection="1">
      <alignment vertical="center"/>
    </xf>
    <xf numFmtId="0" fontId="149" fillId="9" borderId="0" xfId="0" applyFont="1" applyFill="1" applyBorder="1" applyAlignment="1" applyProtection="1">
      <alignment vertical="center"/>
    </xf>
    <xf numFmtId="0" fontId="155" fillId="9" borderId="0" xfId="0" applyFont="1" applyFill="1" applyAlignment="1" applyProtection="1">
      <alignment horizontal="left" vertical="center"/>
    </xf>
    <xf numFmtId="0" fontId="105" fillId="9" borderId="0" xfId="43" applyNumberFormat="1" applyFont="1" applyFill="1" applyAlignment="1" applyProtection="1">
      <alignment vertical="center"/>
    </xf>
    <xf numFmtId="0" fontId="52" fillId="9" borderId="0" xfId="0" applyFont="1" applyFill="1" applyBorder="1" applyAlignment="1" applyProtection="1">
      <alignment horizontal="left" vertical="center"/>
    </xf>
    <xf numFmtId="0" fontId="0" fillId="9" borderId="0" xfId="0" applyFill="1" applyBorder="1" applyAlignment="1" applyProtection="1">
      <alignment vertical="center"/>
    </xf>
    <xf numFmtId="0" fontId="0" fillId="3" borderId="0" xfId="0" applyFont="1" applyFill="1" applyAlignment="1" applyProtection="1">
      <alignment vertical="center"/>
    </xf>
    <xf numFmtId="0" fontId="222" fillId="3" borderId="222" xfId="6" applyFont="1" applyFill="1" applyBorder="1" applyAlignment="1" applyProtection="1">
      <alignment vertical="center"/>
    </xf>
    <xf numFmtId="0" fontId="178" fillId="3" borderId="224" xfId="6" applyFont="1" applyFill="1" applyBorder="1" applyAlignment="1" applyProtection="1">
      <alignment vertical="center"/>
    </xf>
    <xf numFmtId="0" fontId="188" fillId="9" borderId="0" xfId="0" applyFont="1" applyFill="1" applyProtection="1"/>
    <xf numFmtId="0" fontId="167" fillId="9" borderId="0" xfId="0" applyFont="1" applyFill="1" applyProtection="1"/>
    <xf numFmtId="0" fontId="353" fillId="3" borderId="0" xfId="0" applyFont="1" applyFill="1" applyAlignment="1" applyProtection="1">
      <alignment horizontal="left"/>
    </xf>
    <xf numFmtId="0" fontId="273" fillId="3" borderId="0" xfId="0" applyFont="1" applyFill="1" applyAlignment="1" applyProtection="1">
      <alignment vertical="center"/>
    </xf>
    <xf numFmtId="0" fontId="354" fillId="3" borderId="0" xfId="0" applyFont="1" applyFill="1" applyAlignment="1" applyProtection="1">
      <alignment horizontal="left" vertical="center"/>
    </xf>
    <xf numFmtId="187" fontId="24" fillId="9" borderId="0" xfId="43" applyNumberFormat="1" applyFont="1" applyFill="1" applyBorder="1" applyAlignment="1" applyProtection="1">
      <alignment horizontal="left" vertical="center" indent="1"/>
    </xf>
    <xf numFmtId="0" fontId="187" fillId="9" borderId="0" xfId="0" applyFont="1" applyFill="1" applyAlignment="1" applyProtection="1">
      <alignment horizontal="left"/>
      <protection hidden="1"/>
    </xf>
    <xf numFmtId="0" fontId="0" fillId="9" borderId="0" xfId="0" applyFont="1" applyFill="1" applyAlignment="1" applyProtection="1">
      <alignment horizontal="left"/>
      <protection hidden="1"/>
    </xf>
    <xf numFmtId="0" fontId="52" fillId="0" borderId="50" xfId="43" applyNumberFormat="1" applyFont="1" applyBorder="1" applyAlignment="1" applyProtection="1">
      <alignment vertical="center"/>
    </xf>
    <xf numFmtId="0" fontId="114" fillId="33" borderId="0" xfId="43" applyNumberFormat="1" applyFont="1" applyFill="1" applyAlignment="1" applyProtection="1">
      <alignment horizontal="center" vertical="center"/>
    </xf>
    <xf numFmtId="0" fontId="107" fillId="33" borderId="0" xfId="43" applyNumberFormat="1" applyFont="1" applyFill="1" applyAlignment="1" applyProtection="1">
      <alignment horizontal="center" vertical="center"/>
    </xf>
    <xf numFmtId="0" fontId="0" fillId="57" borderId="0" xfId="0" applyFill="1" applyAlignment="1" applyProtection="1">
      <alignment horizontal="left"/>
    </xf>
    <xf numFmtId="0" fontId="0" fillId="57" borderId="0" xfId="0" applyFill="1" applyProtection="1"/>
    <xf numFmtId="0" fontId="0" fillId="0" borderId="0" xfId="0" applyAlignment="1" applyProtection="1">
      <alignment horizontal="right"/>
    </xf>
    <xf numFmtId="0" fontId="0" fillId="42" borderId="0" xfId="0" applyFill="1" applyAlignment="1" applyProtection="1">
      <alignment horizontal="left"/>
    </xf>
    <xf numFmtId="0" fontId="0" fillId="15" borderId="0" xfId="0" applyFill="1" applyAlignment="1" applyProtection="1">
      <alignment horizontal="left"/>
    </xf>
    <xf numFmtId="0" fontId="0" fillId="45" borderId="0" xfId="0" applyFill="1" applyAlignment="1" applyProtection="1">
      <alignment horizontal="left"/>
    </xf>
    <xf numFmtId="0" fontId="118" fillId="0" borderId="0" xfId="43" quotePrefix="1" applyNumberFormat="1" applyFont="1" applyAlignment="1" applyProtection="1">
      <alignment vertical="center"/>
    </xf>
    <xf numFmtId="0" fontId="41" fillId="33" borderId="0" xfId="0" applyFont="1" applyFill="1" applyAlignment="1" applyProtection="1">
      <alignment horizontal="center"/>
    </xf>
    <xf numFmtId="0" fontId="52" fillId="33" borderId="0" xfId="0" applyFont="1" applyFill="1" applyAlignment="1" applyProtection="1">
      <alignment horizontal="center"/>
    </xf>
    <xf numFmtId="0" fontId="339" fillId="33" borderId="0" xfId="0" applyFont="1" applyFill="1" applyAlignment="1" applyProtection="1">
      <alignment horizontal="center"/>
    </xf>
    <xf numFmtId="0" fontId="0" fillId="0" borderId="4" xfId="0" applyFont="1" applyFill="1" applyBorder="1" applyAlignment="1" applyProtection="1">
      <alignment horizontal="center" vertical="center"/>
      <protection hidden="1"/>
    </xf>
    <xf numFmtId="188" fontId="0" fillId="0" borderId="4" xfId="0" applyNumberFormat="1" applyFont="1" applyFill="1" applyBorder="1" applyAlignment="1" applyProtection="1">
      <alignment vertical="center"/>
      <protection hidden="1"/>
    </xf>
    <xf numFmtId="0" fontId="0" fillId="9" borderId="0" xfId="0" applyFont="1" applyFill="1" applyProtection="1">
      <protection hidden="1"/>
    </xf>
    <xf numFmtId="0" fontId="0" fillId="9" borderId="0" xfId="0" applyFont="1" applyFill="1" applyAlignment="1" applyProtection="1">
      <alignment vertical="center"/>
      <protection hidden="1"/>
    </xf>
    <xf numFmtId="0" fontId="356" fillId="3" borderId="6" xfId="0" applyFont="1" applyFill="1" applyBorder="1" applyAlignment="1" applyProtection="1">
      <alignment horizontal="left"/>
      <protection hidden="1"/>
    </xf>
    <xf numFmtId="0" fontId="78" fillId="0" borderId="27" xfId="0" applyFont="1" applyFill="1" applyBorder="1" applyAlignment="1">
      <alignment horizontal="center" vertical="center"/>
    </xf>
    <xf numFmtId="0" fontId="118" fillId="0" borderId="3" xfId="0" applyFont="1" applyFill="1" applyBorder="1" applyAlignment="1">
      <alignment horizontal="left" vertical="center"/>
    </xf>
    <xf numFmtId="0" fontId="118" fillId="0" borderId="4" xfId="0" applyFont="1" applyFill="1" applyBorder="1" applyAlignment="1">
      <alignment horizontal="left" vertical="center"/>
    </xf>
    <xf numFmtId="0" fontId="118" fillId="0" borderId="5" xfId="0" applyFont="1" applyFill="1" applyBorder="1" applyAlignment="1">
      <alignment horizontal="left" vertical="center" shrinkToFit="1"/>
    </xf>
    <xf numFmtId="0" fontId="118" fillId="0" borderId="0" xfId="0" applyFont="1" applyFill="1" applyBorder="1" applyAlignment="1">
      <alignment horizontal="left" vertical="center" shrinkToFit="1"/>
    </xf>
    <xf numFmtId="0" fontId="118" fillId="0" borderId="6" xfId="0" applyFont="1" applyFill="1" applyBorder="1" applyAlignment="1">
      <alignment horizontal="left" vertical="center" indent="1"/>
    </xf>
    <xf numFmtId="0" fontId="118" fillId="0" borderId="0" xfId="0" applyFont="1" applyFill="1" applyBorder="1" applyAlignment="1">
      <alignment horizontal="left" vertical="center" indent="1"/>
    </xf>
    <xf numFmtId="0" fontId="118" fillId="0" borderId="3" xfId="0" applyFont="1" applyFill="1" applyBorder="1" applyAlignment="1" applyProtection="1">
      <alignment horizontal="left" vertical="center"/>
    </xf>
    <xf numFmtId="0" fontId="118" fillId="0" borderId="4" xfId="0" applyFont="1" applyFill="1" applyBorder="1" applyAlignment="1" applyProtection="1">
      <alignment horizontal="left" vertical="center"/>
    </xf>
    <xf numFmtId="0" fontId="105" fillId="0" borderId="0" xfId="0" applyFont="1" applyFill="1" applyAlignment="1" applyProtection="1">
      <alignment vertical="center"/>
    </xf>
    <xf numFmtId="0" fontId="105" fillId="58" borderId="0" xfId="0" applyFont="1" applyFill="1" applyAlignment="1" applyProtection="1">
      <alignment vertical="center"/>
    </xf>
    <xf numFmtId="0" fontId="58" fillId="0" borderId="0" xfId="0" applyFont="1" applyFill="1" applyAlignment="1">
      <alignment horizontal="center" vertical="center"/>
    </xf>
    <xf numFmtId="0" fontId="58" fillId="0" borderId="0" xfId="0" applyFont="1" applyFill="1"/>
    <xf numFmtId="0" fontId="58" fillId="0" borderId="0" xfId="0" applyFont="1"/>
    <xf numFmtId="0" fontId="58" fillId="9" borderId="0" xfId="0" applyFont="1" applyFill="1"/>
    <xf numFmtId="0" fontId="58" fillId="0" borderId="0" xfId="0" applyFont="1" applyFill="1" applyAlignment="1">
      <alignment horizontal="center"/>
    </xf>
    <xf numFmtId="0" fontId="118" fillId="0" borderId="0" xfId="0" applyFont="1" applyFill="1" applyAlignment="1"/>
    <xf numFmtId="0" fontId="59" fillId="0" borderId="0" xfId="0" applyFont="1" applyFill="1" applyAlignment="1">
      <alignment horizontal="left"/>
    </xf>
    <xf numFmtId="0" fontId="59" fillId="0" borderId="1" xfId="0" applyFont="1" applyFill="1" applyBorder="1" applyAlignment="1">
      <alignment horizontal="left" shrinkToFit="1"/>
    </xf>
    <xf numFmtId="0" fontId="59" fillId="0" borderId="0" xfId="0" applyFont="1" applyFill="1" applyBorder="1" applyAlignment="1">
      <alignment horizontal="left" shrinkToFit="1"/>
    </xf>
    <xf numFmtId="0" fontId="59" fillId="0" borderId="10" xfId="0" applyFont="1" applyFill="1" applyBorder="1" applyAlignment="1">
      <alignment horizontal="center" vertical="center"/>
    </xf>
    <xf numFmtId="0" fontId="118" fillId="0" borderId="2" xfId="0" applyFont="1" applyFill="1" applyBorder="1" applyAlignment="1">
      <alignment horizontal="center" vertical="center"/>
    </xf>
    <xf numFmtId="0" fontId="58" fillId="0" borderId="10" xfId="0" applyFont="1" applyFill="1" applyBorder="1" applyAlignment="1">
      <alignment horizontal="left" vertical="center" indent="1"/>
    </xf>
    <xf numFmtId="0" fontId="59" fillId="0" borderId="2" xfId="0" applyFont="1" applyFill="1" applyBorder="1" applyAlignment="1" applyProtection="1">
      <alignment horizontal="center" vertical="center"/>
      <protection locked="0"/>
    </xf>
    <xf numFmtId="0" fontId="118" fillId="0" borderId="8" xfId="0" applyFont="1" applyFill="1" applyBorder="1" applyAlignment="1">
      <alignment horizontal="left" vertical="center"/>
    </xf>
    <xf numFmtId="0" fontId="118" fillId="0" borderId="5" xfId="0" applyFont="1" applyFill="1" applyBorder="1" applyAlignment="1">
      <alignment horizontal="left" vertical="center"/>
    </xf>
    <xf numFmtId="0" fontId="118" fillId="0" borderId="9" xfId="0" applyFont="1" applyFill="1" applyBorder="1" applyAlignment="1">
      <alignment horizontal="left" vertical="center"/>
    </xf>
    <xf numFmtId="0" fontId="118" fillId="0" borderId="11" xfId="0" applyFont="1" applyFill="1" applyBorder="1" applyAlignment="1">
      <alignment horizontal="left" vertical="center"/>
    </xf>
    <xf numFmtId="0" fontId="118" fillId="0" borderId="1" xfId="0" applyFont="1" applyFill="1" applyBorder="1" applyAlignment="1">
      <alignment horizontal="left" vertical="center"/>
    </xf>
    <xf numFmtId="0" fontId="58" fillId="0" borderId="12" xfId="0" applyFont="1" applyFill="1" applyBorder="1" applyAlignment="1">
      <alignment horizontal="left" vertical="center"/>
    </xf>
    <xf numFmtId="0" fontId="112" fillId="0" borderId="2" xfId="0" applyFont="1" applyFill="1" applyBorder="1" applyAlignment="1">
      <alignment horizontal="center" vertical="center"/>
    </xf>
    <xf numFmtId="0" fontId="58" fillId="0" borderId="5" xfId="0" applyFont="1" applyFill="1" applyBorder="1" applyAlignment="1">
      <alignment horizontal="left" shrinkToFit="1"/>
    </xf>
    <xf numFmtId="0" fontId="58" fillId="0" borderId="9" xfId="0" applyFont="1" applyFill="1" applyBorder="1" applyAlignment="1">
      <alignment horizontal="left" shrinkToFit="1"/>
    </xf>
    <xf numFmtId="0" fontId="118" fillId="0" borderId="0" xfId="0" applyFont="1" applyFill="1" applyBorder="1" applyAlignment="1">
      <alignment horizontal="left" vertical="center"/>
    </xf>
    <xf numFmtId="0" fontId="58" fillId="0" borderId="0" xfId="0" applyFont="1" applyFill="1" applyBorder="1" applyAlignment="1">
      <alignment horizontal="left" vertical="center" shrinkToFit="1"/>
    </xf>
    <xf numFmtId="0" fontId="58" fillId="0" borderId="7" xfId="0" applyFont="1" applyFill="1" applyBorder="1" applyAlignment="1">
      <alignment horizontal="left" shrinkToFit="1"/>
    </xf>
    <xf numFmtId="0" fontId="58" fillId="0" borderId="6" xfId="0" applyFont="1" applyFill="1" applyBorder="1" applyAlignment="1">
      <alignment horizontal="left" vertical="center"/>
    </xf>
    <xf numFmtId="0" fontId="58" fillId="0" borderId="0" xfId="0" applyFont="1" applyFill="1" applyBorder="1" applyAlignment="1">
      <alignment horizontal="left" vertical="center"/>
    </xf>
    <xf numFmtId="0" fontId="58" fillId="0" borderId="0" xfId="0" applyFont="1" applyFill="1" applyAlignment="1">
      <alignment vertical="center"/>
    </xf>
    <xf numFmtId="0" fontId="58" fillId="0" borderId="0" xfId="0" applyFont="1" applyFill="1" applyAlignment="1">
      <alignment horizontal="left" vertical="center"/>
    </xf>
    <xf numFmtId="0" fontId="58" fillId="0" borderId="7" xfId="0" applyFont="1" applyFill="1" applyBorder="1" applyAlignment="1">
      <alignment horizontal="left"/>
    </xf>
    <xf numFmtId="0" fontId="284" fillId="0" borderId="2" xfId="0" applyFont="1" applyFill="1" applyBorder="1" applyAlignment="1" applyProtection="1">
      <alignment horizontal="center" vertical="center"/>
    </xf>
    <xf numFmtId="0" fontId="118" fillId="0" borderId="1" xfId="0" applyFont="1" applyFill="1" applyBorder="1" applyAlignment="1">
      <alignment horizontal="left" vertical="center" shrinkToFit="1"/>
    </xf>
    <xf numFmtId="0" fontId="58" fillId="0" borderId="1" xfId="0" applyFont="1" applyFill="1" applyBorder="1" applyAlignment="1">
      <alignment horizontal="left" shrinkToFit="1"/>
    </xf>
    <xf numFmtId="0" fontId="58" fillId="0" borderId="12" xfId="0" applyFont="1" applyFill="1" applyBorder="1" applyAlignment="1">
      <alignment horizontal="left" shrinkToFit="1"/>
    </xf>
    <xf numFmtId="0" fontId="112" fillId="0" borderId="2" xfId="0" applyFont="1" applyFill="1" applyBorder="1" applyAlignment="1" applyProtection="1">
      <alignment horizontal="center" vertical="center"/>
    </xf>
    <xf numFmtId="0" fontId="58" fillId="0" borderId="7" xfId="0" applyFont="1" applyFill="1" applyBorder="1" applyAlignment="1">
      <alignment horizontal="left" vertical="center" shrinkToFit="1"/>
    </xf>
    <xf numFmtId="0" fontId="113" fillId="0" borderId="0" xfId="0" applyFont="1" applyFill="1" applyBorder="1" applyAlignment="1">
      <alignment horizontal="left"/>
    </xf>
    <xf numFmtId="0" fontId="58" fillId="0" borderId="0" xfId="0" applyFont="1" applyFill="1" applyBorder="1" applyAlignment="1">
      <alignment horizontal="left" shrinkToFit="1"/>
    </xf>
    <xf numFmtId="0" fontId="118" fillId="0" borderId="9" xfId="0" applyFont="1" applyFill="1" applyBorder="1" applyAlignment="1">
      <alignment horizontal="left" vertical="center" wrapText="1"/>
    </xf>
    <xf numFmtId="0" fontId="118" fillId="0" borderId="11" xfId="0" applyFont="1" applyFill="1" applyBorder="1" applyAlignment="1">
      <alignment horizontal="left" vertical="center" wrapText="1" indent="1"/>
    </xf>
    <xf numFmtId="0" fontId="118" fillId="0" borderId="1" xfId="0" applyFont="1" applyFill="1" applyBorder="1" applyAlignment="1">
      <alignment horizontal="left" vertical="center" indent="1"/>
    </xf>
    <xf numFmtId="0" fontId="118" fillId="0" borderId="1" xfId="0" applyFont="1" applyFill="1" applyBorder="1" applyAlignment="1">
      <alignment horizontal="left" vertical="center" wrapText="1" indent="1"/>
    </xf>
    <xf numFmtId="0" fontId="118" fillId="0" borderId="12" xfId="0" applyFont="1" applyFill="1" applyBorder="1" applyAlignment="1">
      <alignment horizontal="left" vertical="center" wrapText="1" indent="1"/>
    </xf>
    <xf numFmtId="0" fontId="58" fillId="0" borderId="4" xfId="0" applyFont="1" applyFill="1" applyBorder="1" applyAlignment="1">
      <alignment horizontal="left"/>
    </xf>
    <xf numFmtId="0" fontId="58" fillId="0" borderId="10" xfId="0" applyFont="1" applyFill="1" applyBorder="1" applyAlignment="1">
      <alignment horizontal="left"/>
    </xf>
    <xf numFmtId="0" fontId="118" fillId="0" borderId="10" xfId="0" applyFont="1" applyFill="1" applyBorder="1" applyAlignment="1">
      <alignment horizontal="center" vertical="center"/>
    </xf>
    <xf numFmtId="0" fontId="118" fillId="0" borderId="5" xfId="0" applyFont="1" applyFill="1" applyBorder="1" applyAlignment="1" applyProtection="1">
      <alignment horizontal="center" vertical="center" shrinkToFit="1"/>
      <protection locked="0"/>
    </xf>
    <xf numFmtId="0" fontId="58" fillId="0" borderId="5" xfId="0" applyFont="1" applyFill="1" applyBorder="1" applyAlignment="1">
      <alignment horizontal="left" vertical="center"/>
    </xf>
    <xf numFmtId="0" fontId="118" fillId="0" borderId="5" xfId="0" applyFont="1" applyFill="1" applyBorder="1" applyAlignment="1">
      <alignment horizontal="left"/>
    </xf>
    <xf numFmtId="0" fontId="118" fillId="0" borderId="9" xfId="0" applyFont="1" applyFill="1" applyBorder="1" applyAlignment="1">
      <alignment horizontal="left"/>
    </xf>
    <xf numFmtId="0" fontId="118" fillId="0" borderId="0" xfId="0" applyFont="1" applyFill="1" applyBorder="1" applyAlignment="1" applyProtection="1">
      <alignment horizontal="center" vertical="center" shrinkToFit="1"/>
      <protection locked="0"/>
    </xf>
    <xf numFmtId="0" fontId="118" fillId="0" borderId="0" xfId="0" applyFont="1" applyFill="1" applyBorder="1" applyAlignment="1">
      <alignment horizontal="left"/>
    </xf>
    <xf numFmtId="0" fontId="118" fillId="0" borderId="7" xfId="0" applyFont="1" applyFill="1" applyBorder="1" applyAlignment="1">
      <alignment horizontal="left"/>
    </xf>
    <xf numFmtId="0" fontId="118" fillId="0" borderId="1" xfId="0" applyFont="1" applyFill="1" applyBorder="1" applyAlignment="1" applyProtection="1">
      <alignment horizontal="center" vertical="center" shrinkToFit="1"/>
      <protection locked="0"/>
    </xf>
    <xf numFmtId="0" fontId="58" fillId="0" borderId="1" xfId="0" applyFont="1" applyFill="1" applyBorder="1" applyAlignment="1">
      <alignment horizontal="left" vertical="center"/>
    </xf>
    <xf numFmtId="0" fontId="118" fillId="0" borderId="1" xfId="0" applyFont="1" applyFill="1" applyBorder="1" applyAlignment="1">
      <alignment horizontal="left"/>
    </xf>
    <xf numFmtId="0" fontId="118" fillId="0" borderId="12" xfId="0" applyFont="1" applyFill="1" applyBorder="1" applyAlignment="1">
      <alignment horizontal="left"/>
    </xf>
    <xf numFmtId="0" fontId="118" fillId="0" borderId="2" xfId="0" applyFont="1" applyFill="1" applyBorder="1" applyAlignment="1">
      <alignment horizontal="center" vertical="center" wrapText="1"/>
    </xf>
    <xf numFmtId="0" fontId="78" fillId="0" borderId="3" xfId="0" applyFont="1" applyFill="1" applyBorder="1" applyAlignment="1">
      <alignment horizontal="left" vertical="center" indent="1"/>
    </xf>
    <xf numFmtId="0" fontId="118" fillId="0" borderId="10" xfId="0" applyFont="1" applyFill="1" applyBorder="1" applyAlignment="1">
      <alignment horizontal="left" vertical="center" indent="1"/>
    </xf>
    <xf numFmtId="0" fontId="118" fillId="0" borderId="1" xfId="0" applyFont="1" applyFill="1" applyBorder="1" applyAlignment="1">
      <alignment vertical="center" shrinkToFit="1"/>
    </xf>
    <xf numFmtId="0" fontId="118" fillId="0" borderId="3" xfId="0" applyFont="1" applyFill="1" applyBorder="1" applyAlignment="1">
      <alignment vertical="center" shrinkToFit="1"/>
    </xf>
    <xf numFmtId="0" fontId="118" fillId="0" borderId="10" xfId="0" applyFont="1" applyFill="1" applyBorder="1" applyAlignment="1">
      <alignment vertical="center" shrinkToFit="1"/>
    </xf>
    <xf numFmtId="0" fontId="78" fillId="0" borderId="2" xfId="0" applyFont="1" applyFill="1" applyBorder="1" applyAlignment="1">
      <alignment horizontal="left" vertical="center"/>
    </xf>
    <xf numFmtId="0" fontId="118" fillId="0" borderId="3" xfId="0" applyFont="1" applyFill="1" applyBorder="1" applyAlignment="1">
      <alignment horizontal="left" vertical="center" indent="1"/>
    </xf>
    <xf numFmtId="0" fontId="118" fillId="0" borderId="4" xfId="0" applyFont="1" applyFill="1" applyBorder="1" applyAlignment="1" applyProtection="1">
      <alignment horizontal="center" vertical="center"/>
      <protection locked="0"/>
    </xf>
    <xf numFmtId="0" fontId="118" fillId="0" borderId="4" xfId="0" applyFont="1" applyFill="1" applyBorder="1" applyAlignment="1">
      <alignment horizontal="left" vertical="center" indent="1"/>
    </xf>
    <xf numFmtId="0" fontId="58" fillId="0" borderId="4" xfId="0" applyFont="1" applyFill="1" applyBorder="1" applyAlignment="1">
      <alignment horizontal="left" indent="1"/>
    </xf>
    <xf numFmtId="0" fontId="118" fillId="0" borderId="4" xfId="0" applyFont="1" applyFill="1" applyBorder="1" applyAlignment="1">
      <alignment horizontal="left" indent="1"/>
    </xf>
    <xf numFmtId="0" fontId="118" fillId="0" borderId="10" xfId="0" applyFont="1" applyFill="1" applyBorder="1" applyAlignment="1">
      <alignment horizontal="left" indent="1"/>
    </xf>
    <xf numFmtId="0" fontId="118" fillId="0" borderId="0" xfId="0" applyFont="1" applyFill="1" applyBorder="1" applyAlignment="1" applyProtection="1">
      <alignment horizontal="center" vertical="center"/>
      <protection locked="0"/>
    </xf>
    <xf numFmtId="0" fontId="118" fillId="0" borderId="0" xfId="0" applyFont="1" applyFill="1" applyBorder="1" applyAlignment="1">
      <alignment horizontal="center" vertical="center"/>
    </xf>
    <xf numFmtId="0" fontId="284" fillId="0" borderId="5" xfId="0" applyFont="1" applyFill="1" applyBorder="1" applyAlignment="1">
      <alignment vertical="center" shrinkToFit="1"/>
    </xf>
    <xf numFmtId="0" fontId="118" fillId="0" borderId="5" xfId="0" applyFont="1" applyFill="1" applyBorder="1" applyAlignment="1" applyProtection="1">
      <alignment horizontal="center" vertical="center"/>
      <protection locked="0"/>
    </xf>
    <xf numFmtId="0" fontId="118" fillId="0" borderId="9" xfId="0" applyFont="1" applyFill="1" applyBorder="1" applyAlignment="1">
      <alignment horizontal="left" indent="1"/>
    </xf>
    <xf numFmtId="0" fontId="58" fillId="0" borderId="0" xfId="0" applyFont="1" applyFill="1" applyBorder="1" applyAlignment="1" applyProtection="1">
      <alignment horizontal="center" vertical="center"/>
      <protection locked="0"/>
    </xf>
    <xf numFmtId="0" fontId="58" fillId="0" borderId="1" xfId="0" applyFont="1" applyFill="1" applyBorder="1" applyAlignment="1">
      <alignment horizontal="left" indent="1"/>
    </xf>
    <xf numFmtId="0" fontId="118" fillId="0" borderId="12" xfId="0" applyFont="1" applyFill="1" applyBorder="1" applyAlignment="1">
      <alignment horizontal="left" indent="1"/>
    </xf>
    <xf numFmtId="0" fontId="78" fillId="0" borderId="2" xfId="0" applyFont="1" applyFill="1" applyBorder="1" applyAlignment="1">
      <alignment horizontal="left" vertical="center" wrapText="1"/>
    </xf>
    <xf numFmtId="0" fontId="118" fillId="0" borderId="4" xfId="0" applyFont="1" applyFill="1" applyBorder="1" applyAlignment="1">
      <alignment vertical="center"/>
    </xf>
    <xf numFmtId="0" fontId="118" fillId="0" borderId="10" xfId="0" applyFont="1" applyFill="1" applyBorder="1" applyAlignment="1">
      <alignment vertical="center"/>
    </xf>
    <xf numFmtId="0" fontId="59" fillId="0" borderId="4" xfId="0" applyFont="1" applyFill="1" applyBorder="1" applyAlignment="1" applyProtection="1">
      <alignment horizontal="center" vertical="center"/>
      <protection locked="0"/>
    </xf>
    <xf numFmtId="0" fontId="118" fillId="0" borderId="12" xfId="0" applyFont="1" applyFill="1" applyBorder="1" applyAlignment="1">
      <alignment horizontal="left" vertical="center"/>
    </xf>
    <xf numFmtId="0" fontId="118" fillId="0" borderId="7" xfId="0" applyFont="1" applyFill="1" applyBorder="1" applyAlignment="1">
      <alignment horizontal="left" indent="1"/>
    </xf>
    <xf numFmtId="0" fontId="118" fillId="0" borderId="12" xfId="0" applyFont="1" applyFill="1" applyBorder="1" applyAlignment="1">
      <alignment horizontal="left" vertical="center" wrapText="1"/>
    </xf>
    <xf numFmtId="0" fontId="118" fillId="0" borderId="2" xfId="0" applyFont="1" applyFill="1" applyBorder="1" applyAlignment="1">
      <alignment horizontal="left" vertical="center" wrapText="1"/>
    </xf>
    <xf numFmtId="0" fontId="359" fillId="0" borderId="10" xfId="0" applyFont="1" applyFill="1" applyBorder="1" applyAlignment="1">
      <alignment horizontal="left" vertical="center" shrinkToFit="1"/>
    </xf>
    <xf numFmtId="0" fontId="118" fillId="0" borderId="9" xfId="0" applyFont="1" applyFill="1" applyBorder="1" applyAlignment="1">
      <alignment horizontal="left" vertical="center" wrapText="1" indent="1"/>
    </xf>
    <xf numFmtId="0" fontId="284" fillId="0" borderId="2" xfId="0" applyFont="1" applyFill="1" applyBorder="1" applyAlignment="1" applyProtection="1">
      <alignment horizontal="center" vertical="center" shrinkToFit="1"/>
    </xf>
    <xf numFmtId="0" fontId="118" fillId="0" borderId="10" xfId="0" applyFont="1" applyFill="1" applyBorder="1" applyAlignment="1">
      <alignment horizontal="left" vertical="center" wrapText="1"/>
    </xf>
    <xf numFmtId="0" fontId="358" fillId="0" borderId="10" xfId="0" applyFont="1" applyFill="1" applyBorder="1" applyAlignment="1">
      <alignment horizontal="left" vertical="center" wrapText="1" indent="1"/>
    </xf>
    <xf numFmtId="0" fontId="118" fillId="0" borderId="27" xfId="0" applyFont="1" applyFill="1" applyBorder="1" applyAlignment="1">
      <alignment horizontal="center" vertical="center" wrapText="1"/>
    </xf>
    <xf numFmtId="0" fontId="78" fillId="0" borderId="6" xfId="0" applyFont="1" applyFill="1" applyBorder="1" applyAlignment="1">
      <alignment horizontal="left" vertical="center" indent="1"/>
    </xf>
    <xf numFmtId="0" fontId="118" fillId="0" borderId="26" xfId="0" applyFont="1" applyFill="1" applyBorder="1" applyAlignment="1">
      <alignment horizontal="left" vertical="center" indent="1"/>
    </xf>
    <xf numFmtId="0" fontId="118" fillId="0" borderId="10" xfId="0" applyFont="1" applyFill="1" applyBorder="1" applyAlignment="1">
      <alignment horizontal="left"/>
    </xf>
    <xf numFmtId="0" fontId="118" fillId="0" borderId="28" xfId="0" applyFont="1" applyFill="1" applyBorder="1" applyAlignment="1">
      <alignment horizontal="center" vertical="center" wrapText="1"/>
    </xf>
    <xf numFmtId="0" fontId="78" fillId="0" borderId="11" xfId="0" applyFont="1" applyFill="1" applyBorder="1" applyAlignment="1">
      <alignment horizontal="left" vertical="center" indent="1"/>
    </xf>
    <xf numFmtId="0" fontId="118" fillId="0" borderId="12" xfId="0" applyFont="1" applyFill="1" applyBorder="1" applyAlignment="1">
      <alignment horizontal="left" vertical="center" indent="1"/>
    </xf>
    <xf numFmtId="0" fontId="118" fillId="0" borderId="26" xfId="0" applyFont="1" applyFill="1" applyBorder="1" applyAlignment="1">
      <alignment horizontal="center" vertical="center" wrapText="1"/>
    </xf>
    <xf numFmtId="0" fontId="118" fillId="0" borderId="7" xfId="0" applyFont="1" applyFill="1" applyBorder="1" applyAlignment="1">
      <alignment horizontal="center" vertical="center" textRotation="255"/>
    </xf>
    <xf numFmtId="0" fontId="284" fillId="6" borderId="2" xfId="0" applyFont="1" applyFill="1" applyBorder="1" applyAlignment="1" applyProtection="1">
      <alignment horizontal="center" vertical="center" shrinkToFit="1"/>
      <protection locked="0"/>
    </xf>
    <xf numFmtId="0" fontId="103" fillId="9" borderId="0" xfId="6" applyFont="1" applyFill="1" applyBorder="1" applyAlignment="1" applyProtection="1">
      <alignment vertical="center"/>
    </xf>
    <xf numFmtId="0" fontId="357" fillId="0" borderId="2" xfId="0" applyFont="1" applyFill="1" applyBorder="1" applyAlignment="1">
      <alignment horizontal="left" vertical="center" indent="1"/>
    </xf>
    <xf numFmtId="0" fontId="118" fillId="0" borderId="2" xfId="0" applyFont="1" applyFill="1" applyBorder="1" applyAlignment="1" applyProtection="1">
      <alignment horizontal="center" vertical="center"/>
      <protection locked="0"/>
    </xf>
    <xf numFmtId="0" fontId="78" fillId="0" borderId="26" xfId="0" applyFont="1" applyFill="1" applyBorder="1" applyAlignment="1" applyProtection="1">
      <alignment horizontal="left" vertical="center" indent="1"/>
    </xf>
    <xf numFmtId="0" fontId="118" fillId="0" borderId="10" xfId="0" applyFont="1" applyFill="1" applyBorder="1" applyAlignment="1" applyProtection="1">
      <alignment horizontal="left" vertical="center"/>
    </xf>
    <xf numFmtId="0" fontId="78" fillId="0" borderId="27" xfId="0" applyFont="1" applyFill="1" applyBorder="1" applyAlignment="1" applyProtection="1">
      <alignment horizontal="left" vertical="center" indent="1"/>
    </xf>
    <xf numFmtId="0" fontId="58" fillId="0" borderId="10" xfId="0" applyFont="1" applyBorder="1" applyAlignment="1" applyProtection="1">
      <alignment horizontal="left" vertical="center"/>
    </xf>
    <xf numFmtId="0" fontId="78" fillId="0" borderId="28" xfId="0" applyFont="1" applyFill="1" applyBorder="1" applyAlignment="1" applyProtection="1">
      <alignment horizontal="left" vertical="center" indent="1"/>
    </xf>
    <xf numFmtId="0" fontId="78" fillId="0" borderId="2" xfId="0" applyFont="1" applyFill="1" applyBorder="1" applyAlignment="1" applyProtection="1">
      <alignment horizontal="center" vertical="center"/>
    </xf>
    <xf numFmtId="0" fontId="118" fillId="0" borderId="5" xfId="0" applyFont="1" applyFill="1" applyBorder="1" applyAlignment="1" applyProtection="1">
      <alignment horizontal="left" vertical="center" indent="1"/>
    </xf>
    <xf numFmtId="0" fontId="118" fillId="0" borderId="5" xfId="0" applyFont="1" applyFill="1" applyBorder="1" applyAlignment="1" applyProtection="1">
      <alignment horizontal="left" indent="1"/>
    </xf>
    <xf numFmtId="0" fontId="58" fillId="0" borderId="5" xfId="0" applyFont="1" applyBorder="1" applyProtection="1"/>
    <xf numFmtId="0" fontId="58" fillId="0" borderId="9" xfId="0" applyFont="1" applyBorder="1" applyProtection="1"/>
    <xf numFmtId="0" fontId="118" fillId="0" borderId="0" xfId="0" applyFont="1" applyFill="1" applyBorder="1" applyAlignment="1" applyProtection="1">
      <alignment horizontal="left" vertical="center" indent="1"/>
    </xf>
    <xf numFmtId="0" fontId="118" fillId="0" borderId="0" xfId="0" applyFont="1" applyFill="1" applyBorder="1" applyAlignment="1" applyProtection="1">
      <alignment horizontal="left" indent="1"/>
    </xf>
    <xf numFmtId="0" fontId="58" fillId="0" borderId="7" xfId="0" applyFont="1" applyBorder="1" applyProtection="1"/>
    <xf numFmtId="0" fontId="118" fillId="0" borderId="11" xfId="0" applyFont="1" applyFill="1" applyBorder="1" applyAlignment="1" applyProtection="1">
      <alignment vertical="center"/>
    </xf>
    <xf numFmtId="0" fontId="118" fillId="0" borderId="1" xfId="0" applyFont="1" applyFill="1" applyBorder="1" applyAlignment="1" applyProtection="1">
      <alignment vertical="center"/>
    </xf>
    <xf numFmtId="0" fontId="58" fillId="0" borderId="12" xfId="0" applyFont="1" applyBorder="1" applyProtection="1"/>
    <xf numFmtId="0" fontId="284" fillId="0" borderId="28" xfId="0" applyFont="1" applyFill="1" applyBorder="1" applyAlignment="1" applyProtection="1">
      <alignment horizontal="center" vertical="center"/>
      <protection locked="0"/>
    </xf>
    <xf numFmtId="0" fontId="118" fillId="0" borderId="12" xfId="0" applyFont="1" applyFill="1" applyBorder="1" applyAlignment="1" applyProtection="1">
      <alignment horizontal="left" vertical="center"/>
    </xf>
    <xf numFmtId="0" fontId="118" fillId="0" borderId="3" xfId="0" applyFont="1" applyBorder="1" applyAlignment="1" applyProtection="1">
      <alignment vertical="center"/>
    </xf>
    <xf numFmtId="0" fontId="118" fillId="0" borderId="1" xfId="0" applyFont="1" applyFill="1" applyBorder="1" applyAlignment="1" applyProtection="1">
      <alignment horizontal="left" vertical="center"/>
    </xf>
    <xf numFmtId="0" fontId="58" fillId="0" borderId="4" xfId="0" applyFont="1" applyBorder="1" applyAlignment="1" applyProtection="1">
      <alignment horizontal="left" vertical="center"/>
      <protection locked="0"/>
    </xf>
    <xf numFmtId="0" fontId="284" fillId="0" borderId="26" xfId="0" applyFont="1" applyFill="1" applyBorder="1" applyAlignment="1" applyProtection="1">
      <alignment horizontal="center" vertical="center"/>
      <protection locked="0"/>
    </xf>
    <xf numFmtId="0" fontId="118" fillId="0" borderId="7" xfId="0" applyFont="1" applyFill="1" applyBorder="1" applyAlignment="1" applyProtection="1">
      <alignment horizontal="left" vertical="center"/>
    </xf>
    <xf numFmtId="0" fontId="58" fillId="0" borderId="5" xfId="0" applyFont="1" applyFill="1" applyBorder="1" applyAlignment="1">
      <alignment horizontal="center" vertical="center"/>
    </xf>
    <xf numFmtId="0" fontId="58" fillId="0" borderId="5" xfId="0" applyFont="1" applyFill="1" applyBorder="1" applyAlignment="1">
      <alignment horizontal="center" vertical="center" textRotation="255"/>
    </xf>
    <xf numFmtId="0" fontId="58" fillId="0" borderId="0" xfId="0" applyFont="1" applyFill="1" applyBorder="1" applyAlignment="1"/>
    <xf numFmtId="0" fontId="58" fillId="0" borderId="0" xfId="0" applyFont="1" applyFill="1" applyBorder="1" applyAlignment="1">
      <alignment horizontal="center" vertical="center"/>
    </xf>
    <xf numFmtId="0" fontId="58" fillId="0" borderId="0" xfId="0" applyFont="1" applyFill="1" applyBorder="1" applyAlignment="1">
      <alignment horizontal="center" vertical="center" textRotation="255"/>
    </xf>
    <xf numFmtId="0" fontId="78" fillId="0" borderId="0" xfId="0" applyFont="1" applyFill="1" applyBorder="1" applyAlignment="1">
      <alignment horizontal="left" vertical="center"/>
    </xf>
    <xf numFmtId="0" fontId="118" fillId="0" borderId="0" xfId="0" applyFont="1" applyFill="1"/>
    <xf numFmtId="0" fontId="118" fillId="0" borderId="0" xfId="0" applyFont="1" applyFill="1" applyAlignment="1">
      <alignment horizontal="left" indent="1"/>
    </xf>
    <xf numFmtId="0" fontId="118" fillId="0" borderId="0" xfId="0" applyFont="1" applyFill="1" applyAlignment="1">
      <alignment horizontal="left" vertical="center" indent="1"/>
    </xf>
    <xf numFmtId="0" fontId="58" fillId="0" borderId="8" xfId="0" applyFont="1" applyFill="1" applyBorder="1" applyAlignment="1">
      <alignment horizontal="left" vertical="top"/>
    </xf>
    <xf numFmtId="0" fontId="58" fillId="0" borderId="5" xfId="0" applyFont="1" applyFill="1" applyBorder="1" applyAlignment="1">
      <alignment horizontal="left" vertical="top"/>
    </xf>
    <xf numFmtId="0" fontId="58" fillId="0" borderId="9" xfId="0" applyFont="1" applyFill="1" applyBorder="1" applyAlignment="1">
      <alignment horizontal="left" vertical="top" wrapText="1"/>
    </xf>
    <xf numFmtId="0" fontId="58" fillId="0" borderId="6" xfId="0" applyFont="1" applyFill="1" applyBorder="1" applyAlignment="1">
      <alignment horizontal="left" vertical="top"/>
    </xf>
    <xf numFmtId="0" fontId="58" fillId="0" borderId="7" xfId="0" applyFont="1" applyFill="1" applyBorder="1" applyAlignment="1">
      <alignment horizontal="left" vertical="top" wrapText="1"/>
    </xf>
    <xf numFmtId="0" fontId="58" fillId="0" borderId="11" xfId="0" applyFont="1" applyFill="1" applyBorder="1" applyAlignment="1">
      <alignment horizontal="left" vertical="top"/>
    </xf>
    <xf numFmtId="0" fontId="58" fillId="0" borderId="12" xfId="0" applyFont="1" applyFill="1" applyBorder="1" applyAlignment="1">
      <alignment horizontal="left" vertical="top" wrapText="1"/>
    </xf>
    <xf numFmtId="0" fontId="58" fillId="0" borderId="0" xfId="0" applyFont="1" applyAlignment="1"/>
    <xf numFmtId="0" fontId="58" fillId="9" borderId="0" xfId="0" applyFont="1" applyFill="1" applyAlignment="1"/>
    <xf numFmtId="0" fontId="360" fillId="0" borderId="0" xfId="0" applyFont="1" applyFill="1" applyAlignment="1">
      <alignment horizontal="center"/>
    </xf>
    <xf numFmtId="0" fontId="118" fillId="0" borderId="7" xfId="0" applyFont="1" applyFill="1" applyBorder="1" applyAlignment="1">
      <alignment horizontal="left" vertical="center"/>
    </xf>
    <xf numFmtId="0" fontId="58" fillId="0" borderId="6" xfId="0" applyFont="1" applyFill="1" applyBorder="1" applyAlignment="1">
      <alignment horizontal="left" vertical="center" indent="1"/>
    </xf>
    <xf numFmtId="0" fontId="58" fillId="0" borderId="0" xfId="0" applyFont="1" applyFill="1" applyBorder="1" applyAlignment="1">
      <alignment horizontal="left" indent="1"/>
    </xf>
    <xf numFmtId="0" fontId="58" fillId="0" borderId="0" xfId="0" applyFont="1" applyFill="1" applyBorder="1" applyAlignment="1">
      <alignment horizontal="left" vertical="center" indent="1"/>
    </xf>
    <xf numFmtId="0" fontId="118" fillId="0" borderId="4" xfId="0" applyFont="1" applyFill="1" applyBorder="1" applyAlignment="1">
      <alignment vertical="center" shrinkToFit="1"/>
    </xf>
    <xf numFmtId="0" fontId="118" fillId="0" borderId="9" xfId="0" applyFont="1" applyFill="1" applyBorder="1" applyAlignment="1">
      <alignment horizontal="left" vertical="center" indent="1"/>
    </xf>
    <xf numFmtId="0" fontId="118" fillId="0" borderId="5" xfId="0" applyFont="1" applyFill="1" applyBorder="1" applyAlignment="1">
      <alignment vertical="center"/>
    </xf>
    <xf numFmtId="0" fontId="118" fillId="0" borderId="27" xfId="0" applyFont="1" applyFill="1" applyBorder="1" applyAlignment="1">
      <alignment horizontal="center" vertical="center" textRotation="255"/>
    </xf>
    <xf numFmtId="0" fontId="41" fillId="59" borderId="0" xfId="0" applyFont="1" applyFill="1" applyProtection="1"/>
    <xf numFmtId="0" fontId="118" fillId="59" borderId="0" xfId="0" applyFont="1" applyFill="1" applyProtection="1"/>
    <xf numFmtId="0" fontId="192" fillId="59" borderId="0" xfId="0" applyFont="1" applyFill="1" applyProtection="1"/>
    <xf numFmtId="0" fontId="101" fillId="59" borderId="0" xfId="0" applyFont="1" applyFill="1" applyProtection="1"/>
    <xf numFmtId="0" fontId="102" fillId="9" borderId="0" xfId="0" applyFont="1" applyFill="1" applyProtection="1"/>
    <xf numFmtId="0" fontId="41" fillId="9" borderId="0" xfId="0" applyFont="1" applyFill="1" applyAlignment="1" applyProtection="1">
      <alignment horizontal="right" vertical="top"/>
    </xf>
    <xf numFmtId="0" fontId="45" fillId="9" borderId="0" xfId="0" applyFont="1" applyFill="1" applyAlignment="1" applyProtection="1">
      <alignment horizontal="center" vertical="center"/>
    </xf>
    <xf numFmtId="58" fontId="196" fillId="9" borderId="0" xfId="0" applyNumberFormat="1" applyFont="1" applyFill="1" applyBorder="1" applyAlignment="1" applyProtection="1">
      <alignment horizontal="right"/>
      <protection locked="0"/>
    </xf>
    <xf numFmtId="0" fontId="0" fillId="9" borderId="0" xfId="0" applyFill="1" applyBorder="1" applyAlignment="1"/>
    <xf numFmtId="0" fontId="0" fillId="9" borderId="0" xfId="0" applyFont="1" applyFill="1" applyBorder="1" applyAlignment="1" applyProtection="1">
      <alignment horizontal="center" vertical="center" wrapText="1" shrinkToFit="1"/>
    </xf>
    <xf numFmtId="0" fontId="41" fillId="9" borderId="0" xfId="0" applyFont="1" applyFill="1" applyBorder="1" applyAlignment="1" applyProtection="1">
      <alignment horizontal="center" vertical="center" shrinkToFit="1"/>
      <protection locked="0"/>
    </xf>
    <xf numFmtId="0" fontId="0" fillId="9" borderId="0" xfId="0" applyFill="1" applyBorder="1" applyAlignment="1" applyProtection="1">
      <protection locked="0"/>
    </xf>
    <xf numFmtId="0" fontId="0" fillId="9" borderId="0" xfId="0" applyNumberFormat="1" applyFont="1" applyFill="1" applyBorder="1" applyAlignment="1" applyProtection="1">
      <alignment horizontal="center" vertical="center" wrapText="1"/>
      <protection locked="0"/>
    </xf>
    <xf numFmtId="0" fontId="0" fillId="9" borderId="0" xfId="0" applyNumberFormat="1" applyFont="1" applyFill="1" applyBorder="1" applyAlignment="1" applyProtection="1">
      <alignment wrapText="1"/>
      <protection locked="0"/>
    </xf>
    <xf numFmtId="0" fontId="0" fillId="9" borderId="0" xfId="0" applyFont="1" applyFill="1" applyBorder="1" applyAlignment="1" applyProtection="1">
      <alignment wrapText="1"/>
      <protection locked="0"/>
    </xf>
    <xf numFmtId="0" fontId="41" fillId="9" borderId="0" xfId="0" applyFont="1" applyFill="1" applyBorder="1" applyAlignment="1" applyProtection="1">
      <alignment horizontal="left" vertical="center"/>
    </xf>
    <xf numFmtId="0" fontId="41" fillId="9" borderId="0" xfId="0" applyFont="1" applyFill="1" applyBorder="1" applyAlignment="1" applyProtection="1">
      <alignment horizontal="left" vertical="center" wrapText="1"/>
    </xf>
    <xf numFmtId="0" fontId="41" fillId="9" borderId="0" xfId="0" applyFont="1" applyFill="1" applyAlignment="1" applyProtection="1">
      <alignment horizontal="right"/>
    </xf>
    <xf numFmtId="0" fontId="183" fillId="9" borderId="0" xfId="0" applyFont="1" applyFill="1" applyAlignment="1" applyProtection="1">
      <alignment horizontal="left" vertical="top"/>
    </xf>
    <xf numFmtId="0" fontId="180" fillId="9" borderId="0" xfId="0" applyFont="1" applyFill="1" applyAlignment="1" applyProtection="1">
      <alignment vertical="center" wrapText="1"/>
    </xf>
    <xf numFmtId="0" fontId="184" fillId="9" borderId="0" xfId="0" applyFont="1" applyFill="1" applyBorder="1" applyAlignment="1" applyProtection="1">
      <alignment vertical="center"/>
    </xf>
    <xf numFmtId="0" fontId="180" fillId="9" borderId="0" xfId="0" applyFont="1" applyFill="1" applyBorder="1" applyAlignment="1" applyProtection="1">
      <alignment vertical="center" wrapText="1"/>
    </xf>
    <xf numFmtId="0" fontId="67" fillId="9" borderId="0" xfId="0" applyFont="1" applyFill="1" applyBorder="1" applyAlignment="1" applyProtection="1">
      <alignment vertical="center" wrapText="1"/>
    </xf>
    <xf numFmtId="0" fontId="67" fillId="9" borderId="0" xfId="0" applyFont="1" applyFill="1" applyAlignment="1" applyProtection="1">
      <alignment vertical="center" wrapText="1"/>
    </xf>
    <xf numFmtId="0" fontId="67" fillId="9" borderId="0" xfId="0" applyFont="1" applyFill="1" applyAlignment="1" applyProtection="1">
      <alignment vertical="center"/>
    </xf>
    <xf numFmtId="0" fontId="179" fillId="9" borderId="0" xfId="0" applyFont="1" applyFill="1" applyAlignment="1" applyProtection="1">
      <alignment vertical="center" wrapText="1"/>
    </xf>
    <xf numFmtId="0" fontId="67" fillId="9" borderId="0" xfId="0" applyFont="1" applyFill="1" applyBorder="1" applyAlignment="1" applyProtection="1">
      <alignment horizontal="left" vertical="center" wrapText="1" indent="1"/>
    </xf>
    <xf numFmtId="0" fontId="67" fillId="9" borderId="0" xfId="0" applyFont="1" applyFill="1" applyBorder="1" applyAlignment="1" applyProtection="1">
      <alignment horizontal="left" vertical="center" indent="1"/>
    </xf>
    <xf numFmtId="0" fontId="111" fillId="59" borderId="0" xfId="0" applyFont="1" applyFill="1" applyBorder="1" applyAlignment="1" applyProtection="1">
      <alignment vertical="top"/>
    </xf>
    <xf numFmtId="0" fontId="353" fillId="0" borderId="50" xfId="43" applyNumberFormat="1" applyFont="1" applyBorder="1" applyAlignment="1" applyProtection="1">
      <alignment vertical="center"/>
    </xf>
    <xf numFmtId="0" fontId="260" fillId="10" borderId="0" xfId="43" applyNumberFormat="1" applyFont="1" applyFill="1" applyBorder="1" applyAlignment="1">
      <alignment horizontal="left" vertical="center"/>
    </xf>
    <xf numFmtId="187" fontId="259" fillId="10" borderId="6" xfId="43" applyNumberFormat="1" applyFont="1" applyFill="1" applyBorder="1" applyAlignment="1">
      <alignment horizontal="left" vertical="center"/>
    </xf>
    <xf numFmtId="0" fontId="362" fillId="9" borderId="0" xfId="0" applyFont="1" applyFill="1" applyAlignment="1" applyProtection="1">
      <alignment horizontal="left" indent="1"/>
    </xf>
    <xf numFmtId="0" fontId="363" fillId="9" borderId="0" xfId="0" applyFont="1" applyFill="1" applyAlignment="1" applyProtection="1">
      <alignment horizontal="left" indent="1"/>
    </xf>
    <xf numFmtId="0" fontId="40" fillId="0" borderId="2" xfId="0" applyFont="1" applyFill="1" applyBorder="1" applyAlignment="1" applyProtection="1">
      <alignment horizontal="left" vertical="center"/>
    </xf>
    <xf numFmtId="0" fontId="58" fillId="0" borderId="62" xfId="0" applyFont="1" applyBorder="1" applyAlignment="1">
      <alignment horizontal="center" vertical="center"/>
    </xf>
    <xf numFmtId="0" fontId="0" fillId="0" borderId="0" xfId="0" applyAlignment="1">
      <alignment vertical="center"/>
    </xf>
    <xf numFmtId="0" fontId="40" fillId="0" borderId="192" xfId="0" applyFont="1" applyFill="1" applyBorder="1" applyAlignment="1" applyProtection="1">
      <alignment horizontal="center" vertical="center"/>
    </xf>
    <xf numFmtId="0" fontId="40" fillId="0" borderId="2" xfId="0" applyFont="1" applyFill="1" applyBorder="1" applyAlignment="1" applyProtection="1">
      <alignment horizontal="right" vertical="center"/>
    </xf>
    <xf numFmtId="0" fontId="40" fillId="0" borderId="246" xfId="0" applyFont="1" applyFill="1" applyBorder="1" applyAlignment="1" applyProtection="1">
      <alignment horizontal="center" vertical="center" wrapText="1"/>
    </xf>
    <xf numFmtId="0" fontId="40" fillId="0" borderId="246" xfId="0" applyFont="1" applyBorder="1" applyAlignment="1">
      <alignment horizontal="center" vertical="center" wrapText="1"/>
    </xf>
    <xf numFmtId="0" fontId="40" fillId="0" borderId="247" xfId="0" applyFont="1" applyBorder="1" applyAlignment="1">
      <alignment horizontal="center" vertical="center" wrapText="1"/>
    </xf>
    <xf numFmtId="0" fontId="40" fillId="0" borderId="193" xfId="0" applyFont="1" applyFill="1" applyBorder="1" applyAlignment="1" applyProtection="1">
      <alignment horizontal="left" vertical="center"/>
    </xf>
    <xf numFmtId="0" fontId="40" fillId="0" borderId="194" xfId="0" applyFont="1" applyFill="1" applyBorder="1" applyAlignment="1" applyProtection="1">
      <alignment horizontal="left" vertical="center"/>
    </xf>
    <xf numFmtId="0" fontId="40" fillId="0" borderId="195" xfId="0" applyFont="1" applyFill="1" applyBorder="1" applyAlignment="1" applyProtection="1">
      <alignment horizontal="left" vertical="center"/>
    </xf>
    <xf numFmtId="0" fontId="295" fillId="0" borderId="0" xfId="0" applyFont="1" applyAlignment="1">
      <alignment vertical="center"/>
    </xf>
    <xf numFmtId="0" fontId="256" fillId="35" borderId="106" xfId="0" applyFont="1" applyFill="1" applyBorder="1" applyAlignment="1">
      <alignment shrinkToFit="1"/>
    </xf>
    <xf numFmtId="0" fontId="295" fillId="0" borderId="0" xfId="0" applyFont="1" applyAlignment="1">
      <alignment vertical="center"/>
    </xf>
    <xf numFmtId="0" fontId="35" fillId="0" borderId="26" xfId="4" applyFont="1" applyFill="1" applyBorder="1" applyAlignment="1" applyProtection="1">
      <alignment horizontal="center" vertical="center"/>
      <protection locked="0"/>
    </xf>
    <xf numFmtId="0" fontId="0" fillId="0" borderId="0" xfId="0" applyAlignment="1" applyProtection="1">
      <alignment horizontal="center" vertical="center"/>
    </xf>
    <xf numFmtId="213" fontId="265" fillId="0" borderId="3" xfId="0" applyNumberFormat="1" applyFont="1" applyFill="1" applyBorder="1" applyAlignment="1" applyProtection="1">
      <alignment horizontal="right" vertical="center"/>
    </xf>
    <xf numFmtId="0" fontId="20" fillId="0" borderId="0" xfId="3" applyFont="1" applyFill="1" applyAlignment="1" applyProtection="1">
      <alignment horizontal="center" vertical="center"/>
      <protection locked="0"/>
    </xf>
    <xf numFmtId="0" fontId="23" fillId="0" borderId="0" xfId="3" applyFont="1" applyFill="1" applyAlignment="1" applyProtection="1">
      <alignment horizontal="center" vertical="center"/>
      <protection locked="0"/>
    </xf>
    <xf numFmtId="0" fontId="35" fillId="0" borderId="0" xfId="3" applyFont="1" applyFill="1" applyAlignment="1" applyProtection="1">
      <alignment horizontal="center" vertical="center"/>
      <protection locked="0"/>
    </xf>
    <xf numFmtId="0" fontId="35" fillId="0" borderId="0" xfId="4" applyFont="1" applyAlignment="1" applyProtection="1">
      <alignment horizontal="center" vertical="center"/>
      <protection locked="0"/>
    </xf>
    <xf numFmtId="0" fontId="35" fillId="0" borderId="0" xfId="4" applyFont="1" applyBorder="1" applyAlignment="1" applyProtection="1">
      <alignment horizontal="center" vertical="center"/>
      <protection locked="0"/>
    </xf>
    <xf numFmtId="0" fontId="0" fillId="0" borderId="0" xfId="0" applyAlignment="1" applyProtection="1">
      <alignment vertical="center"/>
      <protection locked="0"/>
    </xf>
    <xf numFmtId="0" fontId="162" fillId="9" borderId="0" xfId="0" applyFont="1" applyFill="1" applyAlignment="1" applyProtection="1">
      <alignment vertical="center"/>
      <protection locked="0"/>
    </xf>
    <xf numFmtId="0" fontId="0" fillId="0" borderId="26" xfId="0" applyBorder="1" applyAlignment="1" applyProtection="1">
      <alignment horizontal="center" vertical="center"/>
    </xf>
    <xf numFmtId="0" fontId="274" fillId="0" borderId="0" xfId="0" applyFont="1" applyAlignment="1" applyProtection="1">
      <alignment vertical="center"/>
    </xf>
    <xf numFmtId="0" fontId="274" fillId="0" borderId="0" xfId="0" applyFont="1" applyAlignment="1" applyProtection="1">
      <alignment horizontal="left" vertical="center"/>
    </xf>
    <xf numFmtId="0" fontId="0" fillId="0" borderId="27" xfId="0" applyBorder="1" applyAlignment="1" applyProtection="1">
      <alignment horizontal="center" vertical="center"/>
    </xf>
    <xf numFmtId="0" fontId="0" fillId="0" borderId="28" xfId="0" applyBorder="1" applyAlignment="1" applyProtection="1">
      <alignment horizontal="center" vertical="center"/>
    </xf>
    <xf numFmtId="0" fontId="0" fillId="0" borderId="0" xfId="0" quotePrefix="1" applyAlignment="1" applyProtection="1">
      <alignment vertical="center"/>
    </xf>
    <xf numFmtId="0" fontId="36" fillId="14" borderId="2" xfId="4" applyFont="1" applyFill="1" applyBorder="1" applyAlignment="1" applyProtection="1">
      <alignment horizontal="center" vertical="center" shrinkToFit="1"/>
    </xf>
    <xf numFmtId="0" fontId="52" fillId="0" borderId="0" xfId="0" applyFont="1" applyFill="1" applyBorder="1" applyAlignment="1" applyProtection="1">
      <alignment vertical="center"/>
    </xf>
    <xf numFmtId="0" fontId="0" fillId="0" borderId="0" xfId="0" applyBorder="1" applyAlignment="1" applyProtection="1">
      <alignment vertical="center"/>
    </xf>
    <xf numFmtId="0" fontId="119" fillId="0" borderId="0" xfId="43" applyNumberFormat="1" applyFont="1" applyBorder="1" applyAlignment="1" applyProtection="1">
      <alignment vertical="center"/>
    </xf>
    <xf numFmtId="0" fontId="192" fillId="9" borderId="0" xfId="43" applyNumberFormat="1" applyFont="1" applyFill="1" applyBorder="1" applyAlignment="1" applyProtection="1">
      <alignment horizontal="right" vertical="center"/>
    </xf>
    <xf numFmtId="0" fontId="137" fillId="0" borderId="0" xfId="43" applyNumberFormat="1" applyFont="1" applyFill="1" applyAlignment="1" applyProtection="1">
      <alignment vertical="center"/>
    </xf>
    <xf numFmtId="0" fontId="192" fillId="9" borderId="0" xfId="43" applyNumberFormat="1" applyFont="1" applyFill="1" applyAlignment="1" applyProtection="1">
      <alignment horizontal="right" vertical="center"/>
    </xf>
    <xf numFmtId="0" fontId="295" fillId="0" borderId="0" xfId="0" applyFont="1" applyAlignment="1">
      <alignment vertical="center"/>
    </xf>
    <xf numFmtId="0" fontId="295" fillId="0" borderId="0" xfId="0" applyFont="1" applyAlignment="1">
      <alignment vertical="center"/>
    </xf>
    <xf numFmtId="0" fontId="238" fillId="0" borderId="0" xfId="0" applyFont="1" applyAlignment="1">
      <alignment vertical="center"/>
    </xf>
    <xf numFmtId="0" fontId="274" fillId="0" borderId="26" xfId="0" applyFont="1" applyBorder="1" applyAlignment="1">
      <alignment horizontal="left" vertical="top"/>
    </xf>
    <xf numFmtId="0" fontId="274" fillId="0" borderId="27" xfId="0" applyFont="1" applyBorder="1" applyAlignment="1">
      <alignment horizontal="left" vertical="top"/>
    </xf>
    <xf numFmtId="0" fontId="274" fillId="0" borderId="93" xfId="0" applyFont="1" applyBorder="1" applyAlignment="1">
      <alignment horizontal="left" vertical="top"/>
    </xf>
    <xf numFmtId="0" fontId="274" fillId="0" borderId="28" xfId="0" applyFont="1" applyBorder="1" applyAlignment="1">
      <alignment horizontal="left" vertical="top"/>
    </xf>
    <xf numFmtId="0" fontId="299" fillId="0" borderId="0" xfId="0" applyFont="1" applyAlignment="1">
      <alignment horizontal="right" vertical="center"/>
    </xf>
    <xf numFmtId="0" fontId="274" fillId="0" borderId="59" xfId="0" applyFont="1" applyBorder="1" applyAlignment="1">
      <alignment horizontal="center" vertical="top"/>
    </xf>
    <xf numFmtId="0" fontId="274" fillId="0" borderId="62" xfId="0" applyFont="1" applyBorder="1" applyAlignment="1">
      <alignment horizontal="center" vertical="top"/>
    </xf>
    <xf numFmtId="0" fontId="274" fillId="0" borderId="76" xfId="0" applyFont="1" applyBorder="1" applyAlignment="1">
      <alignment horizontal="center" vertical="top"/>
    </xf>
    <xf numFmtId="0" fontId="274" fillId="0" borderId="65" xfId="0" applyFont="1" applyFill="1" applyBorder="1" applyAlignment="1">
      <alignment horizontal="left" vertical="center" wrapText="1"/>
    </xf>
    <xf numFmtId="0" fontId="274" fillId="0" borderId="67" xfId="0" applyFont="1" applyFill="1" applyBorder="1" applyAlignment="1">
      <alignment horizontal="left" vertical="center"/>
    </xf>
    <xf numFmtId="0" fontId="364" fillId="21" borderId="33" xfId="4" applyFont="1" applyFill="1" applyBorder="1" applyAlignment="1" applyProtection="1">
      <alignment horizontal="left" vertical="center" wrapText="1"/>
    </xf>
    <xf numFmtId="0" fontId="364" fillId="21" borderId="34" xfId="4" applyFont="1" applyFill="1" applyBorder="1" applyAlignment="1" applyProtection="1">
      <alignment horizontal="left" vertical="center" wrapText="1"/>
    </xf>
    <xf numFmtId="0" fontId="35" fillId="0" borderId="65" xfId="4" applyFont="1" applyFill="1" applyBorder="1" applyAlignment="1" applyProtection="1">
      <alignment vertical="center" wrapText="1"/>
    </xf>
    <xf numFmtId="0" fontId="35" fillId="0" borderId="66" xfId="4" applyFont="1" applyFill="1" applyBorder="1" applyAlignment="1" applyProtection="1">
      <alignment vertical="center" wrapText="1"/>
    </xf>
    <xf numFmtId="0" fontId="35" fillId="0" borderId="67" xfId="4" applyFont="1" applyFill="1" applyBorder="1" applyAlignment="1" applyProtection="1">
      <alignment vertical="center" wrapText="1"/>
    </xf>
    <xf numFmtId="0" fontId="36" fillId="14" borderId="26" xfId="4" applyFont="1" applyFill="1" applyBorder="1" applyAlignment="1" applyProtection="1">
      <alignment horizontal="center" vertical="center" wrapText="1"/>
    </xf>
    <xf numFmtId="0" fontId="36" fillId="14" borderId="27" xfId="4" applyFont="1" applyFill="1" applyBorder="1" applyAlignment="1" applyProtection="1">
      <alignment horizontal="center" vertical="center" wrapText="1"/>
    </xf>
    <xf numFmtId="0" fontId="36" fillId="14" borderId="28" xfId="4" applyFont="1" applyFill="1" applyBorder="1" applyAlignment="1" applyProtection="1">
      <alignment horizontal="center" vertical="center" wrapText="1"/>
    </xf>
    <xf numFmtId="0" fontId="25" fillId="0" borderId="75" xfId="4" applyFont="1" applyBorder="1" applyAlignment="1" applyProtection="1">
      <alignment horizontal="center" vertical="center"/>
    </xf>
    <xf numFmtId="0" fontId="25" fillId="0" borderId="62" xfId="4" applyFont="1" applyBorder="1" applyAlignment="1" applyProtection="1">
      <alignment horizontal="center" vertical="center"/>
    </xf>
    <xf numFmtId="0" fontId="58" fillId="0" borderId="62" xfId="0" applyFont="1" applyBorder="1" applyAlignment="1">
      <alignment horizontal="center" vertical="center"/>
    </xf>
    <xf numFmtId="0" fontId="58" fillId="0" borderId="73" xfId="0" applyFont="1" applyBorder="1" applyAlignment="1">
      <alignment horizontal="center" vertical="center"/>
    </xf>
    <xf numFmtId="38" fontId="36" fillId="14" borderId="8" xfId="1" applyFont="1" applyFill="1" applyBorder="1" applyAlignment="1" applyProtection="1">
      <alignment horizontal="center" vertical="center" shrinkToFit="1"/>
    </xf>
    <xf numFmtId="0" fontId="24" fillId="14" borderId="6" xfId="0" applyFont="1" applyFill="1" applyBorder="1" applyAlignment="1" applyProtection="1">
      <alignment horizontal="center" vertical="center" shrinkToFit="1"/>
    </xf>
    <xf numFmtId="0" fontId="24" fillId="14" borderId="11" xfId="0" applyFont="1" applyFill="1" applyBorder="1" applyAlignment="1" applyProtection="1">
      <alignment horizontal="center" vertical="center" shrinkToFit="1"/>
    </xf>
    <xf numFmtId="0" fontId="0" fillId="0" borderId="73" xfId="0" applyBorder="1" applyAlignment="1">
      <alignment horizontal="center" vertical="center"/>
    </xf>
    <xf numFmtId="0" fontId="25" fillId="0" borderId="26" xfId="4" applyFont="1" applyBorder="1" applyAlignment="1" applyProtection="1">
      <alignment horizontal="center" vertical="center"/>
    </xf>
    <xf numFmtId="0" fontId="24" fillId="0" borderId="28" xfId="0" applyFont="1" applyBorder="1" applyAlignment="1">
      <alignment horizontal="center" vertical="center"/>
    </xf>
    <xf numFmtId="0" fontId="24" fillId="0" borderId="8" xfId="4" applyFont="1" applyBorder="1" applyAlignment="1" applyProtection="1">
      <alignment horizontal="left" vertical="center"/>
    </xf>
    <xf numFmtId="0" fontId="24" fillId="0" borderId="5" xfId="4" applyFont="1" applyBorder="1" applyAlignment="1" applyProtection="1">
      <alignment horizontal="left" vertical="center"/>
    </xf>
    <xf numFmtId="0" fontId="24" fillId="0" borderId="9" xfId="0" applyFont="1" applyBorder="1" applyAlignment="1">
      <alignment horizontal="left" vertical="center"/>
    </xf>
    <xf numFmtId="0" fontId="24" fillId="0" borderId="11" xfId="0" applyFont="1" applyBorder="1" applyAlignment="1">
      <alignment horizontal="left" vertical="center"/>
    </xf>
    <xf numFmtId="0" fontId="24" fillId="0" borderId="1" xfId="0" applyFont="1" applyBorder="1" applyAlignment="1">
      <alignment horizontal="left" vertical="center"/>
    </xf>
    <xf numFmtId="0" fontId="24" fillId="0" borderId="12" xfId="0" applyFont="1" applyBorder="1" applyAlignment="1">
      <alignment horizontal="left" vertical="center"/>
    </xf>
    <xf numFmtId="0" fontId="42" fillId="0" borderId="26" xfId="4" applyFont="1" applyFill="1" applyBorder="1" applyAlignment="1" applyProtection="1">
      <alignment horizontal="center" vertical="center"/>
      <protection locked="0"/>
    </xf>
    <xf numFmtId="0" fontId="0" fillId="0" borderId="28" xfId="0" applyBorder="1" applyAlignment="1" applyProtection="1">
      <alignment horizontal="center" vertical="center"/>
      <protection locked="0"/>
    </xf>
    <xf numFmtId="0" fontId="0" fillId="0" borderId="3" xfId="4" applyFont="1" applyFill="1" applyBorder="1" applyAlignment="1" applyProtection="1">
      <alignment horizontal="left" vertical="center"/>
    </xf>
    <xf numFmtId="0" fontId="24" fillId="0" borderId="4" xfId="4" applyFont="1" applyFill="1" applyBorder="1" applyAlignment="1" applyProtection="1">
      <alignment horizontal="left" vertical="center"/>
    </xf>
    <xf numFmtId="0" fontId="24" fillId="0" borderId="4" xfId="0" applyFont="1" applyFill="1" applyBorder="1" applyAlignment="1">
      <alignment horizontal="left" vertical="center"/>
    </xf>
    <xf numFmtId="0" fontId="58" fillId="0" borderId="3" xfId="4" applyFont="1" applyFill="1" applyBorder="1" applyAlignment="1" applyProtection="1">
      <alignment horizontal="left" vertical="center"/>
    </xf>
    <xf numFmtId="0" fontId="58" fillId="0" borderId="4" xfId="4" applyFont="1" applyFill="1" applyBorder="1" applyAlignment="1" applyProtection="1">
      <alignment horizontal="left" vertical="center"/>
    </xf>
    <xf numFmtId="0" fontId="25" fillId="21" borderId="22" xfId="4" applyFont="1" applyFill="1" applyBorder="1" applyAlignment="1" applyProtection="1">
      <alignment horizontal="left" vertical="center" wrapText="1"/>
      <protection locked="0"/>
    </xf>
    <xf numFmtId="0" fontId="0" fillId="21" borderId="22" xfId="0" applyFill="1" applyBorder="1" applyAlignment="1">
      <alignment horizontal="left" vertical="center" wrapText="1"/>
    </xf>
    <xf numFmtId="0" fontId="24" fillId="0" borderId="8" xfId="4" applyFont="1" applyFill="1" applyBorder="1" applyAlignment="1" applyProtection="1">
      <alignment horizontal="left" vertical="center"/>
    </xf>
    <xf numFmtId="0" fontId="24" fillId="0" borderId="5" xfId="0" applyFont="1" applyBorder="1" applyAlignment="1">
      <alignment horizontal="left" vertical="center"/>
    </xf>
    <xf numFmtId="0" fontId="42" fillId="0" borderId="26" xfId="1" applyNumberFormat="1" applyFont="1" applyFill="1" applyBorder="1" applyAlignment="1" applyProtection="1">
      <alignment horizontal="center" vertical="center" shrinkToFit="1"/>
      <protection locked="0"/>
    </xf>
    <xf numFmtId="0" fontId="42" fillId="0" borderId="28" xfId="0" applyNumberFormat="1" applyFont="1" applyFill="1" applyBorder="1" applyAlignment="1" applyProtection="1">
      <alignment horizontal="center" vertical="center" shrinkToFit="1"/>
      <protection locked="0"/>
    </xf>
    <xf numFmtId="0" fontId="25" fillId="0" borderId="26" xfId="4" applyFont="1" applyFill="1" applyBorder="1" applyAlignment="1" applyProtection="1">
      <alignment horizontal="center" vertical="center"/>
    </xf>
    <xf numFmtId="0" fontId="24" fillId="0" borderId="27" xfId="0" applyFont="1" applyBorder="1" applyAlignment="1">
      <alignment horizontal="center" vertical="center"/>
    </xf>
    <xf numFmtId="0" fontId="25" fillId="0" borderId="76" xfId="4" applyFont="1" applyBorder="1" applyAlignment="1" applyProtection="1">
      <alignment horizontal="center" vertical="center"/>
    </xf>
    <xf numFmtId="0" fontId="25" fillId="0" borderId="8" xfId="4" applyFont="1" applyBorder="1" applyAlignment="1" applyProtection="1">
      <alignment horizontal="center" vertical="center" shrinkToFit="1"/>
    </xf>
    <xf numFmtId="0" fontId="25" fillId="0" borderId="6" xfId="4" applyFont="1" applyBorder="1" applyAlignment="1" applyProtection="1">
      <alignment horizontal="center" vertical="center" shrinkToFit="1"/>
    </xf>
    <xf numFmtId="0" fontId="25" fillId="0" borderId="27" xfId="4" applyFont="1" applyBorder="1" applyAlignment="1" applyProtection="1">
      <alignment horizontal="center" vertical="center" shrinkToFit="1"/>
    </xf>
    <xf numFmtId="0" fontId="25" fillId="0" borderId="97" xfId="4" applyFont="1" applyBorder="1" applyAlignment="1" applyProtection="1">
      <alignment horizontal="center" vertical="center" shrinkToFit="1"/>
    </xf>
    <xf numFmtId="0" fontId="172" fillId="14" borderId="6" xfId="0" applyFont="1" applyFill="1" applyBorder="1" applyAlignment="1" applyProtection="1">
      <alignment horizontal="center" vertical="center" shrinkToFit="1"/>
    </xf>
    <xf numFmtId="0" fontId="172" fillId="14" borderId="11" xfId="0" applyFont="1" applyFill="1" applyBorder="1" applyAlignment="1" applyProtection="1">
      <alignment horizontal="center" vertical="center" shrinkToFit="1"/>
    </xf>
    <xf numFmtId="0" fontId="25" fillId="0" borderId="73" xfId="4" applyFont="1" applyBorder="1" applyAlignment="1" applyProtection="1">
      <alignment horizontal="center" vertical="center"/>
    </xf>
    <xf numFmtId="0" fontId="0" fillId="0" borderId="3" xfId="4" applyFont="1" applyFill="1" applyBorder="1" applyAlignment="1" applyProtection="1">
      <alignment horizontal="left" vertical="center" wrapText="1"/>
    </xf>
    <xf numFmtId="0" fontId="0" fillId="0" borderId="4" xfId="0" applyBorder="1" applyAlignment="1">
      <alignment vertical="center"/>
    </xf>
    <xf numFmtId="0" fontId="0" fillId="0" borderId="10" xfId="0" applyBorder="1" applyAlignment="1">
      <alignment vertical="center"/>
    </xf>
    <xf numFmtId="0" fontId="35" fillId="0" borderId="26" xfId="4" applyFont="1" applyFill="1" applyBorder="1" applyAlignment="1" applyProtection="1">
      <alignment horizontal="center" vertical="center" shrinkToFit="1"/>
      <protection locked="0"/>
    </xf>
    <xf numFmtId="0" fontId="0" fillId="0" borderId="27" xfId="0" applyBorder="1" applyAlignment="1" applyProtection="1">
      <alignment horizontal="center" vertical="center"/>
      <protection locked="0"/>
    </xf>
    <xf numFmtId="38" fontId="25" fillId="0" borderId="26" xfId="1" applyFont="1" applyBorder="1" applyAlignment="1" applyProtection="1">
      <alignment horizontal="center" vertical="center" shrinkToFit="1"/>
    </xf>
    <xf numFmtId="0" fontId="0" fillId="0" borderId="28" xfId="0" applyBorder="1" applyAlignment="1">
      <alignment horizontal="center" vertical="center" shrinkToFit="1"/>
    </xf>
    <xf numFmtId="38" fontId="0" fillId="0" borderId="8" xfId="1" applyFont="1" applyBorder="1" applyAlignment="1" applyProtection="1">
      <alignment horizontal="left" vertical="center"/>
    </xf>
    <xf numFmtId="0" fontId="24" fillId="0" borderId="5" xfId="0" applyFont="1" applyBorder="1" applyAlignment="1">
      <alignment vertical="center"/>
    </xf>
    <xf numFmtId="0" fontId="24" fillId="0" borderId="11" xfId="0" applyFont="1" applyBorder="1" applyAlignment="1">
      <alignment vertical="center"/>
    </xf>
    <xf numFmtId="0" fontId="24" fillId="0" borderId="1" xfId="0" applyFont="1" applyBorder="1" applyAlignment="1">
      <alignment vertical="center"/>
    </xf>
    <xf numFmtId="0" fontId="164" fillId="0" borderId="9" xfId="4" applyFont="1" applyFill="1" applyBorder="1" applyAlignment="1" applyProtection="1">
      <alignment horizontal="center" vertical="center"/>
    </xf>
    <xf numFmtId="0" fontId="0" fillId="0" borderId="12" xfId="0" applyBorder="1" applyAlignment="1">
      <alignment horizontal="center" vertical="center"/>
    </xf>
    <xf numFmtId="0" fontId="24" fillId="0" borderId="8" xfId="4" applyFont="1" applyFill="1" applyBorder="1" applyAlignment="1" applyProtection="1">
      <alignment horizontal="left" vertical="center" wrapText="1"/>
    </xf>
    <xf numFmtId="0" fontId="24" fillId="0" borderId="5" xfId="4" applyFont="1" applyFill="1" applyBorder="1" applyAlignment="1" applyProtection="1">
      <alignment horizontal="left" vertical="center" wrapText="1"/>
    </xf>
    <xf numFmtId="0" fontId="24" fillId="0" borderId="5" xfId="0" applyFont="1" applyBorder="1" applyAlignment="1">
      <alignment horizontal="left" vertical="center" wrapText="1"/>
    </xf>
    <xf numFmtId="0" fontId="24" fillId="0" borderId="9" xfId="0" applyFont="1" applyBorder="1" applyAlignment="1">
      <alignment horizontal="left" vertical="center" wrapText="1"/>
    </xf>
    <xf numFmtId="0" fontId="24" fillId="0" borderId="11" xfId="0" applyFont="1" applyBorder="1" applyAlignment="1">
      <alignment horizontal="left" vertical="center" wrapText="1"/>
    </xf>
    <xf numFmtId="0" fontId="24" fillId="0" borderId="1" xfId="0" applyFont="1" applyBorder="1" applyAlignment="1">
      <alignment horizontal="left" vertical="center" wrapText="1"/>
    </xf>
    <xf numFmtId="0" fontId="24" fillId="0" borderId="12" xfId="0" applyFont="1" applyBorder="1" applyAlignment="1">
      <alignment horizontal="left" vertical="center" wrapText="1"/>
    </xf>
    <xf numFmtId="0" fontId="35" fillId="0" borderId="65" xfId="4" applyFont="1" applyBorder="1" applyAlignment="1" applyProtection="1">
      <alignment vertical="center" shrinkToFit="1"/>
    </xf>
    <xf numFmtId="0" fontId="0" fillId="0" borderId="66" xfId="0" applyBorder="1" applyAlignment="1">
      <alignment vertical="center"/>
    </xf>
    <xf numFmtId="0" fontId="0" fillId="0" borderId="67" xfId="0" applyBorder="1" applyAlignment="1">
      <alignment vertical="center"/>
    </xf>
    <xf numFmtId="0" fontId="24" fillId="21" borderId="22" xfId="0" applyFont="1" applyFill="1" applyBorder="1" applyAlignment="1">
      <alignment horizontal="left" vertical="center" wrapText="1"/>
    </xf>
    <xf numFmtId="0" fontId="0" fillId="0" borderId="8" xfId="4" applyFont="1" applyBorder="1" applyAlignment="1" applyProtection="1">
      <alignment horizontal="left" vertical="center"/>
    </xf>
    <xf numFmtId="0" fontId="0" fillId="0" borderId="5" xfId="0" applyBorder="1" applyAlignment="1">
      <alignment vertical="center"/>
    </xf>
    <xf numFmtId="0" fontId="0" fillId="0" borderId="51" xfId="0" applyBorder="1" applyAlignment="1">
      <alignment vertical="center"/>
    </xf>
    <xf numFmtId="0" fontId="0" fillId="0" borderId="41" xfId="0" applyBorder="1" applyAlignment="1">
      <alignment vertical="center"/>
    </xf>
    <xf numFmtId="0" fontId="0" fillId="0" borderId="16" xfId="0" applyBorder="1" applyAlignment="1">
      <alignment vertical="center"/>
    </xf>
    <xf numFmtId="0" fontId="0" fillId="0" borderId="0" xfId="0" applyBorder="1" applyAlignment="1">
      <alignment vertical="center"/>
    </xf>
    <xf numFmtId="0" fontId="0" fillId="0" borderId="219" xfId="0" applyBorder="1" applyAlignment="1">
      <alignment vertical="center"/>
    </xf>
    <xf numFmtId="0" fontId="0" fillId="0" borderId="1" xfId="0" applyBorder="1" applyAlignment="1">
      <alignment vertical="center"/>
    </xf>
    <xf numFmtId="0" fontId="0" fillId="0" borderId="98" xfId="0" applyBorder="1" applyAlignment="1">
      <alignment vertical="center"/>
    </xf>
    <xf numFmtId="0" fontId="0" fillId="0" borderId="6" xfId="0" applyBorder="1" applyAlignment="1">
      <alignment vertical="center"/>
    </xf>
    <xf numFmtId="0" fontId="0" fillId="0" borderId="17" xfId="0" applyBorder="1" applyAlignment="1">
      <alignment vertical="center"/>
    </xf>
    <xf numFmtId="0" fontId="0" fillId="0" borderId="11" xfId="0" applyBorder="1" applyAlignment="1">
      <alignment vertical="center"/>
    </xf>
    <xf numFmtId="0" fontId="0" fillId="0" borderId="99" xfId="0" applyBorder="1" applyAlignment="1">
      <alignment vertical="center"/>
    </xf>
    <xf numFmtId="38" fontId="35" fillId="0" borderId="26" xfId="1" applyFont="1" applyFill="1" applyBorder="1" applyAlignment="1" applyProtection="1">
      <alignment horizontal="center" vertical="center" shrinkToFit="1"/>
      <protection locked="0"/>
    </xf>
    <xf numFmtId="0" fontId="0" fillId="0" borderId="28" xfId="0" applyBorder="1" applyAlignment="1" applyProtection="1">
      <alignment horizontal="center" vertical="center" shrinkToFit="1"/>
      <protection locked="0"/>
    </xf>
    <xf numFmtId="38" fontId="35" fillId="0" borderId="65" xfId="1" applyFont="1" applyBorder="1" applyAlignment="1" applyProtection="1">
      <alignment vertical="center" shrinkToFit="1"/>
    </xf>
    <xf numFmtId="0" fontId="0" fillId="0" borderId="67" xfId="0" applyBorder="1" applyAlignment="1">
      <alignment vertical="center" shrinkToFit="1"/>
    </xf>
    <xf numFmtId="0" fontId="0" fillId="9" borderId="0" xfId="0" applyFill="1" applyAlignment="1">
      <alignment vertical="center" wrapText="1"/>
    </xf>
    <xf numFmtId="0" fontId="36" fillId="14" borderId="8" xfId="4" applyFont="1" applyFill="1" applyBorder="1" applyAlignment="1" applyProtection="1">
      <alignment horizontal="center" vertical="center" wrapText="1"/>
    </xf>
    <xf numFmtId="0" fontId="0" fillId="14" borderId="6" xfId="0" applyFill="1" applyBorder="1" applyAlignment="1" applyProtection="1">
      <alignment horizontal="center" vertical="center" wrapText="1"/>
    </xf>
    <xf numFmtId="0" fontId="0" fillId="14" borderId="11" xfId="0" applyFill="1" applyBorder="1" applyAlignment="1" applyProtection="1">
      <alignment horizontal="center" vertical="center" wrapText="1"/>
    </xf>
    <xf numFmtId="0" fontId="58" fillId="21" borderId="22" xfId="0" applyFont="1" applyFill="1" applyBorder="1" applyAlignment="1">
      <alignment vertical="center" wrapText="1"/>
    </xf>
    <xf numFmtId="0" fontId="0" fillId="21" borderId="145" xfId="0" applyFill="1" applyBorder="1" applyAlignment="1">
      <alignment vertical="center"/>
    </xf>
    <xf numFmtId="0" fontId="25" fillId="21" borderId="22" xfId="4" applyFont="1" applyFill="1" applyBorder="1" applyAlignment="1" applyProtection="1">
      <alignment horizontal="left" vertical="center" shrinkToFit="1"/>
      <protection locked="0"/>
    </xf>
    <xf numFmtId="0" fontId="113" fillId="21" borderId="22" xfId="0" applyFont="1" applyFill="1" applyBorder="1" applyAlignment="1">
      <alignment vertical="center" shrinkToFit="1"/>
    </xf>
    <xf numFmtId="0" fontId="25" fillId="21" borderId="145" xfId="0" applyFont="1" applyFill="1" applyBorder="1" applyAlignment="1">
      <alignment vertical="center" shrinkToFit="1"/>
    </xf>
    <xf numFmtId="0" fontId="75" fillId="0" borderId="93" xfId="4" applyFont="1" applyFill="1" applyBorder="1" applyAlignment="1" applyProtection="1">
      <alignment horizontal="center" vertical="center" wrapText="1"/>
      <protection locked="0"/>
    </xf>
    <xf numFmtId="0" fontId="27" fillId="0" borderId="97" xfId="0" applyFont="1" applyBorder="1" applyAlignment="1" applyProtection="1">
      <alignment horizontal="center" vertical="center" wrapText="1"/>
      <protection locked="0"/>
    </xf>
    <xf numFmtId="0" fontId="75" fillId="0" borderId="94" xfId="4" applyFont="1" applyFill="1" applyBorder="1" applyAlignment="1" applyProtection="1">
      <alignment horizontal="center" vertical="center" wrapText="1"/>
    </xf>
    <xf numFmtId="0" fontId="27" fillId="0" borderId="183" xfId="0" applyFont="1" applyBorder="1" applyAlignment="1">
      <alignment horizontal="center" vertical="center" wrapText="1"/>
    </xf>
    <xf numFmtId="0" fontId="129" fillId="0" borderId="93" xfId="0" applyFont="1" applyFill="1" applyBorder="1" applyAlignment="1">
      <alignment horizontal="center" vertical="center" wrapText="1"/>
    </xf>
    <xf numFmtId="0" fontId="129" fillId="0" borderId="97" xfId="0" applyFont="1" applyBorder="1" applyAlignment="1">
      <alignment horizontal="center" vertical="center" wrapText="1"/>
    </xf>
    <xf numFmtId="0" fontId="25" fillId="21" borderId="30" xfId="4" applyFont="1" applyFill="1" applyBorder="1" applyAlignment="1" applyProtection="1">
      <alignment horizontal="left" vertical="center" wrapText="1"/>
      <protection locked="0"/>
    </xf>
    <xf numFmtId="0" fontId="58" fillId="21" borderId="30" xfId="0" applyFont="1" applyFill="1" applyBorder="1" applyAlignment="1">
      <alignment horizontal="left" vertical="center" wrapText="1"/>
    </xf>
    <xf numFmtId="0" fontId="0" fillId="21" borderId="30" xfId="0" applyFill="1" applyBorder="1" applyAlignment="1">
      <alignment horizontal="left" vertical="center" wrapText="1"/>
    </xf>
    <xf numFmtId="0" fontId="0" fillId="21" borderId="22" xfId="0" applyFill="1" applyBorder="1" applyAlignment="1">
      <alignment vertical="center" wrapText="1"/>
    </xf>
    <xf numFmtId="0" fontId="25" fillId="21" borderId="33" xfId="4" applyFont="1" applyFill="1" applyBorder="1" applyAlignment="1" applyProtection="1">
      <alignment horizontal="left" vertical="center" wrapText="1"/>
      <protection locked="0"/>
    </xf>
    <xf numFmtId="0" fontId="0" fillId="21" borderId="33" xfId="0" applyFill="1" applyBorder="1" applyAlignment="1">
      <alignment horizontal="left" vertical="center" wrapText="1"/>
    </xf>
    <xf numFmtId="0" fontId="35" fillId="0" borderId="26" xfId="4" applyFont="1" applyFill="1" applyBorder="1" applyAlignment="1" applyProtection="1">
      <alignment horizontal="center" vertical="center"/>
      <protection locked="0"/>
    </xf>
    <xf numFmtId="0" fontId="24" fillId="21" borderId="22" xfId="0" applyFont="1" applyFill="1" applyBorder="1" applyAlignment="1">
      <alignment vertical="center" wrapText="1"/>
    </xf>
    <xf numFmtId="0" fontId="25" fillId="0" borderId="75" xfId="4" applyFont="1" applyBorder="1" applyAlignment="1" applyProtection="1">
      <alignment horizontal="center" vertical="center" wrapText="1"/>
    </xf>
    <xf numFmtId="0" fontId="25" fillId="0" borderId="62" xfId="4" applyFont="1" applyBorder="1" applyAlignment="1" applyProtection="1">
      <alignment horizontal="center" vertical="center" wrapText="1"/>
    </xf>
    <xf numFmtId="0" fontId="58" fillId="0" borderId="62" xfId="0" applyFont="1" applyBorder="1" applyAlignment="1">
      <alignment horizontal="center" vertical="center" wrapText="1"/>
    </xf>
    <xf numFmtId="0" fontId="0" fillId="0" borderId="62" xfId="0" applyBorder="1" applyAlignment="1">
      <alignment horizontal="center" vertical="center" wrapText="1"/>
    </xf>
    <xf numFmtId="0" fontId="0" fillId="0" borderId="73" xfId="0" applyBorder="1" applyAlignment="1">
      <alignment horizontal="center" vertical="center" wrapText="1"/>
    </xf>
    <xf numFmtId="0" fontId="52" fillId="0" borderId="5" xfId="0" applyFont="1" applyBorder="1" applyAlignment="1">
      <alignment horizontal="center" vertical="center"/>
    </xf>
    <xf numFmtId="0" fontId="41" fillId="0" borderId="1" xfId="0" applyFont="1" applyBorder="1" applyAlignment="1">
      <alignment horizontal="center" vertical="center"/>
    </xf>
    <xf numFmtId="0" fontId="40" fillId="0" borderId="1" xfId="3" applyFont="1" applyFill="1" applyBorder="1" applyAlignment="1" applyProtection="1">
      <alignment horizontal="left" vertical="center"/>
    </xf>
    <xf numFmtId="0" fontId="0" fillId="0" borderId="1" xfId="0" applyBorder="1" applyAlignment="1">
      <alignment horizontal="left" vertical="center"/>
    </xf>
    <xf numFmtId="176" fontId="40" fillId="0" borderId="1" xfId="3" applyNumberFormat="1" applyFont="1" applyFill="1" applyBorder="1" applyAlignment="1" applyProtection="1">
      <alignment horizontal="left" vertical="center"/>
    </xf>
    <xf numFmtId="0" fontId="25" fillId="21" borderId="77" xfId="4" applyFont="1" applyFill="1" applyBorder="1" applyAlignment="1" applyProtection="1">
      <alignment horizontal="center" vertical="center"/>
    </xf>
    <xf numFmtId="0" fontId="25" fillId="21" borderId="78" xfId="4" applyFont="1" applyFill="1" applyBorder="1" applyAlignment="1" applyProtection="1">
      <alignment horizontal="center" vertical="center"/>
    </xf>
    <xf numFmtId="0" fontId="58" fillId="21" borderId="79" xfId="0" applyFont="1" applyFill="1" applyBorder="1" applyAlignment="1">
      <alignment horizontal="center" vertical="center"/>
    </xf>
    <xf numFmtId="0" fontId="20" fillId="0" borderId="0" xfId="3" applyFont="1" applyFill="1" applyAlignment="1" applyProtection="1">
      <alignment horizontal="right" vertical="center" indent="1"/>
    </xf>
    <xf numFmtId="0" fontId="0" fillId="0" borderId="0" xfId="0" applyAlignment="1">
      <alignment horizontal="right" vertical="center" indent="1"/>
    </xf>
    <xf numFmtId="0" fontId="42" fillId="0" borderId="65" xfId="4" applyFont="1" applyBorder="1" applyAlignment="1" applyProtection="1">
      <alignment vertical="center"/>
    </xf>
    <xf numFmtId="0" fontId="35" fillId="0" borderId="65" xfId="4" applyFont="1" applyBorder="1" applyAlignment="1" applyProtection="1">
      <alignment horizontal="center" vertical="center"/>
    </xf>
    <xf numFmtId="0" fontId="0" fillId="0" borderId="67" xfId="0" applyBorder="1" applyAlignment="1">
      <alignment horizontal="center" vertical="center"/>
    </xf>
    <xf numFmtId="0" fontId="24" fillId="0" borderId="3" xfId="4" applyFont="1" applyFill="1" applyBorder="1" applyAlignment="1" applyProtection="1">
      <alignment horizontal="left" vertical="center" wrapText="1"/>
    </xf>
    <xf numFmtId="0" fontId="24" fillId="0" borderId="4" xfId="4" applyFont="1" applyFill="1" applyBorder="1" applyAlignment="1" applyProtection="1">
      <alignment horizontal="left" vertical="center" wrapText="1"/>
    </xf>
    <xf numFmtId="0" fontId="58" fillId="0" borderId="3" xfId="4" applyFont="1" applyBorder="1" applyAlignment="1" applyProtection="1">
      <alignment horizontal="left" vertical="center"/>
    </xf>
    <xf numFmtId="0" fontId="58" fillId="0" borderId="4" xfId="4" applyFont="1" applyBorder="1" applyAlignment="1" applyProtection="1">
      <alignment horizontal="left" vertical="center"/>
    </xf>
    <xf numFmtId="0" fontId="25" fillId="21" borderId="30" xfId="4" applyFont="1" applyFill="1" applyBorder="1" applyAlignment="1" applyProtection="1">
      <alignment horizontal="left" vertical="center" wrapText="1"/>
    </xf>
    <xf numFmtId="0" fontId="24" fillId="21" borderId="30" xfId="0" applyFont="1" applyFill="1" applyBorder="1" applyAlignment="1">
      <alignment horizontal="left" vertical="center" wrapText="1"/>
    </xf>
    <xf numFmtId="0" fontId="25" fillId="21" borderId="14" xfId="4" applyFont="1" applyFill="1" applyBorder="1" applyAlignment="1" applyProtection="1">
      <alignment horizontal="left" vertical="center" wrapText="1"/>
    </xf>
    <xf numFmtId="0" fontId="58" fillId="21" borderId="14" xfId="0" applyFont="1" applyFill="1" applyBorder="1" applyAlignment="1">
      <alignment horizontal="left" vertical="center" wrapText="1"/>
    </xf>
    <xf numFmtId="0" fontId="0" fillId="21" borderId="14" xfId="0" applyFill="1" applyBorder="1" applyAlignment="1">
      <alignment horizontal="left" vertical="center" wrapText="1"/>
    </xf>
    <xf numFmtId="0" fontId="113" fillId="0" borderId="26" xfId="4" applyFont="1" applyFill="1" applyBorder="1" applyAlignment="1" applyProtection="1">
      <alignment horizontal="center" vertical="center"/>
    </xf>
    <xf numFmtId="0" fontId="58" fillId="0" borderId="27" xfId="0" applyFont="1" applyBorder="1" applyAlignment="1">
      <alignment horizontal="center" vertical="center"/>
    </xf>
    <xf numFmtId="0" fontId="35" fillId="0" borderId="65" xfId="4" applyFont="1" applyFill="1" applyBorder="1" applyAlignment="1" applyProtection="1">
      <alignment vertical="center"/>
    </xf>
    <xf numFmtId="0" fontId="0" fillId="14" borderId="27" xfId="0" applyFill="1"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8" xfId="0" applyBorder="1" applyAlignment="1" applyProtection="1">
      <alignment horizontal="center" vertical="center" wrapText="1"/>
    </xf>
    <xf numFmtId="0" fontId="24" fillId="0" borderId="8" xfId="4" applyFont="1" applyBorder="1" applyAlignment="1" applyProtection="1">
      <alignment vertical="center"/>
    </xf>
    <xf numFmtId="0" fontId="0" fillId="0" borderId="9" xfId="0" applyBorder="1" applyAlignment="1">
      <alignment vertical="center"/>
    </xf>
    <xf numFmtId="0" fontId="0" fillId="0" borderId="12" xfId="0" applyBorder="1" applyAlignment="1">
      <alignment vertical="center"/>
    </xf>
    <xf numFmtId="0" fontId="24" fillId="0" borderId="3" xfId="4" applyFont="1" applyBorder="1" applyAlignment="1" applyProtection="1">
      <alignment vertical="center"/>
    </xf>
    <xf numFmtId="0" fontId="113" fillId="3" borderId="26" xfId="4" applyFont="1" applyFill="1" applyBorder="1" applyAlignment="1" applyProtection="1">
      <alignment horizontal="center" vertical="center" wrapText="1"/>
    </xf>
    <xf numFmtId="0" fontId="113" fillId="3" borderId="27" xfId="4" applyFont="1" applyFill="1" applyBorder="1" applyAlignment="1" applyProtection="1">
      <alignment horizontal="center" vertical="center"/>
    </xf>
    <xf numFmtId="0" fontId="113" fillId="3" borderId="28" xfId="4" applyFont="1" applyFill="1" applyBorder="1" applyAlignment="1" applyProtection="1">
      <alignment horizontal="center" vertical="center"/>
    </xf>
    <xf numFmtId="0" fontId="35" fillId="0" borderId="67" xfId="4" applyFont="1" applyFill="1" applyBorder="1" applyAlignment="1" applyProtection="1">
      <alignment vertical="center"/>
    </xf>
    <xf numFmtId="38" fontId="35" fillId="0" borderId="65" xfId="1" applyFont="1" applyFill="1" applyBorder="1" applyAlignment="1" applyProtection="1">
      <alignment vertical="center" shrinkToFit="1"/>
    </xf>
    <xf numFmtId="38" fontId="35" fillId="0" borderId="66" xfId="1" applyFont="1" applyFill="1" applyBorder="1" applyAlignment="1" applyProtection="1">
      <alignment vertical="center" shrinkToFit="1"/>
    </xf>
    <xf numFmtId="38" fontId="35" fillId="0" borderId="67" xfId="1" applyFont="1" applyFill="1" applyBorder="1" applyAlignment="1" applyProtection="1">
      <alignment vertical="center" shrinkToFit="1"/>
    </xf>
    <xf numFmtId="38" fontId="35" fillId="0" borderId="65" xfId="1" applyFont="1" applyFill="1" applyBorder="1" applyAlignment="1" applyProtection="1">
      <alignment horizontal="center" vertical="center" shrinkToFit="1"/>
      <protection locked="0"/>
    </xf>
    <xf numFmtId="38" fontId="35" fillId="0" borderId="66" xfId="1" applyFont="1" applyFill="1" applyBorder="1" applyAlignment="1" applyProtection="1">
      <alignment horizontal="center" vertical="center" shrinkToFit="1"/>
      <protection locked="0"/>
    </xf>
    <xf numFmtId="38" fontId="35" fillId="0" borderId="67" xfId="1" applyFont="1" applyFill="1" applyBorder="1" applyAlignment="1" applyProtection="1">
      <alignment horizontal="center" vertical="center" shrinkToFit="1"/>
      <protection locked="0"/>
    </xf>
    <xf numFmtId="38" fontId="165" fillId="0" borderId="65" xfId="1" applyNumberFormat="1" applyFont="1" applyFill="1" applyBorder="1" applyAlignment="1" applyProtection="1">
      <alignment horizontal="center" vertical="center"/>
    </xf>
    <xf numFmtId="38" fontId="165" fillId="0" borderId="67" xfId="0" applyNumberFormat="1" applyFont="1" applyFill="1" applyBorder="1" applyAlignment="1">
      <alignment horizontal="center" vertical="center"/>
    </xf>
    <xf numFmtId="0" fontId="36" fillId="15" borderId="26" xfId="4" applyFont="1" applyFill="1" applyBorder="1" applyAlignment="1" applyProtection="1">
      <alignment horizontal="center" vertical="center"/>
    </xf>
    <xf numFmtId="0" fontId="0" fillId="15" borderId="28" xfId="0" applyFill="1" applyBorder="1" applyAlignment="1" applyProtection="1">
      <alignment horizontal="center" vertical="center"/>
    </xf>
    <xf numFmtId="0" fontId="28" fillId="0" borderId="0" xfId="0" applyFont="1" applyFill="1" applyAlignment="1" applyProtection="1">
      <alignment horizontal="left" vertical="center"/>
    </xf>
    <xf numFmtId="0" fontId="30" fillId="0" borderId="1" xfId="0" applyFont="1" applyFill="1" applyBorder="1" applyAlignment="1" applyProtection="1">
      <alignment horizontal="center" vertical="center" shrinkToFit="1"/>
      <protection locked="0"/>
    </xf>
    <xf numFmtId="0" fontId="28" fillId="0" borderId="0" xfId="0" applyFont="1" applyFill="1" applyBorder="1" applyAlignment="1" applyProtection="1">
      <alignment horizontal="left" vertical="center"/>
    </xf>
    <xf numFmtId="0" fontId="28" fillId="0" borderId="8" xfId="0" applyFont="1" applyFill="1" applyBorder="1" applyAlignment="1" applyProtection="1">
      <alignment horizontal="distributed" vertical="center" wrapText="1"/>
    </xf>
    <xf numFmtId="0" fontId="37" fillId="0" borderId="9" xfId="0" applyFont="1" applyFill="1" applyBorder="1" applyAlignment="1" applyProtection="1">
      <alignment horizontal="distributed" vertical="center"/>
    </xf>
    <xf numFmtId="0" fontId="37" fillId="0" borderId="11" xfId="0" applyFont="1" applyFill="1" applyBorder="1" applyAlignment="1" applyProtection="1">
      <alignment horizontal="distributed" vertical="center"/>
    </xf>
    <xf numFmtId="0" fontId="37" fillId="0" borderId="12" xfId="0" applyFont="1" applyFill="1" applyBorder="1" applyAlignment="1" applyProtection="1">
      <alignment horizontal="distributed" vertical="center"/>
    </xf>
    <xf numFmtId="0" fontId="30" fillId="0" borderId="3"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xf>
    <xf numFmtId="0" fontId="30" fillId="0" borderId="5" xfId="0" applyFont="1" applyFill="1" applyBorder="1" applyAlignment="1" applyProtection="1">
      <alignment horizontal="center" vertical="center" shrinkToFit="1"/>
      <protection locked="0"/>
    </xf>
    <xf numFmtId="0" fontId="0" fillId="0" borderId="1" xfId="0" applyBorder="1" applyProtection="1">
      <protection locked="0"/>
    </xf>
    <xf numFmtId="0" fontId="30" fillId="0" borderId="5" xfId="0" applyFont="1" applyFill="1" applyBorder="1" applyAlignment="1" applyProtection="1">
      <alignment horizontal="left" vertical="center" shrinkToFit="1"/>
      <protection locked="0"/>
    </xf>
    <xf numFmtId="0" fontId="30" fillId="0" borderId="1"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center" vertical="center" wrapText="1"/>
    </xf>
    <xf numFmtId="0" fontId="28" fillId="0" borderId="4"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xf>
    <xf numFmtId="200" fontId="30" fillId="0" borderId="1" xfId="0" applyNumberFormat="1" applyFont="1" applyFill="1" applyBorder="1" applyAlignment="1" applyProtection="1">
      <alignment horizontal="center" vertical="center" shrinkToFit="1"/>
      <protection locked="0"/>
    </xf>
    <xf numFmtId="200" fontId="0" fillId="0" borderId="1" xfId="0" applyNumberFormat="1" applyBorder="1" applyAlignment="1" applyProtection="1">
      <alignment horizontal="center" vertical="center" shrinkToFit="1"/>
      <protection locked="0"/>
    </xf>
    <xf numFmtId="0" fontId="28" fillId="0" borderId="5" xfId="0" applyFont="1" applyFill="1" applyBorder="1" applyAlignment="1" applyProtection="1">
      <alignment horizontal="right" vertical="center"/>
    </xf>
    <xf numFmtId="0" fontId="30" fillId="0" borderId="0" xfId="0" applyFont="1" applyFill="1" applyAlignment="1" applyProtection="1">
      <alignment vertical="top" wrapText="1"/>
    </xf>
    <xf numFmtId="0" fontId="0" fillId="0" borderId="0" xfId="0" applyAlignment="1" applyProtection="1">
      <alignment vertical="top" wrapText="1"/>
    </xf>
    <xf numFmtId="0" fontId="37" fillId="0" borderId="3" xfId="0" applyFont="1" applyFill="1" applyBorder="1" applyAlignment="1" applyProtection="1">
      <alignment horizontal="center" vertical="center"/>
    </xf>
    <xf numFmtId="0" fontId="37" fillId="0" borderId="4" xfId="0" applyFont="1" applyFill="1" applyBorder="1" applyAlignment="1" applyProtection="1">
      <alignment horizontal="center" vertical="center"/>
    </xf>
    <xf numFmtId="0" fontId="37" fillId="0" borderId="10" xfId="0" applyFont="1" applyFill="1" applyBorder="1" applyAlignment="1" applyProtection="1">
      <alignment horizontal="center" vertical="center"/>
    </xf>
    <xf numFmtId="0" fontId="28" fillId="0" borderId="3" xfId="0" applyFont="1" applyFill="1" applyBorder="1" applyAlignment="1" applyProtection="1">
      <alignment horizontal="right" vertical="center"/>
    </xf>
    <xf numFmtId="0" fontId="28" fillId="0" borderId="4" xfId="0" applyFont="1" applyFill="1" applyBorder="1" applyAlignment="1" applyProtection="1">
      <alignment horizontal="right" vertical="center"/>
    </xf>
    <xf numFmtId="0" fontId="28" fillId="0" borderId="10" xfId="0" applyFont="1" applyFill="1" applyBorder="1" applyAlignment="1" applyProtection="1">
      <alignment horizontal="right" vertical="center"/>
    </xf>
    <xf numFmtId="0" fontId="30" fillId="0" borderId="3" xfId="0" applyFont="1" applyFill="1" applyBorder="1" applyAlignment="1" applyProtection="1">
      <alignment horizontal="left" vertical="center"/>
    </xf>
    <xf numFmtId="0" fontId="30" fillId="0" borderId="4" xfId="0" applyFont="1" applyFill="1" applyBorder="1" applyAlignment="1" applyProtection="1">
      <alignment horizontal="left" vertical="center"/>
    </xf>
    <xf numFmtId="0" fontId="0" fillId="0" borderId="4" xfId="0" applyFont="1" applyBorder="1" applyAlignment="1" applyProtection="1">
      <alignment horizontal="left" vertical="center"/>
    </xf>
    <xf numFmtId="0" fontId="0" fillId="0" borderId="10" xfId="0" applyFont="1" applyBorder="1" applyAlignment="1" applyProtection="1">
      <alignment horizontal="left" vertical="center"/>
    </xf>
    <xf numFmtId="0" fontId="28" fillId="0" borderId="5" xfId="0" applyFont="1" applyFill="1" applyBorder="1" applyAlignment="1" applyProtection="1">
      <alignment horizontal="center" vertical="center"/>
    </xf>
    <xf numFmtId="0" fontId="120" fillId="0" borderId="8" xfId="0" applyFont="1" applyFill="1" applyBorder="1" applyAlignment="1" applyProtection="1">
      <alignment horizontal="left" vertical="center" shrinkToFit="1"/>
    </xf>
    <xf numFmtId="0" fontId="120" fillId="0" borderId="5" xfId="0" applyFont="1" applyFill="1" applyBorder="1" applyAlignment="1" applyProtection="1">
      <alignment horizontal="left" vertical="center" shrinkToFit="1"/>
    </xf>
    <xf numFmtId="0" fontId="32" fillId="0" borderId="6" xfId="0" applyFont="1" applyFill="1" applyBorder="1" applyAlignment="1" applyProtection="1">
      <alignment horizontal="left" vertical="center" shrinkToFit="1"/>
    </xf>
    <xf numFmtId="0" fontId="32" fillId="0" borderId="0" xfId="0" applyFont="1" applyFill="1" applyAlignment="1" applyProtection="1">
      <alignment horizontal="left" vertical="center" shrinkToFit="1"/>
    </xf>
    <xf numFmtId="0" fontId="32" fillId="0" borderId="7" xfId="0" applyFont="1" applyFill="1" applyBorder="1" applyAlignment="1" applyProtection="1">
      <alignment horizontal="left" vertical="center" shrinkToFit="1"/>
    </xf>
    <xf numFmtId="0" fontId="32" fillId="0" borderId="6" xfId="0" applyFont="1" applyFill="1" applyBorder="1" applyAlignment="1" applyProtection="1">
      <alignment horizontal="left" vertical="center"/>
    </xf>
    <xf numFmtId="0" fontId="32" fillId="0" borderId="0" xfId="0" applyFont="1" applyFill="1" applyAlignment="1" applyProtection="1">
      <alignment horizontal="left" vertical="center"/>
    </xf>
    <xf numFmtId="0" fontId="36" fillId="0" borderId="0" xfId="0" applyFont="1" applyFill="1" applyAlignment="1" applyProtection="1">
      <alignment horizontal="right" vertical="center"/>
    </xf>
    <xf numFmtId="0" fontId="28" fillId="0" borderId="0" xfId="0" applyFont="1" applyFill="1" applyAlignment="1" applyProtection="1">
      <alignment horizontal="left" vertical="center" shrinkToFit="1"/>
    </xf>
    <xf numFmtId="0" fontId="168" fillId="0" borderId="0" xfId="0" applyFont="1" applyFill="1" applyAlignment="1" applyProtection="1">
      <alignment horizontal="left" vertical="top" wrapText="1"/>
    </xf>
    <xf numFmtId="0" fontId="28" fillId="0" borderId="0" xfId="0" applyFont="1" applyFill="1" applyAlignment="1" applyProtection="1">
      <alignment horizontal="left" vertical="top" wrapText="1"/>
    </xf>
    <xf numFmtId="0" fontId="28" fillId="0" borderId="1" xfId="0" applyFont="1" applyFill="1" applyBorder="1" applyAlignment="1" applyProtection="1">
      <alignment horizontal="left" vertical="center" shrinkToFit="1"/>
      <protection locked="0"/>
    </xf>
    <xf numFmtId="176" fontId="28" fillId="0" borderId="1" xfId="0" applyNumberFormat="1" applyFont="1" applyFill="1" applyBorder="1" applyAlignment="1" applyProtection="1">
      <alignment horizontal="center" vertical="center"/>
      <protection locked="0"/>
    </xf>
    <xf numFmtId="0" fontId="32" fillId="0" borderId="6" xfId="0" applyFont="1" applyFill="1" applyBorder="1" applyAlignment="1" applyProtection="1">
      <alignment horizontal="left" vertical="center" wrapText="1"/>
    </xf>
    <xf numFmtId="0" fontId="32" fillId="0" borderId="0" xfId="0" applyFont="1" applyFill="1" applyAlignment="1" applyProtection="1">
      <alignment horizontal="left" vertical="center" wrapText="1"/>
    </xf>
    <xf numFmtId="0" fontId="32" fillId="0" borderId="0" xfId="0" applyFont="1" applyFill="1" applyBorder="1" applyAlignment="1" applyProtection="1">
      <alignment horizontal="left" vertical="center" shrinkToFit="1"/>
    </xf>
    <xf numFmtId="0" fontId="32" fillId="0" borderId="0" xfId="0" applyFont="1" applyFill="1" applyBorder="1" applyAlignment="1" applyProtection="1">
      <alignment horizontal="left" vertical="center" shrinkToFit="1"/>
      <protection locked="0"/>
    </xf>
    <xf numFmtId="0" fontId="32" fillId="0" borderId="0" xfId="0" applyFont="1" applyFill="1" applyAlignment="1" applyProtection="1">
      <alignment horizontal="left" vertical="center" shrinkToFit="1"/>
      <protection locked="0"/>
    </xf>
    <xf numFmtId="176" fontId="28" fillId="0" borderId="4" xfId="0" applyNumberFormat="1" applyFont="1" applyFill="1" applyBorder="1" applyAlignment="1" applyProtection="1">
      <alignment horizontal="center" vertical="center"/>
      <protection locked="0"/>
    </xf>
    <xf numFmtId="0" fontId="28" fillId="0" borderId="0" xfId="0" applyFont="1" applyFill="1" applyAlignment="1" applyProtection="1">
      <alignment vertical="center" wrapText="1"/>
    </xf>
    <xf numFmtId="0" fontId="28" fillId="0" borderId="0" xfId="0" applyFont="1" applyAlignment="1" applyProtection="1">
      <alignment vertical="center" wrapText="1"/>
    </xf>
    <xf numFmtId="0" fontId="28" fillId="0" borderId="0" xfId="0" applyFont="1" applyFill="1" applyAlignment="1" applyProtection="1">
      <alignment vertical="center"/>
    </xf>
    <xf numFmtId="0" fontId="36" fillId="0" borderId="0" xfId="0" applyFont="1" applyAlignment="1" applyProtection="1">
      <alignment vertical="center"/>
    </xf>
    <xf numFmtId="0" fontId="0" fillId="0" borderId="0" xfId="0" applyFont="1" applyAlignment="1" applyProtection="1">
      <alignment vertical="center"/>
    </xf>
    <xf numFmtId="0" fontId="28" fillId="0" borderId="0" xfId="0" applyFont="1" applyFill="1" applyAlignment="1" applyProtection="1">
      <alignment horizontal="center" vertical="center"/>
    </xf>
    <xf numFmtId="0" fontId="35" fillId="0" borderId="0" xfId="0" applyFont="1" applyFill="1" applyAlignment="1" applyProtection="1">
      <alignment horizontal="left" vertical="center"/>
    </xf>
    <xf numFmtId="0" fontId="30" fillId="0" borderId="0" xfId="0" applyFont="1" applyFill="1" applyAlignment="1" applyProtection="1">
      <alignment horizontal="left" vertical="center" shrinkToFit="1"/>
      <protection locked="0"/>
    </xf>
    <xf numFmtId="0" fontId="30" fillId="0" borderId="0" xfId="0" applyFont="1" applyFill="1" applyAlignment="1" applyProtection="1">
      <alignment horizontal="left" vertical="center"/>
      <protection locked="0"/>
    </xf>
    <xf numFmtId="0" fontId="34" fillId="0" borderId="0" xfId="0" applyFont="1" applyFill="1" applyAlignment="1" applyProtection="1">
      <alignment horizontal="center" vertical="center"/>
    </xf>
    <xf numFmtId="0" fontId="34" fillId="0" borderId="0" xfId="0" applyFont="1" applyFill="1" applyAlignment="1" applyProtection="1">
      <alignment horizontal="center" vertical="center" wrapText="1"/>
    </xf>
    <xf numFmtId="176" fontId="28" fillId="0" borderId="0" xfId="0" applyNumberFormat="1" applyFont="1" applyFill="1" applyAlignment="1" applyProtection="1">
      <alignment horizontal="distributed" vertical="center" shrinkToFit="1"/>
      <protection locked="0"/>
    </xf>
    <xf numFmtId="0" fontId="31" fillId="0" borderId="0" xfId="0" applyFont="1" applyFill="1" applyAlignment="1" applyProtection="1">
      <alignment vertical="center"/>
    </xf>
    <xf numFmtId="0" fontId="31" fillId="0" borderId="0" xfId="0" applyFont="1" applyAlignment="1" applyProtection="1">
      <alignment vertical="center"/>
    </xf>
    <xf numFmtId="0" fontId="0" fillId="0" borderId="0" xfId="0" applyFill="1" applyAlignment="1" applyProtection="1">
      <alignment horizontal="left" vertical="center" shrinkToFit="1"/>
      <protection locked="0"/>
    </xf>
    <xf numFmtId="176" fontId="28" fillId="0" borderId="0" xfId="0" applyNumberFormat="1" applyFont="1" applyFill="1" applyAlignment="1" applyProtection="1">
      <alignment horizontal="distributed" vertical="center"/>
    </xf>
    <xf numFmtId="176" fontId="0" fillId="0" borderId="0" xfId="0" applyNumberFormat="1" applyAlignment="1" applyProtection="1">
      <alignment horizontal="distributed" vertical="center"/>
    </xf>
    <xf numFmtId="0" fontId="220" fillId="0" borderId="222" xfId="6" applyFont="1" applyFill="1" applyBorder="1" applyAlignment="1" applyProtection="1">
      <alignment vertical="center"/>
    </xf>
    <xf numFmtId="0" fontId="220" fillId="0" borderId="224" xfId="6" applyFont="1" applyFill="1" applyBorder="1" applyAlignment="1" applyProtection="1">
      <alignment vertical="center"/>
    </xf>
    <xf numFmtId="0" fontId="220" fillId="0" borderId="287" xfId="6" applyFont="1" applyFill="1" applyBorder="1" applyAlignment="1" applyProtection="1">
      <alignment vertical="center"/>
    </xf>
    <xf numFmtId="0" fontId="220" fillId="0" borderId="288" xfId="6" applyFont="1" applyFill="1" applyBorder="1" applyAlignment="1" applyProtection="1">
      <alignment vertical="center"/>
    </xf>
    <xf numFmtId="0" fontId="220" fillId="0" borderId="289" xfId="6" applyFont="1" applyFill="1" applyBorder="1" applyAlignment="1" applyProtection="1">
      <alignment vertical="center"/>
    </xf>
    <xf numFmtId="0" fontId="220" fillId="0" borderId="290" xfId="6" applyFont="1" applyFill="1" applyBorder="1" applyAlignment="1" applyProtection="1">
      <alignment vertical="center"/>
    </xf>
    <xf numFmtId="0" fontId="218" fillId="0" borderId="222" xfId="6" applyFont="1" applyFill="1" applyBorder="1" applyAlignment="1" applyProtection="1">
      <alignment vertical="center"/>
    </xf>
    <xf numFmtId="0" fontId="218" fillId="0" borderId="224" xfId="6" applyFont="1" applyFill="1" applyBorder="1" applyAlignment="1" applyProtection="1">
      <alignment vertical="center"/>
    </xf>
    <xf numFmtId="0" fontId="29" fillId="3" borderId="8" xfId="0" applyFont="1" applyFill="1" applyBorder="1" applyAlignment="1" applyProtection="1">
      <alignment vertical="center"/>
    </xf>
    <xf numFmtId="0" fontId="29" fillId="3" borderId="9" xfId="0" applyFont="1" applyFill="1" applyBorder="1" applyAlignment="1" applyProtection="1">
      <alignment vertical="center"/>
    </xf>
    <xf numFmtId="0" fontId="29" fillId="0" borderId="8" xfId="0" applyFont="1" applyFill="1" applyBorder="1" applyAlignment="1" applyProtection="1">
      <alignment horizontal="left" vertical="center" wrapText="1"/>
    </xf>
    <xf numFmtId="0" fontId="29" fillId="0" borderId="5" xfId="0" applyFont="1" applyFill="1" applyBorder="1" applyAlignment="1" applyProtection="1">
      <alignment horizontal="left" vertical="center" wrapText="1"/>
    </xf>
    <xf numFmtId="0" fontId="29" fillId="0" borderId="9" xfId="0" applyFont="1" applyFill="1" applyBorder="1" applyAlignment="1" applyProtection="1">
      <alignment horizontal="left" vertical="center" wrapText="1"/>
    </xf>
    <xf numFmtId="0" fontId="29" fillId="0" borderId="1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xf>
    <xf numFmtId="0" fontId="29" fillId="0" borderId="12" xfId="0" applyFont="1" applyFill="1" applyBorder="1" applyAlignment="1" applyProtection="1">
      <alignment horizontal="left" vertical="center" wrapText="1"/>
    </xf>
    <xf numFmtId="0" fontId="228" fillId="0" borderId="3" xfId="0" applyFont="1" applyFill="1" applyBorder="1" applyAlignment="1" applyProtection="1">
      <alignment vertical="center"/>
    </xf>
    <xf numFmtId="0" fontId="228" fillId="0" borderId="4" xfId="0" applyFont="1" applyFill="1" applyBorder="1" applyAlignment="1" applyProtection="1">
      <alignment vertical="center"/>
    </xf>
    <xf numFmtId="0" fontId="228" fillId="0" borderId="10" xfId="0" applyFont="1" applyFill="1" applyBorder="1" applyAlignment="1" applyProtection="1">
      <alignment vertical="center"/>
    </xf>
    <xf numFmtId="0" fontId="91" fillId="0" borderId="2" xfId="0" applyFont="1" applyFill="1" applyBorder="1" applyAlignment="1" applyProtection="1">
      <alignment vertical="center"/>
    </xf>
    <xf numFmtId="176" fontId="124" fillId="0" borderId="0" xfId="0" applyNumberFormat="1" applyFont="1" applyFill="1" applyBorder="1" applyAlignment="1" applyProtection="1">
      <alignment horizontal="center" vertical="center" shrinkToFit="1"/>
    </xf>
    <xf numFmtId="0" fontId="124" fillId="0" borderId="0" xfId="0" applyFont="1" applyFill="1" applyBorder="1" applyAlignment="1" applyProtection="1">
      <alignment horizontal="left" vertical="center"/>
    </xf>
    <xf numFmtId="0" fontId="0" fillId="0" borderId="0" xfId="0" applyFont="1" applyAlignment="1">
      <alignment vertical="center"/>
    </xf>
    <xf numFmtId="0" fontId="124" fillId="0" borderId="0" xfId="0" applyFont="1" applyFill="1" applyBorder="1" applyAlignment="1" applyProtection="1">
      <alignment horizontal="center" vertical="center"/>
    </xf>
    <xf numFmtId="0" fontId="123" fillId="0" borderId="0" xfId="0" applyFont="1" applyFill="1" applyBorder="1" applyAlignment="1" applyProtection="1">
      <alignment horizontal="left" vertical="center" shrinkToFit="1"/>
    </xf>
    <xf numFmtId="0" fontId="124" fillId="0" borderId="0" xfId="0" applyFont="1" applyFill="1" applyBorder="1" applyAlignment="1" applyProtection="1">
      <alignment horizontal="center" vertical="center" shrinkToFit="1"/>
    </xf>
    <xf numFmtId="0" fontId="124" fillId="0" borderId="0" xfId="0" applyFont="1" applyFill="1" applyBorder="1" applyAlignment="1" applyProtection="1">
      <alignment horizontal="left" vertical="center" wrapText="1"/>
    </xf>
    <xf numFmtId="0" fontId="123" fillId="0" borderId="1" xfId="0" applyFont="1" applyFill="1" applyBorder="1" applyAlignment="1" applyProtection="1">
      <alignment horizontal="center" vertical="center" shrinkToFit="1"/>
    </xf>
    <xf numFmtId="0" fontId="0" fillId="0" borderId="0" xfId="0" applyAlignment="1">
      <alignment vertical="center"/>
    </xf>
    <xf numFmtId="0" fontId="0" fillId="0" borderId="0" xfId="0" applyAlignment="1">
      <alignment vertical="center" shrinkToFit="1"/>
    </xf>
    <xf numFmtId="0" fontId="0" fillId="0" borderId="0" xfId="0" applyFont="1" applyFill="1" applyBorder="1" applyAlignment="1">
      <alignment horizontal="left" vertical="top" wrapText="1"/>
    </xf>
    <xf numFmtId="0" fontId="0" fillId="0" borderId="0" xfId="0" applyAlignment="1">
      <alignment horizontal="left" vertical="top" wrapText="1"/>
    </xf>
    <xf numFmtId="0" fontId="0" fillId="0" borderId="1" xfId="0" applyBorder="1" applyAlignment="1">
      <alignment horizontal="left" vertical="top" wrapText="1"/>
    </xf>
    <xf numFmtId="0" fontId="118" fillId="0" borderId="3" xfId="0" applyFont="1" applyFill="1" applyBorder="1" applyAlignment="1">
      <alignment horizontal="left" vertical="center"/>
    </xf>
    <xf numFmtId="0" fontId="118" fillId="0" borderId="4" xfId="0" applyFont="1" applyFill="1" applyBorder="1" applyAlignment="1">
      <alignment horizontal="left" vertical="center"/>
    </xf>
    <xf numFmtId="0" fontId="58" fillId="0" borderId="10" xfId="0" applyFont="1" applyBorder="1"/>
    <xf numFmtId="0" fontId="78" fillId="0" borderId="3" xfId="0" applyFont="1" applyFill="1" applyBorder="1" applyAlignment="1">
      <alignment horizontal="left" vertical="center" wrapText="1" indent="1"/>
    </xf>
    <xf numFmtId="0" fontId="78" fillId="0" borderId="10" xfId="0" applyFont="1" applyFill="1" applyBorder="1" applyAlignment="1">
      <alignment horizontal="left" vertical="center" wrapText="1" indent="1"/>
    </xf>
    <xf numFmtId="0" fontId="118" fillId="0" borderId="3" xfId="0" applyFont="1" applyFill="1" applyBorder="1" applyAlignment="1">
      <alignment horizontal="left" vertical="center" wrapText="1"/>
    </xf>
    <xf numFmtId="0" fontId="118" fillId="0" borderId="10" xfId="0" applyFont="1" applyFill="1" applyBorder="1" applyAlignment="1">
      <alignment horizontal="left" vertical="center"/>
    </xf>
    <xf numFmtId="0" fontId="118" fillId="0" borderId="3" xfId="0" applyFont="1" applyFill="1" applyBorder="1" applyAlignment="1">
      <alignment horizontal="left" vertical="center" shrinkToFit="1"/>
    </xf>
    <xf numFmtId="0" fontId="118" fillId="0" borderId="4" xfId="0" applyFont="1" applyFill="1" applyBorder="1" applyAlignment="1">
      <alignment horizontal="left" vertical="center" shrinkToFit="1"/>
    </xf>
    <xf numFmtId="0" fontId="359" fillId="0" borderId="4" xfId="0" applyFont="1" applyFill="1" applyBorder="1" applyAlignment="1" applyProtection="1">
      <alignment horizontal="left" vertical="center" shrinkToFit="1"/>
      <protection locked="0"/>
    </xf>
    <xf numFmtId="0" fontId="118" fillId="0" borderId="10" xfId="0" applyFont="1" applyFill="1" applyBorder="1" applyAlignment="1">
      <alignment horizontal="left" vertical="center" shrinkToFit="1"/>
    </xf>
    <xf numFmtId="0" fontId="40" fillId="0" borderId="0" xfId="0" applyFont="1" applyFill="1" applyBorder="1" applyAlignment="1">
      <alignment horizontal="left" vertical="center"/>
    </xf>
    <xf numFmtId="0" fontId="41" fillId="0" borderId="1" xfId="0" applyFont="1" applyFill="1" applyBorder="1" applyAlignment="1">
      <alignment horizontal="left"/>
    </xf>
    <xf numFmtId="0" fontId="78" fillId="0" borderId="8" xfId="0" applyFont="1" applyFill="1" applyBorder="1" applyAlignment="1">
      <alignment horizontal="left" vertical="center" wrapText="1" indent="1"/>
    </xf>
    <xf numFmtId="0" fontId="78" fillId="0" borderId="9" xfId="0" applyFont="1" applyFill="1" applyBorder="1" applyAlignment="1">
      <alignment horizontal="left" vertical="center" indent="1"/>
    </xf>
    <xf numFmtId="0" fontId="78" fillId="0" borderId="6" xfId="0" applyFont="1" applyFill="1" applyBorder="1" applyAlignment="1">
      <alignment horizontal="left" vertical="center" indent="1"/>
    </xf>
    <xf numFmtId="0" fontId="78" fillId="0" borderId="7" xfId="0" applyFont="1" applyFill="1" applyBorder="1" applyAlignment="1">
      <alignment horizontal="left" vertical="center" indent="1"/>
    </xf>
    <xf numFmtId="0" fontId="78" fillId="0" borderId="11" xfId="0" applyFont="1" applyFill="1" applyBorder="1" applyAlignment="1">
      <alignment horizontal="left" vertical="center" indent="1"/>
    </xf>
    <xf numFmtId="0" fontId="78" fillId="0" borderId="12" xfId="0" applyFont="1" applyFill="1" applyBorder="1" applyAlignment="1">
      <alignment horizontal="left" vertical="center" indent="1"/>
    </xf>
    <xf numFmtId="0" fontId="40" fillId="0" borderId="5" xfId="0" applyFont="1" applyFill="1" applyBorder="1" applyAlignment="1">
      <alignment vertical="center"/>
    </xf>
    <xf numFmtId="0" fontId="0" fillId="0" borderId="5" xfId="0" applyFont="1" applyFill="1" applyBorder="1" applyAlignment="1"/>
    <xf numFmtId="0" fontId="78" fillId="0" borderId="8" xfId="0" applyFont="1" applyFill="1" applyBorder="1" applyAlignment="1">
      <alignment horizontal="left" vertical="center" indent="1"/>
    </xf>
    <xf numFmtId="0" fontId="118" fillId="0" borderId="26" xfId="0" applyFont="1" applyFill="1" applyBorder="1" applyAlignment="1">
      <alignment horizontal="center" vertical="center" wrapText="1"/>
    </xf>
    <xf numFmtId="0" fontId="118" fillId="0" borderId="27" xfId="0" applyFont="1" applyFill="1" applyBorder="1" applyAlignment="1">
      <alignment horizontal="center" vertical="center" wrapText="1"/>
    </xf>
    <xf numFmtId="0" fontId="118" fillId="0" borderId="28" xfId="0" applyFont="1" applyFill="1" applyBorder="1" applyAlignment="1">
      <alignment horizontal="center" vertical="center" wrapText="1"/>
    </xf>
    <xf numFmtId="0" fontId="78" fillId="0" borderId="26" xfId="0" applyFont="1" applyFill="1" applyBorder="1" applyAlignment="1">
      <alignment horizontal="left" vertical="center" indent="1"/>
    </xf>
    <xf numFmtId="0" fontId="78" fillId="0" borderId="27" xfId="0" applyFont="1" applyFill="1" applyBorder="1" applyAlignment="1">
      <alignment horizontal="left" vertical="center" indent="1"/>
    </xf>
    <xf numFmtId="0" fontId="78" fillId="0" borderId="28" xfId="0" applyFont="1" applyFill="1" applyBorder="1" applyAlignment="1">
      <alignment horizontal="left" vertical="center" indent="1"/>
    </xf>
    <xf numFmtId="0" fontId="118" fillId="0" borderId="4" xfId="0" applyFont="1" applyFill="1" applyBorder="1" applyAlignment="1">
      <alignment horizontal="left" vertical="center" wrapText="1"/>
    </xf>
    <xf numFmtId="0" fontId="118" fillId="0" borderId="26" xfId="0" applyFont="1" applyFill="1" applyBorder="1" applyAlignment="1">
      <alignment horizontal="center" vertical="center" textRotation="255"/>
    </xf>
    <xf numFmtId="0" fontId="118" fillId="0" borderId="27" xfId="0" applyFont="1" applyFill="1" applyBorder="1" applyAlignment="1">
      <alignment horizontal="center" vertical="center" textRotation="255"/>
    </xf>
    <xf numFmtId="0" fontId="78" fillId="0" borderId="3" xfId="0" applyFont="1" applyFill="1" applyBorder="1" applyAlignment="1">
      <alignment horizontal="left" vertical="center" indent="1"/>
    </xf>
    <xf numFmtId="0" fontId="118" fillId="0" borderId="10" xfId="0" applyFont="1" applyFill="1" applyBorder="1" applyAlignment="1">
      <alignment horizontal="left" vertical="center" indent="1"/>
    </xf>
    <xf numFmtId="0" fontId="78" fillId="0" borderId="6" xfId="0" applyFont="1" applyFill="1" applyBorder="1" applyAlignment="1">
      <alignment horizontal="left" vertical="center" wrapText="1" indent="1"/>
    </xf>
    <xf numFmtId="0" fontId="118" fillId="0" borderId="3" xfId="0" applyFont="1" applyFill="1" applyBorder="1" applyAlignment="1">
      <alignment horizontal="left" vertical="center" indent="1"/>
    </xf>
    <xf numFmtId="0" fontId="78" fillId="0" borderId="26" xfId="0" applyFont="1" applyFill="1" applyBorder="1" applyAlignment="1">
      <alignment vertical="center"/>
    </xf>
    <xf numFmtId="0" fontId="78" fillId="0" borderId="27" xfId="0" applyFont="1" applyFill="1" applyBorder="1" applyAlignment="1">
      <alignment vertical="center"/>
    </xf>
    <xf numFmtId="0" fontId="78" fillId="0" borderId="28" xfId="0" applyFont="1" applyFill="1" applyBorder="1" applyAlignment="1">
      <alignment vertical="center"/>
    </xf>
    <xf numFmtId="0" fontId="118" fillId="0" borderId="26" xfId="0" applyFont="1" applyFill="1" applyBorder="1" applyAlignment="1">
      <alignment horizontal="left" vertical="center"/>
    </xf>
    <xf numFmtId="0" fontId="118" fillId="0" borderId="28" xfId="0" applyFont="1" applyFill="1" applyBorder="1" applyAlignment="1">
      <alignment horizontal="left" vertical="center"/>
    </xf>
    <xf numFmtId="0" fontId="118" fillId="0" borderId="8" xfId="0" applyFont="1" applyFill="1" applyBorder="1" applyAlignment="1">
      <alignment horizontal="center" vertical="center"/>
    </xf>
    <xf numFmtId="0" fontId="118" fillId="0" borderId="5" xfId="0" applyFont="1" applyFill="1" applyBorder="1" applyAlignment="1">
      <alignment horizontal="center" vertical="center"/>
    </xf>
    <xf numFmtId="0" fontId="118" fillId="0" borderId="5" xfId="0" applyFont="1" applyFill="1" applyBorder="1" applyAlignment="1" applyProtection="1">
      <alignment vertical="center" shrinkToFit="1"/>
      <protection locked="0"/>
    </xf>
    <xf numFmtId="0" fontId="118" fillId="0" borderId="11" xfId="0" applyFont="1" applyFill="1" applyBorder="1" applyAlignment="1">
      <alignment horizontal="left" vertical="center" shrinkToFit="1"/>
    </xf>
    <xf numFmtId="0" fontId="118" fillId="0" borderId="1" xfId="0" applyFont="1" applyFill="1" applyBorder="1" applyAlignment="1">
      <alignment horizontal="left" vertical="center" shrinkToFit="1"/>
    </xf>
    <xf numFmtId="0" fontId="118" fillId="0" borderId="1" xfId="0" applyFont="1" applyFill="1" applyBorder="1" applyAlignment="1">
      <alignment horizontal="left" vertical="center"/>
    </xf>
    <xf numFmtId="0" fontId="118" fillId="0" borderId="9" xfId="0" applyFont="1" applyFill="1" applyBorder="1" applyAlignment="1">
      <alignment vertical="center" wrapText="1"/>
    </xf>
    <xf numFmtId="0" fontId="118" fillId="0" borderId="7" xfId="0" applyFont="1" applyFill="1" applyBorder="1" applyAlignment="1">
      <alignment vertical="center" wrapText="1"/>
    </xf>
    <xf numFmtId="0" fontId="118" fillId="0" borderId="12" xfId="0" applyFont="1" applyFill="1" applyBorder="1" applyAlignment="1">
      <alignment vertical="center" wrapText="1"/>
    </xf>
    <xf numFmtId="0" fontId="118" fillId="0" borderId="8" xfId="0" applyFont="1" applyFill="1" applyBorder="1" applyAlignment="1">
      <alignment horizontal="left" vertical="center" shrinkToFit="1"/>
    </xf>
    <xf numFmtId="0" fontId="118" fillId="0" borderId="5" xfId="0" applyFont="1" applyFill="1" applyBorder="1" applyAlignment="1">
      <alignment horizontal="left" vertical="center" shrinkToFit="1"/>
    </xf>
    <xf numFmtId="0" fontId="118" fillId="0" borderId="5" xfId="0" applyFont="1" applyFill="1" applyBorder="1" applyAlignment="1" applyProtection="1">
      <alignment horizontal="left" vertical="center" shrinkToFit="1"/>
      <protection locked="0"/>
    </xf>
    <xf numFmtId="0" fontId="118" fillId="0" borderId="6" xfId="0" applyFont="1" applyFill="1" applyBorder="1" applyAlignment="1">
      <alignment horizontal="left" vertical="center" shrinkToFit="1"/>
    </xf>
    <xf numFmtId="0" fontId="118" fillId="0" borderId="0" xfId="0" applyFont="1" applyFill="1" applyBorder="1" applyAlignment="1">
      <alignment horizontal="left" vertical="center" shrinkToFit="1"/>
    </xf>
    <xf numFmtId="0" fontId="118" fillId="0" borderId="0" xfId="0" applyFont="1" applyFill="1" applyBorder="1" applyAlignment="1" applyProtection="1">
      <alignment horizontal="left" vertical="center" shrinkToFit="1"/>
      <protection locked="0"/>
    </xf>
    <xf numFmtId="0" fontId="118" fillId="0" borderId="1" xfId="0" applyFont="1" applyFill="1" applyBorder="1" applyAlignment="1">
      <alignment horizontal="left" vertical="center" wrapText="1"/>
    </xf>
    <xf numFmtId="0" fontId="118" fillId="0" borderId="4" xfId="0" applyFont="1" applyFill="1" applyBorder="1" applyAlignment="1" applyProtection="1">
      <alignment horizontal="left" vertical="center" wrapText="1"/>
      <protection locked="0"/>
    </xf>
    <xf numFmtId="0" fontId="78" fillId="0" borderId="26" xfId="0" applyFont="1" applyFill="1" applyBorder="1" applyAlignment="1">
      <alignment horizontal="left" vertical="center"/>
    </xf>
    <xf numFmtId="0" fontId="78" fillId="0" borderId="27" xfId="0" applyFont="1" applyFill="1" applyBorder="1" applyAlignment="1">
      <alignment horizontal="left" vertical="center"/>
    </xf>
    <xf numFmtId="0" fontId="78" fillId="0" borderId="28" xfId="0" applyFont="1" applyFill="1" applyBorder="1" applyAlignment="1">
      <alignment horizontal="left" vertical="center"/>
    </xf>
    <xf numFmtId="0" fontId="118" fillId="0" borderId="0" xfId="0" applyFont="1" applyFill="1" applyBorder="1" applyAlignment="1">
      <alignment horizontal="center" vertical="center" shrinkToFit="1"/>
    </xf>
    <xf numFmtId="0" fontId="118" fillId="0" borderId="5" xfId="0" applyFont="1" applyFill="1" applyBorder="1" applyAlignment="1">
      <alignment horizontal="center" vertical="center" shrinkToFit="1"/>
    </xf>
    <xf numFmtId="0" fontId="118" fillId="0" borderId="3" xfId="0" applyFont="1" applyFill="1" applyBorder="1" applyAlignment="1">
      <alignment vertical="center"/>
    </xf>
    <xf numFmtId="0" fontId="118" fillId="0" borderId="4" xfId="0" applyFont="1" applyFill="1" applyBorder="1" applyAlignment="1">
      <alignment vertical="center"/>
    </xf>
    <xf numFmtId="0" fontId="118" fillId="0" borderId="1" xfId="0" applyFont="1" applyFill="1" applyBorder="1" applyAlignment="1">
      <alignment horizontal="right" vertical="center"/>
    </xf>
    <xf numFmtId="0" fontId="118" fillId="0" borderId="3" xfId="0" applyFont="1" applyFill="1" applyBorder="1" applyAlignment="1">
      <alignment horizontal="center" vertical="center" shrinkToFit="1"/>
    </xf>
    <xf numFmtId="0" fontId="118" fillId="0" borderId="10" xfId="0" applyFont="1" applyFill="1" applyBorder="1" applyAlignment="1">
      <alignment horizontal="center" vertical="center" shrinkToFit="1"/>
    </xf>
    <xf numFmtId="0" fontId="118" fillId="0" borderId="4" xfId="0" applyFont="1" applyFill="1" applyBorder="1" applyAlignment="1">
      <alignment horizontal="center" vertical="center" shrinkToFit="1"/>
    </xf>
    <xf numFmtId="0" fontId="118" fillId="0" borderId="3" xfId="0" applyFont="1" applyFill="1" applyBorder="1" applyAlignment="1">
      <alignment horizontal="center" vertical="center"/>
    </xf>
    <xf numFmtId="0" fontId="118" fillId="0" borderId="4" xfId="0" applyFont="1" applyFill="1" applyBorder="1" applyAlignment="1">
      <alignment horizontal="center" vertical="center"/>
    </xf>
    <xf numFmtId="0" fontId="118" fillId="0" borderId="5" xfId="0" applyFont="1" applyFill="1" applyBorder="1" applyAlignment="1">
      <alignment horizontal="right" vertical="center"/>
    </xf>
    <xf numFmtId="0" fontId="58" fillId="0" borderId="0" xfId="0" applyFont="1" applyFill="1" applyBorder="1" applyAlignment="1">
      <alignment horizontal="left" vertical="center"/>
    </xf>
    <xf numFmtId="0" fontId="118" fillId="0" borderId="0" xfId="0" applyFont="1" applyFill="1" applyBorder="1" applyAlignment="1">
      <alignment horizontal="right" vertical="center"/>
    </xf>
    <xf numFmtId="0" fontId="118" fillId="0" borderId="5" xfId="0" applyFont="1" applyFill="1" applyBorder="1" applyAlignment="1">
      <alignment horizontal="left" vertical="center"/>
    </xf>
    <xf numFmtId="0" fontId="118" fillId="0" borderId="0" xfId="0" applyFont="1" applyFill="1" applyBorder="1" applyAlignment="1">
      <alignment horizontal="left" vertical="center"/>
    </xf>
    <xf numFmtId="2" fontId="118" fillId="0" borderId="4" xfId="0" applyNumberFormat="1" applyFont="1" applyFill="1" applyBorder="1" applyAlignment="1" applyProtection="1">
      <alignment vertical="center" shrinkToFit="1"/>
      <protection locked="0"/>
    </xf>
    <xf numFmtId="0" fontId="118" fillId="0" borderId="26" xfId="0" applyFont="1" applyFill="1" applyBorder="1" applyAlignment="1">
      <alignment horizontal="center" vertical="center"/>
    </xf>
    <xf numFmtId="0" fontId="58" fillId="0" borderId="27" xfId="0" applyFont="1" applyFill="1" applyBorder="1"/>
    <xf numFmtId="0" fontId="58" fillId="0" borderId="28" xfId="0" applyFont="1" applyFill="1" applyBorder="1"/>
    <xf numFmtId="0" fontId="357" fillId="0" borderId="8" xfId="0" applyFont="1" applyFill="1" applyBorder="1" applyAlignment="1">
      <alignment horizontal="left" vertical="center" wrapText="1" indent="1"/>
    </xf>
    <xf numFmtId="0" fontId="357" fillId="0" borderId="9" xfId="0" applyFont="1" applyFill="1" applyBorder="1" applyAlignment="1">
      <alignment horizontal="left" vertical="center" wrapText="1" indent="1"/>
    </xf>
    <xf numFmtId="0" fontId="357" fillId="0" borderId="6" xfId="0" applyFont="1" applyFill="1" applyBorder="1" applyAlignment="1">
      <alignment horizontal="left" vertical="center" wrapText="1" indent="1"/>
    </xf>
    <xf numFmtId="0" fontId="357" fillId="0" borderId="7" xfId="0" applyFont="1" applyFill="1" applyBorder="1" applyAlignment="1">
      <alignment horizontal="left" vertical="center" wrapText="1" indent="1"/>
    </xf>
    <xf numFmtId="0" fontId="357" fillId="0" borderId="11" xfId="0" applyFont="1" applyFill="1" applyBorder="1" applyAlignment="1">
      <alignment horizontal="left" vertical="center" wrapText="1" indent="1"/>
    </xf>
    <xf numFmtId="0" fontId="357" fillId="0" borderId="12" xfId="0" applyFont="1" applyFill="1" applyBorder="1" applyAlignment="1">
      <alignment horizontal="left" vertical="center" wrapText="1" indent="1"/>
    </xf>
    <xf numFmtId="0" fontId="58" fillId="0" borderId="5" xfId="0" applyFont="1" applyFill="1" applyBorder="1" applyAlignment="1">
      <alignment horizontal="left" vertical="center"/>
    </xf>
    <xf numFmtId="0" fontId="118" fillId="0" borderId="1" xfId="0" applyFont="1" applyFill="1" applyBorder="1" applyAlignment="1" applyProtection="1">
      <alignment horizontal="left" vertical="center" shrinkToFit="1"/>
      <protection locked="0"/>
    </xf>
    <xf numFmtId="0" fontId="58" fillId="0" borderId="1" xfId="0" applyFont="1" applyFill="1" applyBorder="1" applyAlignment="1">
      <alignment horizontal="left" vertical="center"/>
    </xf>
    <xf numFmtId="0" fontId="59" fillId="0" borderId="1" xfId="0" applyFont="1" applyFill="1" applyBorder="1" applyAlignment="1"/>
    <xf numFmtId="0" fontId="58" fillId="0" borderId="24" xfId="0" applyFont="1" applyFill="1" applyBorder="1" applyAlignment="1"/>
    <xf numFmtId="0" fontId="58" fillId="0" borderId="25" xfId="0" applyFont="1" applyFill="1" applyBorder="1" applyAlignment="1"/>
    <xf numFmtId="0" fontId="59" fillId="0" borderId="3" xfId="0" applyFont="1" applyFill="1" applyBorder="1" applyAlignment="1">
      <alignment horizontal="center" vertical="center"/>
    </xf>
    <xf numFmtId="0" fontId="58" fillId="0" borderId="10" xfId="0" applyFont="1" applyFill="1" applyBorder="1" applyAlignment="1">
      <alignment horizontal="center" vertical="center"/>
    </xf>
    <xf numFmtId="0" fontId="59" fillId="0" borderId="4" xfId="0" applyFont="1" applyFill="1" applyBorder="1" applyAlignment="1">
      <alignment horizontal="center" vertical="center"/>
    </xf>
    <xf numFmtId="0" fontId="118" fillId="0" borderId="28" xfId="0" applyFont="1" applyFill="1" applyBorder="1" applyAlignment="1">
      <alignment horizontal="center" vertical="center" textRotation="255"/>
    </xf>
    <xf numFmtId="0" fontId="58" fillId="0" borderId="4" xfId="0" applyFont="1" applyFill="1" applyBorder="1" applyAlignment="1">
      <alignment horizontal="left" vertical="center" indent="1"/>
    </xf>
    <xf numFmtId="0" fontId="118" fillId="0" borderId="28" xfId="0" applyFont="1" applyFill="1" applyBorder="1" applyAlignment="1">
      <alignment horizontal="center" vertical="center"/>
    </xf>
    <xf numFmtId="0" fontId="118" fillId="0" borderId="6" xfId="0" applyFont="1" applyFill="1" applyBorder="1" applyAlignment="1">
      <alignment horizontal="left" vertical="center" indent="1"/>
    </xf>
    <xf numFmtId="0" fontId="118" fillId="0" borderId="0" xfId="0" applyFont="1" applyFill="1" applyBorder="1" applyAlignment="1">
      <alignment horizontal="left" vertical="center" indent="1"/>
    </xf>
    <xf numFmtId="0" fontId="118" fillId="0" borderId="7" xfId="0" applyFont="1" applyFill="1" applyBorder="1" applyAlignment="1">
      <alignment horizontal="left" vertical="center" indent="1"/>
    </xf>
    <xf numFmtId="0" fontId="118" fillId="0" borderId="6" xfId="0" applyFont="1" applyFill="1" applyBorder="1" applyAlignment="1">
      <alignment horizontal="left" vertical="center" wrapText="1" indent="1"/>
    </xf>
    <xf numFmtId="0" fontId="118" fillId="0" borderId="0" xfId="0" applyFont="1" applyFill="1" applyBorder="1" applyAlignment="1">
      <alignment horizontal="left" vertical="center" wrapText="1" indent="1"/>
    </xf>
    <xf numFmtId="0" fontId="118" fillId="0" borderId="7" xfId="0" applyFont="1" applyFill="1" applyBorder="1" applyAlignment="1">
      <alignment horizontal="left" vertical="center" wrapText="1" indent="1"/>
    </xf>
    <xf numFmtId="0" fontId="118" fillId="0" borderId="7" xfId="0" applyFont="1" applyFill="1" applyBorder="1" applyAlignment="1">
      <alignment horizontal="left" vertical="center"/>
    </xf>
    <xf numFmtId="0" fontId="78" fillId="0" borderId="9" xfId="0" applyFont="1" applyFill="1" applyBorder="1" applyAlignment="1">
      <alignment horizontal="left" vertical="center" wrapText="1" indent="1"/>
    </xf>
    <xf numFmtId="0" fontId="78" fillId="0" borderId="11" xfId="0" applyFont="1" applyFill="1" applyBorder="1" applyAlignment="1">
      <alignment horizontal="left" vertical="center" wrapText="1" indent="1"/>
    </xf>
    <xf numFmtId="0" fontId="78" fillId="0" borderId="12" xfId="0" applyFont="1" applyFill="1" applyBorder="1" applyAlignment="1">
      <alignment horizontal="left" vertical="center" wrapText="1" indent="1"/>
    </xf>
    <xf numFmtId="0" fontId="118" fillId="0" borderId="5" xfId="0" applyFont="1" applyFill="1" applyBorder="1" applyAlignment="1">
      <alignment horizontal="left" vertical="center" wrapText="1"/>
    </xf>
    <xf numFmtId="0" fontId="29" fillId="0" borderId="0" xfId="0" applyFont="1" applyFill="1" applyBorder="1" applyAlignment="1">
      <alignment horizontal="right" vertical="top"/>
    </xf>
    <xf numFmtId="0" fontId="45" fillId="0" borderId="0" xfId="0" applyFont="1" applyFill="1" applyAlignment="1">
      <alignment horizontal="center"/>
    </xf>
    <xf numFmtId="0" fontId="29" fillId="0" borderId="0" xfId="0" applyFont="1" applyFill="1" applyAlignment="1">
      <alignment horizontal="center"/>
    </xf>
    <xf numFmtId="58" fontId="29" fillId="0" borderId="0" xfId="0" applyNumberFormat="1" applyFont="1" applyFill="1" applyAlignment="1">
      <alignment horizontal="distributed"/>
    </xf>
    <xf numFmtId="0" fontId="29" fillId="0" borderId="1" xfId="0" applyFont="1" applyFill="1" applyBorder="1" applyAlignment="1">
      <alignment horizontal="right"/>
    </xf>
    <xf numFmtId="0" fontId="29" fillId="0" borderId="1" xfId="0" applyFont="1" applyFill="1" applyBorder="1" applyAlignment="1">
      <alignment horizontal="left" shrinkToFit="1"/>
    </xf>
    <xf numFmtId="0" fontId="29" fillId="0" borderId="1" xfId="0" applyFont="1" applyFill="1" applyBorder="1" applyAlignment="1">
      <alignment horizontal="center"/>
    </xf>
    <xf numFmtId="0" fontId="29" fillId="0" borderId="1" xfId="0" applyFont="1" applyFill="1" applyBorder="1" applyAlignment="1" applyProtection="1">
      <alignment horizontal="left" shrinkToFit="1"/>
      <protection locked="0"/>
    </xf>
    <xf numFmtId="0" fontId="118" fillId="0" borderId="8" xfId="0" applyFont="1" applyFill="1" applyBorder="1" applyAlignment="1">
      <alignment horizontal="left" vertical="center" indent="1"/>
    </xf>
    <xf numFmtId="0" fontId="118" fillId="0" borderId="5" xfId="0" applyFont="1" applyFill="1" applyBorder="1" applyAlignment="1">
      <alignment horizontal="left" vertical="center" indent="1"/>
    </xf>
    <xf numFmtId="0" fontId="58" fillId="0" borderId="28" xfId="0" applyFont="1" applyBorder="1" applyAlignment="1">
      <alignment horizontal="center" vertical="center" wrapText="1"/>
    </xf>
    <xf numFmtId="0" fontId="118" fillId="0" borderId="9" xfId="0" applyFont="1" applyBorder="1" applyAlignment="1">
      <alignment horizontal="left" vertical="center" wrapText="1" indent="1"/>
    </xf>
    <xf numFmtId="0" fontId="118" fillId="0" borderId="11" xfId="0" applyFont="1" applyBorder="1" applyAlignment="1">
      <alignment horizontal="left" vertical="center" wrapText="1" indent="1"/>
    </xf>
    <xf numFmtId="0" fontId="118" fillId="0" borderId="12" xfId="0" applyFont="1" applyBorder="1" applyAlignment="1">
      <alignment horizontal="left" vertical="center" wrapText="1" indent="1"/>
    </xf>
    <xf numFmtId="0" fontId="58" fillId="0" borderId="4" xfId="0" applyFont="1" applyBorder="1" applyAlignment="1">
      <alignment vertical="center" wrapText="1"/>
    </xf>
    <xf numFmtId="0" fontId="118" fillId="0" borderId="27" xfId="0" applyFont="1" applyFill="1" applyBorder="1" applyAlignment="1">
      <alignment horizontal="center" vertical="center"/>
    </xf>
    <xf numFmtId="0" fontId="118" fillId="0" borderId="0" xfId="0" applyFont="1" applyAlignment="1">
      <alignment horizontal="left" vertical="center"/>
    </xf>
    <xf numFmtId="0" fontId="118" fillId="0" borderId="11" xfId="0" applyFont="1" applyFill="1" applyBorder="1" applyAlignment="1">
      <alignment horizontal="left" vertical="center"/>
    </xf>
    <xf numFmtId="2" fontId="118" fillId="0" borderId="4" xfId="0" applyNumberFormat="1" applyFont="1" applyFill="1" applyBorder="1" applyAlignment="1">
      <alignment vertical="center" shrinkToFit="1"/>
    </xf>
    <xf numFmtId="0" fontId="118" fillId="0" borderId="2" xfId="0" applyFont="1" applyFill="1" applyBorder="1" applyAlignment="1">
      <alignment horizontal="center" vertical="center" wrapText="1"/>
    </xf>
    <xf numFmtId="0" fontId="118" fillId="0" borderId="2" xfId="0" applyFont="1" applyFill="1" applyBorder="1" applyAlignment="1">
      <alignment horizontal="center" vertical="center" textRotation="255"/>
    </xf>
    <xf numFmtId="0" fontId="78" fillId="0" borderId="26" xfId="0" applyFont="1" applyFill="1" applyBorder="1" applyAlignment="1">
      <alignment horizontal="center" vertical="center"/>
    </xf>
    <xf numFmtId="0" fontId="78" fillId="0" borderId="27" xfId="0" applyFont="1" applyFill="1" applyBorder="1" applyAlignment="1">
      <alignment horizontal="center" vertical="center"/>
    </xf>
    <xf numFmtId="0" fontId="78" fillId="0" borderId="28" xfId="0" applyFont="1" applyFill="1" applyBorder="1" applyAlignment="1">
      <alignment horizontal="center" vertical="center"/>
    </xf>
    <xf numFmtId="0" fontId="118" fillId="0" borderId="3" xfId="0" applyFont="1" applyFill="1" applyBorder="1" applyAlignment="1">
      <alignment horizontal="left" vertical="center" wrapText="1" shrinkToFit="1"/>
    </xf>
    <xf numFmtId="0" fontId="118" fillId="0" borderId="4" xfId="0" applyFont="1" applyFill="1" applyBorder="1" applyAlignment="1">
      <alignment horizontal="left" vertical="center" wrapText="1" shrinkToFit="1"/>
    </xf>
    <xf numFmtId="0" fontId="118" fillId="0" borderId="10" xfId="0" applyFont="1" applyFill="1" applyBorder="1" applyAlignment="1">
      <alignment horizontal="left" vertical="center" wrapText="1" shrinkToFit="1"/>
    </xf>
    <xf numFmtId="0" fontId="118" fillId="0" borderId="3" xfId="0" applyFont="1" applyFill="1" applyBorder="1" applyAlignment="1">
      <alignment vertical="center" wrapText="1" shrinkToFit="1"/>
    </xf>
    <xf numFmtId="0" fontId="118" fillId="0" borderId="4" xfId="0" applyFont="1" applyFill="1" applyBorder="1" applyAlignment="1">
      <alignment vertical="center" wrapText="1" shrinkToFit="1"/>
    </xf>
    <xf numFmtId="0" fontId="118" fillId="0" borderId="26" xfId="0" applyFont="1" applyFill="1" applyBorder="1" applyAlignment="1">
      <alignment horizontal="center" vertical="center" shrinkToFit="1"/>
    </xf>
    <xf numFmtId="0" fontId="58" fillId="0" borderId="28" xfId="0" applyFont="1" applyBorder="1" applyAlignment="1">
      <alignment horizontal="center" vertical="center" shrinkToFit="1"/>
    </xf>
    <xf numFmtId="0" fontId="78" fillId="0" borderId="0" xfId="0" applyFont="1" applyFill="1" applyBorder="1" applyAlignment="1">
      <alignment horizontal="left" vertical="center"/>
    </xf>
    <xf numFmtId="0" fontId="118" fillId="0" borderId="1" xfId="0" applyFont="1" applyFill="1" applyBorder="1" applyAlignment="1">
      <alignment horizontal="left"/>
    </xf>
    <xf numFmtId="0" fontId="58" fillId="0" borderId="0" xfId="0" applyFont="1" applyFill="1" applyBorder="1" applyAlignment="1">
      <alignment horizontal="left" vertical="top" wrapText="1"/>
    </xf>
    <xf numFmtId="0" fontId="58" fillId="0" borderId="0" xfId="0" applyFont="1" applyAlignment="1">
      <alignment horizontal="left" vertical="top" wrapText="1"/>
    </xf>
    <xf numFmtId="0" fontId="58" fillId="0" borderId="1" xfId="0" applyFont="1" applyBorder="1" applyAlignment="1">
      <alignment horizontal="left" vertical="top" wrapText="1"/>
    </xf>
    <xf numFmtId="0" fontId="357" fillId="0" borderId="9" xfId="0" applyFont="1" applyFill="1" applyBorder="1" applyAlignment="1">
      <alignment horizontal="left" vertical="center" indent="1"/>
    </xf>
    <xf numFmtId="0" fontId="357" fillId="0" borderId="6" xfId="0" applyFont="1" applyFill="1" applyBorder="1" applyAlignment="1">
      <alignment horizontal="left" vertical="center" indent="1"/>
    </xf>
    <xf numFmtId="0" fontId="357" fillId="0" borderId="7" xfId="0" applyFont="1" applyFill="1" applyBorder="1" applyAlignment="1">
      <alignment horizontal="left" vertical="center" indent="1"/>
    </xf>
    <xf numFmtId="0" fontId="357" fillId="0" borderId="11" xfId="0" applyFont="1" applyFill="1" applyBorder="1" applyAlignment="1">
      <alignment horizontal="left" vertical="center" indent="1"/>
    </xf>
    <xf numFmtId="0" fontId="357" fillId="0" borderId="12" xfId="0" applyFont="1" applyFill="1" applyBorder="1" applyAlignment="1">
      <alignment horizontal="left" vertical="center" indent="1"/>
    </xf>
    <xf numFmtId="0" fontId="78" fillId="0" borderId="5" xfId="0" applyFont="1" applyFill="1" applyBorder="1" applyAlignment="1">
      <alignment vertical="center"/>
    </xf>
    <xf numFmtId="0" fontId="58" fillId="0" borderId="5" xfId="0" applyFont="1" applyFill="1" applyBorder="1" applyAlignment="1"/>
    <xf numFmtId="0" fontId="78" fillId="0" borderId="26" xfId="0" applyFont="1" applyFill="1" applyBorder="1" applyAlignment="1" applyProtection="1">
      <alignment horizontal="left" vertical="center" wrapText="1" indent="1"/>
    </xf>
    <xf numFmtId="0" fontId="118" fillId="0" borderId="27" xfId="0" applyFont="1" applyBorder="1" applyAlignment="1" applyProtection="1">
      <alignment horizontal="left" vertical="center" wrapText="1" indent="1"/>
    </xf>
    <xf numFmtId="0" fontId="118" fillId="0" borderId="28" xfId="0" applyFont="1" applyBorder="1" applyAlignment="1" applyProtection="1">
      <alignment horizontal="left" vertical="center" wrapText="1" indent="1"/>
    </xf>
    <xf numFmtId="0" fontId="78" fillId="0" borderId="27" xfId="0" applyFont="1" applyFill="1" applyBorder="1" applyAlignment="1" applyProtection="1">
      <alignment horizontal="left" vertical="center" wrapText="1" indent="1"/>
    </xf>
    <xf numFmtId="0" fontId="118" fillId="0" borderId="5" xfId="0" applyFont="1" applyFill="1" applyBorder="1" applyAlignment="1">
      <alignment horizontal="center" vertical="center" textRotation="255" wrapText="1"/>
    </xf>
    <xf numFmtId="0" fontId="118" fillId="0" borderId="0" xfId="0" applyFont="1" applyFill="1" applyBorder="1" applyAlignment="1">
      <alignment horizontal="center" vertical="center" textRotation="255" wrapText="1"/>
    </xf>
    <xf numFmtId="0" fontId="58" fillId="0" borderId="0" xfId="0" applyFont="1" applyAlignment="1">
      <alignment horizontal="center" vertical="center" textRotation="255" wrapText="1"/>
    </xf>
    <xf numFmtId="0" fontId="58" fillId="0" borderId="1" xfId="0" applyFont="1" applyBorder="1" applyAlignment="1">
      <alignment horizontal="center" vertical="center" textRotation="255" wrapText="1"/>
    </xf>
    <xf numFmtId="0" fontId="58" fillId="0" borderId="4" xfId="0" applyFont="1" applyBorder="1" applyAlignment="1">
      <alignment vertical="center"/>
    </xf>
    <xf numFmtId="0" fontId="118" fillId="0" borderId="9" xfId="0" applyFont="1" applyFill="1" applyBorder="1" applyAlignment="1">
      <alignment horizontal="center" vertical="center" textRotation="255"/>
    </xf>
    <xf numFmtId="0" fontId="118" fillId="0" borderId="7" xfId="0" applyFont="1" applyFill="1" applyBorder="1" applyAlignment="1">
      <alignment horizontal="center" vertical="center" textRotation="255"/>
    </xf>
    <xf numFmtId="0" fontId="118" fillId="0" borderId="12" xfId="0" applyFont="1" applyFill="1" applyBorder="1" applyAlignment="1">
      <alignment horizontal="center" vertical="center" textRotation="255"/>
    </xf>
    <xf numFmtId="0" fontId="58" fillId="0" borderId="27" xfId="0" applyFont="1" applyFill="1" applyBorder="1" applyAlignment="1"/>
    <xf numFmtId="0" fontId="58" fillId="0" borderId="28" xfId="0" applyFont="1" applyFill="1" applyBorder="1" applyAlignment="1"/>
    <xf numFmtId="0" fontId="58" fillId="0" borderId="0" xfId="0" applyFont="1" applyAlignment="1">
      <alignment vertical="center"/>
    </xf>
    <xf numFmtId="0" fontId="59" fillId="0" borderId="0" xfId="0" applyFont="1" applyFill="1" applyBorder="1" applyAlignment="1">
      <alignment horizontal="right" vertical="top"/>
    </xf>
    <xf numFmtId="0" fontId="117" fillId="0" borderId="0" xfId="0" applyFont="1" applyFill="1" applyAlignment="1">
      <alignment horizontal="center"/>
    </xf>
    <xf numFmtId="0" fontId="59" fillId="0" borderId="0" xfId="0" applyFont="1" applyFill="1" applyAlignment="1">
      <alignment horizontal="center"/>
    </xf>
    <xf numFmtId="58" fontId="284" fillId="0" borderId="0" xfId="0" applyNumberFormat="1" applyFont="1" applyFill="1" applyAlignment="1">
      <alignment horizontal="distributed"/>
    </xf>
    <xf numFmtId="0" fontId="59" fillId="0" borderId="1" xfId="0" applyFont="1" applyFill="1" applyBorder="1" applyAlignment="1">
      <alignment horizontal="right"/>
    </xf>
    <xf numFmtId="0" fontId="59" fillId="0" borderId="1" xfId="0" applyFont="1" applyFill="1" applyBorder="1" applyAlignment="1">
      <alignment horizontal="left" shrinkToFit="1"/>
    </xf>
    <xf numFmtId="0" fontId="59" fillId="0" borderId="1" xfId="0" applyFont="1" applyFill="1" applyBorder="1" applyAlignment="1">
      <alignment horizontal="center" shrinkToFit="1"/>
    </xf>
    <xf numFmtId="0" fontId="59" fillId="0" borderId="1" xfId="0" applyFont="1" applyFill="1" applyBorder="1" applyAlignment="1" applyProtection="1">
      <alignment horizontal="left" shrinkToFit="1"/>
      <protection locked="0"/>
    </xf>
    <xf numFmtId="0" fontId="59" fillId="0" borderId="1" xfId="0" applyFont="1" applyFill="1" applyBorder="1" applyAlignment="1">
      <alignment shrinkToFit="1"/>
    </xf>
    <xf numFmtId="0" fontId="118" fillId="0" borderId="27" xfId="0" applyFont="1" applyFill="1" applyBorder="1" applyAlignment="1">
      <alignment horizontal="center" vertical="center" shrinkToFit="1"/>
    </xf>
    <xf numFmtId="0" fontId="118" fillId="0" borderId="27" xfId="0" applyFont="1" applyBorder="1" applyAlignment="1">
      <alignment horizontal="center" vertical="center" shrinkToFit="1"/>
    </xf>
    <xf numFmtId="0" fontId="118" fillId="0" borderId="28" xfId="0" applyFont="1" applyBorder="1" applyAlignment="1">
      <alignment horizontal="center" vertical="center" shrinkToFit="1"/>
    </xf>
    <xf numFmtId="0" fontId="118" fillId="0" borderId="3" xfId="0" applyFont="1" applyFill="1" applyBorder="1" applyAlignment="1" applyProtection="1">
      <alignment horizontal="left" vertical="center"/>
    </xf>
    <xf numFmtId="0" fontId="118" fillId="0" borderId="4" xfId="0" applyFont="1" applyFill="1" applyBorder="1" applyAlignment="1" applyProtection="1">
      <alignment horizontal="left" vertical="center"/>
    </xf>
    <xf numFmtId="0" fontId="118" fillId="0" borderId="8" xfId="0" applyFont="1" applyFill="1" applyBorder="1" applyAlignment="1" applyProtection="1">
      <alignment horizontal="left" vertical="center" shrinkToFit="1"/>
    </xf>
    <xf numFmtId="0" fontId="118" fillId="0" borderId="5" xfId="0" applyFont="1" applyFill="1" applyBorder="1" applyAlignment="1" applyProtection="1">
      <alignment horizontal="left" vertical="center" shrinkToFit="1"/>
    </xf>
    <xf numFmtId="0" fontId="118" fillId="6" borderId="5" xfId="0" applyFont="1" applyFill="1" applyBorder="1" applyAlignment="1" applyProtection="1">
      <alignment horizontal="left" vertical="center" shrinkToFit="1"/>
      <protection locked="0"/>
    </xf>
    <xf numFmtId="0" fontId="118" fillId="0" borderId="6" xfId="0" applyFont="1" applyFill="1" applyBorder="1" applyAlignment="1" applyProtection="1">
      <alignment horizontal="left" vertical="center" shrinkToFit="1"/>
    </xf>
    <xf numFmtId="0" fontId="118" fillId="0" borderId="0" xfId="0" applyFont="1" applyFill="1" applyBorder="1" applyAlignment="1" applyProtection="1">
      <alignment horizontal="left" vertical="center" shrinkToFit="1"/>
    </xf>
    <xf numFmtId="0" fontId="118" fillId="0" borderId="3" xfId="0" applyFont="1" applyFill="1" applyBorder="1" applyAlignment="1" applyProtection="1">
      <alignment horizontal="left" vertical="center" wrapText="1"/>
    </xf>
    <xf numFmtId="0" fontId="58" fillId="0" borderId="4" xfId="0" applyFont="1" applyBorder="1" applyAlignment="1" applyProtection="1">
      <alignment horizontal="left" vertical="center" wrapText="1"/>
    </xf>
    <xf numFmtId="0" fontId="118" fillId="0" borderId="4" xfId="0" applyFont="1" applyFill="1" applyBorder="1" applyAlignment="1" applyProtection="1">
      <alignment horizontal="left" vertical="center"/>
      <protection locked="0"/>
    </xf>
    <xf numFmtId="0" fontId="58" fillId="0" borderId="4" xfId="0" applyFont="1" applyBorder="1" applyAlignment="1" applyProtection="1">
      <alignment horizontal="left" vertical="center"/>
      <protection locked="0"/>
    </xf>
    <xf numFmtId="0" fontId="118" fillId="0" borderId="3" xfId="0" applyFont="1" applyFill="1" applyBorder="1" applyAlignment="1" applyProtection="1">
      <alignment vertical="center"/>
    </xf>
    <xf numFmtId="0" fontId="118" fillId="0" borderId="4" xfId="0" applyFont="1" applyFill="1" applyBorder="1" applyAlignment="1" applyProtection="1">
      <alignment vertical="center"/>
    </xf>
    <xf numFmtId="0" fontId="118" fillId="0" borderId="8" xfId="0" applyFont="1" applyFill="1" applyBorder="1" applyAlignment="1" applyProtection="1">
      <alignment horizontal="left" vertical="center" wrapText="1" indent="1"/>
    </xf>
    <xf numFmtId="0" fontId="118" fillId="0" borderId="6" xfId="0" applyFont="1" applyFill="1" applyBorder="1" applyAlignment="1" applyProtection="1">
      <alignment horizontal="left" vertical="center" wrapText="1" indent="1"/>
    </xf>
    <xf numFmtId="0" fontId="118" fillId="0" borderId="11" xfId="0" applyFont="1" applyFill="1" applyBorder="1" applyAlignment="1" applyProtection="1">
      <alignment horizontal="left" vertical="center" wrapText="1" indent="1"/>
    </xf>
    <xf numFmtId="0" fontId="118" fillId="0" borderId="11" xfId="0" applyFont="1" applyFill="1" applyBorder="1" applyAlignment="1" applyProtection="1">
      <alignment vertical="center" wrapText="1"/>
    </xf>
    <xf numFmtId="0" fontId="118" fillId="0" borderId="1" xfId="0" applyFont="1" applyFill="1" applyBorder="1" applyAlignment="1" applyProtection="1">
      <alignment vertical="center" wrapText="1"/>
    </xf>
    <xf numFmtId="0" fontId="118" fillId="0" borderId="10" xfId="0" applyFont="1" applyFill="1" applyBorder="1" applyAlignment="1">
      <alignment horizontal="left" vertical="center" wrapText="1"/>
    </xf>
    <xf numFmtId="0" fontId="118" fillId="0" borderId="10" xfId="0" applyFont="1" applyFill="1" applyBorder="1" applyAlignment="1" applyProtection="1">
      <alignment vertical="center"/>
    </xf>
    <xf numFmtId="0" fontId="118" fillId="0" borderId="2" xfId="0" applyFont="1" applyFill="1" applyBorder="1" applyAlignment="1">
      <alignment horizontal="left" vertical="center" wrapText="1"/>
    </xf>
    <xf numFmtId="0" fontId="25" fillId="0" borderId="0" xfId="0" applyFont="1" applyFill="1" applyAlignment="1" applyProtection="1">
      <alignment vertical="top" wrapText="1"/>
    </xf>
    <xf numFmtId="0" fontId="0" fillId="0" borderId="0" xfId="0" applyFont="1" applyAlignment="1" applyProtection="1">
      <alignment vertical="top" wrapText="1"/>
    </xf>
    <xf numFmtId="0" fontId="0" fillId="0" borderId="32" xfId="0" applyFont="1" applyFill="1" applyBorder="1" applyAlignment="1" applyProtection="1">
      <alignment horizontal="left" vertical="center" shrinkToFit="1"/>
      <protection locked="0"/>
    </xf>
    <xf numFmtId="0" fontId="0" fillId="0" borderId="33" xfId="0" applyFont="1" applyFill="1" applyBorder="1" applyAlignment="1" applyProtection="1">
      <alignment horizontal="left" vertical="center" shrinkToFit="1"/>
      <protection locked="0"/>
    </xf>
    <xf numFmtId="0" fontId="0" fillId="0" borderId="34"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center" vertical="center" shrinkToFit="1"/>
    </xf>
    <xf numFmtId="0" fontId="0" fillId="0" borderId="33" xfId="0" applyFont="1" applyFill="1" applyBorder="1" applyAlignment="1" applyProtection="1">
      <alignment horizontal="center" vertical="center" shrinkToFit="1"/>
    </xf>
    <xf numFmtId="0" fontId="0" fillId="0" borderId="34" xfId="0" applyFont="1" applyFill="1" applyBorder="1" applyAlignment="1" applyProtection="1">
      <alignment horizontal="center" vertical="center" shrinkToFit="1"/>
    </xf>
    <xf numFmtId="0" fontId="50" fillId="0" borderId="32" xfId="6" applyFont="1" applyFill="1" applyBorder="1" applyAlignment="1" applyProtection="1">
      <alignment horizontal="left" vertical="center" shrinkToFit="1"/>
      <protection locked="0"/>
    </xf>
    <xf numFmtId="0" fontId="50" fillId="0" borderId="33" xfId="6" applyFont="1" applyFill="1" applyBorder="1" applyAlignment="1" applyProtection="1">
      <alignment horizontal="left" vertical="center" shrinkToFit="1"/>
      <protection locked="0"/>
    </xf>
    <xf numFmtId="0" fontId="0" fillId="0" borderId="3" xfId="0" applyFont="1" applyFill="1" applyBorder="1" applyAlignment="1" applyProtection="1">
      <alignment horizontal="center" vertical="center"/>
    </xf>
    <xf numFmtId="0" fontId="0" fillId="0" borderId="4" xfId="0" applyFont="1" applyFill="1" applyBorder="1" applyAlignment="1" applyProtection="1">
      <alignment horizontal="center" vertical="center"/>
    </xf>
    <xf numFmtId="0" fontId="0" fillId="0" borderId="10" xfId="0" applyFont="1" applyFill="1" applyBorder="1" applyAlignment="1" applyProtection="1">
      <alignment horizontal="center" vertical="center"/>
    </xf>
    <xf numFmtId="0" fontId="25" fillId="0" borderId="5" xfId="0" applyFont="1" applyFill="1" applyBorder="1" applyAlignment="1" applyProtection="1">
      <alignment horizontal="left" wrapText="1"/>
    </xf>
    <xf numFmtId="0" fontId="0" fillId="0" borderId="29" xfId="0" applyFont="1" applyFill="1" applyBorder="1" applyAlignment="1" applyProtection="1">
      <alignment horizontal="center" vertical="center"/>
      <protection locked="0"/>
    </xf>
    <xf numFmtId="0" fontId="0" fillId="0" borderId="30" xfId="0" applyFont="1" applyFill="1" applyBorder="1" applyAlignment="1" applyProtection="1">
      <alignment horizontal="center" vertical="center"/>
      <protection locked="0"/>
    </xf>
    <xf numFmtId="0" fontId="0" fillId="0" borderId="31" xfId="0" applyFont="1" applyFill="1" applyBorder="1" applyAlignment="1" applyProtection="1">
      <alignment horizontal="center" vertical="center"/>
      <protection locked="0"/>
    </xf>
    <xf numFmtId="0" fontId="0" fillId="0" borderId="8" xfId="0" applyFont="1" applyFill="1" applyBorder="1" applyAlignment="1" applyProtection="1">
      <alignment horizontal="left" vertical="center" shrinkToFit="1"/>
      <protection locked="0"/>
    </xf>
    <xf numFmtId="0" fontId="0" fillId="0" borderId="5" xfId="0" applyFont="1" applyFill="1" applyBorder="1" applyAlignment="1" applyProtection="1">
      <alignment horizontal="left" vertical="center" shrinkToFit="1"/>
      <protection locked="0"/>
    </xf>
    <xf numFmtId="0" fontId="0" fillId="0" borderId="9" xfId="0" applyFont="1" applyFill="1" applyBorder="1" applyAlignment="1" applyProtection="1">
      <alignment horizontal="left" vertical="center" shrinkToFit="1"/>
      <protection locked="0"/>
    </xf>
    <xf numFmtId="0" fontId="0" fillId="0" borderId="32" xfId="0" applyFont="1" applyFill="1" applyBorder="1" applyAlignment="1" applyProtection="1">
      <alignment horizontal="center" vertical="center" shrinkToFit="1"/>
      <protection locked="0"/>
    </xf>
    <xf numFmtId="0" fontId="0" fillId="0" borderId="33" xfId="0" applyFont="1" applyFill="1" applyBorder="1" applyAlignment="1" applyProtection="1">
      <alignment horizontal="center" vertical="center" shrinkToFit="1"/>
      <protection locked="0"/>
    </xf>
    <xf numFmtId="0" fontId="0" fillId="0" borderId="34"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xf>
    <xf numFmtId="0" fontId="0" fillId="0" borderId="27" xfId="0" applyFont="1" applyFill="1" applyBorder="1" applyAlignment="1" applyProtection="1">
      <alignment horizontal="center" vertical="center"/>
    </xf>
    <xf numFmtId="0" fontId="0" fillId="0" borderId="28" xfId="0" applyFont="1" applyFill="1" applyBorder="1" applyAlignment="1" applyProtection="1">
      <alignment horizontal="center" vertical="center"/>
    </xf>
    <xf numFmtId="0" fontId="0" fillId="0" borderId="29" xfId="0" applyFont="1" applyFill="1" applyBorder="1" applyAlignment="1" applyProtection="1">
      <alignment horizontal="left" vertical="center" shrinkToFit="1"/>
      <protection locked="0"/>
    </xf>
    <xf numFmtId="0" fontId="0" fillId="0" borderId="30" xfId="0" applyFont="1" applyFill="1" applyBorder="1" applyAlignment="1" applyProtection="1">
      <alignment horizontal="left" vertical="center" shrinkToFit="1"/>
      <protection locked="0"/>
    </xf>
    <xf numFmtId="0" fontId="0" fillId="0" borderId="31" xfId="0" applyFont="1" applyFill="1" applyBorder="1" applyAlignment="1" applyProtection="1">
      <alignment horizontal="left" vertical="center" shrinkToFit="1"/>
      <protection locked="0"/>
    </xf>
    <xf numFmtId="0" fontId="0" fillId="0" borderId="29" xfId="0" applyFont="1" applyFill="1" applyBorder="1" applyAlignment="1" applyProtection="1">
      <alignment horizontal="center" vertical="center"/>
    </xf>
    <xf numFmtId="0" fontId="0" fillId="0" borderId="30" xfId="0" applyFont="1" applyFill="1" applyBorder="1" applyAlignment="1" applyProtection="1">
      <alignment horizontal="center" vertical="center"/>
    </xf>
    <xf numFmtId="0" fontId="0" fillId="0" borderId="31" xfId="0" applyFont="1" applyFill="1" applyBorder="1" applyAlignment="1" applyProtection="1">
      <alignment horizontal="center" vertical="center"/>
    </xf>
    <xf numFmtId="0" fontId="0" fillId="0" borderId="26" xfId="0" applyFont="1" applyFill="1" applyBorder="1" applyAlignment="1" applyProtection="1">
      <alignment horizontal="center" vertical="center" wrapText="1" shrinkToFit="1"/>
      <protection locked="0"/>
    </xf>
    <xf numFmtId="0" fontId="0" fillId="0" borderId="27" xfId="0" applyFont="1" applyFill="1" applyBorder="1" applyAlignment="1" applyProtection="1">
      <alignment horizontal="center" vertical="center" wrapText="1" shrinkToFit="1"/>
      <protection locked="0"/>
    </xf>
    <xf numFmtId="0" fontId="0" fillId="0" borderId="29" xfId="0" applyFill="1" applyBorder="1" applyAlignment="1" applyProtection="1">
      <alignment horizontal="left" vertical="center" wrapText="1" shrinkToFit="1"/>
      <protection locked="0"/>
    </xf>
    <xf numFmtId="0" fontId="0" fillId="0" borderId="30" xfId="0" applyFont="1" applyFill="1" applyBorder="1" applyAlignment="1" applyProtection="1">
      <alignment horizontal="left" vertical="center" wrapText="1" shrinkToFit="1"/>
      <protection locked="0"/>
    </xf>
    <xf numFmtId="0" fontId="0" fillId="0" borderId="30" xfId="0" applyFill="1" applyBorder="1" applyAlignment="1" applyProtection="1">
      <alignment horizontal="left" vertical="center" shrinkToFit="1"/>
      <protection locked="0"/>
    </xf>
    <xf numFmtId="0" fontId="0" fillId="0" borderId="29" xfId="0" applyFill="1" applyBorder="1" applyAlignment="1" applyProtection="1">
      <alignment horizontal="left" vertical="center" shrinkToFit="1"/>
      <protection locked="0"/>
    </xf>
    <xf numFmtId="0" fontId="0" fillId="0" borderId="8" xfId="0" applyFill="1" applyBorder="1" applyAlignment="1" applyProtection="1">
      <alignment horizontal="left" vertical="center" shrinkToFit="1"/>
      <protection locked="0"/>
    </xf>
    <xf numFmtId="0" fontId="49" fillId="0" borderId="32" xfId="6" applyFill="1" applyBorder="1" applyAlignment="1" applyProtection="1">
      <alignment horizontal="left" vertical="center" shrinkToFit="1"/>
      <protection locked="0"/>
    </xf>
    <xf numFmtId="0" fontId="0" fillId="0" borderId="3" xfId="0" applyFont="1" applyFill="1" applyBorder="1" applyAlignment="1" applyProtection="1">
      <alignment horizontal="left" vertical="center" indent="1"/>
    </xf>
    <xf numFmtId="0" fontId="0" fillId="0" borderId="4" xfId="0" applyFont="1" applyFill="1" applyBorder="1" applyAlignment="1" applyProtection="1">
      <alignment horizontal="left" vertical="center" indent="1"/>
    </xf>
    <xf numFmtId="0" fontId="0" fillId="0" borderId="10" xfId="0" applyFont="1" applyFill="1" applyBorder="1" applyAlignment="1" applyProtection="1">
      <alignment horizontal="left" vertical="center" indent="1"/>
    </xf>
    <xf numFmtId="0" fontId="25" fillId="0" borderId="5" xfId="0" applyFont="1" applyFill="1" applyBorder="1" applyAlignment="1" applyProtection="1">
      <alignment vertical="center" wrapText="1"/>
    </xf>
    <xf numFmtId="0" fontId="48" fillId="0" borderId="5" xfId="0" applyFont="1" applyFill="1" applyBorder="1" applyAlignment="1" applyProtection="1">
      <alignment vertical="center" wrapText="1"/>
    </xf>
    <xf numFmtId="0" fontId="25" fillId="0" borderId="0" xfId="0" applyFont="1" applyFill="1" applyBorder="1" applyAlignment="1" applyProtection="1">
      <alignment vertical="center" wrapText="1"/>
    </xf>
    <xf numFmtId="0" fontId="48" fillId="0" borderId="0" xfId="0" applyFont="1" applyFill="1" applyBorder="1" applyAlignment="1" applyProtection="1">
      <alignment vertical="center" wrapText="1"/>
    </xf>
    <xf numFmtId="0" fontId="25" fillId="0" borderId="0" xfId="0" applyFont="1" applyFill="1" applyBorder="1" applyAlignment="1" applyProtection="1">
      <alignment vertical="top" shrinkToFit="1"/>
    </xf>
    <xf numFmtId="0" fontId="0" fillId="0" borderId="3" xfId="0" applyFont="1" applyFill="1" applyBorder="1" applyAlignment="1" applyProtection="1">
      <alignment horizontal="left" vertical="center" shrinkToFit="1"/>
      <protection locked="0"/>
    </xf>
    <xf numFmtId="0" fontId="0" fillId="0" borderId="4" xfId="0" applyFont="1" applyFill="1" applyBorder="1" applyAlignment="1" applyProtection="1">
      <alignment horizontal="left" vertical="center" shrinkToFit="1"/>
      <protection locked="0"/>
    </xf>
    <xf numFmtId="0" fontId="0" fillId="0" borderId="10" xfId="0" applyFont="1" applyFill="1" applyBorder="1" applyAlignment="1" applyProtection="1">
      <alignment horizontal="left" vertical="center" shrinkToFit="1"/>
      <protection locked="0"/>
    </xf>
    <xf numFmtId="0" fontId="25" fillId="0" borderId="3" xfId="0" applyFont="1" applyFill="1" applyBorder="1" applyAlignment="1" applyProtection="1">
      <alignment horizontal="center" vertical="center"/>
    </xf>
    <xf numFmtId="0" fontId="25" fillId="0" borderId="4" xfId="0" applyFont="1" applyFill="1" applyBorder="1" applyAlignment="1" applyProtection="1">
      <alignment horizontal="center" vertical="center"/>
    </xf>
    <xf numFmtId="0" fontId="0" fillId="0" borderId="4" xfId="0" applyNumberFormat="1" applyFont="1" applyFill="1" applyBorder="1" applyAlignment="1" applyProtection="1">
      <alignment horizontal="center" vertical="center"/>
      <protection locked="0"/>
    </xf>
    <xf numFmtId="0" fontId="0" fillId="0" borderId="26" xfId="0" applyFont="1" applyFill="1" applyBorder="1" applyAlignment="1" applyProtection="1">
      <alignment horizontal="center" vertical="center" shrinkToFit="1"/>
    </xf>
    <xf numFmtId="0" fontId="0" fillId="0" borderId="28" xfId="0" applyFont="1" applyFill="1" applyBorder="1" applyAlignment="1" applyProtection="1">
      <alignment horizontal="center" vertical="center" shrinkToFit="1"/>
    </xf>
    <xf numFmtId="0" fontId="0" fillId="0" borderId="2" xfId="0" applyFont="1" applyFill="1" applyBorder="1" applyAlignment="1" applyProtection="1">
      <alignment horizontal="center" vertical="center" shrinkToFit="1"/>
    </xf>
    <xf numFmtId="0" fontId="0" fillId="0" borderId="3" xfId="0" applyFont="1" applyFill="1" applyBorder="1" applyAlignment="1" applyProtection="1">
      <alignment horizontal="center" vertical="center" shrinkToFit="1"/>
      <protection locked="0"/>
    </xf>
    <xf numFmtId="0" fontId="0" fillId="0" borderId="4" xfId="0" applyFont="1" applyFill="1" applyBorder="1" applyAlignment="1" applyProtection="1">
      <alignment horizontal="center" vertical="center" shrinkToFit="1"/>
      <protection locked="0"/>
    </xf>
    <xf numFmtId="0" fontId="0" fillId="0" borderId="10" xfId="0" applyFont="1" applyFill="1" applyBorder="1" applyAlignment="1" applyProtection="1">
      <alignment horizontal="center" vertical="center" shrinkToFit="1"/>
      <protection locked="0"/>
    </xf>
    <xf numFmtId="179" fontId="0" fillId="0" borderId="3" xfId="0" applyNumberFormat="1" applyFont="1" applyFill="1" applyBorder="1" applyAlignment="1" applyProtection="1">
      <alignment horizontal="center" vertical="center" shrinkToFit="1"/>
      <protection locked="0"/>
    </xf>
    <xf numFmtId="179" fontId="0" fillId="0" borderId="10" xfId="0" applyNumberFormat="1" applyFont="1" applyFill="1" applyBorder="1" applyAlignment="1" applyProtection="1">
      <alignment horizontal="center" vertical="center" shrinkToFit="1"/>
      <protection locked="0"/>
    </xf>
    <xf numFmtId="180" fontId="0" fillId="0" borderId="3" xfId="0" applyNumberFormat="1" applyFont="1" applyFill="1" applyBorder="1" applyAlignment="1" applyProtection="1">
      <alignment horizontal="center" vertical="center" shrinkToFit="1"/>
      <protection locked="0"/>
    </xf>
    <xf numFmtId="180" fontId="0" fillId="0" borderId="10" xfId="0" applyNumberFormat="1" applyFont="1" applyFill="1" applyBorder="1" applyAlignment="1" applyProtection="1">
      <alignment horizontal="center" vertical="center" shrinkToFit="1"/>
      <protection locked="0"/>
    </xf>
    <xf numFmtId="0" fontId="0" fillId="0" borderId="1" xfId="0" applyFont="1" applyFill="1" applyBorder="1" applyAlignment="1" applyProtection="1">
      <alignment horizontal="left" vertical="center"/>
    </xf>
    <xf numFmtId="0" fontId="0" fillId="0" borderId="1" xfId="0" applyFont="1" applyFill="1" applyBorder="1" applyAlignment="1" applyProtection="1"/>
    <xf numFmtId="0" fontId="0" fillId="0" borderId="8"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0" fillId="0" borderId="9" xfId="0" applyFont="1" applyFill="1" applyBorder="1" applyAlignment="1" applyProtection="1">
      <alignment horizontal="center" vertical="center"/>
    </xf>
    <xf numFmtId="0" fontId="0" fillId="0" borderId="11" xfId="0" applyFont="1" applyBorder="1" applyAlignment="1" applyProtection="1">
      <alignment horizontal="center" vertical="center"/>
    </xf>
    <xf numFmtId="0" fontId="0" fillId="0" borderId="1" xfId="0" applyFont="1" applyBorder="1" applyAlignment="1" applyProtection="1">
      <alignment horizontal="center" vertical="center"/>
    </xf>
    <xf numFmtId="0" fontId="0" fillId="0" borderId="12" xfId="0" applyFont="1" applyBorder="1" applyAlignment="1" applyProtection="1">
      <alignment horizontal="center" vertical="center"/>
    </xf>
    <xf numFmtId="0" fontId="0" fillId="0" borderId="2" xfId="0" applyFont="1" applyFill="1" applyBorder="1" applyAlignment="1" applyProtection="1">
      <alignment horizontal="center" vertical="center" wrapText="1" shrinkToFit="1"/>
    </xf>
    <xf numFmtId="0" fontId="0" fillId="0" borderId="8" xfId="0" applyFont="1" applyFill="1" applyBorder="1" applyAlignment="1" applyProtection="1">
      <alignment horizontal="center" vertical="center" shrinkToFit="1"/>
    </xf>
    <xf numFmtId="0" fontId="0" fillId="0" borderId="9" xfId="0" applyFont="1" applyFill="1" applyBorder="1" applyAlignment="1" applyProtection="1">
      <alignment horizontal="center" vertical="center" shrinkToFit="1"/>
    </xf>
    <xf numFmtId="0" fontId="0" fillId="0" borderId="11" xfId="0" applyFont="1" applyFill="1" applyBorder="1" applyAlignment="1" applyProtection="1">
      <alignment horizontal="center" vertical="center" shrinkToFit="1"/>
    </xf>
    <xf numFmtId="0" fontId="0" fillId="0" borderId="12" xfId="0" applyFont="1" applyFill="1" applyBorder="1" applyAlignment="1" applyProtection="1">
      <alignment horizontal="center" vertical="center" shrinkToFit="1"/>
    </xf>
    <xf numFmtId="0" fontId="0" fillId="0" borderId="3" xfId="0" applyFill="1" applyBorder="1" applyAlignment="1" applyProtection="1">
      <alignment horizontal="left" vertical="center"/>
      <protection locked="0"/>
    </xf>
    <xf numFmtId="0" fontId="0" fillId="0" borderId="4" xfId="0" applyFont="1" applyBorder="1" applyAlignment="1" applyProtection="1">
      <alignment horizontal="left" vertical="center"/>
      <protection locked="0"/>
    </xf>
    <xf numFmtId="0" fontId="0" fillId="0" borderId="10" xfId="0" applyFont="1" applyBorder="1" applyAlignment="1" applyProtection="1">
      <alignment horizontal="left" vertical="center"/>
      <protection locked="0"/>
    </xf>
    <xf numFmtId="0" fontId="25" fillId="0" borderId="5" xfId="0" applyFont="1" applyFill="1" applyBorder="1" applyAlignment="1" applyProtection="1">
      <alignment vertical="top"/>
    </xf>
    <xf numFmtId="0" fontId="25" fillId="0" borderId="5" xfId="0" applyFont="1" applyFill="1" applyBorder="1" applyAlignment="1" applyProtection="1">
      <alignment vertical="center"/>
    </xf>
    <xf numFmtId="0" fontId="0" fillId="0" borderId="5" xfId="0" applyFont="1" applyFill="1" applyBorder="1" applyAlignment="1" applyProtection="1">
      <alignment horizontal="left" vertical="center" shrinkToFit="1"/>
    </xf>
    <xf numFmtId="0" fontId="0" fillId="0" borderId="9" xfId="0" applyFont="1" applyFill="1" applyBorder="1" applyAlignment="1" applyProtection="1">
      <alignment horizontal="left" vertical="center" shrinkToFit="1"/>
    </xf>
    <xf numFmtId="0" fontId="0" fillId="0" borderId="1" xfId="0" applyFont="1" applyFill="1" applyBorder="1" applyAlignment="1" applyProtection="1">
      <alignment horizontal="left" shrinkToFit="1"/>
    </xf>
    <xf numFmtId="0" fontId="0" fillId="0" borderId="1" xfId="0" applyFont="1" applyFill="1" applyBorder="1" applyAlignment="1" applyProtection="1">
      <alignment horizontal="center" shrinkToFit="1"/>
      <protection locked="0"/>
    </xf>
    <xf numFmtId="0" fontId="0" fillId="0" borderId="1" xfId="0" applyFont="1" applyFill="1" applyBorder="1" applyAlignment="1" applyProtection="1">
      <alignment horizontal="center"/>
    </xf>
    <xf numFmtId="0" fontId="0" fillId="0" borderId="1"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0" fontId="0" fillId="0" borderId="27" xfId="0" applyFont="1" applyFill="1" applyBorder="1" applyAlignment="1" applyProtection="1">
      <alignment horizontal="center" vertical="center" shrinkToFit="1"/>
    </xf>
    <xf numFmtId="0" fontId="42" fillId="0" borderId="3" xfId="0" applyFont="1" applyFill="1" applyBorder="1" applyAlignment="1" applyProtection="1">
      <alignment horizontal="left" vertical="center" wrapText="1" shrinkToFit="1"/>
    </xf>
    <xf numFmtId="0" fontId="42" fillId="0" borderId="4" xfId="0" applyFont="1" applyFill="1" applyBorder="1" applyAlignment="1" applyProtection="1">
      <alignment horizontal="left" vertical="center" wrapText="1" shrinkToFit="1"/>
    </xf>
    <xf numFmtId="0" fontId="42" fillId="0" borderId="10" xfId="0" applyFont="1" applyFill="1" applyBorder="1" applyAlignment="1" applyProtection="1">
      <alignment horizontal="left" vertical="center" wrapText="1" shrinkToFit="1"/>
    </xf>
    <xf numFmtId="0" fontId="42" fillId="0" borderId="3" xfId="0" applyFont="1" applyFill="1" applyBorder="1" applyAlignment="1" applyProtection="1">
      <alignment horizontal="left" vertical="center" shrinkToFit="1"/>
    </xf>
    <xf numFmtId="0" fontId="42" fillId="0" borderId="4" xfId="0" applyFont="1" applyFill="1" applyBorder="1" applyAlignment="1" applyProtection="1">
      <alignment horizontal="left" vertical="center" shrinkToFit="1"/>
    </xf>
    <xf numFmtId="0" fontId="42" fillId="0" borderId="4" xfId="0" applyFont="1" applyFill="1" applyBorder="1" applyAlignment="1" applyProtection="1">
      <alignment horizontal="left" vertical="center" shrinkToFit="1"/>
      <protection locked="0"/>
    </xf>
    <xf numFmtId="0" fontId="37" fillId="0" borderId="0" xfId="0" applyFont="1" applyFill="1" applyAlignment="1" applyProtection="1">
      <alignment horizontal="center" vertical="center"/>
    </xf>
    <xf numFmtId="0" fontId="41" fillId="0" borderId="3" xfId="0" applyFont="1" applyFill="1" applyBorder="1" applyAlignment="1" applyProtection="1">
      <alignment horizontal="left" vertical="center" indent="1" shrinkToFit="1"/>
    </xf>
    <xf numFmtId="0" fontId="41" fillId="0" borderId="4" xfId="0" applyFont="1" applyFill="1" applyBorder="1" applyAlignment="1" applyProtection="1">
      <alignment horizontal="left" vertical="center" indent="1" shrinkToFit="1"/>
    </xf>
    <xf numFmtId="0" fontId="0" fillId="0" borderId="4" xfId="0" applyFont="1" applyFill="1" applyBorder="1" applyAlignment="1" applyProtection="1">
      <alignment horizontal="left" vertical="center"/>
    </xf>
    <xf numFmtId="0" fontId="0" fillId="0" borderId="10" xfId="0" applyFont="1" applyFill="1" applyBorder="1" applyAlignment="1" applyProtection="1">
      <alignment horizontal="left" vertical="center"/>
    </xf>
    <xf numFmtId="49" fontId="0" fillId="0" borderId="3" xfId="0" applyNumberForma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protection locked="0"/>
    </xf>
    <xf numFmtId="49" fontId="0" fillId="0" borderId="4" xfId="0" applyNumberFormat="1" applyFill="1" applyBorder="1" applyAlignment="1" applyProtection="1">
      <alignment horizontal="center" vertical="center"/>
      <protection locked="0"/>
    </xf>
    <xf numFmtId="49" fontId="0" fillId="0" borderId="4" xfId="0" applyNumberFormat="1" applyFont="1" applyFill="1" applyBorder="1" applyAlignment="1" applyProtection="1">
      <alignment horizontal="center" vertical="center"/>
    </xf>
    <xf numFmtId="200" fontId="41" fillId="0" borderId="3" xfId="0" applyNumberFormat="1" applyFont="1" applyFill="1" applyBorder="1" applyAlignment="1" applyProtection="1">
      <alignment horizontal="left" vertical="center" indent="1"/>
    </xf>
    <xf numFmtId="200" fontId="41" fillId="0" borderId="4" xfId="0" applyNumberFormat="1" applyFont="1" applyBorder="1" applyAlignment="1">
      <alignment horizontal="left" vertical="center" indent="1"/>
    </xf>
    <xf numFmtId="200" fontId="41" fillId="0" borderId="10" xfId="0" applyNumberFormat="1" applyFont="1" applyBorder="1" applyAlignment="1">
      <alignment horizontal="left" vertical="center" indent="1"/>
    </xf>
    <xf numFmtId="0" fontId="0" fillId="0" borderId="3" xfId="0" applyFont="1" applyFill="1" applyBorder="1" applyAlignment="1" applyProtection="1">
      <alignment horizontal="left" vertical="center"/>
    </xf>
    <xf numFmtId="176" fontId="0" fillId="0" borderId="4" xfId="0" applyNumberFormat="1" applyFont="1" applyFill="1" applyBorder="1" applyAlignment="1" applyProtection="1">
      <alignment horizontal="left" vertical="center"/>
      <protection locked="0"/>
    </xf>
    <xf numFmtId="176" fontId="0" fillId="0" borderId="10" xfId="0" applyNumberFormat="1" applyFont="1" applyFill="1" applyBorder="1" applyAlignment="1" applyProtection="1">
      <alignment horizontal="left" vertical="center"/>
      <protection locked="0"/>
    </xf>
    <xf numFmtId="0" fontId="0" fillId="0" borderId="3" xfId="0" applyFont="1" applyBorder="1" applyAlignment="1" applyProtection="1">
      <alignment horizontal="center" vertical="center"/>
      <protection locked="0"/>
    </xf>
    <xf numFmtId="0" fontId="0" fillId="0" borderId="4" xfId="0" applyFont="1" applyBorder="1" applyAlignment="1" applyProtection="1">
      <alignment horizontal="center" vertical="center"/>
      <protection locked="0"/>
    </xf>
    <xf numFmtId="0" fontId="0" fillId="0" borderId="4" xfId="0" applyFont="1" applyFill="1" applyBorder="1" applyAlignment="1" applyProtection="1">
      <alignment horizontal="center" vertical="center" shrinkToFit="1"/>
    </xf>
    <xf numFmtId="0" fontId="0" fillId="0" borderId="4" xfId="0" applyFont="1" applyBorder="1" applyAlignment="1" applyProtection="1">
      <alignment horizontal="center" vertical="center"/>
    </xf>
    <xf numFmtId="0" fontId="0" fillId="0" borderId="11" xfId="0" applyFont="1" applyFill="1" applyBorder="1" applyAlignment="1" applyProtection="1">
      <alignment horizontal="center"/>
    </xf>
    <xf numFmtId="0" fontId="94" fillId="0" borderId="0" xfId="3" applyFont="1" applyAlignment="1" applyProtection="1">
      <alignment horizontal="center" vertical="center"/>
    </xf>
    <xf numFmtId="0" fontId="96" fillId="0" borderId="0" xfId="3" applyFont="1" applyAlignment="1" applyProtection="1">
      <alignment horizontal="left" vertical="center" shrinkToFit="1"/>
    </xf>
    <xf numFmtId="0" fontId="96" fillId="0" borderId="0" xfId="3" applyFont="1" applyAlignment="1" applyProtection="1">
      <alignment horizontal="center" vertical="center"/>
    </xf>
    <xf numFmtId="0" fontId="96" fillId="0" borderId="0" xfId="3" applyFont="1" applyAlignment="1" applyProtection="1">
      <alignment horizontal="left" vertical="center"/>
    </xf>
    <xf numFmtId="0" fontId="192" fillId="0" borderId="3" xfId="43" applyNumberFormat="1" applyFont="1" applyFill="1" applyBorder="1" applyAlignment="1" applyProtection="1">
      <alignment vertical="center"/>
    </xf>
    <xf numFmtId="0" fontId="192" fillId="0" borderId="4" xfId="43" applyNumberFormat="1" applyFont="1" applyFill="1" applyBorder="1" applyAlignment="1" applyProtection="1">
      <alignment vertical="center"/>
    </xf>
    <xf numFmtId="0" fontId="192" fillId="0" borderId="10" xfId="43" applyNumberFormat="1" applyFont="1" applyFill="1" applyBorder="1" applyAlignment="1" applyProtection="1">
      <alignment vertical="center"/>
    </xf>
    <xf numFmtId="0" fontId="52" fillId="0" borderId="0" xfId="43" applyNumberFormat="1" applyFont="1" applyAlignment="1" applyProtection="1">
      <alignment horizontal="left" vertical="center"/>
      <protection hidden="1"/>
    </xf>
    <xf numFmtId="0" fontId="298" fillId="0" borderId="56" xfId="43" applyNumberFormat="1" applyFont="1" applyFill="1" applyBorder="1" applyAlignment="1" applyProtection="1">
      <alignment horizontal="left" vertical="center"/>
    </xf>
    <xf numFmtId="0" fontId="298" fillId="0" borderId="54" xfId="43" applyNumberFormat="1" applyFont="1" applyFill="1" applyBorder="1" applyAlignment="1" applyProtection="1">
      <alignment horizontal="left" vertical="center"/>
    </xf>
    <xf numFmtId="0" fontId="298" fillId="0" borderId="57" xfId="43" applyNumberFormat="1" applyFont="1" applyFill="1" applyBorder="1" applyAlignment="1" applyProtection="1">
      <alignment horizontal="left" vertical="center"/>
    </xf>
    <xf numFmtId="0" fontId="53" fillId="0" borderId="53" xfId="43" applyNumberFormat="1" applyFont="1" applyFill="1" applyBorder="1" applyAlignment="1" applyProtection="1">
      <alignment horizontal="left" vertical="center" wrapText="1"/>
    </xf>
    <xf numFmtId="0" fontId="53" fillId="0" borderId="54" xfId="43" applyNumberFormat="1" applyFont="1" applyFill="1" applyBorder="1" applyAlignment="1" applyProtection="1">
      <alignment horizontal="left" vertical="center" wrapText="1"/>
    </xf>
    <xf numFmtId="0" fontId="52" fillId="0" borderId="3" xfId="0" applyFont="1" applyFill="1" applyBorder="1" applyAlignment="1" applyProtection="1">
      <alignment vertical="center"/>
    </xf>
    <xf numFmtId="0" fontId="0" fillId="0" borderId="4" xfId="0" applyBorder="1" applyAlignment="1" applyProtection="1">
      <alignment vertical="center"/>
    </xf>
    <xf numFmtId="0" fontId="0" fillId="0" borderId="10" xfId="0" applyBorder="1" applyAlignment="1" applyProtection="1">
      <alignment vertical="center"/>
    </xf>
    <xf numFmtId="0" fontId="25" fillId="0" borderId="8" xfId="43" applyNumberFormat="1" applyFont="1" applyFill="1" applyBorder="1" applyAlignment="1" applyProtection="1">
      <alignment horizontal="center" vertical="center" shrinkToFit="1"/>
    </xf>
    <xf numFmtId="0" fontId="25" fillId="0" borderId="5" xfId="0" applyFont="1" applyBorder="1" applyAlignment="1" applyProtection="1">
      <alignment horizontal="center" vertical="center" shrinkToFit="1"/>
    </xf>
    <xf numFmtId="0" fontId="0" fillId="0" borderId="6" xfId="0" applyBorder="1" applyAlignment="1" applyProtection="1">
      <alignment horizontal="center" vertical="center" shrinkToFit="1"/>
    </xf>
    <xf numFmtId="0" fontId="0" fillId="0" borderId="0" xfId="0" applyAlignment="1" applyProtection="1">
      <alignment horizontal="center" vertical="center" shrinkToFit="1"/>
    </xf>
    <xf numFmtId="0" fontId="0" fillId="0" borderId="11" xfId="0" applyBorder="1" applyAlignment="1" applyProtection="1">
      <alignment horizontal="center" vertical="center" shrinkToFit="1"/>
    </xf>
    <xf numFmtId="0" fontId="0" fillId="0" borderId="1" xfId="0" applyBorder="1" applyAlignment="1" applyProtection="1">
      <alignment horizontal="center" vertical="center" shrinkToFit="1"/>
    </xf>
    <xf numFmtId="180" fontId="41" fillId="0" borderId="5" xfId="43" applyNumberFormat="1" applyFont="1" applyFill="1" applyBorder="1" applyAlignment="1" applyProtection="1">
      <alignment horizontal="center" vertical="center" shrinkToFit="1"/>
    </xf>
    <xf numFmtId="0" fontId="41" fillId="0" borderId="5" xfId="0" applyFont="1" applyBorder="1" applyAlignment="1" applyProtection="1">
      <alignment horizontal="center" vertical="center" shrinkToFit="1"/>
    </xf>
    <xf numFmtId="0" fontId="41" fillId="0" borderId="9" xfId="0" applyFont="1" applyBorder="1" applyAlignment="1" applyProtection="1">
      <alignment horizontal="center" vertical="center" shrinkToFit="1"/>
    </xf>
    <xf numFmtId="0" fontId="41" fillId="0" borderId="0" xfId="0" applyFont="1" applyAlignment="1" applyProtection="1">
      <alignment horizontal="center" vertical="center" shrinkToFit="1"/>
    </xf>
    <xf numFmtId="0" fontId="41" fillId="0" borderId="7" xfId="0" applyFont="1" applyBorder="1" applyAlignment="1" applyProtection="1">
      <alignment horizontal="center" vertical="center" shrinkToFit="1"/>
    </xf>
    <xf numFmtId="0" fontId="41" fillId="0" borderId="1" xfId="0" applyFont="1" applyBorder="1" applyAlignment="1" applyProtection="1">
      <alignment horizontal="center" vertical="center" shrinkToFit="1"/>
    </xf>
    <xf numFmtId="0" fontId="41" fillId="0" borderId="12" xfId="0" applyFont="1" applyBorder="1" applyAlignment="1" applyProtection="1">
      <alignment horizontal="center" vertical="center" shrinkToFit="1"/>
    </xf>
    <xf numFmtId="0" fontId="119" fillId="0" borderId="8" xfId="43" applyNumberFormat="1" applyFont="1" applyBorder="1" applyAlignment="1" applyProtection="1">
      <alignment horizontal="center" vertical="center" wrapText="1"/>
    </xf>
    <xf numFmtId="0" fontId="0" fillId="0" borderId="5" xfId="0" applyBorder="1" applyAlignment="1" applyProtection="1">
      <alignment horizontal="center" vertical="center"/>
    </xf>
    <xf numFmtId="0" fontId="0" fillId="0" borderId="11" xfId="0" applyBorder="1" applyAlignment="1" applyProtection="1">
      <alignment horizontal="center" vertical="center"/>
    </xf>
    <xf numFmtId="0" fontId="0" fillId="0" borderId="1" xfId="0" applyBorder="1" applyAlignment="1" applyProtection="1">
      <alignment horizontal="center" vertical="center"/>
    </xf>
    <xf numFmtId="0" fontId="53" fillId="0" borderId="137" xfId="43" applyNumberFormat="1" applyFont="1" applyFill="1" applyBorder="1" applyAlignment="1" applyProtection="1">
      <alignment horizontal="center" vertical="center" shrinkToFit="1"/>
      <protection locked="0"/>
    </xf>
    <xf numFmtId="0" fontId="53" fillId="0" borderId="22" xfId="43" applyNumberFormat="1" applyFont="1" applyFill="1" applyBorder="1" applyAlignment="1" applyProtection="1">
      <alignment horizontal="center" vertical="center" shrinkToFit="1"/>
      <protection locked="0"/>
    </xf>
    <xf numFmtId="0" fontId="53" fillId="0" borderId="23" xfId="43" applyNumberFormat="1" applyFont="1" applyFill="1" applyBorder="1" applyAlignment="1" applyProtection="1">
      <alignment horizontal="center" vertical="center" shrinkToFit="1"/>
      <protection locked="0"/>
    </xf>
    <xf numFmtId="199" fontId="41" fillId="0" borderId="136" xfId="43" applyNumberFormat="1" applyFont="1" applyBorder="1" applyAlignment="1" applyProtection="1">
      <alignment horizontal="right" vertical="center"/>
      <protection locked="0"/>
    </xf>
    <xf numFmtId="199" fontId="41" fillId="0" borderId="138" xfId="43" applyNumberFormat="1" applyFont="1" applyBorder="1" applyAlignment="1" applyProtection="1">
      <alignment horizontal="right" vertical="center"/>
      <protection locked="0"/>
    </xf>
    <xf numFmtId="0" fontId="53" fillId="0" borderId="32" xfId="43" applyNumberFormat="1" applyFont="1" applyFill="1" applyBorder="1" applyAlignment="1" applyProtection="1">
      <alignment horizontal="center" vertical="center" shrinkToFit="1"/>
      <protection locked="0"/>
    </xf>
    <xf numFmtId="0" fontId="53" fillId="0" borderId="33" xfId="43" applyNumberFormat="1" applyFont="1" applyFill="1" applyBorder="1" applyAlignment="1" applyProtection="1">
      <alignment horizontal="center" vertical="center" shrinkToFit="1"/>
      <protection locked="0"/>
    </xf>
    <xf numFmtId="0" fontId="53" fillId="0" borderId="149" xfId="43" applyNumberFormat="1" applyFont="1" applyFill="1" applyBorder="1" applyAlignment="1" applyProtection="1">
      <alignment horizontal="center" vertical="center" shrinkToFit="1"/>
      <protection locked="0"/>
    </xf>
    <xf numFmtId="199" fontId="41" fillId="0" borderId="129" xfId="43" applyNumberFormat="1" applyFont="1" applyBorder="1" applyAlignment="1" applyProtection="1">
      <alignment horizontal="right" vertical="center"/>
      <protection locked="0"/>
    </xf>
    <xf numFmtId="199" fontId="41" fillId="0" borderId="139" xfId="43" applyNumberFormat="1" applyFont="1" applyBorder="1" applyAlignment="1" applyProtection="1">
      <alignment horizontal="right" vertical="center"/>
      <protection locked="0"/>
    </xf>
    <xf numFmtId="0" fontId="25" fillId="0" borderId="3" xfId="43" applyNumberFormat="1" applyFont="1" applyFill="1" applyBorder="1" applyAlignment="1" applyProtection="1">
      <alignment horizontal="left" vertical="center" indent="1"/>
    </xf>
    <xf numFmtId="0" fontId="25" fillId="0" borderId="4" xfId="43" applyNumberFormat="1" applyFont="1" applyFill="1" applyBorder="1" applyAlignment="1" applyProtection="1">
      <alignment horizontal="left" vertical="center" indent="1"/>
    </xf>
    <xf numFmtId="0" fontId="25" fillId="0" borderId="10" xfId="43" applyNumberFormat="1" applyFont="1" applyFill="1" applyBorder="1" applyAlignment="1" applyProtection="1">
      <alignment horizontal="left" vertical="center" indent="1"/>
    </xf>
    <xf numFmtId="0" fontId="53" fillId="0" borderId="3" xfId="43" applyNumberFormat="1" applyFont="1" applyFill="1" applyBorder="1" applyAlignment="1" applyProtection="1">
      <alignment horizontal="left" vertical="center" indent="1" shrinkToFit="1"/>
    </xf>
    <xf numFmtId="0" fontId="53" fillId="0" borderId="4" xfId="43" applyNumberFormat="1" applyFont="1" applyFill="1" applyBorder="1" applyAlignment="1" applyProtection="1">
      <alignment horizontal="left" vertical="center" indent="1" shrinkToFit="1"/>
    </xf>
    <xf numFmtId="0" fontId="53" fillId="0" borderId="3" xfId="43" applyNumberFormat="1" applyFont="1" applyFill="1" applyBorder="1" applyAlignment="1" applyProtection="1">
      <alignment horizontal="left" vertical="center" indent="1"/>
    </xf>
    <xf numFmtId="0" fontId="53" fillId="0" borderId="4" xfId="43" applyNumberFormat="1" applyFont="1" applyFill="1" applyBorder="1" applyAlignment="1" applyProtection="1">
      <alignment horizontal="left" vertical="center" indent="1"/>
    </xf>
    <xf numFmtId="0" fontId="26" fillId="0" borderId="4" xfId="43" applyNumberFormat="1" applyFont="1" applyFill="1" applyBorder="1" applyAlignment="1" applyProtection="1">
      <alignment vertical="center" shrinkToFit="1"/>
    </xf>
    <xf numFmtId="199" fontId="41" fillId="0" borderId="2" xfId="43" applyNumberFormat="1" applyFont="1" applyBorder="1" applyAlignment="1" applyProtection="1">
      <alignment horizontal="right" vertical="center"/>
      <protection locked="0"/>
    </xf>
    <xf numFmtId="199" fontId="41" fillId="0" borderId="68" xfId="43" applyNumberFormat="1" applyFont="1" applyBorder="1" applyAlignment="1" applyProtection="1">
      <alignment horizontal="right" vertical="center"/>
      <protection locked="0"/>
    </xf>
    <xf numFmtId="0" fontId="25" fillId="0" borderId="136" xfId="43" applyNumberFormat="1" applyFont="1" applyFill="1" applyBorder="1" applyAlignment="1" applyProtection="1">
      <alignment horizontal="left" vertical="center" wrapText="1" shrinkToFit="1"/>
      <protection locked="0"/>
    </xf>
    <xf numFmtId="0" fontId="25" fillId="0" borderId="137" xfId="43" applyNumberFormat="1" applyFont="1" applyFill="1" applyBorder="1" applyAlignment="1" applyProtection="1">
      <alignment horizontal="left" vertical="center" wrapText="1" shrinkToFit="1"/>
      <protection locked="0"/>
    </xf>
    <xf numFmtId="0" fontId="53" fillId="0" borderId="95" xfId="43" applyNumberFormat="1" applyFont="1" applyBorder="1" applyAlignment="1" applyProtection="1">
      <alignment horizontal="center" vertical="center" textRotation="255"/>
    </xf>
    <xf numFmtId="0" fontId="53" fillId="0" borderId="96" xfId="43" applyNumberFormat="1" applyFont="1" applyBorder="1" applyAlignment="1" applyProtection="1">
      <alignment horizontal="center" vertical="center" textRotation="255"/>
    </xf>
    <xf numFmtId="0" fontId="53" fillId="0" borderId="3" xfId="43" applyNumberFormat="1" applyFont="1" applyFill="1" applyBorder="1" applyAlignment="1" applyProtection="1">
      <alignment horizontal="left" vertical="center" wrapText="1" indent="1"/>
    </xf>
    <xf numFmtId="0" fontId="53" fillId="0" borderId="4" xfId="43" applyNumberFormat="1" applyFont="1" applyFill="1" applyBorder="1" applyAlignment="1" applyProtection="1">
      <alignment horizontal="left" vertical="center" wrapText="1" indent="1"/>
    </xf>
    <xf numFmtId="0" fontId="53" fillId="0" borderId="10" xfId="43" applyNumberFormat="1" applyFont="1" applyFill="1" applyBorder="1" applyAlignment="1" applyProtection="1">
      <alignment horizontal="left" vertical="center" wrapText="1" indent="1"/>
    </xf>
    <xf numFmtId="0" fontId="53" fillId="0" borderId="3" xfId="43" applyNumberFormat="1" applyFont="1" applyFill="1" applyBorder="1" applyAlignment="1" applyProtection="1">
      <alignment horizontal="left" vertical="center"/>
    </xf>
    <xf numFmtId="0" fontId="53" fillId="0" borderId="4" xfId="43" applyNumberFormat="1" applyFont="1" applyFill="1" applyBorder="1" applyAlignment="1" applyProtection="1">
      <alignment horizontal="left" vertical="center"/>
    </xf>
    <xf numFmtId="0" fontId="53" fillId="0" borderId="69" xfId="43" applyNumberFormat="1" applyFont="1" applyFill="1" applyBorder="1" applyAlignment="1" applyProtection="1">
      <alignment horizontal="left" vertical="center"/>
    </xf>
    <xf numFmtId="0" fontId="25" fillId="0" borderId="3" xfId="43" applyNumberFormat="1" applyFont="1" applyFill="1" applyBorder="1" applyAlignment="1" applyProtection="1">
      <alignment horizontal="left" vertical="center" wrapText="1" indent="1"/>
      <protection locked="0"/>
    </xf>
    <xf numFmtId="0" fontId="25" fillId="0" borderId="4" xfId="43" applyNumberFormat="1" applyFont="1" applyFill="1" applyBorder="1" applyAlignment="1" applyProtection="1">
      <alignment horizontal="left" vertical="center" wrapText="1" indent="1"/>
      <protection locked="0"/>
    </xf>
    <xf numFmtId="0" fontId="25" fillId="0" borderId="69" xfId="43" applyNumberFormat="1" applyFont="1" applyFill="1" applyBorder="1" applyAlignment="1" applyProtection="1">
      <alignment horizontal="left" vertical="center" wrapText="1" indent="1"/>
      <protection locked="0"/>
    </xf>
    <xf numFmtId="0" fontId="53" fillId="0" borderId="77" xfId="43" applyNumberFormat="1" applyFont="1" applyFill="1" applyBorder="1" applyAlignment="1" applyProtection="1">
      <alignment horizontal="left" vertical="center" wrapText="1" indent="1"/>
    </xf>
    <xf numFmtId="0" fontId="53" fillId="0" borderId="78" xfId="43" applyNumberFormat="1" applyFont="1" applyFill="1" applyBorder="1" applyAlignment="1" applyProtection="1">
      <alignment horizontal="left" vertical="center" wrapText="1" indent="1"/>
    </xf>
    <xf numFmtId="0" fontId="53" fillId="0" borderId="79" xfId="43" applyNumberFormat="1" applyFont="1" applyFill="1" applyBorder="1" applyAlignment="1" applyProtection="1">
      <alignment horizontal="left" vertical="center" wrapText="1" indent="1"/>
    </xf>
    <xf numFmtId="0" fontId="25" fillId="0" borderId="77" xfId="43" applyNumberFormat="1" applyFont="1" applyFill="1" applyBorder="1" applyAlignment="1" applyProtection="1">
      <alignment horizontal="left" vertical="center" wrapText="1" indent="1"/>
      <protection locked="0"/>
    </xf>
    <xf numFmtId="0" fontId="25" fillId="0" borderId="78" xfId="43" applyNumberFormat="1" applyFont="1" applyFill="1" applyBorder="1" applyAlignment="1" applyProtection="1">
      <alignment horizontal="left" vertical="center" wrapText="1" indent="1"/>
      <protection locked="0"/>
    </xf>
    <xf numFmtId="0" fontId="25" fillId="0" borderId="80" xfId="43" applyNumberFormat="1" applyFont="1" applyFill="1" applyBorder="1" applyAlignment="1" applyProtection="1">
      <alignment horizontal="left" vertical="center" wrapText="1" indent="1"/>
      <protection locked="0"/>
    </xf>
    <xf numFmtId="0" fontId="25" fillId="0" borderId="5" xfId="43" applyNumberFormat="1" applyFont="1" applyFill="1" applyBorder="1" applyAlignment="1" applyProtection="1">
      <alignment horizontal="center" vertical="center" shrinkToFit="1"/>
    </xf>
    <xf numFmtId="0" fontId="25" fillId="0" borderId="9" xfId="43" applyNumberFormat="1" applyFont="1" applyFill="1" applyBorder="1" applyAlignment="1" applyProtection="1">
      <alignment horizontal="center" vertical="center" shrinkToFit="1"/>
    </xf>
    <xf numFmtId="0" fontId="25" fillId="0" borderId="0" xfId="43" applyNumberFormat="1" applyFont="1" applyFill="1" applyBorder="1" applyAlignment="1" applyProtection="1">
      <alignment horizontal="center" vertical="center" shrinkToFit="1"/>
    </xf>
    <xf numFmtId="0" fontId="25" fillId="0" borderId="7" xfId="43" applyNumberFormat="1" applyFont="1" applyFill="1" applyBorder="1" applyAlignment="1" applyProtection="1">
      <alignment horizontal="center" vertical="center" shrinkToFit="1"/>
    </xf>
    <xf numFmtId="0" fontId="25" fillId="0" borderId="1" xfId="43" applyNumberFormat="1" applyFont="1" applyFill="1" applyBorder="1" applyAlignment="1" applyProtection="1">
      <alignment horizontal="center" vertical="center" shrinkToFit="1"/>
    </xf>
    <xf numFmtId="0" fontId="25" fillId="0" borderId="12" xfId="43" applyNumberFormat="1" applyFont="1" applyFill="1" applyBorder="1" applyAlignment="1" applyProtection="1">
      <alignment horizontal="center" vertical="center" shrinkToFit="1"/>
    </xf>
    <xf numFmtId="0" fontId="25" fillId="0" borderId="8" xfId="43" applyNumberFormat="1" applyFont="1" applyFill="1" applyBorder="1" applyAlignment="1" applyProtection="1">
      <alignment horizontal="left" vertical="center" indent="1"/>
    </xf>
    <xf numFmtId="0" fontId="25" fillId="0" borderId="5" xfId="43" applyNumberFormat="1" applyFont="1" applyFill="1" applyBorder="1" applyAlignment="1" applyProtection="1">
      <alignment horizontal="left" vertical="center" indent="1"/>
    </xf>
    <xf numFmtId="186" fontId="25" fillId="0" borderId="5" xfId="44" applyNumberFormat="1" applyFont="1" applyFill="1" applyBorder="1" applyAlignment="1" applyProtection="1">
      <alignment horizontal="right" vertical="center" indent="1"/>
    </xf>
    <xf numFmtId="186" fontId="25" fillId="0" borderId="9" xfId="44" applyNumberFormat="1" applyFont="1" applyFill="1" applyBorder="1" applyAlignment="1" applyProtection="1">
      <alignment horizontal="right" vertical="center" indent="1"/>
    </xf>
    <xf numFmtId="0" fontId="25" fillId="0" borderId="8" xfId="43" applyNumberFormat="1" applyFont="1" applyFill="1" applyBorder="1" applyAlignment="1" applyProtection="1">
      <alignment horizontal="center" vertical="center"/>
    </xf>
    <xf numFmtId="0" fontId="25" fillId="0" borderId="5" xfId="43" applyNumberFormat="1" applyFont="1" applyFill="1" applyBorder="1" applyAlignment="1" applyProtection="1">
      <alignment horizontal="center" vertical="center"/>
    </xf>
    <xf numFmtId="0" fontId="25" fillId="0" borderId="6" xfId="43" applyNumberFormat="1" applyFont="1" applyFill="1" applyBorder="1" applyAlignment="1" applyProtection="1">
      <alignment horizontal="center" vertical="center"/>
    </xf>
    <xf numFmtId="0" fontId="25" fillId="0" borderId="0" xfId="43" applyNumberFormat="1" applyFont="1" applyFill="1" applyBorder="1" applyAlignment="1" applyProtection="1">
      <alignment horizontal="center" vertical="center"/>
    </xf>
    <xf numFmtId="0" fontId="25" fillId="0" borderId="11" xfId="43" applyNumberFormat="1" applyFont="1" applyFill="1" applyBorder="1" applyAlignment="1" applyProtection="1">
      <alignment horizontal="center" vertical="center"/>
    </xf>
    <xf numFmtId="0" fontId="25" fillId="0" borderId="1" xfId="43" applyNumberFormat="1" applyFont="1" applyFill="1" applyBorder="1" applyAlignment="1" applyProtection="1">
      <alignment horizontal="center" vertical="center"/>
    </xf>
    <xf numFmtId="186" fontId="24" fillId="0" borderId="5" xfId="43" applyNumberFormat="1" applyFont="1" applyBorder="1" applyAlignment="1" applyProtection="1">
      <alignment horizontal="right" vertical="center" indent="1"/>
    </xf>
    <xf numFmtId="186" fontId="24" fillId="0" borderId="49" xfId="43" applyNumberFormat="1" applyFont="1" applyBorder="1" applyAlignment="1" applyProtection="1">
      <alignment horizontal="right" vertical="center" indent="1"/>
    </xf>
    <xf numFmtId="186" fontId="24" fillId="0" borderId="0" xfId="43" applyNumberFormat="1" applyFont="1" applyBorder="1" applyAlignment="1" applyProtection="1">
      <alignment horizontal="right" vertical="center" indent="1"/>
    </xf>
    <xf numFmtId="186" fontId="24" fillId="0" borderId="52" xfId="43" applyNumberFormat="1" applyFont="1" applyBorder="1" applyAlignment="1" applyProtection="1">
      <alignment horizontal="right" vertical="center" indent="1"/>
    </xf>
    <xf numFmtId="186" fontId="24" fillId="0" borderId="1" xfId="43" applyNumberFormat="1" applyFont="1" applyBorder="1" applyAlignment="1" applyProtection="1">
      <alignment horizontal="right" vertical="center" indent="1"/>
    </xf>
    <xf numFmtId="186" fontId="24" fillId="0" borderId="46" xfId="43" applyNumberFormat="1" applyFont="1" applyBorder="1" applyAlignment="1" applyProtection="1">
      <alignment horizontal="right" vertical="center" indent="1"/>
    </xf>
    <xf numFmtId="0" fontId="25" fillId="0" borderId="137" xfId="43" applyNumberFormat="1" applyFont="1" applyFill="1" applyBorder="1" applyAlignment="1" applyProtection="1">
      <alignment horizontal="left" vertical="center" indent="1"/>
    </xf>
    <xf numFmtId="0" fontId="25" fillId="0" borderId="22" xfId="43" applyNumberFormat="1" applyFont="1" applyFill="1" applyBorder="1" applyAlignment="1" applyProtection="1">
      <alignment horizontal="left" vertical="center" indent="1"/>
    </xf>
    <xf numFmtId="0" fontId="53" fillId="0" borderId="22" xfId="43" applyNumberFormat="1" applyFont="1" applyFill="1" applyBorder="1" applyAlignment="1" applyProtection="1">
      <alignment horizontal="left" vertical="center"/>
      <protection locked="0"/>
    </xf>
    <xf numFmtId="186" fontId="25" fillId="0" borderId="22" xfId="44" applyNumberFormat="1" applyFont="1" applyFill="1" applyBorder="1" applyAlignment="1" applyProtection="1">
      <alignment horizontal="right" vertical="center" indent="1"/>
    </xf>
    <xf numFmtId="186" fontId="25" fillId="0" borderId="145" xfId="44" applyNumberFormat="1" applyFont="1" applyFill="1" applyBorder="1" applyAlignment="1" applyProtection="1">
      <alignment horizontal="right" vertical="center" indent="1"/>
    </xf>
    <xf numFmtId="0" fontId="53" fillId="0" borderId="1" xfId="43" applyNumberFormat="1" applyFont="1" applyFill="1" applyBorder="1" applyAlignment="1" applyProtection="1">
      <alignment horizontal="left" vertical="center"/>
      <protection locked="0"/>
    </xf>
    <xf numFmtId="0" fontId="25" fillId="0" borderId="62" xfId="43" applyNumberFormat="1" applyFont="1" applyFill="1" applyBorder="1" applyAlignment="1" applyProtection="1">
      <alignment horizontal="center" vertical="center" textRotation="255" wrapText="1"/>
    </xf>
    <xf numFmtId="0" fontId="25" fillId="0" borderId="73" xfId="43" applyNumberFormat="1" applyFont="1" applyFill="1" applyBorder="1" applyAlignment="1" applyProtection="1">
      <alignment horizontal="center" vertical="center" textRotation="255" wrapText="1"/>
    </xf>
    <xf numFmtId="0" fontId="53" fillId="0" borderId="11" xfId="43" applyNumberFormat="1" applyFont="1" applyFill="1" applyBorder="1" applyAlignment="1" applyProtection="1">
      <alignment horizontal="center" vertical="center" wrapText="1"/>
    </xf>
    <xf numFmtId="0" fontId="53" fillId="0" borderId="1" xfId="43" applyNumberFormat="1" applyFont="1" applyFill="1" applyBorder="1" applyAlignment="1" applyProtection="1">
      <alignment horizontal="center" vertical="center" wrapText="1"/>
    </xf>
    <xf numFmtId="0" fontId="53" fillId="0" borderId="12" xfId="43" applyNumberFormat="1" applyFont="1" applyFill="1" applyBorder="1" applyAlignment="1" applyProtection="1">
      <alignment horizontal="center" vertical="center" wrapText="1"/>
    </xf>
    <xf numFmtId="0" fontId="25" fillId="0" borderId="11" xfId="43" applyNumberFormat="1" applyFont="1" applyFill="1" applyBorder="1" applyAlignment="1" applyProtection="1">
      <alignment horizontal="left" vertical="center" wrapText="1" shrinkToFit="1"/>
      <protection locked="0"/>
    </xf>
    <xf numFmtId="0" fontId="25" fillId="0" borderId="1" xfId="43" applyNumberFormat="1" applyFont="1" applyFill="1" applyBorder="1" applyAlignment="1" applyProtection="1">
      <alignment horizontal="left" vertical="center" wrapText="1" shrinkToFit="1"/>
      <protection locked="0"/>
    </xf>
    <xf numFmtId="0" fontId="25" fillId="0" borderId="46" xfId="43" applyNumberFormat="1" applyFont="1" applyFill="1" applyBorder="1" applyAlignment="1" applyProtection="1">
      <alignment horizontal="left" vertical="center" wrapText="1" shrinkToFit="1"/>
      <protection locked="0"/>
    </xf>
    <xf numFmtId="0" fontId="25" fillId="0" borderId="3" xfId="43" applyNumberFormat="1" applyFont="1" applyFill="1" applyBorder="1" applyAlignment="1" applyProtection="1">
      <alignment horizontal="center" vertical="center"/>
    </xf>
    <xf numFmtId="0" fontId="25" fillId="0" borderId="9" xfId="43" applyNumberFormat="1" applyFont="1" applyFill="1" applyBorder="1" applyAlignment="1" applyProtection="1">
      <alignment horizontal="center" vertical="center"/>
    </xf>
    <xf numFmtId="0" fontId="53" fillId="0" borderId="8" xfId="43" applyNumberFormat="1" applyFont="1" applyFill="1" applyBorder="1" applyAlignment="1" applyProtection="1">
      <alignment horizontal="center" vertical="center" shrinkToFit="1"/>
    </xf>
    <xf numFmtId="0" fontId="53" fillId="0" borderId="5" xfId="43" applyNumberFormat="1" applyFont="1" applyFill="1" applyBorder="1" applyAlignment="1" applyProtection="1">
      <alignment horizontal="center" vertical="center" shrinkToFit="1"/>
    </xf>
    <xf numFmtId="0" fontId="53" fillId="0" borderId="9" xfId="43" applyNumberFormat="1" applyFont="1" applyFill="1" applyBorder="1" applyAlignment="1" applyProtection="1">
      <alignment horizontal="center" vertical="center" shrinkToFit="1"/>
    </xf>
    <xf numFmtId="0" fontId="53" fillId="0" borderId="6" xfId="43" applyNumberFormat="1" applyFont="1" applyFill="1" applyBorder="1" applyAlignment="1" applyProtection="1">
      <alignment horizontal="center" vertical="center" shrinkToFit="1"/>
    </xf>
    <xf numFmtId="0" fontId="53" fillId="0" borderId="0" xfId="43" applyNumberFormat="1" applyFont="1" applyFill="1" applyBorder="1" applyAlignment="1" applyProtection="1">
      <alignment horizontal="center" vertical="center" shrinkToFit="1"/>
    </xf>
    <xf numFmtId="0" fontId="53" fillId="0" borderId="7" xfId="43" applyNumberFormat="1" applyFont="1" applyFill="1" applyBorder="1" applyAlignment="1" applyProtection="1">
      <alignment horizontal="center" vertical="center" shrinkToFit="1"/>
    </xf>
    <xf numFmtId="0" fontId="53" fillId="0" borderId="11" xfId="43" applyNumberFormat="1" applyFont="1" applyFill="1" applyBorder="1" applyAlignment="1" applyProtection="1">
      <alignment horizontal="center" vertical="center" shrinkToFit="1"/>
    </xf>
    <xf numFmtId="0" fontId="53" fillId="0" borderId="1" xfId="43" applyNumberFormat="1" applyFont="1" applyFill="1" applyBorder="1" applyAlignment="1" applyProtection="1">
      <alignment horizontal="center" vertical="center" shrinkToFit="1"/>
    </xf>
    <xf numFmtId="0" fontId="53" fillId="0" borderId="12" xfId="43" applyNumberFormat="1" applyFont="1" applyFill="1" applyBorder="1" applyAlignment="1" applyProtection="1">
      <alignment horizontal="center" vertical="center" shrinkToFit="1"/>
    </xf>
    <xf numFmtId="0" fontId="53" fillId="0" borderId="29" xfId="43" applyNumberFormat="1" applyFont="1" applyFill="1" applyBorder="1" applyAlignment="1" applyProtection="1">
      <alignment horizontal="center" vertical="center" shrinkToFit="1"/>
      <protection locked="0"/>
    </xf>
    <xf numFmtId="0" fontId="53" fillId="0" borderId="30" xfId="43" applyNumberFormat="1" applyFont="1" applyFill="1" applyBorder="1" applyAlignment="1" applyProtection="1">
      <alignment horizontal="center" vertical="center" shrinkToFit="1"/>
      <protection locked="0"/>
    </xf>
    <xf numFmtId="0" fontId="53" fillId="0" borderId="147" xfId="43" applyNumberFormat="1" applyFont="1" applyFill="1" applyBorder="1" applyAlignment="1" applyProtection="1">
      <alignment horizontal="center" vertical="center" shrinkToFit="1"/>
      <protection locked="0"/>
    </xf>
    <xf numFmtId="199" fontId="41" fillId="0" borderId="120" xfId="43" applyNumberFormat="1" applyFont="1" applyBorder="1" applyAlignment="1" applyProtection="1">
      <alignment horizontal="right" vertical="center"/>
      <protection locked="0"/>
    </xf>
    <xf numFmtId="199" fontId="41" fillId="0" borderId="135" xfId="43" applyNumberFormat="1" applyFont="1" applyBorder="1" applyAlignment="1" applyProtection="1">
      <alignment horizontal="right" vertical="center"/>
      <protection locked="0"/>
    </xf>
    <xf numFmtId="0" fontId="25" fillId="0" borderId="8" xfId="43" applyNumberFormat="1" applyFont="1" applyFill="1" applyBorder="1" applyAlignment="1" applyProtection="1">
      <alignment horizontal="center" vertical="center" textRotation="255" shrinkToFit="1"/>
    </xf>
    <xf numFmtId="0" fontId="0" fillId="0" borderId="9" xfId="0" applyBorder="1" applyAlignment="1" applyProtection="1">
      <alignment vertical="center"/>
    </xf>
    <xf numFmtId="0" fontId="0" fillId="0" borderId="6" xfId="0" applyBorder="1" applyAlignment="1" applyProtection="1">
      <alignment vertical="center"/>
    </xf>
    <xf numFmtId="0" fontId="0" fillId="0" borderId="7" xfId="0" applyBorder="1" applyAlignment="1" applyProtection="1">
      <alignment vertical="center"/>
    </xf>
    <xf numFmtId="0" fontId="0" fillId="0" borderId="11" xfId="0" applyBorder="1" applyAlignment="1" applyProtection="1">
      <alignment vertical="center"/>
    </xf>
    <xf numFmtId="0" fontId="0" fillId="0" borderId="12" xfId="0" applyBorder="1" applyAlignment="1" applyProtection="1">
      <alignment vertical="center"/>
    </xf>
    <xf numFmtId="0" fontId="25" fillId="0" borderId="137" xfId="43" applyNumberFormat="1" applyFont="1" applyBorder="1" applyAlignment="1" applyProtection="1">
      <alignment horizontal="left" vertical="center" indent="1" shrinkToFit="1"/>
      <protection locked="0"/>
    </xf>
    <xf numFmtId="0" fontId="25" fillId="0" borderId="22" xfId="43" applyNumberFormat="1" applyFont="1" applyBorder="1" applyAlignment="1" applyProtection="1">
      <alignment horizontal="left" vertical="center" indent="1" shrinkToFit="1"/>
      <protection locked="0"/>
    </xf>
    <xf numFmtId="0" fontId="0" fillId="0" borderId="22" xfId="0" applyBorder="1" applyAlignment="1" applyProtection="1">
      <alignment horizontal="left" vertical="center" indent="1" shrinkToFit="1"/>
      <protection locked="0"/>
    </xf>
    <xf numFmtId="0" fontId="0" fillId="0" borderId="145" xfId="0" applyBorder="1" applyAlignment="1" applyProtection="1">
      <alignment horizontal="left" vertical="center" indent="1" shrinkToFit="1"/>
      <protection locked="0"/>
    </xf>
    <xf numFmtId="0" fontId="25" fillId="0" borderId="129" xfId="43" applyNumberFormat="1" applyFont="1" applyFill="1" applyBorder="1" applyAlignment="1" applyProtection="1">
      <alignment horizontal="left" vertical="center" wrapText="1" shrinkToFit="1"/>
      <protection locked="0"/>
    </xf>
    <xf numFmtId="0" fontId="25" fillId="0" borderId="155" xfId="43" applyNumberFormat="1" applyFont="1" applyFill="1" applyBorder="1" applyAlignment="1" applyProtection="1">
      <alignment horizontal="left" vertical="center" wrapText="1" shrinkToFit="1"/>
      <protection locked="0"/>
    </xf>
    <xf numFmtId="0" fontId="25" fillId="0" borderId="154" xfId="43" applyNumberFormat="1" applyFont="1" applyFill="1" applyBorder="1" applyAlignment="1" applyProtection="1">
      <alignment horizontal="left" vertical="center" wrapText="1" shrinkToFit="1"/>
      <protection locked="0"/>
    </xf>
    <xf numFmtId="0" fontId="25" fillId="0" borderId="120" xfId="43" applyNumberFormat="1" applyFont="1" applyFill="1" applyBorder="1" applyAlignment="1" applyProtection="1">
      <alignment horizontal="left" vertical="center" wrapText="1" shrinkToFit="1"/>
      <protection locked="0"/>
    </xf>
    <xf numFmtId="0" fontId="25" fillId="0" borderId="121" xfId="43" applyNumberFormat="1" applyFont="1" applyFill="1" applyBorder="1" applyAlignment="1" applyProtection="1">
      <alignment horizontal="left" vertical="center" wrapText="1" shrinkToFit="1"/>
      <protection locked="0"/>
    </xf>
    <xf numFmtId="0" fontId="25" fillId="0" borderId="122" xfId="43" applyNumberFormat="1" applyFont="1" applyFill="1" applyBorder="1" applyAlignment="1" applyProtection="1">
      <alignment horizontal="left" vertical="center" wrapText="1" shrinkToFit="1"/>
      <protection locked="0"/>
    </xf>
    <xf numFmtId="199" fontId="41" fillId="0" borderId="121" xfId="43" applyNumberFormat="1" applyFont="1" applyBorder="1" applyAlignment="1" applyProtection="1">
      <alignment horizontal="right" vertical="center"/>
      <protection locked="0"/>
    </xf>
    <xf numFmtId="199" fontId="41" fillId="0" borderId="171" xfId="43" applyNumberFormat="1" applyFont="1" applyBorder="1" applyAlignment="1" applyProtection="1">
      <alignment horizontal="right" vertical="center"/>
      <protection locked="0"/>
    </xf>
    <xf numFmtId="0" fontId="53" fillId="0" borderId="26" xfId="43" applyNumberFormat="1" applyFont="1" applyFill="1" applyBorder="1" applyAlignment="1" applyProtection="1">
      <alignment horizontal="center" vertical="center" textRotation="255" shrinkToFit="1"/>
    </xf>
    <xf numFmtId="0" fontId="53" fillId="0" borderId="27" xfId="43" applyNumberFormat="1" applyFont="1" applyFill="1" applyBorder="1" applyAlignment="1" applyProtection="1">
      <alignment horizontal="center" vertical="center" textRotation="255" shrinkToFit="1"/>
    </xf>
    <xf numFmtId="0" fontId="53" fillId="0" borderId="28" xfId="43" applyNumberFormat="1" applyFont="1" applyFill="1" applyBorder="1" applyAlignment="1" applyProtection="1">
      <alignment horizontal="center" vertical="center" textRotation="255" shrinkToFit="1"/>
    </xf>
    <xf numFmtId="0" fontId="25" fillId="0" borderId="29" xfId="43" applyNumberFormat="1" applyFont="1" applyBorder="1" applyAlignment="1" applyProtection="1">
      <alignment horizontal="left" vertical="center" indent="1" shrinkToFit="1"/>
      <protection locked="0"/>
    </xf>
    <xf numFmtId="0" fontId="25" fillId="0" borderId="30" xfId="43" applyNumberFormat="1" applyFont="1" applyBorder="1" applyAlignment="1" applyProtection="1">
      <alignment horizontal="left" vertical="center" indent="1" shrinkToFit="1"/>
      <protection locked="0"/>
    </xf>
    <xf numFmtId="0" fontId="0" fillId="0" borderId="30" xfId="0" applyBorder="1" applyAlignment="1" applyProtection="1">
      <alignment horizontal="left" vertical="center" indent="1" shrinkToFit="1"/>
      <protection locked="0"/>
    </xf>
    <xf numFmtId="0" fontId="0" fillId="0" borderId="31" xfId="0" applyBorder="1" applyAlignment="1" applyProtection="1">
      <alignment horizontal="left" vertical="center" indent="1" shrinkToFit="1"/>
      <protection locked="0"/>
    </xf>
    <xf numFmtId="0" fontId="25" fillId="0" borderId="32" xfId="43" applyNumberFormat="1" applyFont="1" applyBorder="1" applyAlignment="1" applyProtection="1">
      <alignment horizontal="left" vertical="center" indent="1" shrinkToFit="1"/>
      <protection locked="0"/>
    </xf>
    <xf numFmtId="0" fontId="25" fillId="0" borderId="33" xfId="43" applyNumberFormat="1" applyFont="1" applyBorder="1" applyAlignment="1" applyProtection="1">
      <alignment horizontal="left" vertical="center" indent="1" shrinkToFit="1"/>
      <protection locked="0"/>
    </xf>
    <xf numFmtId="0" fontId="0" fillId="0" borderId="33" xfId="0" applyBorder="1" applyAlignment="1" applyProtection="1">
      <alignment horizontal="left" vertical="center" indent="1" shrinkToFit="1"/>
      <protection locked="0"/>
    </xf>
    <xf numFmtId="0" fontId="0" fillId="0" borderId="34" xfId="0" applyBorder="1" applyAlignment="1" applyProtection="1">
      <alignment horizontal="left" vertical="center" indent="1" shrinkToFit="1"/>
      <protection locked="0"/>
    </xf>
    <xf numFmtId="199" fontId="41" fillId="0" borderId="155" xfId="43" applyNumberFormat="1" applyFont="1" applyBorder="1" applyAlignment="1" applyProtection="1">
      <alignment horizontal="right" vertical="center"/>
      <protection locked="0"/>
    </xf>
    <xf numFmtId="199" fontId="41" fillId="0" borderId="170" xfId="43" applyNumberFormat="1" applyFont="1" applyBorder="1" applyAlignment="1" applyProtection="1">
      <alignment horizontal="right" vertical="center"/>
      <protection locked="0"/>
    </xf>
    <xf numFmtId="0" fontId="160" fillId="0" borderId="26" xfId="43" applyNumberFormat="1" applyFont="1" applyFill="1" applyBorder="1" applyAlignment="1" applyProtection="1">
      <alignment horizontal="center" vertical="top" textRotation="255" wrapText="1"/>
    </xf>
    <xf numFmtId="0" fontId="160" fillId="0" borderId="27" xfId="43" applyNumberFormat="1" applyFont="1" applyFill="1" applyBorder="1" applyAlignment="1" applyProtection="1">
      <alignment horizontal="center" vertical="top" textRotation="255" wrapText="1"/>
    </xf>
    <xf numFmtId="0" fontId="160" fillId="0" borderId="28" xfId="43" applyNumberFormat="1" applyFont="1" applyFill="1" applyBorder="1" applyAlignment="1" applyProtection="1">
      <alignment horizontal="center" vertical="top" textRotation="255" wrapText="1"/>
    </xf>
    <xf numFmtId="0" fontId="25" fillId="0" borderId="26" xfId="43" applyNumberFormat="1" applyFont="1" applyFill="1" applyBorder="1" applyAlignment="1" applyProtection="1">
      <alignment horizontal="center" vertical="center" shrinkToFit="1"/>
    </xf>
    <xf numFmtId="0" fontId="25" fillId="0" borderId="65" xfId="43" applyNumberFormat="1" applyFont="1" applyFill="1" applyBorder="1" applyAlignment="1" applyProtection="1">
      <alignment horizontal="center" vertical="center" shrinkToFit="1"/>
    </xf>
    <xf numFmtId="0" fontId="25" fillId="0" borderId="29" xfId="43" applyNumberFormat="1" applyFont="1" applyFill="1" applyBorder="1" applyAlignment="1" applyProtection="1">
      <alignment horizontal="left" vertical="center" wrapText="1" shrinkToFit="1"/>
      <protection locked="0"/>
    </xf>
    <xf numFmtId="0" fontId="53" fillId="0" borderId="62" xfId="43" applyNumberFormat="1" applyFont="1" applyFill="1" applyBorder="1" applyAlignment="1" applyProtection="1">
      <alignment horizontal="center" vertical="center" wrapText="1"/>
    </xf>
    <xf numFmtId="0" fontId="53" fillId="0" borderId="27" xfId="43" applyNumberFormat="1" applyFont="1" applyFill="1" applyBorder="1" applyAlignment="1" applyProtection="1">
      <alignment horizontal="center" vertical="center" wrapText="1"/>
    </xf>
    <xf numFmtId="0" fontId="25" fillId="0" borderId="6" xfId="43" applyNumberFormat="1" applyFont="1" applyFill="1" applyBorder="1" applyAlignment="1" applyProtection="1">
      <alignment horizontal="left" vertical="center" wrapText="1"/>
      <protection locked="0"/>
    </xf>
    <xf numFmtId="0" fontId="25" fillId="0" borderId="0" xfId="43" applyNumberFormat="1" applyFont="1" applyFill="1" applyBorder="1" applyAlignment="1" applyProtection="1">
      <alignment horizontal="left" vertical="center" wrapText="1"/>
      <protection locked="0"/>
    </xf>
    <xf numFmtId="0" fontId="25" fillId="0" borderId="52" xfId="43" applyNumberFormat="1" applyFont="1" applyFill="1" applyBorder="1" applyAlignment="1" applyProtection="1">
      <alignment horizontal="left" vertical="center" wrapText="1"/>
      <protection locked="0"/>
    </xf>
    <xf numFmtId="0" fontId="53" fillId="0" borderId="92" xfId="43" applyNumberFormat="1" applyFont="1" applyFill="1" applyBorder="1" applyAlignment="1" applyProtection="1">
      <alignment horizontal="center" vertical="center" wrapText="1"/>
    </xf>
    <xf numFmtId="0" fontId="53" fillId="0" borderId="38" xfId="43" applyNumberFormat="1" applyFont="1" applyFill="1" applyBorder="1" applyAlignment="1" applyProtection="1">
      <alignment horizontal="center" vertical="center" wrapText="1"/>
    </xf>
    <xf numFmtId="0" fontId="53" fillId="0" borderId="95" xfId="43" applyNumberFormat="1" applyFont="1" applyFill="1" applyBorder="1" applyAlignment="1" applyProtection="1">
      <alignment horizontal="center" vertical="center" wrapText="1"/>
    </xf>
    <xf numFmtId="0" fontId="53" fillId="0" borderId="2" xfId="43" applyNumberFormat="1" applyFont="1" applyFill="1" applyBorder="1" applyAlignment="1" applyProtection="1">
      <alignment horizontal="center" vertical="center" wrapText="1"/>
    </xf>
    <xf numFmtId="0" fontId="53" fillId="0" borderId="96" xfId="43" applyNumberFormat="1" applyFont="1" applyFill="1" applyBorder="1" applyAlignment="1" applyProtection="1">
      <alignment horizontal="center" vertical="center" wrapText="1"/>
    </xf>
    <xf numFmtId="0" fontId="53" fillId="0" borderId="43" xfId="43" applyNumberFormat="1" applyFont="1" applyFill="1" applyBorder="1" applyAlignment="1" applyProtection="1">
      <alignment horizontal="center" vertical="center" wrapText="1"/>
    </xf>
    <xf numFmtId="0" fontId="53" fillId="0" borderId="36" xfId="43" applyNumberFormat="1" applyFont="1" applyFill="1" applyBorder="1" applyAlignment="1" applyProtection="1">
      <alignment horizontal="center" vertical="center"/>
    </xf>
    <xf numFmtId="0" fontId="53" fillId="0" borderId="36" xfId="43" applyNumberFormat="1" applyFont="1" applyFill="1" applyBorder="1" applyAlignment="1" applyProtection="1">
      <alignment vertical="center" shrinkToFit="1"/>
      <protection locked="0"/>
    </xf>
    <xf numFmtId="0" fontId="53" fillId="0" borderId="36" xfId="43" applyNumberFormat="1" applyFont="1" applyFill="1" applyBorder="1" applyAlignment="1" applyProtection="1">
      <alignment horizontal="center" vertical="center" shrinkToFit="1"/>
    </xf>
    <xf numFmtId="0" fontId="53" fillId="0" borderId="0" xfId="43" applyNumberFormat="1" applyFont="1" applyFill="1" applyBorder="1" applyAlignment="1" applyProtection="1">
      <alignment horizontal="center" vertical="center"/>
    </xf>
    <xf numFmtId="0" fontId="53" fillId="0" borderId="0" xfId="43" applyNumberFormat="1" applyFont="1" applyFill="1" applyBorder="1" applyAlignment="1" applyProtection="1">
      <alignment vertical="center" shrinkToFit="1"/>
      <protection locked="0"/>
    </xf>
    <xf numFmtId="0" fontId="53" fillId="0" borderId="41" xfId="43" applyNumberFormat="1" applyFont="1" applyFill="1" applyBorder="1" applyAlignment="1" applyProtection="1">
      <alignment horizontal="center" vertical="center"/>
    </xf>
    <xf numFmtId="58" fontId="25" fillId="0" borderId="54" xfId="43" applyNumberFormat="1" applyFont="1" applyFill="1" applyBorder="1" applyAlignment="1" applyProtection="1">
      <alignment horizontal="distributed" vertical="center" wrapText="1" indent="1" shrinkToFit="1"/>
    </xf>
    <xf numFmtId="58" fontId="25" fillId="0" borderId="36" xfId="43" applyNumberFormat="1" applyFont="1" applyFill="1" applyBorder="1" applyAlignment="1" applyProtection="1">
      <alignment horizontal="distributed" vertical="center" wrapText="1" indent="1" shrinkToFit="1"/>
    </xf>
    <xf numFmtId="0" fontId="53" fillId="0" borderId="36" xfId="43" applyNumberFormat="1" applyFont="1" applyFill="1" applyBorder="1" applyAlignment="1" applyProtection="1">
      <alignment horizontal="center" vertical="center" wrapText="1"/>
    </xf>
    <xf numFmtId="190" fontId="25" fillId="0" borderId="54" xfId="43" applyNumberFormat="1" applyFont="1" applyFill="1" applyBorder="1" applyAlignment="1" applyProtection="1">
      <alignment horizontal="center" vertical="center" wrapText="1"/>
      <protection locked="0"/>
    </xf>
    <xf numFmtId="190" fontId="25" fillId="0" borderId="54" xfId="0" applyNumberFormat="1" applyFont="1" applyFill="1" applyBorder="1" applyAlignment="1" applyProtection="1">
      <alignment horizontal="center" vertical="center" wrapText="1"/>
      <protection locked="0"/>
    </xf>
    <xf numFmtId="0" fontId="53" fillId="0" borderId="41" xfId="43" applyNumberFormat="1" applyFont="1" applyFill="1" applyBorder="1" applyAlignment="1" applyProtection="1">
      <alignment vertical="center" shrinkToFit="1"/>
      <protection locked="0"/>
    </xf>
    <xf numFmtId="0" fontId="53" fillId="0" borderId="50" xfId="43" applyNumberFormat="1" applyFont="1" applyFill="1" applyBorder="1" applyAlignment="1" applyProtection="1">
      <alignment horizontal="center" vertical="center" wrapText="1"/>
    </xf>
    <xf numFmtId="0" fontId="53" fillId="0" borderId="7" xfId="43" applyNumberFormat="1" applyFont="1" applyFill="1" applyBorder="1" applyAlignment="1" applyProtection="1">
      <alignment horizontal="center" vertical="center"/>
    </xf>
    <xf numFmtId="0" fontId="53" fillId="0" borderId="36" xfId="3" applyNumberFormat="1" applyFont="1" applyFill="1" applyBorder="1" applyAlignment="1" applyProtection="1">
      <alignment horizontal="left" vertical="center" shrinkToFit="1"/>
    </xf>
    <xf numFmtId="0" fontId="53" fillId="0" borderId="36" xfId="43" applyNumberFormat="1" applyFont="1" applyFill="1" applyBorder="1" applyAlignment="1" applyProtection="1">
      <alignment horizontal="left" vertical="center"/>
    </xf>
    <xf numFmtId="0" fontId="53" fillId="0" borderId="41" xfId="3" applyNumberFormat="1" applyFont="1" applyFill="1" applyBorder="1" applyAlignment="1" applyProtection="1">
      <alignment horizontal="left" vertical="center" shrinkToFit="1"/>
    </xf>
    <xf numFmtId="0" fontId="53" fillId="0" borderId="41" xfId="3" applyNumberFormat="1" applyFont="1" applyFill="1" applyBorder="1" applyAlignment="1" applyProtection="1">
      <alignment horizontal="left" vertical="center" wrapText="1"/>
    </xf>
    <xf numFmtId="0" fontId="26" fillId="0" borderId="41" xfId="43" applyNumberFormat="1" applyFont="1" applyFill="1" applyBorder="1" applyAlignment="1" applyProtection="1">
      <alignment vertical="center" shrinkToFit="1"/>
      <protection locked="0"/>
    </xf>
    <xf numFmtId="0" fontId="37" fillId="0" borderId="0" xfId="43" applyNumberFormat="1" applyFont="1" applyFill="1" applyBorder="1" applyAlignment="1" applyProtection="1">
      <alignment horizontal="center" vertical="center"/>
    </xf>
    <xf numFmtId="0" fontId="24" fillId="0" borderId="1" xfId="43" applyNumberFormat="1" applyFont="1" applyFill="1" applyBorder="1" applyAlignment="1" applyProtection="1">
      <alignment horizontal="left" vertical="center" shrinkToFit="1"/>
    </xf>
    <xf numFmtId="0" fontId="53" fillId="0" borderId="47" xfId="43" applyNumberFormat="1" applyFont="1" applyFill="1" applyBorder="1" applyAlignment="1" applyProtection="1">
      <alignment horizontal="left" vertical="center" indent="1"/>
    </xf>
    <xf numFmtId="0" fontId="53" fillId="0" borderId="36" xfId="43" applyNumberFormat="1" applyFont="1" applyFill="1" applyBorder="1" applyAlignment="1" applyProtection="1">
      <alignment horizontal="left" vertical="center" indent="1"/>
    </xf>
    <xf numFmtId="0" fontId="53" fillId="0" borderId="36" xfId="0" applyFont="1" applyFill="1" applyBorder="1" applyAlignment="1" applyProtection="1">
      <alignment horizontal="left" vertical="center" shrinkToFit="1"/>
    </xf>
    <xf numFmtId="0" fontId="25" fillId="0" borderId="92" xfId="43" applyNumberFormat="1" applyFont="1" applyFill="1" applyBorder="1" applyAlignment="1" applyProtection="1">
      <alignment horizontal="center" vertical="center" wrapText="1"/>
    </xf>
    <xf numFmtId="0" fontId="25" fillId="0" borderId="38" xfId="43" applyNumberFormat="1" applyFont="1" applyFill="1" applyBorder="1" applyAlignment="1" applyProtection="1">
      <alignment horizontal="center" vertical="center" wrapText="1"/>
    </xf>
    <xf numFmtId="0" fontId="25" fillId="0" borderId="64" xfId="43" applyNumberFormat="1" applyFont="1" applyFill="1" applyBorder="1" applyAlignment="1" applyProtection="1">
      <alignment horizontal="center" vertical="center" wrapText="1"/>
    </xf>
    <xf numFmtId="0" fontId="25" fillId="0" borderId="75" xfId="43" applyNumberFormat="1" applyFont="1" applyFill="1" applyBorder="1" applyAlignment="1" applyProtection="1">
      <alignment horizontal="center" vertical="center" wrapText="1"/>
    </xf>
    <xf numFmtId="0" fontId="25" fillId="0" borderId="26" xfId="43" applyNumberFormat="1" applyFont="1" applyFill="1" applyBorder="1" applyAlignment="1" applyProtection="1">
      <alignment horizontal="center" vertical="center" wrapText="1"/>
    </xf>
    <xf numFmtId="0" fontId="25" fillId="0" borderId="65" xfId="43" applyNumberFormat="1" applyFont="1" applyFill="1" applyBorder="1" applyAlignment="1" applyProtection="1">
      <alignment horizontal="center" vertical="center" wrapText="1"/>
    </xf>
    <xf numFmtId="0" fontId="53" fillId="0" borderId="6" xfId="43" applyNumberFormat="1" applyFont="1" applyFill="1" applyBorder="1" applyAlignment="1" applyProtection="1">
      <alignment horizontal="left" vertical="center" indent="1" shrinkToFit="1"/>
    </xf>
    <xf numFmtId="0" fontId="53" fillId="0" borderId="0" xfId="43" applyNumberFormat="1" applyFont="1" applyFill="1" applyBorder="1" applyAlignment="1" applyProtection="1">
      <alignment horizontal="left" vertical="center" indent="1" shrinkToFit="1"/>
    </xf>
    <xf numFmtId="0" fontId="53" fillId="0" borderId="0" xfId="0" applyFont="1" applyFill="1" applyBorder="1" applyAlignment="1" applyProtection="1">
      <alignment horizontal="left" vertical="center" shrinkToFit="1"/>
    </xf>
    <xf numFmtId="0" fontId="53" fillId="0" borderId="54" xfId="43" applyNumberFormat="1" applyFont="1" applyFill="1" applyBorder="1" applyAlignment="1" applyProtection="1">
      <alignment horizontal="center" vertical="center" wrapText="1"/>
    </xf>
    <xf numFmtId="0" fontId="25" fillId="0" borderId="54" xfId="43" applyNumberFormat="1" applyFont="1" applyFill="1" applyBorder="1" applyAlignment="1" applyProtection="1">
      <alignment horizontal="center" vertical="center"/>
    </xf>
    <xf numFmtId="0" fontId="53" fillId="0" borderId="56" xfId="43" applyNumberFormat="1" applyFont="1" applyFill="1" applyBorder="1" applyAlignment="1" applyProtection="1">
      <alignment horizontal="left" vertical="center" indent="1"/>
    </xf>
    <xf numFmtId="0" fontId="53" fillId="0" borderId="54" xfId="43" applyNumberFormat="1" applyFont="1" applyFill="1" applyBorder="1" applyAlignment="1" applyProtection="1">
      <alignment horizontal="left" vertical="center" indent="1"/>
    </xf>
    <xf numFmtId="0" fontId="53" fillId="0" borderId="55" xfId="43" applyNumberFormat="1" applyFont="1" applyFill="1" applyBorder="1" applyAlignment="1" applyProtection="1">
      <alignment horizontal="left" vertical="center" indent="1"/>
    </xf>
    <xf numFmtId="0" fontId="53" fillId="0" borderId="56" xfId="43" applyNumberFormat="1" applyFont="1" applyFill="1" applyBorder="1" applyAlignment="1" applyProtection="1">
      <alignment horizontal="left" vertical="center" indent="1" shrinkToFit="1"/>
    </xf>
    <xf numFmtId="0" fontId="53" fillId="0" borderId="54" xfId="43" applyNumberFormat="1" applyFont="1" applyFill="1" applyBorder="1" applyAlignment="1" applyProtection="1">
      <alignment horizontal="left" vertical="center" indent="1" shrinkToFit="1"/>
    </xf>
    <xf numFmtId="0" fontId="53" fillId="0" borderId="54" xfId="43" applyNumberFormat="1" applyFont="1" applyFill="1" applyBorder="1" applyAlignment="1" applyProtection="1">
      <alignment horizontal="center" vertical="center" wrapText="1"/>
      <protection locked="0"/>
    </xf>
    <xf numFmtId="0" fontId="141" fillId="0" borderId="56" xfId="3" applyFont="1" applyFill="1" applyBorder="1" applyAlignment="1" applyProtection="1">
      <alignment horizontal="center" vertical="center" shrinkToFit="1"/>
    </xf>
    <xf numFmtId="0" fontId="141" fillId="0" borderId="54" xfId="3" applyFont="1" applyFill="1" applyBorder="1" applyAlignment="1" applyProtection="1">
      <alignment horizontal="center" vertical="center" shrinkToFit="1"/>
    </xf>
    <xf numFmtId="0" fontId="141" fillId="0" borderId="55" xfId="3" applyFont="1" applyFill="1" applyBorder="1" applyAlignment="1" applyProtection="1">
      <alignment horizontal="center" vertical="center" shrinkToFit="1"/>
    </xf>
    <xf numFmtId="0" fontId="141" fillId="0" borderId="57" xfId="3" applyFont="1" applyFill="1" applyBorder="1" applyAlignment="1" applyProtection="1">
      <alignment horizontal="center" vertical="center" shrinkToFit="1"/>
    </xf>
    <xf numFmtId="0" fontId="41" fillId="0" borderId="61" xfId="43" applyNumberFormat="1" applyFont="1" applyFill="1" applyBorder="1" applyAlignment="1" applyProtection="1">
      <alignment horizontal="center" vertical="center" wrapText="1"/>
      <protection locked="0"/>
    </xf>
    <xf numFmtId="0" fontId="41" fillId="0" borderId="38" xfId="43" applyNumberFormat="1" applyFont="1" applyFill="1" applyBorder="1" applyAlignment="1" applyProtection="1">
      <alignment horizontal="center" vertical="center" wrapText="1"/>
      <protection locked="0"/>
    </xf>
    <xf numFmtId="0" fontId="41" fillId="0" borderId="64" xfId="43" applyNumberFormat="1" applyFont="1" applyFill="1" applyBorder="1" applyAlignment="1" applyProtection="1">
      <alignment horizontal="center" vertical="center" wrapText="1"/>
      <protection locked="0"/>
    </xf>
    <xf numFmtId="0" fontId="41" fillId="0" borderId="12" xfId="43" applyNumberFormat="1" applyFont="1" applyFill="1" applyBorder="1" applyAlignment="1" applyProtection="1">
      <alignment horizontal="center" vertical="center" wrapText="1"/>
      <protection locked="0"/>
    </xf>
    <xf numFmtId="0" fontId="41" fillId="0" borderId="28" xfId="43" applyNumberFormat="1" applyFont="1" applyFill="1" applyBorder="1" applyAlignment="1" applyProtection="1">
      <alignment horizontal="center" vertical="center" wrapText="1"/>
      <protection locked="0"/>
    </xf>
    <xf numFmtId="0" fontId="41" fillId="0" borderId="67" xfId="43" applyNumberFormat="1" applyFont="1" applyFill="1" applyBorder="1" applyAlignment="1" applyProtection="1">
      <alignment horizontal="center" vertical="center" wrapText="1"/>
      <protection locked="0"/>
    </xf>
    <xf numFmtId="0" fontId="41" fillId="0" borderId="10" xfId="43" applyNumberFormat="1" applyFont="1" applyFill="1" applyBorder="1" applyAlignment="1" applyProtection="1">
      <alignment horizontal="center" vertical="center" wrapText="1"/>
      <protection locked="0"/>
    </xf>
    <xf numFmtId="0" fontId="41" fillId="0" borderId="2" xfId="43" applyNumberFormat="1" applyFont="1" applyFill="1" applyBorder="1" applyAlignment="1" applyProtection="1">
      <alignment horizontal="center" vertical="center" wrapText="1"/>
      <protection locked="0"/>
    </xf>
    <xf numFmtId="0" fontId="41" fillId="0" borderId="68" xfId="43" applyNumberFormat="1" applyFont="1" applyFill="1" applyBorder="1" applyAlignment="1" applyProtection="1">
      <alignment horizontal="center" vertical="center" wrapText="1"/>
      <protection locked="0"/>
    </xf>
    <xf numFmtId="0" fontId="41" fillId="0" borderId="79" xfId="43" applyNumberFormat="1" applyFont="1" applyFill="1" applyBorder="1" applyAlignment="1" applyProtection="1">
      <alignment horizontal="center" vertical="center" wrapText="1"/>
      <protection locked="0"/>
    </xf>
    <xf numFmtId="0" fontId="41" fillId="0" borderId="43" xfId="43" applyNumberFormat="1" applyFont="1" applyFill="1" applyBorder="1" applyAlignment="1" applyProtection="1">
      <alignment horizontal="center" vertical="center" wrapText="1"/>
      <protection locked="0"/>
    </xf>
    <xf numFmtId="0" fontId="41" fillId="0" borderId="109" xfId="43" applyNumberFormat="1" applyFont="1" applyFill="1" applyBorder="1" applyAlignment="1" applyProtection="1">
      <alignment horizontal="center" vertical="center" wrapText="1"/>
      <protection locked="0"/>
    </xf>
    <xf numFmtId="0" fontId="53" fillId="0" borderId="92" xfId="43" applyNumberFormat="1" applyFont="1" applyFill="1" applyBorder="1" applyAlignment="1" applyProtection="1">
      <alignment horizontal="center" vertical="center"/>
    </xf>
    <xf numFmtId="0" fontId="53" fillId="0" borderId="38" xfId="43" applyNumberFormat="1" applyFont="1" applyFill="1" applyBorder="1" applyAlignment="1" applyProtection="1">
      <alignment horizontal="center" vertical="center"/>
    </xf>
    <xf numFmtId="0" fontId="53" fillId="0" borderId="96" xfId="43" applyNumberFormat="1" applyFont="1" applyFill="1" applyBorder="1" applyAlignment="1" applyProtection="1">
      <alignment horizontal="center" vertical="center"/>
    </xf>
    <xf numFmtId="0" fontId="53" fillId="0" borderId="43" xfId="43" applyNumberFormat="1" applyFont="1" applyFill="1" applyBorder="1" applyAlignment="1" applyProtection="1">
      <alignment horizontal="center" vertical="center"/>
    </xf>
    <xf numFmtId="0" fontId="24" fillId="0" borderId="93" xfId="43" applyNumberFormat="1" applyFont="1" applyFill="1" applyBorder="1" applyAlignment="1" applyProtection="1">
      <alignment horizontal="left" vertical="center"/>
    </xf>
    <xf numFmtId="0" fontId="24" fillId="0" borderId="94" xfId="43" applyNumberFormat="1" applyFont="1" applyFill="1" applyBorder="1" applyAlignment="1" applyProtection="1">
      <alignment horizontal="left" vertical="center"/>
    </xf>
    <xf numFmtId="0" fontId="53" fillId="0" borderId="58" xfId="43" applyNumberFormat="1" applyFont="1" applyFill="1" applyBorder="1" applyAlignment="1" applyProtection="1">
      <alignment horizontal="center" vertical="center"/>
    </xf>
    <xf numFmtId="0" fontId="53" fillId="0" borderId="103" xfId="43" applyFont="1" applyBorder="1" applyAlignment="1" applyProtection="1">
      <alignment horizontal="center" vertical="center"/>
    </xf>
    <xf numFmtId="176" fontId="25" fillId="0" borderId="56" xfId="43" applyNumberFormat="1" applyFont="1" applyFill="1" applyBorder="1" applyAlignment="1" applyProtection="1">
      <alignment horizontal="distributed" vertical="center" indent="1" shrinkToFit="1"/>
      <protection locked="0"/>
    </xf>
    <xf numFmtId="176" fontId="25" fillId="0" borderId="54" xfId="43" applyNumberFormat="1" applyFont="1" applyFill="1" applyBorder="1" applyAlignment="1" applyProtection="1">
      <alignment horizontal="distributed" vertical="center" indent="1" shrinkToFit="1"/>
      <protection locked="0"/>
    </xf>
    <xf numFmtId="58" fontId="25" fillId="0" borderId="54" xfId="43" applyNumberFormat="1" applyFont="1" applyFill="1" applyBorder="1" applyAlignment="1" applyProtection="1">
      <alignment horizontal="distributed" vertical="center" indent="1" shrinkToFit="1"/>
      <protection locked="0"/>
    </xf>
    <xf numFmtId="0" fontId="53" fillId="0" borderId="103" xfId="43" applyNumberFormat="1" applyFont="1" applyFill="1" applyBorder="1" applyAlignment="1" applyProtection="1">
      <alignment horizontal="center" vertical="center"/>
    </xf>
    <xf numFmtId="0" fontId="25" fillId="0" borderId="26" xfId="43" applyNumberFormat="1" applyFont="1" applyFill="1" applyBorder="1" applyAlignment="1" applyProtection="1">
      <alignment horizontal="center" vertical="center" textRotation="255" shrinkToFit="1"/>
    </xf>
    <xf numFmtId="0" fontId="25" fillId="0" borderId="27" xfId="43" applyNumberFormat="1" applyFont="1" applyFill="1" applyBorder="1" applyAlignment="1" applyProtection="1">
      <alignment horizontal="center" vertical="center" textRotation="255" shrinkToFit="1"/>
    </xf>
    <xf numFmtId="0" fontId="25" fillId="0" borderId="28" xfId="43" applyNumberFormat="1" applyFont="1" applyFill="1" applyBorder="1" applyAlignment="1" applyProtection="1">
      <alignment horizontal="center" vertical="center" textRotation="255" shrinkToFit="1"/>
    </xf>
    <xf numFmtId="0" fontId="53" fillId="0" borderId="120" xfId="43" applyNumberFormat="1" applyFont="1" applyFill="1" applyBorder="1" applyAlignment="1" applyProtection="1">
      <alignment horizontal="center" vertical="center" textRotation="255" shrinkToFit="1"/>
    </xf>
    <xf numFmtId="0" fontId="53" fillId="0" borderId="136" xfId="43" applyNumberFormat="1" applyFont="1" applyFill="1" applyBorder="1" applyAlignment="1" applyProtection="1">
      <alignment horizontal="center" vertical="center" textRotation="255" shrinkToFit="1"/>
    </xf>
    <xf numFmtId="0" fontId="53" fillId="0" borderId="129" xfId="43" applyNumberFormat="1" applyFont="1" applyFill="1" applyBorder="1" applyAlignment="1" applyProtection="1">
      <alignment horizontal="center" vertical="center" textRotation="255" shrinkToFit="1"/>
    </xf>
    <xf numFmtId="0" fontId="0" fillId="0" borderId="9" xfId="0" applyBorder="1" applyAlignment="1" applyProtection="1">
      <alignment vertical="center" shrinkToFit="1"/>
    </xf>
    <xf numFmtId="0" fontId="0" fillId="0" borderId="6" xfId="0" applyBorder="1" applyAlignment="1" applyProtection="1">
      <alignment horizontal="center" vertical="center" textRotation="255" shrinkToFit="1"/>
    </xf>
    <xf numFmtId="0" fontId="0" fillId="0" borderId="7" xfId="0" applyBorder="1" applyAlignment="1" applyProtection="1">
      <alignment vertical="center" shrinkToFit="1"/>
    </xf>
    <xf numFmtId="0" fontId="0" fillId="0" borderId="11" xfId="0" applyBorder="1" applyAlignment="1" applyProtection="1">
      <alignment horizontal="center" vertical="center" textRotation="255" shrinkToFit="1"/>
    </xf>
    <xf numFmtId="0" fontId="0" fillId="0" borderId="12" xfId="0" applyBorder="1" applyAlignment="1" applyProtection="1">
      <alignment vertical="center" shrinkToFit="1"/>
    </xf>
    <xf numFmtId="0" fontId="53" fillId="0" borderId="148" xfId="43" applyNumberFormat="1" applyFont="1" applyFill="1" applyBorder="1" applyAlignment="1" applyProtection="1">
      <alignment vertical="center" wrapText="1" shrinkToFit="1"/>
      <protection locked="0"/>
    </xf>
    <xf numFmtId="0" fontId="0" fillId="0" borderId="30" xfId="0" applyBorder="1" applyAlignment="1" applyProtection="1">
      <alignment vertical="center" wrapText="1" shrinkToFit="1"/>
      <protection locked="0"/>
    </xf>
    <xf numFmtId="0" fontId="53" fillId="0" borderId="21" xfId="43" applyNumberFormat="1" applyFont="1" applyFill="1"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0" fontId="53" fillId="0" borderId="150" xfId="43" applyNumberFormat="1" applyFont="1" applyFill="1" applyBorder="1" applyAlignment="1" applyProtection="1">
      <alignment vertical="center" wrapText="1" shrinkToFit="1"/>
      <protection locked="0"/>
    </xf>
    <xf numFmtId="0" fontId="0" fillId="0" borderId="33" xfId="0" applyBorder="1" applyAlignment="1" applyProtection="1">
      <alignment vertical="center" wrapText="1" shrinkToFit="1"/>
      <protection locked="0"/>
    </xf>
    <xf numFmtId="0" fontId="53" fillId="0" borderId="148" xfId="0" applyFont="1" applyBorder="1" applyAlignment="1" applyProtection="1">
      <alignment horizontal="center" vertical="center" wrapText="1" shrinkToFit="1"/>
      <protection locked="0"/>
    </xf>
    <xf numFmtId="0" fontId="0" fillId="0" borderId="30" xfId="0" applyBorder="1" applyAlignment="1" applyProtection="1">
      <alignment horizontal="center" vertical="center" wrapText="1" shrinkToFit="1"/>
      <protection locked="0"/>
    </xf>
    <xf numFmtId="0" fontId="0" fillId="0" borderId="31" xfId="0" applyBorder="1" applyAlignment="1" applyProtection="1">
      <alignment horizontal="center" vertical="center" wrapText="1" shrinkToFit="1"/>
      <protection locked="0"/>
    </xf>
    <xf numFmtId="0" fontId="53" fillId="0" borderId="21" xfId="0" applyFont="1" applyBorder="1" applyAlignment="1" applyProtection="1">
      <alignment horizontal="center" vertical="center" wrapText="1" shrinkToFit="1"/>
      <protection locked="0"/>
    </xf>
    <xf numFmtId="0" fontId="0" fillId="0" borderId="22" xfId="0" applyBorder="1" applyAlignment="1" applyProtection="1">
      <alignment horizontal="center" vertical="center" wrapText="1" shrinkToFit="1"/>
      <protection locked="0"/>
    </xf>
    <xf numFmtId="0" fontId="0" fillId="0" borderId="145" xfId="0" applyBorder="1" applyAlignment="1" applyProtection="1">
      <alignment horizontal="center" vertical="center" wrapText="1" shrinkToFit="1"/>
      <protection locked="0"/>
    </xf>
    <xf numFmtId="0" fontId="53" fillId="0" borderId="150" xfId="0" applyFont="1" applyBorder="1" applyAlignment="1" applyProtection="1">
      <alignment horizontal="center" vertical="center" wrapText="1" shrinkToFit="1"/>
      <protection locked="0"/>
    </xf>
    <xf numFmtId="0" fontId="0" fillId="0" borderId="33" xfId="0" applyBorder="1" applyAlignment="1" applyProtection="1">
      <alignment horizontal="center" vertical="center" wrapText="1" shrinkToFit="1"/>
      <protection locked="0"/>
    </xf>
    <xf numFmtId="0" fontId="0" fillId="0" borderId="34" xfId="0" applyBorder="1" applyAlignment="1" applyProtection="1">
      <alignment horizontal="center" vertical="center" wrapText="1" shrinkToFit="1"/>
      <protection locked="0"/>
    </xf>
    <xf numFmtId="0" fontId="53" fillId="0" borderId="22" xfId="43" applyNumberFormat="1" applyFont="1" applyFill="1" applyBorder="1" applyAlignment="1" applyProtection="1">
      <alignment vertical="center" wrapText="1" shrinkToFit="1"/>
      <protection locked="0"/>
    </xf>
    <xf numFmtId="0" fontId="53" fillId="0" borderId="23" xfId="43" applyNumberFormat="1" applyFont="1" applyFill="1" applyBorder="1" applyAlignment="1" applyProtection="1">
      <alignment vertical="center" wrapText="1" shrinkToFit="1"/>
      <protection locked="0"/>
    </xf>
    <xf numFmtId="0" fontId="53" fillId="0" borderId="22" xfId="0" applyFont="1" applyBorder="1" applyAlignment="1" applyProtection="1">
      <alignment horizontal="center" vertical="center" wrapText="1" shrinkToFit="1"/>
      <protection locked="0"/>
    </xf>
    <xf numFmtId="0" fontId="53" fillId="0" borderId="145" xfId="0" applyFont="1" applyBorder="1" applyAlignment="1" applyProtection="1">
      <alignment horizontal="center" vertical="center" wrapText="1" shrinkToFit="1"/>
      <protection locked="0"/>
    </xf>
    <xf numFmtId="199" fontId="41" fillId="0" borderId="137" xfId="43" applyNumberFormat="1" applyFont="1" applyBorder="1" applyAlignment="1" applyProtection="1">
      <alignment horizontal="right" vertical="center"/>
      <protection locked="0"/>
    </xf>
    <xf numFmtId="199" fontId="41" fillId="0" borderId="22" xfId="43" applyNumberFormat="1" applyFont="1" applyBorder="1" applyAlignment="1" applyProtection="1">
      <alignment horizontal="right" vertical="center"/>
      <protection locked="0"/>
    </xf>
    <xf numFmtId="199" fontId="41" fillId="0" borderId="146" xfId="43" applyNumberFormat="1" applyFont="1" applyBorder="1" applyAlignment="1" applyProtection="1">
      <alignment horizontal="right" vertical="center"/>
      <protection locked="0"/>
    </xf>
    <xf numFmtId="180" fontId="41" fillId="0" borderId="1" xfId="43" applyNumberFormat="1" applyFont="1" applyBorder="1" applyAlignment="1" applyProtection="1">
      <alignment horizontal="center" vertical="center" wrapText="1"/>
    </xf>
    <xf numFmtId="180" fontId="41" fillId="0" borderId="1" xfId="0" applyNumberFormat="1" applyFont="1" applyBorder="1" applyAlignment="1" applyProtection="1">
      <alignment horizontal="center" vertical="center"/>
    </xf>
    <xf numFmtId="180" fontId="41" fillId="0" borderId="46" xfId="0" applyNumberFormat="1" applyFont="1" applyBorder="1" applyAlignment="1" applyProtection="1">
      <alignment horizontal="center" vertical="center"/>
    </xf>
    <xf numFmtId="0" fontId="25" fillId="0" borderId="3" xfId="43" applyNumberFormat="1" applyFont="1" applyFill="1" applyBorder="1" applyAlignment="1" applyProtection="1">
      <alignment horizontal="center" vertical="center" shrinkToFit="1"/>
    </xf>
    <xf numFmtId="0" fontId="25" fillId="0" borderId="4" xfId="43" applyNumberFormat="1" applyFont="1" applyFill="1" applyBorder="1" applyAlignment="1" applyProtection="1">
      <alignment horizontal="center" vertical="center" shrinkToFit="1"/>
    </xf>
    <xf numFmtId="180" fontId="41" fillId="0" borderId="4" xfId="43" applyNumberFormat="1" applyFont="1" applyFill="1" applyBorder="1" applyAlignment="1" applyProtection="1">
      <alignment horizontal="center" vertical="center"/>
    </xf>
    <xf numFmtId="180" fontId="41" fillId="0" borderId="10" xfId="43" applyNumberFormat="1" applyFont="1" applyFill="1" applyBorder="1" applyAlignment="1" applyProtection="1">
      <alignment horizontal="center" vertical="center"/>
    </xf>
    <xf numFmtId="180" fontId="41" fillId="0" borderId="5" xfId="43" applyNumberFormat="1" applyFont="1" applyBorder="1" applyAlignment="1" applyProtection="1">
      <alignment horizontal="center" vertical="center"/>
    </xf>
    <xf numFmtId="180" fontId="41" fillId="0" borderId="9" xfId="43" applyNumberFormat="1" applyFont="1" applyBorder="1" applyAlignment="1" applyProtection="1">
      <alignment horizontal="center" vertical="center"/>
    </xf>
    <xf numFmtId="180" fontId="41" fillId="0" borderId="1" xfId="43" applyNumberFormat="1" applyFont="1" applyBorder="1" applyAlignment="1" applyProtection="1">
      <alignment horizontal="center" vertical="center"/>
    </xf>
    <xf numFmtId="180" fontId="41" fillId="0" borderId="12" xfId="43" applyNumberFormat="1" applyFont="1" applyBorder="1" applyAlignment="1" applyProtection="1">
      <alignment horizontal="center" vertical="center"/>
    </xf>
    <xf numFmtId="0" fontId="53" fillId="0" borderId="29" xfId="43" applyNumberFormat="1" applyFont="1" applyBorder="1" applyAlignment="1" applyProtection="1">
      <alignment horizontal="center" vertical="center" shrinkToFit="1"/>
    </xf>
    <xf numFmtId="0" fontId="53" fillId="0" borderId="30" xfId="43" applyNumberFormat="1" applyFont="1" applyBorder="1" applyAlignment="1" applyProtection="1">
      <alignment horizontal="center" vertical="center" shrinkToFit="1"/>
    </xf>
    <xf numFmtId="180" fontId="41" fillId="0" borderId="30" xfId="43" applyNumberFormat="1" applyFont="1" applyBorder="1" applyAlignment="1" applyProtection="1">
      <alignment horizontal="center" vertical="center"/>
    </xf>
    <xf numFmtId="180" fontId="41" fillId="0" borderId="31" xfId="43" applyNumberFormat="1" applyFont="1" applyBorder="1" applyAlignment="1" applyProtection="1">
      <alignment horizontal="center" vertical="center"/>
    </xf>
    <xf numFmtId="0" fontId="53" fillId="0" borderId="32" xfId="43" applyNumberFormat="1" applyFont="1" applyBorder="1" applyAlignment="1" applyProtection="1">
      <alignment horizontal="center" vertical="center" shrinkToFit="1"/>
    </xf>
    <xf numFmtId="0" fontId="53" fillId="0" borderId="33" xfId="43" applyNumberFormat="1" applyFont="1" applyBorder="1" applyAlignment="1" applyProtection="1">
      <alignment horizontal="center" vertical="center" shrinkToFit="1"/>
    </xf>
    <xf numFmtId="180" fontId="41" fillId="0" borderId="33" xfId="43" applyNumberFormat="1" applyFont="1" applyBorder="1" applyAlignment="1" applyProtection="1">
      <alignment horizontal="center" vertical="center"/>
    </xf>
    <xf numFmtId="180" fontId="41" fillId="0" borderId="34" xfId="43" applyNumberFormat="1" applyFont="1" applyBorder="1" applyAlignment="1" applyProtection="1">
      <alignment horizontal="center" vertical="center"/>
    </xf>
    <xf numFmtId="0" fontId="0" fillId="0" borderId="22" xfId="0" applyBorder="1" applyAlignment="1" applyProtection="1">
      <alignment horizontal="left" vertical="center" wrapText="1" shrinkToFit="1"/>
      <protection locked="0"/>
    </xf>
    <xf numFmtId="0" fontId="0" fillId="0" borderId="145" xfId="0" applyBorder="1" applyAlignment="1" applyProtection="1">
      <alignment horizontal="left" vertical="center" wrapText="1" shrinkToFit="1"/>
      <protection locked="0"/>
    </xf>
    <xf numFmtId="0" fontId="294" fillId="0" borderId="53" xfId="43" applyNumberFormat="1" applyFont="1" applyFill="1" applyBorder="1" applyAlignment="1" applyProtection="1">
      <alignment horizontal="left" vertical="center" wrapText="1"/>
    </xf>
    <xf numFmtId="0" fontId="294" fillId="0" borderId="54" xfId="43" applyNumberFormat="1" applyFont="1" applyFill="1" applyBorder="1" applyAlignment="1" applyProtection="1">
      <alignment horizontal="left" vertical="center" wrapText="1"/>
    </xf>
    <xf numFmtId="0" fontId="52" fillId="0" borderId="3" xfId="0" applyFont="1" applyFill="1" applyBorder="1" applyAlignment="1" applyProtection="1">
      <alignment horizontal="left" vertical="center"/>
    </xf>
    <xf numFmtId="0" fontId="52" fillId="0" borderId="10" xfId="0" applyFont="1" applyFill="1" applyBorder="1" applyAlignment="1" applyProtection="1">
      <alignment horizontal="left" vertical="center"/>
    </xf>
    <xf numFmtId="0" fontId="52" fillId="0" borderId="10" xfId="0" applyFont="1" applyFill="1" applyBorder="1" applyAlignment="1" applyProtection="1">
      <alignment vertical="center"/>
    </xf>
    <xf numFmtId="0" fontId="318" fillId="0" borderId="56" xfId="3" applyFont="1" applyFill="1" applyBorder="1" applyAlignment="1" applyProtection="1">
      <alignment horizontal="left" vertical="center" wrapText="1" shrinkToFit="1"/>
    </xf>
    <xf numFmtId="0" fontId="318" fillId="0" borderId="54" xfId="3" applyFont="1" applyFill="1" applyBorder="1" applyAlignment="1" applyProtection="1">
      <alignment horizontal="left" vertical="center" wrapText="1" shrinkToFit="1"/>
    </xf>
    <xf numFmtId="0" fontId="318" fillId="0" borderId="55" xfId="3" applyFont="1" applyFill="1" applyBorder="1" applyAlignment="1" applyProtection="1">
      <alignment horizontal="left" vertical="center" wrapText="1" shrinkToFit="1"/>
    </xf>
    <xf numFmtId="0" fontId="326" fillId="0" borderId="56" xfId="3" applyFont="1" applyFill="1" applyBorder="1" applyAlignment="1" applyProtection="1">
      <alignment horizontal="left" vertical="center" wrapText="1" shrinkToFit="1"/>
    </xf>
    <xf numFmtId="0" fontId="326" fillId="0" borderId="54" xfId="3" applyFont="1" applyFill="1" applyBorder="1" applyAlignment="1" applyProtection="1">
      <alignment horizontal="left" vertical="center" wrapText="1" shrinkToFit="1"/>
    </xf>
    <xf numFmtId="0" fontId="326" fillId="0" borderId="55" xfId="3" applyFont="1" applyFill="1" applyBorder="1" applyAlignment="1" applyProtection="1">
      <alignment horizontal="left" vertical="center" wrapText="1" shrinkToFit="1"/>
    </xf>
    <xf numFmtId="0" fontId="141" fillId="9" borderId="56" xfId="3" applyFont="1" applyFill="1" applyBorder="1" applyAlignment="1" applyProtection="1">
      <alignment horizontal="center" vertical="center" shrinkToFit="1"/>
    </xf>
    <xf numFmtId="0" fontId="141" fillId="9" borderId="54" xfId="3" applyFont="1" applyFill="1" applyBorder="1" applyAlignment="1" applyProtection="1">
      <alignment horizontal="center" vertical="center" shrinkToFit="1"/>
    </xf>
    <xf numFmtId="0" fontId="141" fillId="9" borderId="57" xfId="3" applyFont="1" applyFill="1" applyBorder="1" applyAlignment="1" applyProtection="1">
      <alignment horizontal="center" vertical="center" shrinkToFit="1"/>
    </xf>
    <xf numFmtId="0" fontId="53" fillId="0" borderId="35" xfId="43" applyNumberFormat="1" applyFont="1" applyFill="1" applyBorder="1" applyAlignment="1" applyProtection="1">
      <alignment horizontal="center" vertical="center"/>
    </xf>
    <xf numFmtId="0" fontId="53" fillId="0" borderId="37" xfId="43" applyNumberFormat="1" applyFont="1" applyFill="1" applyBorder="1" applyAlignment="1" applyProtection="1">
      <alignment horizontal="center" vertical="center"/>
    </xf>
    <xf numFmtId="0" fontId="53" fillId="0" borderId="50" xfId="43" applyNumberFormat="1" applyFont="1" applyFill="1" applyBorder="1" applyAlignment="1" applyProtection="1">
      <alignment horizontal="center" vertical="center"/>
    </xf>
    <xf numFmtId="0" fontId="53" fillId="0" borderId="40" xfId="43" applyNumberFormat="1" applyFont="1" applyFill="1" applyBorder="1" applyAlignment="1" applyProtection="1">
      <alignment horizontal="center" vertical="center"/>
    </xf>
    <xf numFmtId="0" fontId="53" fillId="0" borderId="42" xfId="43" applyNumberFormat="1" applyFont="1" applyFill="1" applyBorder="1" applyAlignment="1" applyProtection="1">
      <alignment horizontal="center" vertical="center"/>
    </xf>
    <xf numFmtId="0" fontId="119" fillId="0" borderId="53" xfId="43" applyNumberFormat="1" applyFont="1" applyFill="1" applyBorder="1" applyAlignment="1" applyProtection="1">
      <alignment horizontal="left" vertical="center" wrapText="1"/>
    </xf>
    <xf numFmtId="0" fontId="119" fillId="0" borderId="54" xfId="43" applyNumberFormat="1" applyFont="1" applyFill="1" applyBorder="1" applyAlignment="1" applyProtection="1">
      <alignment horizontal="left" vertical="center" wrapText="1"/>
    </xf>
    <xf numFmtId="0" fontId="137" fillId="0" borderId="54" xfId="43" applyNumberFormat="1" applyFont="1" applyFill="1" applyBorder="1" applyAlignment="1" applyProtection="1">
      <alignment horizontal="center" vertical="center" wrapText="1"/>
    </xf>
    <xf numFmtId="0" fontId="137" fillId="0" borderId="57" xfId="43" applyNumberFormat="1" applyFont="1" applyFill="1" applyBorder="1" applyAlignment="1" applyProtection="1">
      <alignment horizontal="center" vertical="center" wrapText="1"/>
    </xf>
    <xf numFmtId="0" fontId="53" fillId="0" borderId="56" xfId="43" applyNumberFormat="1" applyFont="1" applyFill="1" applyBorder="1" applyAlignment="1" applyProtection="1">
      <alignment horizontal="center" vertical="center"/>
    </xf>
    <xf numFmtId="0" fontId="141" fillId="0" borderId="56" xfId="3" applyFont="1" applyFill="1" applyBorder="1" applyAlignment="1" applyProtection="1">
      <alignment horizontal="center" vertical="center" wrapText="1"/>
    </xf>
    <xf numFmtId="0" fontId="0" fillId="0" borderId="54" xfId="0" applyBorder="1" applyAlignment="1" applyProtection="1">
      <alignment horizontal="center" vertical="center" wrapText="1"/>
    </xf>
    <xf numFmtId="0" fontId="0" fillId="0" borderId="55" xfId="0" applyBorder="1" applyAlignment="1" applyProtection="1">
      <alignment horizontal="center" vertical="center" wrapText="1"/>
    </xf>
    <xf numFmtId="0" fontId="53" fillId="0" borderId="41" xfId="43" applyNumberFormat="1" applyFont="1" applyFill="1" applyBorder="1" applyAlignment="1" applyProtection="1">
      <alignment horizontal="center" vertical="center" shrinkToFit="1"/>
    </xf>
    <xf numFmtId="0" fontId="53" fillId="0" borderId="54" xfId="43" applyNumberFormat="1" applyFont="1" applyFill="1" applyBorder="1" applyAlignment="1" applyProtection="1">
      <alignment horizontal="center" vertical="center"/>
    </xf>
    <xf numFmtId="0" fontId="53" fillId="0" borderId="55" xfId="43" applyNumberFormat="1" applyFont="1" applyFill="1" applyBorder="1" applyAlignment="1" applyProtection="1">
      <alignment horizontal="center" vertical="center"/>
    </xf>
    <xf numFmtId="0" fontId="25" fillId="0" borderId="56" xfId="43" applyNumberFormat="1" applyFont="1" applyFill="1" applyBorder="1" applyAlignment="1" applyProtection="1">
      <alignment horizontal="center" vertical="center"/>
    </xf>
    <xf numFmtId="0" fontId="53" fillId="0" borderId="53" xfId="43" applyNumberFormat="1" applyFont="1" applyFill="1" applyBorder="1" applyAlignment="1" applyProtection="1">
      <alignment horizontal="center" vertical="center" shrinkToFit="1"/>
    </xf>
    <xf numFmtId="0" fontId="53" fillId="0" borderId="54" xfId="43" applyNumberFormat="1" applyFont="1" applyFill="1" applyBorder="1" applyAlignment="1" applyProtection="1">
      <alignment horizontal="center" vertical="center" shrinkToFit="1"/>
    </xf>
    <xf numFmtId="0" fontId="53" fillId="0" borderId="55" xfId="43" applyNumberFormat="1" applyFont="1" applyFill="1" applyBorder="1" applyAlignment="1" applyProtection="1">
      <alignment horizontal="center" vertical="center" shrinkToFit="1"/>
    </xf>
    <xf numFmtId="0" fontId="53" fillId="0" borderId="53" xfId="43" applyNumberFormat="1" applyFont="1" applyFill="1" applyBorder="1" applyAlignment="1" applyProtection="1">
      <alignment horizontal="center" vertical="center"/>
    </xf>
    <xf numFmtId="176" fontId="25" fillId="0" borderId="56" xfId="43" applyNumberFormat="1" applyFont="1" applyFill="1" applyBorder="1" applyAlignment="1" applyProtection="1">
      <alignment horizontal="distributed" vertical="center" indent="1" shrinkToFit="1"/>
    </xf>
    <xf numFmtId="176" fontId="25" fillId="0" borderId="54" xfId="43" applyNumberFormat="1" applyFont="1" applyFill="1" applyBorder="1" applyAlignment="1" applyProtection="1">
      <alignment horizontal="distributed" vertical="center" indent="1" shrinkToFit="1"/>
    </xf>
    <xf numFmtId="0" fontId="52" fillId="0" borderId="0" xfId="43" applyNumberFormat="1" applyFont="1" applyBorder="1" applyAlignment="1" applyProtection="1">
      <alignment vertical="center"/>
      <protection hidden="1"/>
    </xf>
    <xf numFmtId="0" fontId="221" fillId="0" borderId="238" xfId="6" applyFont="1" applyFill="1" applyBorder="1" applyAlignment="1" applyProtection="1">
      <alignment vertical="center"/>
    </xf>
    <xf numFmtId="0" fontId="221" fillId="0" borderId="239" xfId="6" applyFont="1" applyBorder="1" applyAlignment="1" applyProtection="1">
      <alignment vertical="center"/>
    </xf>
    <xf numFmtId="0" fontId="25" fillId="0" borderId="145" xfId="43" applyNumberFormat="1" applyFont="1" applyBorder="1" applyAlignment="1" applyProtection="1">
      <alignment horizontal="left" vertical="center" indent="1" shrinkToFit="1"/>
      <protection locked="0"/>
    </xf>
    <xf numFmtId="0" fontId="53" fillId="0" borderId="8" xfId="43" applyNumberFormat="1" applyFont="1" applyFill="1" applyBorder="1" applyAlignment="1" applyProtection="1">
      <alignment horizontal="left" vertical="center" wrapText="1" indent="1"/>
    </xf>
    <xf numFmtId="0" fontId="53" fillId="0" borderId="5" xfId="43" applyNumberFormat="1" applyFont="1" applyFill="1" applyBorder="1" applyAlignment="1" applyProtection="1">
      <alignment horizontal="left" vertical="center" wrapText="1" indent="1"/>
    </xf>
    <xf numFmtId="0" fontId="53" fillId="0" borderId="9" xfId="43" applyNumberFormat="1" applyFont="1" applyFill="1" applyBorder="1" applyAlignment="1" applyProtection="1">
      <alignment horizontal="left" vertical="center" wrapText="1" indent="1"/>
    </xf>
    <xf numFmtId="0" fontId="0" fillId="0" borderId="11" xfId="0" applyBorder="1" applyAlignment="1" applyProtection="1">
      <alignment horizontal="left" vertical="center" wrapText="1" indent="1"/>
    </xf>
    <xf numFmtId="0" fontId="0" fillId="0" borderId="1" xfId="0" applyBorder="1" applyAlignment="1" applyProtection="1">
      <alignment horizontal="left" vertical="center" wrapText="1" indent="1"/>
    </xf>
    <xf numFmtId="0" fontId="0" fillId="0" borderId="12" xfId="0" applyBorder="1" applyAlignment="1" applyProtection="1">
      <alignment horizontal="left" vertical="center" wrapText="1" indent="1"/>
    </xf>
    <xf numFmtId="0" fontId="119" fillId="0" borderId="3" xfId="43" applyNumberFormat="1" applyFont="1" applyFill="1" applyBorder="1" applyAlignment="1" applyProtection="1">
      <alignment horizontal="center" vertical="center"/>
    </xf>
    <xf numFmtId="0" fontId="58" fillId="0" borderId="4" xfId="0" applyFont="1" applyBorder="1" applyAlignment="1" applyProtection="1">
      <alignment horizontal="center" vertical="center"/>
    </xf>
    <xf numFmtId="0" fontId="58" fillId="0" borderId="10" xfId="0" applyFont="1" applyBorder="1" applyAlignment="1" applyProtection="1">
      <alignment horizontal="center" vertical="center"/>
    </xf>
    <xf numFmtId="0" fontId="25" fillId="0" borderId="136" xfId="43" applyNumberFormat="1" applyFont="1" applyFill="1" applyBorder="1" applyAlignment="1" applyProtection="1">
      <alignment horizontal="left" vertical="center" wrapText="1"/>
      <protection locked="0"/>
    </xf>
    <xf numFmtId="0" fontId="25" fillId="0" borderId="137" xfId="43" applyNumberFormat="1" applyFont="1" applyFill="1" applyBorder="1" applyAlignment="1" applyProtection="1">
      <alignment horizontal="left" vertical="center" wrapText="1"/>
      <protection locked="0"/>
    </xf>
    <xf numFmtId="0" fontId="25" fillId="0" borderId="22" xfId="43" applyNumberFormat="1" applyFont="1" applyFill="1" applyBorder="1" applyAlignment="1" applyProtection="1">
      <alignment horizontal="left" vertical="center" shrinkToFit="1"/>
      <protection locked="0"/>
    </xf>
    <xf numFmtId="0" fontId="53" fillId="0" borderId="30" xfId="43" applyNumberFormat="1" applyFont="1" applyFill="1" applyBorder="1" applyAlignment="1" applyProtection="1">
      <alignment vertical="center" wrapText="1" shrinkToFit="1"/>
      <protection locked="0"/>
    </xf>
    <xf numFmtId="0" fontId="53" fillId="0" borderId="30" xfId="0" applyFont="1" applyBorder="1" applyAlignment="1" applyProtection="1">
      <alignment vertical="center" shrinkToFit="1"/>
      <protection locked="0"/>
    </xf>
    <xf numFmtId="0" fontId="53" fillId="0" borderId="31" xfId="0" applyFont="1" applyBorder="1" applyAlignment="1" applyProtection="1">
      <alignment vertical="center" shrinkToFit="1"/>
      <protection locked="0"/>
    </xf>
    <xf numFmtId="0" fontId="25" fillId="0" borderId="1" xfId="43" applyNumberFormat="1" applyFont="1" applyFill="1" applyBorder="1" applyAlignment="1" applyProtection="1">
      <alignment horizontal="left" vertical="center" shrinkToFit="1"/>
      <protection locked="0"/>
    </xf>
    <xf numFmtId="0" fontId="25" fillId="0" borderId="34" xfId="43" applyNumberFormat="1" applyFont="1" applyBorder="1" applyAlignment="1" applyProtection="1">
      <alignment horizontal="left" vertical="center" indent="1" shrinkToFit="1"/>
      <protection locked="0"/>
    </xf>
    <xf numFmtId="0" fontId="119" fillId="0" borderId="3" xfId="43" applyNumberFormat="1" applyFont="1" applyFill="1" applyBorder="1" applyAlignment="1" applyProtection="1">
      <alignment horizontal="left" vertical="center" shrinkToFit="1"/>
    </xf>
    <xf numFmtId="0" fontId="58" fillId="0" borderId="4" xfId="0" applyFont="1" applyBorder="1" applyAlignment="1" applyProtection="1">
      <alignment horizontal="left" vertical="center" shrinkToFit="1"/>
    </xf>
    <xf numFmtId="199" fontId="336" fillId="18" borderId="35" xfId="43" applyNumberFormat="1" applyFont="1" applyFill="1" applyBorder="1" applyAlignment="1" applyProtection="1">
      <alignment horizontal="right" vertical="center" wrapText="1" indent="1"/>
    </xf>
    <xf numFmtId="0" fontId="336" fillId="18" borderId="50" xfId="0" applyFont="1" applyFill="1" applyBorder="1" applyAlignment="1" applyProtection="1">
      <alignment horizontal="right" vertical="center" wrapText="1" indent="1"/>
    </xf>
    <xf numFmtId="0" fontId="119" fillId="0" borderId="3" xfId="43" applyNumberFormat="1" applyFont="1" applyFill="1" applyBorder="1" applyAlignment="1" applyProtection="1">
      <alignment horizontal="left" vertical="center"/>
    </xf>
    <xf numFmtId="0" fontId="119" fillId="0" borderId="4" xfId="43" applyNumberFormat="1" applyFont="1" applyFill="1" applyBorder="1" applyAlignment="1" applyProtection="1">
      <alignment horizontal="left" vertical="center"/>
    </xf>
    <xf numFmtId="0" fontId="119" fillId="0" borderId="69" xfId="43" applyNumberFormat="1" applyFont="1" applyFill="1" applyBorder="1" applyAlignment="1" applyProtection="1">
      <alignment horizontal="left" vertical="center"/>
    </xf>
    <xf numFmtId="0" fontId="25" fillId="0" borderId="4" xfId="0" applyFont="1" applyBorder="1" applyAlignment="1" applyProtection="1">
      <alignment horizontal="center" vertical="center" shrinkToFit="1"/>
    </xf>
    <xf numFmtId="180" fontId="41" fillId="0" borderId="4" xfId="43" applyNumberFormat="1" applyFont="1" applyFill="1" applyBorder="1" applyAlignment="1" applyProtection="1">
      <alignment horizontal="center" vertical="center" shrinkToFit="1"/>
    </xf>
    <xf numFmtId="0" fontId="41" fillId="0" borderId="4" xfId="0" applyFont="1" applyBorder="1" applyAlignment="1" applyProtection="1">
      <alignment horizontal="center" vertical="center" shrinkToFit="1"/>
    </xf>
    <xf numFmtId="0" fontId="41" fillId="0" borderId="10" xfId="0" applyFont="1" applyBorder="1" applyAlignment="1" applyProtection="1">
      <alignment horizontal="center" vertical="center" shrinkToFit="1"/>
    </xf>
    <xf numFmtId="0" fontId="58" fillId="0" borderId="10" xfId="0" applyFont="1" applyBorder="1" applyAlignment="1" applyProtection="1">
      <alignment horizontal="left" vertical="center" shrinkToFit="1"/>
    </xf>
    <xf numFmtId="180" fontId="118" fillId="0" borderId="3" xfId="43" applyNumberFormat="1" applyFont="1" applyFill="1" applyBorder="1" applyAlignment="1" applyProtection="1">
      <alignment horizontal="center" vertical="center"/>
    </xf>
    <xf numFmtId="180" fontId="118" fillId="0" borderId="4" xfId="0" applyNumberFormat="1" applyFont="1" applyBorder="1" applyAlignment="1" applyProtection="1">
      <alignment horizontal="center" vertical="center"/>
    </xf>
    <xf numFmtId="180" fontId="118" fillId="0" borderId="69" xfId="0" applyNumberFormat="1" applyFont="1" applyBorder="1" applyAlignment="1" applyProtection="1">
      <alignment horizontal="center" vertical="center"/>
    </xf>
    <xf numFmtId="0" fontId="53" fillId="0" borderId="22" xfId="0" applyFont="1" applyBorder="1" applyAlignment="1" applyProtection="1">
      <alignment vertical="center" shrinkToFit="1"/>
      <protection locked="0"/>
    </xf>
    <xf numFmtId="0" fontId="53" fillId="0" borderId="145" xfId="0" applyFont="1" applyBorder="1" applyAlignment="1" applyProtection="1">
      <alignment vertical="center" shrinkToFit="1"/>
      <protection locked="0"/>
    </xf>
    <xf numFmtId="0" fontId="53" fillId="0" borderId="33" xfId="43" applyNumberFormat="1" applyFont="1" applyFill="1" applyBorder="1" applyAlignment="1" applyProtection="1">
      <alignment vertical="center" wrapText="1" shrinkToFit="1"/>
      <protection locked="0"/>
    </xf>
    <xf numFmtId="0" fontId="53" fillId="0" borderId="33" xfId="0" applyFont="1" applyBorder="1" applyAlignment="1" applyProtection="1">
      <alignment vertical="center" shrinkToFit="1"/>
      <protection locked="0"/>
    </xf>
    <xf numFmtId="0" fontId="53" fillId="0" borderId="34" xfId="0" applyFont="1" applyBorder="1" applyAlignment="1" applyProtection="1">
      <alignment vertical="center" shrinkToFit="1"/>
      <protection locked="0"/>
    </xf>
    <xf numFmtId="0" fontId="25" fillId="0" borderId="129" xfId="43" applyNumberFormat="1" applyFont="1" applyFill="1" applyBorder="1" applyAlignment="1" applyProtection="1">
      <alignment horizontal="left" vertical="center" wrapText="1"/>
      <protection locked="0"/>
    </xf>
    <xf numFmtId="0" fontId="25" fillId="0" borderId="31" xfId="43" applyNumberFormat="1" applyFont="1" applyBorder="1" applyAlignment="1" applyProtection="1">
      <alignment horizontal="left" vertical="center" indent="1" shrinkToFit="1"/>
      <protection locked="0"/>
    </xf>
    <xf numFmtId="0" fontId="25" fillId="0" borderId="155" xfId="43" applyNumberFormat="1" applyFont="1" applyFill="1" applyBorder="1" applyAlignment="1" applyProtection="1">
      <alignment horizontal="left" vertical="center" wrapText="1"/>
      <protection locked="0"/>
    </xf>
    <xf numFmtId="0" fontId="25" fillId="0" borderId="154" xfId="43" applyNumberFormat="1" applyFont="1" applyFill="1" applyBorder="1" applyAlignment="1" applyProtection="1">
      <alignment horizontal="left" vertical="center" wrapText="1"/>
      <protection locked="0"/>
    </xf>
    <xf numFmtId="0" fontId="25" fillId="0" borderId="120" xfId="43" applyNumberFormat="1" applyFont="1" applyFill="1" applyBorder="1" applyAlignment="1" applyProtection="1">
      <alignment horizontal="left" vertical="center" wrapText="1"/>
      <protection locked="0"/>
    </xf>
    <xf numFmtId="0" fontId="25" fillId="0" borderId="29" xfId="43" applyNumberFormat="1" applyFont="1" applyFill="1" applyBorder="1" applyAlignment="1" applyProtection="1">
      <alignment horizontal="left" vertical="center" wrapText="1"/>
      <protection locked="0"/>
    </xf>
    <xf numFmtId="0" fontId="53" fillId="0" borderId="75" xfId="43" applyNumberFormat="1" applyFont="1" applyFill="1" applyBorder="1" applyAlignment="1" applyProtection="1">
      <alignment horizontal="center" vertical="center" wrapText="1"/>
    </xf>
    <xf numFmtId="0" fontId="53" fillId="0" borderId="26" xfId="43" applyNumberFormat="1" applyFont="1" applyFill="1" applyBorder="1" applyAlignment="1" applyProtection="1">
      <alignment horizontal="center" vertical="center" wrapText="1"/>
    </xf>
    <xf numFmtId="0" fontId="141" fillId="0" borderId="56" xfId="3" applyFont="1" applyFill="1" applyBorder="1" applyAlignment="1" applyProtection="1">
      <alignment horizontal="center" vertical="center" wrapText="1" shrinkToFit="1"/>
    </xf>
    <xf numFmtId="0" fontId="0" fillId="0" borderId="54" xfId="0" applyBorder="1" applyAlignment="1" applyProtection="1">
      <alignment horizontal="center" vertical="center" wrapText="1" shrinkToFit="1"/>
    </xf>
    <xf numFmtId="0" fontId="0" fillId="0" borderId="55" xfId="0" applyBorder="1" applyAlignment="1" applyProtection="1">
      <alignment horizontal="center" vertical="center" wrapText="1" shrinkToFit="1"/>
    </xf>
    <xf numFmtId="0" fontId="53" fillId="0" borderId="35" xfId="43" applyNumberFormat="1" applyFont="1" applyFill="1" applyBorder="1" applyAlignment="1" applyProtection="1">
      <alignment horizontal="center" vertical="center" wrapText="1"/>
    </xf>
    <xf numFmtId="0" fontId="53" fillId="0" borderId="0" xfId="43" applyNumberFormat="1" applyFont="1" applyFill="1" applyBorder="1" applyAlignment="1" applyProtection="1">
      <alignment horizontal="center" vertical="center" wrapText="1"/>
    </xf>
    <xf numFmtId="0" fontId="53" fillId="0" borderId="40" xfId="43" applyNumberFormat="1" applyFont="1" applyFill="1" applyBorder="1" applyAlignment="1" applyProtection="1">
      <alignment horizontal="center" vertical="center" wrapText="1"/>
    </xf>
    <xf numFmtId="0" fontId="53" fillId="0" borderId="41" xfId="43" applyNumberFormat="1" applyFont="1" applyFill="1" applyBorder="1" applyAlignment="1" applyProtection="1">
      <alignment horizontal="center" vertical="center" wrapText="1"/>
    </xf>
    <xf numFmtId="0" fontId="25" fillId="0" borderId="54" xfId="43" applyNumberFormat="1" applyFont="1" applyFill="1" applyBorder="1" applyAlignment="1" applyProtection="1">
      <alignment horizontal="left" vertical="center" wrapText="1"/>
      <protection locked="0"/>
    </xf>
    <xf numFmtId="190" fontId="25" fillId="0" borderId="54" xfId="0" applyNumberFormat="1" applyFont="1" applyBorder="1" applyAlignment="1" applyProtection="1">
      <alignment horizontal="center" vertical="center" wrapText="1"/>
      <protection locked="0"/>
    </xf>
    <xf numFmtId="0" fontId="25" fillId="0" borderId="41" xfId="43" applyNumberFormat="1" applyFont="1" applyFill="1" applyBorder="1" applyAlignment="1" applyProtection="1">
      <alignment horizontal="left" vertical="center"/>
      <protection locked="0"/>
    </xf>
    <xf numFmtId="9" fontId="52" fillId="9" borderId="50" xfId="43" applyNumberFormat="1" applyFont="1" applyFill="1" applyBorder="1" applyAlignment="1" applyProtection="1">
      <alignment vertical="center"/>
      <protection hidden="1"/>
    </xf>
    <xf numFmtId="9" fontId="52" fillId="9" borderId="0" xfId="43" applyNumberFormat="1" applyFont="1" applyFill="1" applyBorder="1" applyAlignment="1" applyProtection="1">
      <alignment vertical="center"/>
      <protection hidden="1"/>
    </xf>
    <xf numFmtId="58" fontId="25" fillId="0" borderId="54" xfId="43" applyNumberFormat="1" applyFont="1" applyFill="1" applyBorder="1" applyAlignment="1" applyProtection="1">
      <alignment horizontal="distributed" vertical="center" indent="1" shrinkToFit="1"/>
    </xf>
    <xf numFmtId="58" fontId="25" fillId="0" borderId="36" xfId="43" applyNumberFormat="1" applyFont="1" applyFill="1" applyBorder="1" applyAlignment="1" applyProtection="1">
      <alignment horizontal="distributed" vertical="center" indent="1" shrinkToFit="1"/>
    </xf>
    <xf numFmtId="0" fontId="0" fillId="0" borderId="1" xfId="556" applyFont="1" applyBorder="1" applyAlignment="1" applyProtection="1">
      <alignment horizontal="center" vertical="center"/>
    </xf>
    <xf numFmtId="58" fontId="23" fillId="0" borderId="1" xfId="0" applyNumberFormat="1" applyFont="1" applyFill="1" applyBorder="1" applyAlignment="1" applyProtection="1">
      <alignment horizontal="center" vertical="center" shrinkToFit="1"/>
    </xf>
    <xf numFmtId="0" fontId="19" fillId="0" borderId="3" xfId="3" applyFont="1" applyBorder="1" applyAlignment="1" applyProtection="1">
      <alignment horizontal="center" vertical="center"/>
    </xf>
    <xf numFmtId="0" fontId="19" fillId="0" borderId="4" xfId="3" applyFont="1" applyBorder="1" applyAlignment="1" applyProtection="1">
      <alignment horizontal="center" vertical="center"/>
    </xf>
    <xf numFmtId="0" fontId="19" fillId="0" borderId="10" xfId="3" applyFont="1" applyBorder="1" applyAlignment="1" applyProtection="1">
      <alignment horizontal="center" vertical="center"/>
    </xf>
    <xf numFmtId="0" fontId="208" fillId="0" borderId="3" xfId="3" applyFont="1" applyBorder="1" applyAlignment="1" applyProtection="1">
      <alignment horizontal="left" vertical="center"/>
    </xf>
    <xf numFmtId="0" fontId="208" fillId="0" borderId="4" xfId="3" applyFont="1" applyBorder="1" applyAlignment="1" applyProtection="1">
      <alignment horizontal="left" vertical="center"/>
    </xf>
    <xf numFmtId="0" fontId="208" fillId="0" borderId="10" xfId="3" applyFont="1" applyBorder="1" applyAlignment="1" applyProtection="1">
      <alignment horizontal="left" vertical="center"/>
    </xf>
    <xf numFmtId="0" fontId="19" fillId="0" borderId="2" xfId="3" applyFont="1" applyBorder="1" applyAlignment="1" applyProtection="1">
      <alignment horizontal="center" vertical="center"/>
    </xf>
    <xf numFmtId="0" fontId="208" fillId="0" borderId="3" xfId="3" applyFont="1" applyFill="1" applyBorder="1" applyAlignment="1" applyProtection="1">
      <alignment horizontal="left" vertical="center"/>
    </xf>
    <xf numFmtId="0" fontId="208" fillId="0" borderId="4" xfId="3" applyFont="1" applyFill="1" applyBorder="1" applyAlignment="1" applyProtection="1">
      <alignment horizontal="left" vertical="center"/>
    </xf>
    <xf numFmtId="0" fontId="208" fillId="0" borderId="10" xfId="3" applyFont="1" applyFill="1" applyBorder="1" applyAlignment="1" applyProtection="1">
      <alignment horizontal="left" vertical="center"/>
    </xf>
    <xf numFmtId="0" fontId="37" fillId="0" borderId="0" xfId="0" applyFont="1" applyAlignment="1" applyProtection="1">
      <alignment horizontal="center" vertical="center"/>
    </xf>
    <xf numFmtId="0" fontId="0" fillId="0" borderId="0" xfId="0" applyAlignment="1" applyProtection="1">
      <alignment horizontal="center" vertical="center"/>
    </xf>
    <xf numFmtId="0" fontId="6" fillId="0" borderId="0" xfId="556" applyFill="1" applyBorder="1" applyAlignment="1" applyProtection="1">
      <alignment vertical="center"/>
    </xf>
    <xf numFmtId="0" fontId="0" fillId="0" borderId="0" xfId="0" applyFill="1" applyBorder="1" applyAlignment="1" applyProtection="1">
      <alignment vertical="center"/>
    </xf>
    <xf numFmtId="58" fontId="4" fillId="0" borderId="0" xfId="556" applyNumberFormat="1" applyFont="1" applyBorder="1" applyAlignment="1" applyProtection="1">
      <alignment horizontal="left" vertical="center"/>
    </xf>
    <xf numFmtId="58" fontId="0" fillId="0" borderId="0" xfId="0" applyNumberFormat="1" applyBorder="1" applyAlignment="1" applyProtection="1">
      <alignment horizontal="left" vertical="center"/>
    </xf>
    <xf numFmtId="0" fontId="6" fillId="0" borderId="5" xfId="556" applyFont="1" applyFill="1" applyBorder="1" applyAlignment="1" applyProtection="1">
      <alignment wrapText="1"/>
    </xf>
    <xf numFmtId="0" fontId="0" fillId="0" borderId="5" xfId="0" applyFill="1" applyBorder="1" applyAlignment="1" applyProtection="1">
      <alignment wrapText="1"/>
    </xf>
    <xf numFmtId="0" fontId="0" fillId="0" borderId="2" xfId="556" applyFont="1" applyBorder="1" applyAlignment="1" applyProtection="1">
      <alignment horizontal="center" vertical="center" wrapText="1"/>
    </xf>
    <xf numFmtId="0" fontId="6" fillId="0" borderId="2" xfId="556" applyBorder="1" applyAlignment="1" applyProtection="1">
      <alignment horizontal="center" vertical="center" wrapText="1"/>
    </xf>
    <xf numFmtId="0" fontId="6" fillId="0" borderId="2" xfId="556" applyBorder="1" applyAlignment="1" applyProtection="1">
      <alignment horizontal="center" vertical="center"/>
    </xf>
    <xf numFmtId="0" fontId="0" fillId="0" borderId="5" xfId="0" applyBorder="1" applyAlignment="1" applyProtection="1"/>
    <xf numFmtId="0" fontId="209" fillId="0" borderId="2" xfId="556" applyFont="1" applyBorder="1" applyAlignment="1" applyProtection="1">
      <alignment vertical="center" wrapText="1"/>
    </xf>
    <xf numFmtId="0" fontId="209" fillId="0" borderId="2" xfId="556" applyFont="1" applyBorder="1" applyAlignment="1" applyProtection="1">
      <alignment vertical="center" wrapText="1"/>
      <protection locked="0"/>
    </xf>
    <xf numFmtId="0" fontId="209" fillId="0" borderId="3" xfId="556" applyFont="1" applyBorder="1" applyAlignment="1" applyProtection="1">
      <alignment vertical="center" wrapText="1"/>
      <protection locked="0"/>
    </xf>
    <xf numFmtId="0" fontId="209" fillId="0" borderId="4" xfId="556" applyFont="1" applyBorder="1" applyAlignment="1" applyProtection="1">
      <alignment vertical="center" wrapText="1"/>
      <protection locked="0"/>
    </xf>
    <xf numFmtId="0" fontId="209" fillId="0" borderId="10" xfId="556" applyFont="1" applyBorder="1" applyAlignment="1" applyProtection="1">
      <alignment vertical="center" wrapText="1"/>
      <protection locked="0"/>
    </xf>
    <xf numFmtId="0" fontId="210" fillId="0" borderId="2" xfId="556" applyFont="1" applyBorder="1" applyAlignment="1" applyProtection="1">
      <alignment horizontal="center" vertical="center"/>
      <protection locked="0"/>
    </xf>
    <xf numFmtId="0" fontId="6" fillId="0" borderId="2" xfId="556" applyFont="1" applyBorder="1" applyAlignment="1" applyProtection="1">
      <alignment horizontal="center" vertical="center"/>
    </xf>
    <xf numFmtId="0" fontId="0" fillId="0" borderId="2" xfId="556" applyFont="1" applyBorder="1" applyAlignment="1" applyProtection="1">
      <alignment horizontal="center" vertical="center"/>
    </xf>
    <xf numFmtId="176" fontId="209" fillId="0" borderId="2" xfId="556" applyNumberFormat="1" applyFont="1" applyBorder="1" applyAlignment="1" applyProtection="1">
      <alignment horizontal="center" vertical="center" wrapText="1"/>
      <protection locked="0"/>
    </xf>
    <xf numFmtId="0" fontId="209" fillId="0" borderId="2" xfId="556" applyFont="1" applyBorder="1" applyAlignment="1" applyProtection="1">
      <alignment horizontal="center" vertical="center" wrapText="1"/>
      <protection locked="0"/>
    </xf>
    <xf numFmtId="195" fontId="209" fillId="0" borderId="2" xfId="556" applyNumberFormat="1" applyFont="1" applyBorder="1" applyAlignment="1" applyProtection="1">
      <alignment horizontal="center" vertical="center" wrapText="1"/>
      <protection locked="0"/>
    </xf>
    <xf numFmtId="0" fontId="211" fillId="0" borderId="2" xfId="556" applyFont="1" applyBorder="1" applyAlignment="1" applyProtection="1">
      <alignment horizontal="left" vertical="center" wrapText="1"/>
      <protection locked="0"/>
    </xf>
    <xf numFmtId="0" fontId="0" fillId="0" borderId="3" xfId="556" applyFont="1" applyBorder="1" applyAlignment="1" applyProtection="1">
      <alignment horizontal="center" vertical="center"/>
    </xf>
    <xf numFmtId="0" fontId="0" fillId="0" borderId="10" xfId="556" applyFont="1" applyBorder="1" applyAlignment="1" applyProtection="1">
      <alignment horizontal="center" vertical="center"/>
    </xf>
    <xf numFmtId="0" fontId="23" fillId="0" borderId="0" xfId="556" applyFont="1" applyAlignment="1" applyProtection="1">
      <alignment vertical="center" wrapText="1"/>
    </xf>
    <xf numFmtId="0" fontId="23" fillId="0" borderId="0" xfId="556" applyFont="1" applyAlignment="1" applyProtection="1">
      <alignment vertical="center"/>
    </xf>
    <xf numFmtId="0" fontId="6" fillId="0" borderId="0" xfId="556" applyAlignment="1" applyProtection="1">
      <alignment horizontal="center" vertical="center"/>
    </xf>
    <xf numFmtId="0" fontId="0" fillId="0" borderId="3" xfId="556" applyFont="1" applyBorder="1" applyAlignment="1" applyProtection="1">
      <alignment vertical="center" wrapText="1"/>
      <protection locked="0"/>
    </xf>
    <xf numFmtId="0" fontId="172" fillId="0" borderId="4" xfId="556" applyFont="1" applyBorder="1" applyAlignment="1" applyProtection="1">
      <alignment vertical="center" wrapText="1"/>
      <protection locked="0"/>
    </xf>
    <xf numFmtId="0" fontId="172" fillId="0" borderId="10" xfId="556" applyFont="1" applyBorder="1" applyAlignment="1" applyProtection="1">
      <alignment vertical="center" wrapText="1"/>
      <protection locked="0"/>
    </xf>
    <xf numFmtId="0" fontId="172" fillId="0" borderId="2" xfId="556" applyFont="1" applyBorder="1" applyAlignment="1" applyProtection="1">
      <alignment horizontal="center" vertical="center"/>
      <protection locked="0"/>
    </xf>
    <xf numFmtId="176" fontId="0" fillId="0" borderId="2" xfId="556" applyNumberFormat="1" applyFont="1" applyBorder="1" applyAlignment="1" applyProtection="1">
      <alignment horizontal="center" vertical="center" wrapText="1"/>
      <protection locked="0"/>
    </xf>
    <xf numFmtId="176" fontId="172" fillId="0" borderId="2" xfId="556" applyNumberFormat="1" applyFont="1" applyBorder="1" applyAlignment="1" applyProtection="1">
      <alignment horizontal="center" vertical="center" wrapText="1"/>
      <protection locked="0"/>
    </xf>
    <xf numFmtId="0" fontId="212" fillId="0" borderId="2" xfId="556" applyFont="1" applyBorder="1" applyAlignment="1" applyProtection="1">
      <alignment horizontal="left" vertical="center" wrapText="1"/>
      <protection locked="0"/>
    </xf>
    <xf numFmtId="0" fontId="141" fillId="0" borderId="2" xfId="556" applyFont="1" applyBorder="1" applyAlignment="1" applyProtection="1">
      <alignment horizontal="left" vertical="center" wrapText="1"/>
      <protection locked="0"/>
    </xf>
    <xf numFmtId="0" fontId="209" fillId="0" borderId="3" xfId="556" applyFont="1" applyBorder="1" applyAlignment="1" applyProtection="1">
      <alignment horizontal="center" vertical="center" wrapText="1"/>
    </xf>
    <xf numFmtId="0" fontId="209" fillId="0" borderId="4" xfId="556" applyFont="1" applyBorder="1" applyAlignment="1" applyProtection="1">
      <alignment horizontal="center" vertical="center" wrapText="1"/>
    </xf>
    <xf numFmtId="0" fontId="209" fillId="0" borderId="10" xfId="556" applyFont="1" applyBorder="1" applyAlignment="1" applyProtection="1">
      <alignment horizontal="center" vertical="center" wrapText="1"/>
    </xf>
    <xf numFmtId="0" fontId="79" fillId="0" borderId="0" xfId="556" applyFont="1" applyAlignment="1" applyProtection="1">
      <alignment vertical="center"/>
    </xf>
    <xf numFmtId="0" fontId="2" fillId="0" borderId="2" xfId="556" applyFont="1" applyBorder="1" applyAlignment="1" applyProtection="1">
      <alignment horizontal="center" vertical="center" wrapText="1"/>
    </xf>
    <xf numFmtId="0" fontId="2" fillId="0" borderId="3" xfId="556" applyFont="1" applyBorder="1" applyAlignment="1" applyProtection="1">
      <alignment horizontal="center" vertical="center"/>
    </xf>
    <xf numFmtId="0" fontId="6" fillId="0" borderId="4" xfId="556" applyBorder="1" applyAlignment="1" applyProtection="1">
      <alignment horizontal="center" vertical="center"/>
    </xf>
    <xf numFmtId="0" fontId="6" fillId="0" borderId="10" xfId="556" applyBorder="1" applyAlignment="1" applyProtection="1">
      <alignment horizontal="center" vertical="center"/>
    </xf>
    <xf numFmtId="0" fontId="2" fillId="0" borderId="0" xfId="556" applyFont="1" applyAlignment="1" applyProtection="1">
      <alignment horizontal="center" vertical="center"/>
    </xf>
    <xf numFmtId="0" fontId="194" fillId="0" borderId="0" xfId="0" applyFont="1" applyAlignment="1" applyProtection="1">
      <alignment horizontal="center" vertical="center"/>
      <protection hidden="1"/>
    </xf>
    <xf numFmtId="0" fontId="175" fillId="0" borderId="0" xfId="0" applyFont="1" applyAlignment="1" applyProtection="1">
      <alignment horizontal="center" vertical="center"/>
      <protection hidden="1"/>
    </xf>
    <xf numFmtId="0" fontId="345" fillId="9" borderId="0" xfId="0" applyFont="1" applyFill="1" applyAlignment="1" applyProtection="1">
      <alignment vertical="center" wrapText="1"/>
      <protection hidden="1"/>
    </xf>
    <xf numFmtId="0" fontId="316" fillId="0" borderId="59" xfId="0" applyFont="1" applyBorder="1" applyAlignment="1" applyProtection="1">
      <alignment vertical="center" textRotation="255" wrapText="1"/>
    </xf>
    <xf numFmtId="0" fontId="316" fillId="0" borderId="62" xfId="0" applyFont="1" applyBorder="1" applyAlignment="1" applyProtection="1">
      <alignment vertical="center" textRotation="255" wrapText="1"/>
    </xf>
    <xf numFmtId="0" fontId="316" fillId="0" borderId="76" xfId="0" applyFont="1" applyBorder="1" applyAlignment="1" applyProtection="1">
      <alignment vertical="center" textRotation="255" wrapText="1"/>
    </xf>
    <xf numFmtId="0" fontId="316" fillId="0" borderId="93" xfId="0" applyFont="1" applyBorder="1" applyAlignment="1" applyProtection="1">
      <alignment vertical="center" wrapText="1"/>
    </xf>
    <xf numFmtId="0" fontId="316" fillId="0" borderId="27" xfId="0" applyFont="1" applyBorder="1" applyAlignment="1" applyProtection="1">
      <alignment vertical="center" wrapText="1"/>
    </xf>
    <xf numFmtId="0" fontId="316" fillId="0" borderId="28" xfId="0" applyFont="1" applyBorder="1" applyAlignment="1" applyProtection="1">
      <alignment vertical="center" wrapText="1"/>
    </xf>
    <xf numFmtId="0" fontId="316" fillId="0" borderId="26" xfId="0" applyFont="1" applyBorder="1" applyAlignment="1" applyProtection="1">
      <alignment vertical="center" wrapText="1"/>
    </xf>
    <xf numFmtId="0" fontId="316" fillId="0" borderId="97" xfId="0" applyFont="1" applyBorder="1" applyAlignment="1" applyProtection="1">
      <alignment vertical="center" wrapText="1"/>
    </xf>
    <xf numFmtId="0" fontId="316" fillId="0" borderId="27" xfId="0" applyFont="1" applyBorder="1" applyAlignment="1" applyProtection="1">
      <alignment horizontal="left" vertical="center" wrapText="1"/>
    </xf>
    <xf numFmtId="0" fontId="316" fillId="0" borderId="28" xfId="0" applyFont="1" applyBorder="1" applyAlignment="1" applyProtection="1">
      <alignment horizontal="left" vertical="center" wrapText="1"/>
    </xf>
    <xf numFmtId="0" fontId="0" fillId="0" borderId="0" xfId="0" applyProtection="1"/>
    <xf numFmtId="0" fontId="0" fillId="3" borderId="0" xfId="0" applyFont="1" applyFill="1" applyAlignment="1" applyProtection="1">
      <alignment vertical="center"/>
    </xf>
    <xf numFmtId="0" fontId="150" fillId="3" borderId="0" xfId="0" applyFont="1" applyFill="1" applyAlignment="1" applyProtection="1">
      <alignment horizontal="left" vertical="center"/>
    </xf>
    <xf numFmtId="0" fontId="52" fillId="3" borderId="0" xfId="0" applyFont="1" applyFill="1" applyProtection="1"/>
    <xf numFmtId="0" fontId="52" fillId="3" borderId="0" xfId="0" applyFont="1" applyFill="1" applyAlignment="1" applyProtection="1">
      <alignment horizontal="left" vertical="center"/>
    </xf>
    <xf numFmtId="0" fontId="150" fillId="3" borderId="0" xfId="0" applyFont="1" applyFill="1" applyAlignment="1" applyProtection="1"/>
    <xf numFmtId="0" fontId="52" fillId="3" borderId="0" xfId="0" applyFont="1" applyFill="1" applyAlignment="1" applyProtection="1"/>
    <xf numFmtId="0" fontId="52" fillId="3" borderId="0" xfId="0" applyFont="1" applyFill="1" applyAlignment="1" applyProtection="1">
      <alignment horizontal="left"/>
    </xf>
    <xf numFmtId="0" fontId="150" fillId="3" borderId="0" xfId="0" applyFont="1" applyFill="1" applyAlignment="1" applyProtection="1">
      <alignment horizontal="left"/>
    </xf>
    <xf numFmtId="188" fontId="0" fillId="0" borderId="3" xfId="0" applyNumberFormat="1" applyFill="1" applyBorder="1" applyAlignment="1" applyProtection="1">
      <alignment horizontal="right" vertical="center"/>
      <protection hidden="1"/>
    </xf>
    <xf numFmtId="188" fontId="0" fillId="0" borderId="4" xfId="0" applyNumberFormat="1" applyBorder="1" applyAlignment="1" applyProtection="1">
      <protection hidden="1"/>
    </xf>
    <xf numFmtId="0" fontId="56" fillId="0" borderId="3" xfId="0" applyFont="1" applyFill="1" applyBorder="1" applyAlignment="1" applyProtection="1">
      <alignment horizontal="center" vertical="center" shrinkToFit="1"/>
      <protection hidden="1"/>
    </xf>
    <xf numFmtId="0" fontId="56" fillId="0" borderId="4" xfId="0" applyFont="1" applyFill="1" applyBorder="1" applyAlignment="1" applyProtection="1">
      <alignment horizontal="center" vertical="center" shrinkToFit="1"/>
      <protection hidden="1"/>
    </xf>
    <xf numFmtId="0" fontId="56" fillId="0" borderId="10" xfId="0" applyFont="1" applyFill="1" applyBorder="1" applyAlignment="1" applyProtection="1">
      <alignment horizontal="center" vertical="center" shrinkToFit="1"/>
      <protection hidden="1"/>
    </xf>
    <xf numFmtId="0" fontId="0" fillId="0" borderId="84" xfId="0" applyFont="1" applyFill="1" applyBorder="1" applyAlignment="1" applyProtection="1">
      <alignment horizontal="center" vertical="top" textRotation="255" shrinkToFit="1"/>
      <protection locked="0"/>
    </xf>
    <xf numFmtId="0" fontId="0" fillId="0" borderId="87" xfId="0" applyFont="1" applyFill="1" applyBorder="1" applyAlignment="1" applyProtection="1">
      <alignment horizontal="center" vertical="top" textRotation="255" shrinkToFit="1"/>
      <protection locked="0"/>
    </xf>
    <xf numFmtId="0" fontId="0" fillId="0" borderId="91" xfId="0" applyFont="1" applyFill="1" applyBorder="1" applyAlignment="1" applyProtection="1">
      <alignment horizontal="center" vertical="top" textRotation="255" shrinkToFit="1"/>
      <protection locked="0"/>
    </xf>
    <xf numFmtId="0" fontId="0" fillId="0" borderId="85" xfId="0" applyFont="1" applyFill="1" applyBorder="1" applyAlignment="1" applyProtection="1">
      <alignment horizontal="center" vertical="top" textRotation="255" shrinkToFit="1"/>
      <protection locked="0"/>
    </xf>
    <xf numFmtId="0" fontId="0" fillId="0" borderId="88" xfId="0" applyFont="1" applyFill="1" applyBorder="1" applyAlignment="1" applyProtection="1">
      <alignment horizontal="center" vertical="top" textRotation="255" shrinkToFit="1"/>
      <protection locked="0"/>
    </xf>
    <xf numFmtId="0" fontId="0" fillId="0" borderId="89" xfId="0" applyFont="1" applyFill="1" applyBorder="1" applyAlignment="1" applyProtection="1">
      <alignment horizontal="center" vertical="top" textRotation="255" shrinkToFit="1"/>
      <protection locked="0"/>
    </xf>
    <xf numFmtId="176" fontId="0" fillId="0" borderId="3" xfId="0" applyNumberFormat="1" applyFont="1" applyFill="1" applyBorder="1" applyAlignment="1" applyProtection="1">
      <alignment horizontal="center" vertical="center"/>
      <protection locked="0"/>
    </xf>
    <xf numFmtId="176" fontId="0" fillId="0" borderId="4" xfId="0" applyNumberFormat="1" applyFont="1" applyFill="1" applyBorder="1" applyAlignment="1" applyProtection="1">
      <alignment horizontal="center" vertical="center"/>
      <protection locked="0"/>
    </xf>
    <xf numFmtId="176" fontId="0" fillId="0" borderId="10" xfId="0" applyNumberFormat="1" applyFont="1" applyFill="1" applyBorder="1" applyAlignment="1" applyProtection="1">
      <alignment horizontal="center" vertical="center"/>
      <protection locked="0"/>
    </xf>
    <xf numFmtId="0" fontId="0" fillId="0" borderId="2" xfId="0" applyFont="1" applyFill="1" applyBorder="1" applyAlignment="1" applyProtection="1">
      <alignment vertical="center" shrinkToFit="1"/>
      <protection locked="0"/>
    </xf>
    <xf numFmtId="0" fontId="0" fillId="0" borderId="2" xfId="0" applyBorder="1" applyAlignment="1" applyProtection="1">
      <alignment vertical="center" shrinkToFit="1"/>
      <protection locked="0"/>
    </xf>
    <xf numFmtId="0" fontId="274" fillId="0" borderId="0" xfId="0" applyFont="1" applyFill="1" applyAlignment="1" applyProtection="1">
      <alignment horizontal="center" vertical="center"/>
    </xf>
    <xf numFmtId="0" fontId="0" fillId="0" borderId="3" xfId="0" applyFont="1" applyFill="1" applyBorder="1" applyAlignment="1" applyProtection="1">
      <alignment horizontal="center"/>
    </xf>
    <xf numFmtId="0" fontId="0" fillId="0" borderId="10" xfId="0" applyFont="1" applyFill="1" applyBorder="1" applyAlignment="1" applyProtection="1">
      <alignment horizontal="center"/>
    </xf>
    <xf numFmtId="20" fontId="0" fillId="0" borderId="3" xfId="0" applyNumberFormat="1"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20" fontId="0" fillId="0" borderId="10" xfId="0" applyNumberFormat="1" applyFont="1" applyFill="1" applyBorder="1" applyAlignment="1" applyProtection="1">
      <alignment horizontal="center" vertical="center"/>
      <protection locked="0"/>
    </xf>
    <xf numFmtId="0" fontId="0" fillId="0" borderId="8" xfId="0" applyFont="1" applyFill="1" applyBorder="1" applyAlignment="1" applyProtection="1">
      <alignment horizontal="center"/>
    </xf>
    <xf numFmtId="0" fontId="0" fillId="0" borderId="9" xfId="0" applyFont="1" applyFill="1" applyBorder="1" applyAlignment="1" applyProtection="1">
      <alignment horizontal="center"/>
    </xf>
    <xf numFmtId="20" fontId="0" fillId="0" borderId="8" xfId="0" applyNumberFormat="1" applyFont="1" applyFill="1" applyBorder="1" applyAlignment="1" applyProtection="1">
      <alignment horizontal="center" vertical="center"/>
      <protection locked="0"/>
    </xf>
    <xf numFmtId="20" fontId="0" fillId="0" borderId="5" xfId="0" applyNumberFormat="1" applyFont="1" applyFill="1" applyBorder="1" applyAlignment="1" applyProtection="1">
      <alignment horizontal="center" vertical="center"/>
      <protection locked="0"/>
    </xf>
    <xf numFmtId="20" fontId="0" fillId="0" borderId="9" xfId="0" applyNumberFormat="1" applyFont="1" applyFill="1" applyBorder="1" applyAlignment="1" applyProtection="1">
      <alignment horizontal="center" vertical="center"/>
      <protection locked="0"/>
    </xf>
    <xf numFmtId="0" fontId="0" fillId="0" borderId="1" xfId="0" applyFont="1" applyBorder="1" applyAlignment="1"/>
    <xf numFmtId="0" fontId="0" fillId="0" borderId="10" xfId="0" applyFont="1" applyBorder="1" applyAlignment="1">
      <alignment horizontal="center"/>
    </xf>
    <xf numFmtId="0" fontId="0" fillId="0" borderId="4" xfId="0" applyFont="1" applyBorder="1" applyAlignment="1">
      <alignment horizontal="center"/>
    </xf>
    <xf numFmtId="20" fontId="0" fillId="0" borderId="3" xfId="0" applyNumberFormat="1" applyFont="1" applyFill="1" applyBorder="1" applyAlignment="1" applyProtection="1">
      <alignment horizontal="center" vertical="center"/>
    </xf>
    <xf numFmtId="0" fontId="0" fillId="0" borderId="4" xfId="0" applyFont="1" applyBorder="1" applyAlignment="1">
      <alignment horizontal="center" vertical="center"/>
    </xf>
    <xf numFmtId="20" fontId="0" fillId="0" borderId="4" xfId="0" applyNumberFormat="1" applyFont="1" applyFill="1" applyBorder="1" applyAlignment="1" applyProtection="1">
      <alignment horizontal="center"/>
      <protection locked="0"/>
    </xf>
    <xf numFmtId="20" fontId="0" fillId="0" borderId="3" xfId="0" applyNumberFormat="1" applyFont="1" applyFill="1" applyBorder="1" applyAlignment="1" applyProtection="1">
      <alignment horizontal="center"/>
      <protection locked="0"/>
    </xf>
    <xf numFmtId="0" fontId="0" fillId="0" borderId="10" xfId="0" applyFont="1" applyBorder="1" applyAlignment="1">
      <alignment horizontal="center" vertical="center"/>
    </xf>
    <xf numFmtId="176" fontId="0" fillId="0" borderId="3" xfId="0" applyNumberFormat="1" applyFill="1" applyBorder="1" applyAlignment="1" applyProtection="1">
      <alignment horizontal="center" vertical="center"/>
      <protection hidden="1"/>
    </xf>
    <xf numFmtId="176" fontId="0" fillId="0" borderId="4" xfId="0" applyNumberFormat="1" applyFill="1" applyBorder="1" applyAlignment="1" applyProtection="1">
      <alignment horizontal="center" vertical="center"/>
      <protection hidden="1"/>
    </xf>
    <xf numFmtId="188" fontId="0" fillId="0" borderId="3" xfId="0" applyNumberFormat="1" applyFill="1" applyBorder="1" applyAlignment="1" applyProtection="1">
      <alignment horizontal="right" vertical="center"/>
    </xf>
    <xf numFmtId="188" fontId="0" fillId="0" borderId="4" xfId="0" applyNumberFormat="1" applyFill="1" applyBorder="1" applyAlignment="1" applyProtection="1"/>
    <xf numFmtId="0" fontId="58" fillId="0" borderId="3" xfId="0" applyFont="1" applyBorder="1" applyAlignment="1" applyProtection="1">
      <alignment horizontal="center" vertical="center"/>
    </xf>
    <xf numFmtId="0" fontId="58" fillId="0" borderId="4" xfId="0" applyFont="1" applyBorder="1" applyAlignment="1"/>
    <xf numFmtId="0" fontId="58" fillId="0" borderId="10" xfId="0" applyFont="1" applyBorder="1" applyAlignment="1"/>
    <xf numFmtId="188" fontId="58" fillId="0" borderId="3" xfId="0" quotePrefix="1" applyNumberFormat="1" applyFont="1" applyBorder="1" applyAlignment="1" applyProtection="1">
      <alignment vertical="center"/>
      <protection hidden="1"/>
    </xf>
    <xf numFmtId="188" fontId="58" fillId="0" borderId="4" xfId="0" quotePrefix="1" applyNumberFormat="1" applyFont="1" applyBorder="1" applyAlignment="1" applyProtection="1">
      <alignment vertical="center"/>
      <protection hidden="1"/>
    </xf>
    <xf numFmtId="188" fontId="58" fillId="0" borderId="3" xfId="0" applyNumberFormat="1" applyFont="1" applyBorder="1" applyAlignment="1" applyProtection="1">
      <alignment vertical="center"/>
      <protection hidden="1"/>
    </xf>
    <xf numFmtId="188" fontId="58" fillId="0" borderId="4" xfId="0" applyNumberFormat="1" applyFont="1" applyBorder="1" applyAlignment="1" applyProtection="1">
      <alignment vertical="center"/>
      <protection hidden="1"/>
    </xf>
    <xf numFmtId="188" fontId="58" fillId="0" borderId="3" xfId="0" applyNumberFormat="1" applyFont="1" applyBorder="1" applyAlignment="1" applyProtection="1">
      <alignment vertical="center"/>
    </xf>
    <xf numFmtId="188" fontId="58" fillId="0" borderId="4" xfId="0" applyNumberFormat="1" applyFont="1" applyBorder="1" applyAlignment="1" applyProtection="1">
      <alignment vertical="center"/>
    </xf>
    <xf numFmtId="0" fontId="0" fillId="0" borderId="4"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3" xfId="0" applyFill="1" applyBorder="1" applyAlignment="1" applyProtection="1">
      <alignment horizontal="center" vertical="center"/>
    </xf>
    <xf numFmtId="0" fontId="0" fillId="0" borderId="4" xfId="0" applyBorder="1" applyAlignment="1">
      <alignment horizontal="center" vertical="center"/>
    </xf>
    <xf numFmtId="0" fontId="0" fillId="0" borderId="10" xfId="0" applyBorder="1" applyAlignment="1">
      <alignment horizontal="center" vertical="center"/>
    </xf>
    <xf numFmtId="176" fontId="0" fillId="0" borderId="4" xfId="0" applyNumberFormat="1" applyFont="1" applyFill="1" applyBorder="1" applyAlignment="1" applyProtection="1">
      <alignment horizontal="center" vertical="center"/>
      <protection hidden="1"/>
    </xf>
    <xf numFmtId="176" fontId="0" fillId="0" borderId="10" xfId="0" applyNumberFormat="1" applyFont="1" applyFill="1" applyBorder="1" applyAlignment="1" applyProtection="1">
      <alignment horizontal="center" vertical="center"/>
      <protection hidden="1"/>
    </xf>
    <xf numFmtId="176" fontId="0" fillId="0" borderId="10" xfId="0" applyNumberFormat="1" applyFill="1" applyBorder="1" applyAlignment="1" applyProtection="1">
      <alignment horizontal="center" vertical="center"/>
      <protection hidden="1"/>
    </xf>
    <xf numFmtId="20" fontId="0" fillId="0" borderId="3" xfId="0" applyNumberFormat="1" applyFont="1" applyFill="1" applyBorder="1" applyAlignment="1" applyProtection="1">
      <alignment horizontal="center" vertical="center"/>
      <protection hidden="1"/>
    </xf>
    <xf numFmtId="20" fontId="0" fillId="0" borderId="4" xfId="0" applyNumberFormat="1" applyFont="1" applyFill="1" applyBorder="1" applyAlignment="1" applyProtection="1">
      <alignment horizontal="center" vertical="center"/>
      <protection hidden="1"/>
    </xf>
    <xf numFmtId="0" fontId="0" fillId="0" borderId="4" xfId="0" applyBorder="1" applyAlignment="1"/>
    <xf numFmtId="0" fontId="0" fillId="0" borderId="10" xfId="0" applyBorder="1" applyAlignment="1"/>
    <xf numFmtId="0" fontId="0" fillId="0" borderId="3" xfId="0" applyFont="1" applyFill="1" applyBorder="1" applyAlignment="1" applyProtection="1">
      <alignment horizontal="center" vertical="center"/>
      <protection hidden="1"/>
    </xf>
    <xf numFmtId="0" fontId="0" fillId="0" borderId="10" xfId="0" applyFont="1" applyFill="1" applyBorder="1" applyAlignment="1" applyProtection="1">
      <alignment horizontal="center" vertical="center"/>
      <protection hidden="1"/>
    </xf>
    <xf numFmtId="176" fontId="0" fillId="0" borderId="3" xfId="0" applyNumberFormat="1" applyFont="1" applyFill="1" applyBorder="1" applyAlignment="1" applyProtection="1">
      <alignment horizontal="center" vertical="center"/>
      <protection hidden="1"/>
    </xf>
    <xf numFmtId="0" fontId="0" fillId="0" borderId="4" xfId="0" applyFont="1" applyFill="1" applyBorder="1" applyAlignment="1" applyProtection="1">
      <alignment horizontal="center"/>
    </xf>
    <xf numFmtId="0" fontId="0" fillId="9" borderId="0" xfId="0" applyFill="1" applyAlignment="1" applyProtection="1">
      <alignment horizontal="left"/>
    </xf>
    <xf numFmtId="0" fontId="0" fillId="0" borderId="2" xfId="0" applyFill="1" applyBorder="1" applyAlignment="1" applyProtection="1">
      <alignment horizontal="center" vertical="center"/>
    </xf>
    <xf numFmtId="0" fontId="0" fillId="0" borderId="2" xfId="0" applyFont="1" applyFill="1" applyBorder="1" applyAlignment="1" applyProtection="1">
      <alignment horizontal="center" vertical="center"/>
    </xf>
    <xf numFmtId="188" fontId="0" fillId="0" borderId="3" xfId="0" applyNumberFormat="1" applyFont="1" applyFill="1" applyBorder="1" applyAlignment="1" applyProtection="1">
      <alignment horizontal="right" vertical="center"/>
    </xf>
    <xf numFmtId="188" fontId="0" fillId="0" borderId="4" xfId="0" applyNumberFormat="1" applyBorder="1" applyAlignment="1" applyProtection="1">
      <alignment horizontal="right" vertical="center"/>
    </xf>
    <xf numFmtId="0" fontId="0" fillId="0" borderId="4" xfId="0" applyFill="1" applyBorder="1" applyAlignment="1" applyProtection="1">
      <alignment horizontal="left" vertical="center"/>
    </xf>
    <xf numFmtId="0" fontId="0" fillId="0" borderId="10" xfId="0" applyFill="1" applyBorder="1" applyAlignment="1" applyProtection="1">
      <alignment horizontal="left" vertical="center"/>
    </xf>
    <xf numFmtId="0" fontId="0" fillId="0" borderId="2" xfId="0" applyFont="1" applyFill="1" applyBorder="1" applyAlignment="1" applyProtection="1">
      <alignment horizontal="center"/>
    </xf>
    <xf numFmtId="0" fontId="0" fillId="0" borderId="2" xfId="0" applyBorder="1" applyAlignment="1" applyProtection="1">
      <alignment vertical="center" shrinkToFit="1"/>
    </xf>
    <xf numFmtId="0" fontId="0" fillId="0" borderId="0" xfId="0" applyFont="1" applyFill="1" applyBorder="1" applyAlignment="1" applyProtection="1">
      <alignment horizontal="center"/>
    </xf>
    <xf numFmtId="0" fontId="0" fillId="0" borderId="2" xfId="0" applyFill="1" applyBorder="1" applyAlignment="1" applyProtection="1">
      <alignment horizontal="center" vertical="center" shrinkToFit="1"/>
    </xf>
    <xf numFmtId="20" fontId="0" fillId="0" borderId="2" xfId="0" applyNumberFormat="1" applyFont="1" applyFill="1" applyBorder="1" applyAlignment="1" applyProtection="1">
      <alignment horizontal="center"/>
      <protection locked="0"/>
    </xf>
    <xf numFmtId="0" fontId="0" fillId="0" borderId="2" xfId="0" applyFont="1" applyFill="1" applyBorder="1" applyAlignment="1" applyProtection="1">
      <alignment horizontal="center"/>
      <protection locked="0"/>
    </xf>
    <xf numFmtId="0" fontId="0" fillId="0" borderId="3" xfId="0" applyFont="1" applyFill="1" applyBorder="1" applyAlignment="1" applyProtection="1">
      <alignment horizontal="center"/>
      <protection locked="0"/>
    </xf>
    <xf numFmtId="0" fontId="0" fillId="0" borderId="0" xfId="0" applyFont="1" applyFill="1" applyAlignment="1" applyProtection="1">
      <alignment horizontal="left" vertical="center"/>
    </xf>
    <xf numFmtId="0" fontId="0" fillId="0" borderId="0" xfId="0" applyFont="1" applyAlignment="1" applyProtection="1"/>
    <xf numFmtId="0" fontId="0" fillId="0" borderId="27" xfId="0" applyFont="1" applyFill="1" applyBorder="1" applyAlignment="1" applyProtection="1">
      <alignment vertical="center" textRotation="255"/>
    </xf>
    <xf numFmtId="0" fontId="0" fillId="0" borderId="8" xfId="0" applyFont="1" applyFill="1" applyBorder="1" applyAlignment="1" applyProtection="1">
      <alignment horizontal="center" vertical="top" textRotation="255" shrinkToFit="1"/>
      <protection locked="0"/>
    </xf>
    <xf numFmtId="0" fontId="0" fillId="0" borderId="6" xfId="0" applyFont="1" applyFill="1" applyBorder="1" applyAlignment="1" applyProtection="1">
      <alignment horizontal="center" vertical="top" textRotation="255" shrinkToFit="1"/>
      <protection locked="0"/>
    </xf>
    <xf numFmtId="0" fontId="0" fillId="0" borderId="11" xfId="0" applyFont="1" applyFill="1" applyBorder="1" applyAlignment="1" applyProtection="1">
      <alignment horizontal="center" vertical="top" textRotation="255" shrinkToFit="1"/>
      <protection locked="0"/>
    </xf>
    <xf numFmtId="0" fontId="0" fillId="0" borderId="9" xfId="0" applyFont="1" applyFill="1" applyBorder="1" applyAlignment="1" applyProtection="1">
      <alignment horizontal="center" vertical="top" textRotation="255" shrinkToFit="1"/>
      <protection locked="0"/>
    </xf>
    <xf numFmtId="0" fontId="0" fillId="0" borderId="7" xfId="0" applyFont="1" applyFill="1" applyBorder="1" applyAlignment="1" applyProtection="1">
      <alignment horizontal="center" vertical="top" textRotation="255" shrinkToFit="1"/>
      <protection locked="0"/>
    </xf>
    <xf numFmtId="0" fontId="0" fillId="0" borderId="12" xfId="0" applyFont="1" applyFill="1" applyBorder="1" applyAlignment="1" applyProtection="1">
      <alignment horizontal="center" vertical="top" textRotation="255" shrinkToFit="1"/>
      <protection locked="0"/>
    </xf>
    <xf numFmtId="0" fontId="0" fillId="0" borderId="27" xfId="0" applyFont="1" applyBorder="1" applyAlignment="1" applyProtection="1">
      <alignment vertical="center" textRotation="255"/>
    </xf>
    <xf numFmtId="176" fontId="0" fillId="0" borderId="3" xfId="0" applyNumberFormat="1" applyFill="1" applyBorder="1" applyAlignment="1" applyProtection="1">
      <alignment horizontal="center" vertical="center"/>
    </xf>
    <xf numFmtId="176" fontId="0" fillId="0" borderId="4" xfId="0" applyNumberFormat="1" applyFill="1" applyBorder="1" applyAlignment="1" applyProtection="1">
      <alignment horizontal="center" vertical="center"/>
    </xf>
    <xf numFmtId="176" fontId="0" fillId="0" borderId="10" xfId="0" applyNumberFormat="1" applyFill="1" applyBorder="1" applyAlignment="1" applyProtection="1">
      <alignment horizontal="center" vertical="center"/>
    </xf>
    <xf numFmtId="0" fontId="54" fillId="0" borderId="0" xfId="0" applyFont="1" applyFill="1" applyAlignment="1" applyProtection="1">
      <alignment horizontal="center" vertical="center"/>
    </xf>
    <xf numFmtId="0" fontId="0" fillId="0" borderId="0" xfId="0" applyFont="1" applyFill="1" applyAlignment="1" applyProtection="1">
      <alignment horizontal="left" vertical="center" shrinkToFit="1"/>
    </xf>
    <xf numFmtId="0" fontId="0" fillId="0" borderId="83" xfId="0" applyFont="1" applyFill="1" applyBorder="1" applyAlignment="1" applyProtection="1">
      <alignment horizontal="center" vertical="top" textRotation="255" shrinkToFit="1"/>
      <protection locked="0"/>
    </xf>
    <xf numFmtId="0" fontId="0" fillId="0" borderId="86" xfId="0" applyFont="1" applyFill="1" applyBorder="1" applyAlignment="1" applyProtection="1">
      <alignment horizontal="center" vertical="top" textRotation="255" shrinkToFit="1"/>
      <protection locked="0"/>
    </xf>
    <xf numFmtId="0" fontId="0" fillId="0" borderId="1" xfId="0" applyFont="1" applyFill="1" applyBorder="1" applyAlignment="1" applyProtection="1">
      <alignment horizontal="left"/>
    </xf>
    <xf numFmtId="0" fontId="208" fillId="0" borderId="1" xfId="0" applyNumberFormat="1" applyFont="1" applyFill="1" applyBorder="1" applyAlignment="1" applyProtection="1">
      <alignment horizontal="left" vertical="center"/>
    </xf>
    <xf numFmtId="0" fontId="0" fillId="0" borderId="1" xfId="0" applyFont="1" applyFill="1" applyBorder="1" applyAlignment="1" applyProtection="1">
      <alignment horizontal="center" vertical="center"/>
    </xf>
    <xf numFmtId="0" fontId="150" fillId="3" borderId="6" xfId="0" applyFont="1" applyFill="1" applyBorder="1" applyAlignment="1" applyProtection="1">
      <alignment horizontal="left"/>
      <protection hidden="1"/>
    </xf>
    <xf numFmtId="0" fontId="150" fillId="3" borderId="0" xfId="0" applyFont="1" applyFill="1" applyAlignment="1" applyProtection="1">
      <alignment horizontal="left"/>
      <protection hidden="1"/>
    </xf>
    <xf numFmtId="0" fontId="111" fillId="9" borderId="0" xfId="0" applyFont="1" applyFill="1" applyProtection="1"/>
    <xf numFmtId="0" fontId="354" fillId="3" borderId="0" xfId="0" applyFont="1" applyFill="1" applyAlignment="1" applyProtection="1">
      <alignment horizontal="left" vertical="center" shrinkToFit="1"/>
    </xf>
    <xf numFmtId="0" fontId="355" fillId="3" borderId="0" xfId="0" applyFont="1" applyFill="1" applyBorder="1" applyAlignment="1" applyProtection="1">
      <alignment horizontal="left"/>
      <protection hidden="1"/>
    </xf>
    <xf numFmtId="0" fontId="221" fillId="0" borderId="291" xfId="6" applyFont="1" applyFill="1" applyBorder="1" applyAlignment="1" applyProtection="1">
      <alignment vertical="center"/>
    </xf>
    <xf numFmtId="0" fontId="221" fillId="0" borderId="292" xfId="6" applyFont="1" applyFill="1" applyBorder="1" applyAlignment="1" applyProtection="1">
      <alignment vertical="center"/>
    </xf>
    <xf numFmtId="0" fontId="180" fillId="0" borderId="3" xfId="0" applyFont="1" applyFill="1" applyBorder="1" applyAlignment="1" applyProtection="1">
      <alignment vertical="center" wrapText="1"/>
    </xf>
    <xf numFmtId="0" fontId="180" fillId="0" borderId="4" xfId="0" applyFont="1" applyFill="1" applyBorder="1" applyAlignment="1" applyProtection="1">
      <alignment vertical="center" wrapText="1"/>
    </xf>
    <xf numFmtId="0" fontId="180" fillId="0" borderId="10" xfId="0" applyFont="1" applyFill="1" applyBorder="1" applyAlignment="1" applyProtection="1">
      <alignment vertical="center" wrapText="1"/>
    </xf>
    <xf numFmtId="0" fontId="41" fillId="0" borderId="0" xfId="0" applyFont="1" applyFill="1" applyBorder="1" applyAlignment="1" applyProtection="1">
      <alignment horizontal="left" vertical="center"/>
    </xf>
    <xf numFmtId="0" fontId="41" fillId="0" borderId="0" xfId="0" applyFont="1" applyFill="1" applyBorder="1" applyAlignment="1" applyProtection="1">
      <alignment horizontal="left" vertical="center" wrapText="1"/>
    </xf>
    <xf numFmtId="0" fontId="0" fillId="0" borderId="171" xfId="0" applyNumberFormat="1" applyFont="1" applyFill="1" applyBorder="1" applyAlignment="1" applyProtection="1">
      <alignment horizontal="center" vertical="center" wrapText="1"/>
      <protection locked="0"/>
    </xf>
    <xf numFmtId="0" fontId="0" fillId="0" borderId="66" xfId="0" applyFont="1" applyBorder="1" applyAlignment="1" applyProtection="1">
      <alignment wrapText="1"/>
      <protection locked="0"/>
    </xf>
    <xf numFmtId="0" fontId="0" fillId="0" borderId="183" xfId="0" applyFont="1" applyBorder="1" applyAlignment="1" applyProtection="1">
      <alignment wrapText="1"/>
      <protection locked="0"/>
    </xf>
    <xf numFmtId="0" fontId="0" fillId="0" borderId="95" xfId="0" applyFill="1" applyBorder="1" applyAlignment="1" applyProtection="1">
      <alignment horizontal="center" vertical="center"/>
      <protection locked="0"/>
    </xf>
    <xf numFmtId="0" fontId="0" fillId="0" borderId="75" xfId="0" applyFill="1" applyBorder="1" applyAlignment="1" applyProtection="1">
      <alignment horizontal="center" vertical="center"/>
      <protection locked="0"/>
    </xf>
    <xf numFmtId="0" fontId="0" fillId="0" borderId="96" xfId="0" applyFill="1" applyBorder="1" applyAlignment="1" applyProtection="1">
      <alignment horizontal="center" vertical="center"/>
      <protection locked="0"/>
    </xf>
    <xf numFmtId="0" fontId="0" fillId="0" borderId="8" xfId="0" applyFill="1" applyBorder="1" applyAlignment="1" applyProtection="1">
      <alignment horizontal="left" vertical="center"/>
      <protection locked="0"/>
    </xf>
    <xf numFmtId="0" fontId="0" fillId="0" borderId="9" xfId="0" applyFill="1" applyBorder="1" applyAlignment="1" applyProtection="1">
      <alignment horizontal="left" vertical="center"/>
      <protection locked="0"/>
    </xf>
    <xf numFmtId="0" fontId="0" fillId="0" borderId="6" xfId="0" applyFill="1" applyBorder="1" applyAlignment="1" applyProtection="1">
      <alignment horizontal="left" vertical="center"/>
      <protection locked="0"/>
    </xf>
    <xf numFmtId="0" fontId="0" fillId="0" borderId="7" xfId="0" applyFill="1" applyBorder="1" applyAlignment="1" applyProtection="1">
      <alignment horizontal="left" vertical="center"/>
      <protection locked="0"/>
    </xf>
    <xf numFmtId="0" fontId="0" fillId="0" borderId="51" xfId="0" applyFill="1" applyBorder="1" applyAlignment="1" applyProtection="1">
      <alignment horizontal="left" vertical="center"/>
      <protection locked="0"/>
    </xf>
    <xf numFmtId="0" fontId="0" fillId="0" borderId="42" xfId="0" applyFill="1" applyBorder="1" applyAlignment="1" applyProtection="1">
      <alignment horizontal="left" vertical="center"/>
      <protection locked="0"/>
    </xf>
    <xf numFmtId="0" fontId="0" fillId="0" borderId="8" xfId="0" applyFill="1" applyBorder="1" applyAlignment="1" applyProtection="1">
      <alignment horizontal="center" vertical="center" shrinkToFit="1"/>
      <protection locked="0"/>
    </xf>
    <xf numFmtId="0" fontId="0" fillId="0" borderId="6" xfId="0" applyFill="1" applyBorder="1" applyAlignment="1" applyProtection="1">
      <alignment horizontal="center" vertical="center" shrinkToFit="1"/>
      <protection locked="0"/>
    </xf>
    <xf numFmtId="0" fontId="0" fillId="0" borderId="51" xfId="0" applyFill="1" applyBorder="1" applyAlignment="1" applyProtection="1">
      <alignment horizontal="center" vertical="center" shrinkToFit="1"/>
      <protection locked="0"/>
    </xf>
    <xf numFmtId="0" fontId="41" fillId="0" borderId="65" xfId="0" applyFont="1" applyFill="1" applyBorder="1" applyAlignment="1" applyProtection="1">
      <alignment horizontal="center" vertical="center" shrinkToFit="1"/>
      <protection locked="0"/>
    </xf>
    <xf numFmtId="0" fontId="41" fillId="0" borderId="66" xfId="0" applyFont="1" applyBorder="1" applyAlignment="1" applyProtection="1">
      <alignment horizontal="center" vertical="center" shrinkToFit="1"/>
      <protection locked="0"/>
    </xf>
    <xf numFmtId="0" fontId="0" fillId="0" borderId="66" xfId="0" applyBorder="1" applyAlignment="1" applyProtection="1">
      <protection locked="0"/>
    </xf>
    <xf numFmtId="0" fontId="0" fillId="0" borderId="170" xfId="0" applyBorder="1" applyAlignment="1" applyProtection="1">
      <protection locked="0"/>
    </xf>
    <xf numFmtId="0" fontId="45" fillId="0" borderId="121" xfId="0" applyFont="1" applyFill="1" applyBorder="1" applyAlignment="1" applyProtection="1">
      <alignment horizontal="center" vertical="center" shrinkToFit="1"/>
      <protection locked="0"/>
    </xf>
    <xf numFmtId="0" fontId="45" fillId="0" borderId="27" xfId="0" applyFont="1" applyFill="1" applyBorder="1" applyAlignment="1" applyProtection="1">
      <alignment horizontal="center" vertical="center" shrinkToFit="1"/>
      <protection locked="0"/>
    </xf>
    <xf numFmtId="0" fontId="45" fillId="0" borderId="155" xfId="0" applyFont="1" applyFill="1" applyBorder="1" applyAlignment="1" applyProtection="1">
      <alignment horizontal="center" vertical="center" shrinkToFit="1"/>
      <protection locked="0"/>
    </xf>
    <xf numFmtId="0" fontId="0" fillId="0" borderId="27" xfId="0" applyFont="1" applyFill="1" applyBorder="1" applyAlignment="1" applyProtection="1">
      <alignment horizontal="left" vertical="center" wrapText="1" shrinkToFit="1"/>
    </xf>
    <xf numFmtId="0" fontId="45" fillId="0" borderId="26" xfId="0" applyFont="1" applyFill="1" applyBorder="1" applyAlignment="1" applyProtection="1">
      <alignment horizontal="center" vertical="center" shrinkToFit="1"/>
      <protection locked="0"/>
    </xf>
    <xf numFmtId="0" fontId="45" fillId="0" borderId="97" xfId="0" applyFont="1" applyFill="1" applyBorder="1" applyAlignment="1" applyProtection="1">
      <alignment horizontal="center" vertical="center" shrinkToFit="1"/>
      <protection locked="0"/>
    </xf>
    <xf numFmtId="0" fontId="45" fillId="0" borderId="8" xfId="0" applyFont="1" applyFill="1" applyBorder="1" applyAlignment="1" applyProtection="1">
      <alignment horizontal="center" vertical="center" shrinkToFit="1"/>
      <protection locked="0"/>
    </xf>
    <xf numFmtId="0" fontId="45" fillId="0" borderId="6" xfId="0" applyFont="1" applyFill="1" applyBorder="1" applyAlignment="1" applyProtection="1">
      <alignment horizontal="center" vertical="center" shrinkToFit="1"/>
      <protection locked="0"/>
    </xf>
    <xf numFmtId="0" fontId="45" fillId="0" borderId="51" xfId="0" applyFont="1" applyFill="1" applyBorder="1" applyAlignment="1" applyProtection="1">
      <alignment horizontal="center" vertical="center" shrinkToFit="1"/>
      <protection locked="0"/>
    </xf>
    <xf numFmtId="0" fontId="0" fillId="0" borderId="11" xfId="0" applyFill="1" applyBorder="1" applyAlignment="1" applyProtection="1">
      <alignment horizontal="left" vertical="center"/>
      <protection locked="0"/>
    </xf>
    <xf numFmtId="0" fontId="0" fillId="0" borderId="12" xfId="0" applyFill="1" applyBorder="1" applyAlignment="1" applyProtection="1">
      <alignment horizontal="left" vertical="center"/>
      <protection locked="0"/>
    </xf>
    <xf numFmtId="0" fontId="0" fillId="0" borderId="11" xfId="0" applyFill="1" applyBorder="1" applyAlignment="1" applyProtection="1">
      <alignment horizontal="center" vertical="center" shrinkToFit="1"/>
      <protection locked="0"/>
    </xf>
    <xf numFmtId="0" fontId="0" fillId="0" borderId="121" xfId="0" applyFont="1" applyFill="1" applyBorder="1" applyAlignment="1" applyProtection="1">
      <alignment horizontal="left" vertical="center" wrapText="1" shrinkToFit="1"/>
    </xf>
    <xf numFmtId="0" fontId="0" fillId="0" borderId="97" xfId="0" applyFont="1" applyFill="1" applyBorder="1" applyAlignment="1" applyProtection="1">
      <alignment horizontal="left" vertical="center" wrapText="1" shrinkToFit="1"/>
    </xf>
    <xf numFmtId="0" fontId="0" fillId="0" borderId="26" xfId="0" applyFont="1" applyFill="1" applyBorder="1" applyAlignment="1" applyProtection="1">
      <alignment horizontal="left" vertical="center" wrapText="1" shrinkToFit="1"/>
    </xf>
    <xf numFmtId="0" fontId="0" fillId="0" borderId="155" xfId="0" applyFont="1" applyFill="1" applyBorder="1" applyAlignment="1" applyProtection="1">
      <alignment horizontal="left" vertical="center" wrapText="1" shrinkToFit="1"/>
    </xf>
    <xf numFmtId="0" fontId="45" fillId="0" borderId="28" xfId="0" applyFont="1" applyFill="1" applyBorder="1" applyAlignment="1" applyProtection="1">
      <alignment horizontal="center" vertical="center" shrinkToFit="1"/>
      <protection locked="0"/>
    </xf>
    <xf numFmtId="0" fontId="0" fillId="0" borderId="67" xfId="0" applyFont="1" applyBorder="1" applyAlignment="1" applyProtection="1">
      <alignment wrapText="1"/>
      <protection locked="0"/>
    </xf>
    <xf numFmtId="0" fontId="45" fillId="0" borderId="11" xfId="0" applyFont="1" applyFill="1" applyBorder="1" applyAlignment="1" applyProtection="1">
      <alignment horizontal="center" vertical="center" shrinkToFit="1"/>
      <protection locked="0"/>
    </xf>
    <xf numFmtId="0" fontId="0" fillId="0" borderId="28" xfId="0" applyFont="1" applyFill="1" applyBorder="1" applyAlignment="1" applyProtection="1">
      <alignment horizontal="left" vertical="center" wrapText="1" shrinkToFit="1"/>
    </xf>
    <xf numFmtId="0" fontId="0" fillId="0" borderId="66" xfId="0" applyNumberFormat="1" applyFont="1" applyBorder="1" applyAlignment="1" applyProtection="1">
      <alignment wrapText="1"/>
      <protection locked="0"/>
    </xf>
    <xf numFmtId="0" fontId="0" fillId="0" borderId="67" xfId="0" applyNumberFormat="1" applyFont="1" applyBorder="1" applyAlignment="1" applyProtection="1">
      <alignment wrapText="1"/>
      <protection locked="0"/>
    </xf>
    <xf numFmtId="0" fontId="45" fillId="0" borderId="0" xfId="0" applyFont="1" applyFill="1" applyAlignment="1" applyProtection="1">
      <alignment horizontal="center" vertical="center"/>
    </xf>
    <xf numFmtId="58" fontId="196" fillId="0" borderId="0" xfId="0" applyNumberFormat="1" applyFont="1" applyFill="1" applyBorder="1" applyAlignment="1" applyProtection="1">
      <alignment horizontal="right"/>
      <protection locked="0"/>
    </xf>
    <xf numFmtId="0" fontId="41" fillId="0" borderId="1" xfId="0" applyFont="1" applyFill="1" applyBorder="1" applyAlignment="1" applyProtection="1">
      <alignment horizontal="center" shrinkToFit="1"/>
    </xf>
    <xf numFmtId="0" fontId="0" fillId="0" borderId="92" xfId="0" applyFill="1" applyBorder="1" applyAlignment="1" applyProtection="1">
      <alignment horizontal="center" vertical="center"/>
    </xf>
    <xf numFmtId="0" fontId="0" fillId="0" borderId="95" xfId="0" applyFill="1" applyBorder="1" applyAlignment="1" applyProtection="1">
      <alignment horizontal="center" vertical="center"/>
    </xf>
    <xf numFmtId="0" fontId="0" fillId="0" borderId="47" xfId="0" applyFill="1" applyBorder="1" applyAlignment="1" applyProtection="1">
      <alignment horizontal="center" vertical="center"/>
    </xf>
    <xf numFmtId="0" fontId="0" fillId="0" borderId="37" xfId="0" applyFill="1" applyBorder="1" applyAlignment="1" applyProtection="1">
      <alignment horizontal="center" vertical="center"/>
    </xf>
    <xf numFmtId="0" fontId="0" fillId="0" borderId="11" xfId="0" applyFill="1" applyBorder="1" applyAlignment="1" applyProtection="1">
      <alignment horizontal="center" vertical="center"/>
    </xf>
    <xf numFmtId="0" fontId="0" fillId="0" borderId="12" xfId="0" applyFill="1" applyBorder="1" applyAlignment="1" applyProtection="1">
      <alignment horizontal="center" vertical="center"/>
    </xf>
    <xf numFmtId="0" fontId="0" fillId="0" borderId="47" xfId="0" applyFill="1" applyBorder="1" applyAlignment="1" applyProtection="1">
      <alignment horizontal="center" vertical="center" shrinkToFit="1"/>
    </xf>
    <xf numFmtId="0" fontId="0" fillId="0" borderId="11" xfId="0" applyFill="1" applyBorder="1" applyAlignment="1" applyProtection="1">
      <alignment horizontal="center" vertical="center" shrinkToFit="1"/>
    </xf>
    <xf numFmtId="0" fontId="0" fillId="0" borderId="93" xfId="0" applyFont="1" applyFill="1" applyBorder="1" applyAlignment="1" applyProtection="1">
      <alignment horizontal="center" vertical="center" shrinkToFit="1"/>
    </xf>
    <xf numFmtId="0" fontId="0" fillId="0" borderId="47" xfId="0" applyFont="1" applyFill="1" applyBorder="1" applyAlignment="1" applyProtection="1">
      <alignment horizontal="center" vertical="center" shrinkToFit="1"/>
    </xf>
    <xf numFmtId="0" fontId="0" fillId="0" borderId="37" xfId="0" applyFont="1" applyFill="1" applyBorder="1" applyAlignment="1" applyProtection="1">
      <alignment horizontal="center" vertical="center" shrinkToFit="1"/>
    </xf>
    <xf numFmtId="0" fontId="0" fillId="0" borderId="47" xfId="0" applyFill="1" applyBorder="1" applyAlignment="1" applyProtection="1">
      <alignment horizontal="center" vertical="center" wrapText="1"/>
    </xf>
    <xf numFmtId="0" fontId="0" fillId="0" borderId="11" xfId="0" applyFont="1" applyFill="1" applyBorder="1" applyAlignment="1" applyProtection="1">
      <alignment horizontal="center" vertical="center" wrapText="1"/>
    </xf>
    <xf numFmtId="0" fontId="24" fillId="0" borderId="47" xfId="0" applyFont="1" applyFill="1" applyBorder="1" applyAlignment="1" applyProtection="1">
      <alignment horizontal="center" vertical="center" shrinkToFit="1"/>
    </xf>
    <xf numFmtId="0" fontId="0" fillId="0" borderId="37" xfId="0" applyBorder="1" applyAlignment="1"/>
    <xf numFmtId="0" fontId="0" fillId="0" borderId="11" xfId="0" applyBorder="1" applyAlignment="1"/>
    <xf numFmtId="0" fontId="0" fillId="0" borderId="12" xfId="0" applyBorder="1" applyAlignment="1"/>
    <xf numFmtId="0" fontId="0" fillId="0" borderId="1" xfId="0" applyBorder="1" applyAlignment="1"/>
    <xf numFmtId="0" fontId="67" fillId="0" borderId="126" xfId="0" applyFont="1" applyFill="1" applyBorder="1" applyAlignment="1" applyProtection="1">
      <alignment horizontal="left" vertical="center" wrapText="1" indent="1"/>
    </xf>
    <xf numFmtId="0" fontId="67" fillId="0" borderId="0" xfId="0" applyFont="1" applyFill="1" applyBorder="1" applyAlignment="1" applyProtection="1">
      <alignment horizontal="left" vertical="center" wrapText="1" indent="1"/>
    </xf>
    <xf numFmtId="0" fontId="67" fillId="0" borderId="212" xfId="0" applyFont="1" applyFill="1" applyBorder="1" applyAlignment="1" applyProtection="1">
      <alignment horizontal="left" vertical="center" wrapText="1" indent="1"/>
    </xf>
    <xf numFmtId="0" fontId="67" fillId="0" borderId="0" xfId="0" applyFont="1" applyFill="1" applyBorder="1" applyAlignment="1" applyProtection="1">
      <alignment horizontal="left" vertical="center" indent="1"/>
    </xf>
    <xf numFmtId="0" fontId="67" fillId="0" borderId="212" xfId="0" applyFont="1" applyFill="1" applyBorder="1" applyAlignment="1" applyProtection="1">
      <alignment horizontal="left" vertical="center" indent="1"/>
    </xf>
    <xf numFmtId="0" fontId="67" fillId="0" borderId="213" xfId="0" applyFont="1" applyFill="1" applyBorder="1" applyAlignment="1" applyProtection="1">
      <alignment horizontal="left" vertical="center" wrapText="1" indent="1"/>
    </xf>
    <xf numFmtId="0" fontId="67" fillId="0" borderId="214" xfId="0" applyFont="1" applyFill="1" applyBorder="1" applyAlignment="1" applyProtection="1">
      <alignment horizontal="left" vertical="center" wrapText="1" indent="1"/>
    </xf>
    <xf numFmtId="0" fontId="67" fillId="0" borderId="215" xfId="0" applyFont="1" applyFill="1" applyBorder="1" applyAlignment="1" applyProtection="1">
      <alignment horizontal="left" vertical="center" wrapText="1" indent="1"/>
    </xf>
    <xf numFmtId="0" fontId="184" fillId="0" borderId="209" xfId="0" applyFont="1" applyFill="1" applyBorder="1" applyAlignment="1" applyProtection="1">
      <alignment vertical="center"/>
    </xf>
    <xf numFmtId="0" fontId="184" fillId="0" borderId="210" xfId="0" applyFont="1" applyFill="1" applyBorder="1" applyAlignment="1" applyProtection="1">
      <alignment vertical="center"/>
    </xf>
    <xf numFmtId="0" fontId="184" fillId="0" borderId="211" xfId="0" applyFont="1" applyFill="1" applyBorder="1" applyAlignment="1" applyProtection="1">
      <alignment vertical="center"/>
    </xf>
    <xf numFmtId="0" fontId="179" fillId="0" borderId="0" xfId="0" applyFont="1" applyFill="1" applyAlignment="1" applyProtection="1">
      <alignment vertical="center" wrapText="1"/>
    </xf>
    <xf numFmtId="0" fontId="67" fillId="0" borderId="0" xfId="0" applyFont="1" applyFill="1" applyAlignment="1" applyProtection="1">
      <alignment vertical="center"/>
    </xf>
    <xf numFmtId="0" fontId="67" fillId="0" borderId="0" xfId="0" applyFont="1" applyFill="1" applyAlignment="1" applyProtection="1">
      <alignment vertical="center" wrapText="1"/>
    </xf>
    <xf numFmtId="0" fontId="67" fillId="0" borderId="0" xfId="0" applyFont="1" applyFill="1" applyBorder="1" applyAlignment="1" applyProtection="1">
      <alignment vertical="center" wrapText="1"/>
    </xf>
    <xf numFmtId="0" fontId="183" fillId="0" borderId="0" xfId="0" applyFont="1" applyFill="1" applyAlignment="1" applyProtection="1">
      <alignment horizontal="left" vertical="top"/>
    </xf>
    <xf numFmtId="0" fontId="180" fillId="0" borderId="0" xfId="0" applyFont="1" applyFill="1" applyAlignment="1" applyProtection="1">
      <alignment vertical="center" wrapText="1"/>
    </xf>
    <xf numFmtId="0" fontId="180" fillId="0" borderId="2" xfId="0" applyFont="1" applyFill="1" applyBorder="1" applyAlignment="1" applyProtection="1">
      <alignment vertical="center" wrapText="1"/>
    </xf>
    <xf numFmtId="0" fontId="184" fillId="0" borderId="1" xfId="0" applyFont="1" applyFill="1" applyBorder="1" applyAlignment="1" applyProtection="1">
      <alignment vertical="center"/>
    </xf>
    <xf numFmtId="0" fontId="0" fillId="0" borderId="62" xfId="0" applyFill="1" applyBorder="1" applyAlignment="1" applyProtection="1">
      <alignment horizontal="center" vertical="center"/>
      <protection locked="0"/>
    </xf>
    <xf numFmtId="0" fontId="0" fillId="0" borderId="73" xfId="0" applyFill="1" applyBorder="1" applyAlignment="1" applyProtection="1">
      <alignment horizontal="center" vertical="center"/>
      <protection locked="0"/>
    </xf>
    <xf numFmtId="0" fontId="221" fillId="0" borderId="222" xfId="6" applyFont="1" applyFill="1" applyBorder="1" applyAlignment="1" applyProtection="1">
      <alignment vertical="center"/>
    </xf>
    <xf numFmtId="0" fontId="221" fillId="0" borderId="223" xfId="6" applyFont="1" applyBorder="1" applyAlignment="1" applyProtection="1">
      <alignment vertical="center"/>
    </xf>
    <xf numFmtId="0" fontId="221" fillId="0" borderId="224" xfId="6" applyFont="1" applyBorder="1" applyAlignment="1" applyProtection="1">
      <alignment vertical="center"/>
    </xf>
    <xf numFmtId="0" fontId="61" fillId="0" borderId="3" xfId="3" applyFont="1" applyFill="1" applyBorder="1" applyAlignment="1">
      <alignment horizontal="center" vertical="center"/>
    </xf>
    <xf numFmtId="0" fontId="61" fillId="0" borderId="4" xfId="3" applyFont="1" applyFill="1" applyBorder="1" applyAlignment="1">
      <alignment horizontal="center" vertical="center"/>
    </xf>
    <xf numFmtId="0" fontId="61" fillId="0" borderId="10" xfId="3" applyFont="1" applyFill="1" applyBorder="1" applyAlignment="1">
      <alignment horizontal="center" vertical="center"/>
    </xf>
    <xf numFmtId="0" fontId="61" fillId="0" borderId="3" xfId="3" applyFont="1" applyFill="1" applyBorder="1" applyAlignment="1" applyProtection="1">
      <alignment horizontal="left" vertical="center" wrapText="1"/>
      <protection locked="0"/>
    </xf>
    <xf numFmtId="0" fontId="61" fillId="0" borderId="4" xfId="3" applyFont="1" applyFill="1" applyBorder="1" applyAlignment="1" applyProtection="1">
      <alignment horizontal="left" vertical="center" wrapText="1"/>
      <protection locked="0"/>
    </xf>
    <xf numFmtId="0" fontId="61" fillId="0" borderId="10" xfId="3" applyFont="1" applyFill="1" applyBorder="1" applyAlignment="1" applyProtection="1">
      <alignment horizontal="left" vertical="center" wrapText="1"/>
      <protection locked="0"/>
    </xf>
    <xf numFmtId="0" fontId="61" fillId="0" borderId="3" xfId="3" applyFont="1" applyFill="1" applyBorder="1" applyAlignment="1" applyProtection="1">
      <alignment horizontal="left" vertical="center"/>
      <protection locked="0"/>
    </xf>
    <xf numFmtId="0" fontId="61" fillId="0" borderId="4" xfId="3" applyFont="1" applyFill="1" applyBorder="1" applyAlignment="1" applyProtection="1">
      <alignment horizontal="left" vertical="center"/>
      <protection locked="0"/>
    </xf>
    <xf numFmtId="0" fontId="61" fillId="0" borderId="10" xfId="3" applyFont="1" applyFill="1" applyBorder="1" applyAlignment="1" applyProtection="1">
      <alignment horizontal="left" vertical="center"/>
      <protection locked="0"/>
    </xf>
    <xf numFmtId="0" fontId="62" fillId="0" borderId="3" xfId="0" applyFont="1" applyFill="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0" fontId="63" fillId="0" borderId="0" xfId="3" applyFont="1" applyFill="1" applyAlignment="1">
      <alignment horizontal="center" vertical="center"/>
    </xf>
    <xf numFmtId="0" fontId="61" fillId="0" borderId="0" xfId="3" applyFont="1" applyFill="1" applyBorder="1" applyAlignment="1">
      <alignment horizontal="center" vertical="center"/>
    </xf>
    <xf numFmtId="0" fontId="61" fillId="0" borderId="29" xfId="3" applyFont="1" applyFill="1" applyBorder="1" applyAlignment="1">
      <alignment horizontal="center" vertical="center"/>
    </xf>
    <xf numFmtId="0" fontId="61" fillId="0" borderId="30" xfId="3" applyFont="1" applyFill="1" applyBorder="1" applyAlignment="1">
      <alignment horizontal="center" vertical="center"/>
    </xf>
    <xf numFmtId="0" fontId="61" fillId="0" borderId="29" xfId="3" applyFont="1" applyFill="1" applyBorder="1" applyAlignment="1" applyProtection="1">
      <alignment horizontal="left" vertical="center" wrapText="1"/>
      <protection locked="0"/>
    </xf>
    <xf numFmtId="0" fontId="61" fillId="0" borderId="30" xfId="3" applyFont="1" applyFill="1" applyBorder="1" applyAlignment="1" applyProtection="1">
      <alignment horizontal="left" vertical="center" wrapText="1"/>
      <protection locked="0"/>
    </xf>
    <xf numFmtId="0" fontId="61" fillId="0" borderId="31" xfId="3" applyFont="1" applyFill="1" applyBorder="1" applyAlignment="1" applyProtection="1">
      <alignment horizontal="left" vertical="center" wrapText="1"/>
      <protection locked="0"/>
    </xf>
    <xf numFmtId="0" fontId="61" fillId="0" borderId="6" xfId="3" applyFont="1" applyFill="1" applyBorder="1" applyAlignment="1">
      <alignment horizontal="center" vertical="center"/>
    </xf>
    <xf numFmtId="0" fontId="61" fillId="0" borderId="11" xfId="3" applyFont="1" applyFill="1" applyBorder="1" applyAlignment="1">
      <alignment horizontal="center" vertical="center"/>
    </xf>
    <xf numFmtId="0" fontId="61" fillId="0" borderId="1" xfId="3" applyFont="1" applyFill="1" applyBorder="1" applyAlignment="1">
      <alignment horizontal="center" vertical="center"/>
    </xf>
    <xf numFmtId="0" fontId="64" fillId="0" borderId="6" xfId="3" applyFont="1" applyFill="1" applyBorder="1" applyAlignment="1" applyProtection="1">
      <alignment horizontal="left" vertical="center" wrapText="1"/>
      <protection locked="0"/>
    </xf>
    <xf numFmtId="0" fontId="64" fillId="0" borderId="0" xfId="3" applyFont="1" applyFill="1" applyBorder="1" applyAlignment="1" applyProtection="1">
      <alignment horizontal="left" vertical="center" wrapText="1"/>
      <protection locked="0"/>
    </xf>
    <xf numFmtId="0" fontId="64" fillId="0" borderId="7" xfId="3" applyFont="1" applyFill="1" applyBorder="1" applyAlignment="1" applyProtection="1">
      <alignment horizontal="left" vertical="center" wrapText="1"/>
      <protection locked="0"/>
    </xf>
    <xf numFmtId="0" fontId="64" fillId="0" borderId="11" xfId="3" applyFont="1" applyFill="1" applyBorder="1" applyAlignment="1" applyProtection="1">
      <alignment horizontal="left" vertical="center" wrapText="1"/>
      <protection locked="0"/>
    </xf>
    <xf numFmtId="0" fontId="64" fillId="0" borderId="1" xfId="3" applyFont="1" applyFill="1" applyBorder="1" applyAlignment="1" applyProtection="1">
      <alignment horizontal="left" vertical="center" wrapText="1"/>
      <protection locked="0"/>
    </xf>
    <xf numFmtId="0" fontId="64" fillId="0" borderId="12" xfId="3" applyFont="1" applyFill="1" applyBorder="1" applyAlignment="1" applyProtection="1">
      <alignment horizontal="left" vertical="center" wrapText="1"/>
      <protection locked="0"/>
    </xf>
    <xf numFmtId="0" fontId="61" fillId="0" borderId="17" xfId="3" applyFont="1" applyFill="1" applyBorder="1" applyAlignment="1">
      <alignment horizontal="center" vertical="center"/>
    </xf>
    <xf numFmtId="0" fontId="64" fillId="0" borderId="0" xfId="3" applyFont="1" applyFill="1" applyBorder="1" applyAlignment="1" applyProtection="1">
      <alignment horizontal="center" vertical="center"/>
      <protection locked="0"/>
    </xf>
    <xf numFmtId="0" fontId="61" fillId="0" borderId="7" xfId="3" applyFont="1" applyFill="1" applyBorder="1" applyAlignment="1">
      <alignment horizontal="center" vertical="center"/>
    </xf>
    <xf numFmtId="58" fontId="61" fillId="0" borderId="1" xfId="3" applyNumberFormat="1" applyFont="1" applyFill="1" applyBorder="1" applyAlignment="1" applyProtection="1">
      <alignment vertical="center"/>
      <protection locked="0"/>
    </xf>
    <xf numFmtId="58" fontId="0" fillId="0" borderId="1" xfId="0" applyNumberFormat="1" applyFill="1" applyBorder="1" applyAlignment="1" applyProtection="1">
      <alignment vertical="center"/>
      <protection locked="0"/>
    </xf>
    <xf numFmtId="0" fontId="61" fillId="0" borderId="27" xfId="3" applyFont="1" applyFill="1" applyBorder="1" applyAlignment="1" applyProtection="1">
      <alignment horizontal="center" vertical="center" textRotation="255"/>
      <protection locked="0"/>
    </xf>
    <xf numFmtId="0" fontId="61" fillId="0" borderId="27" xfId="3" applyFont="1" applyFill="1" applyBorder="1" applyAlignment="1" applyProtection="1">
      <alignment horizontal="center"/>
      <protection locked="0"/>
    </xf>
    <xf numFmtId="0" fontId="61" fillId="0" borderId="3" xfId="3" applyFont="1" applyFill="1" applyBorder="1" applyAlignment="1" applyProtection="1">
      <alignment horizontal="center" vertical="center"/>
      <protection locked="0"/>
    </xf>
    <xf numFmtId="0" fontId="61" fillId="0" borderId="10" xfId="3" applyFont="1" applyFill="1" applyBorder="1" applyAlignment="1" applyProtection="1">
      <alignment horizontal="center" vertical="center"/>
      <protection locked="0"/>
    </xf>
    <xf numFmtId="0" fontId="61" fillId="0" borderId="4" xfId="3" applyFont="1" applyFill="1" applyBorder="1" applyAlignment="1" applyProtection="1">
      <alignment horizontal="center" vertical="center"/>
      <protection locked="0"/>
    </xf>
    <xf numFmtId="0" fontId="40" fillId="0" borderId="35" xfId="0" applyFont="1" applyFill="1" applyBorder="1" applyAlignment="1" applyProtection="1">
      <alignment horizontal="left" vertical="center" wrapText="1"/>
      <protection locked="0"/>
    </xf>
    <xf numFmtId="0" fontId="0" fillId="0" borderId="37" xfId="0" applyFill="1" applyBorder="1" applyAlignment="1" applyProtection="1">
      <alignment horizontal="left" vertical="center" wrapText="1"/>
      <protection locked="0"/>
    </xf>
    <xf numFmtId="0" fontId="0" fillId="0" borderId="45" xfId="0" applyFill="1" applyBorder="1" applyAlignment="1" applyProtection="1">
      <alignment horizontal="left" vertical="center" wrapText="1"/>
      <protection locked="0"/>
    </xf>
    <xf numFmtId="0" fontId="0" fillId="0" borderId="12" xfId="0" applyFill="1" applyBorder="1" applyAlignment="1" applyProtection="1">
      <alignment horizontal="left" vertical="center" wrapText="1"/>
      <protection locked="0"/>
    </xf>
    <xf numFmtId="0" fontId="40" fillId="0" borderId="47" xfId="0" applyFont="1"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protection locked="0"/>
    </xf>
    <xf numFmtId="186" fontId="40" fillId="0" borderId="93" xfId="0" applyNumberFormat="1" applyFont="1" applyFill="1" applyBorder="1" applyAlignment="1" applyProtection="1">
      <alignment vertical="center"/>
      <protection locked="0"/>
    </xf>
    <xf numFmtId="0" fontId="0" fillId="0" borderId="28" xfId="0" applyFill="1" applyBorder="1" applyAlignment="1" applyProtection="1">
      <alignment vertical="center"/>
      <protection locked="0"/>
    </xf>
    <xf numFmtId="0" fontId="40" fillId="0" borderId="94" xfId="0" applyFont="1" applyFill="1" applyBorder="1" applyAlignment="1" applyProtection="1">
      <alignment horizontal="left" vertical="center" wrapText="1"/>
      <protection locked="0"/>
    </xf>
    <xf numFmtId="0" fontId="0" fillId="0" borderId="67" xfId="0" applyFill="1" applyBorder="1" applyAlignment="1" applyProtection="1">
      <alignment horizontal="left" vertical="center" wrapText="1"/>
      <protection locked="0"/>
    </xf>
    <xf numFmtId="0" fontId="40" fillId="0" borderId="48" xfId="0" applyFont="1" applyFill="1" applyBorder="1" applyAlignment="1" applyProtection="1">
      <alignment horizontal="left" vertical="center" wrapText="1"/>
      <protection locked="0"/>
    </xf>
    <xf numFmtId="0" fontId="0" fillId="0" borderId="9" xfId="0" applyFill="1" applyBorder="1" applyAlignment="1" applyProtection="1">
      <alignment horizontal="left" vertical="center" wrapText="1"/>
      <protection locked="0"/>
    </xf>
    <xf numFmtId="0" fontId="40" fillId="0" borderId="8" xfId="0" applyFont="1" applyFill="1" applyBorder="1" applyAlignment="1" applyProtection="1">
      <alignment horizontal="left" vertical="center" wrapText="1"/>
      <protection locked="0"/>
    </xf>
    <xf numFmtId="186" fontId="40" fillId="0" borderId="26" xfId="0" applyNumberFormat="1" applyFont="1" applyFill="1" applyBorder="1" applyAlignment="1" applyProtection="1">
      <alignment vertical="center" wrapText="1"/>
      <protection locked="0"/>
    </xf>
    <xf numFmtId="0" fontId="0" fillId="0" borderId="28" xfId="0" applyFill="1" applyBorder="1" applyAlignment="1" applyProtection="1">
      <alignment vertical="center" wrapText="1"/>
      <protection locked="0"/>
    </xf>
    <xf numFmtId="0" fontId="40" fillId="0" borderId="65" xfId="0" applyFont="1" applyFill="1" applyBorder="1" applyAlignment="1" applyProtection="1">
      <alignment horizontal="left" vertical="center" wrapText="1"/>
      <protection locked="0"/>
    </xf>
    <xf numFmtId="0" fontId="68" fillId="0" borderId="0" xfId="0" applyFont="1" applyFill="1" applyAlignment="1" applyProtection="1">
      <alignment horizontal="center" vertical="center"/>
    </xf>
    <xf numFmtId="0" fontId="40" fillId="0" borderId="41" xfId="0" applyFont="1" applyFill="1" applyBorder="1" applyAlignment="1" applyProtection="1">
      <alignment horizontal="left" shrinkToFit="1"/>
    </xf>
    <xf numFmtId="0" fontId="40" fillId="0" borderId="35" xfId="0" applyFont="1" applyFill="1" applyBorder="1" applyAlignment="1" applyProtection="1">
      <alignment horizontal="center" vertical="center"/>
    </xf>
    <xf numFmtId="0" fontId="40" fillId="0" borderId="37" xfId="0" applyFont="1" applyFill="1" applyBorder="1" applyAlignment="1" applyProtection="1">
      <alignment horizontal="center" vertical="center"/>
    </xf>
    <xf numFmtId="0" fontId="0" fillId="0" borderId="40" xfId="0" applyFill="1" applyBorder="1" applyAlignment="1" applyProtection="1">
      <alignment horizontal="center" vertical="center"/>
    </xf>
    <xf numFmtId="0" fontId="0" fillId="0" borderId="42" xfId="0" applyFill="1" applyBorder="1" applyAlignment="1" applyProtection="1">
      <alignment horizontal="center" vertical="center"/>
    </xf>
    <xf numFmtId="0" fontId="69" fillId="0" borderId="47" xfId="0" applyFont="1" applyFill="1" applyBorder="1" applyAlignment="1" applyProtection="1">
      <alignment horizontal="center" vertical="center"/>
    </xf>
    <xf numFmtId="0" fontId="69" fillId="0" borderId="37" xfId="0" applyFont="1" applyFill="1" applyBorder="1" applyAlignment="1" applyProtection="1">
      <alignment horizontal="center" vertical="center"/>
    </xf>
    <xf numFmtId="0" fontId="0" fillId="0" borderId="51" xfId="0" applyFill="1" applyBorder="1" applyAlignment="1" applyProtection="1">
      <alignment horizontal="center" vertical="center"/>
    </xf>
    <xf numFmtId="0" fontId="40" fillId="0" borderId="93" xfId="0" applyFont="1" applyFill="1" applyBorder="1" applyAlignment="1" applyProtection="1">
      <alignment horizontal="center" vertical="center"/>
    </xf>
    <xf numFmtId="0" fontId="0" fillId="0" borderId="97" xfId="0" applyFill="1" applyBorder="1" applyAlignment="1" applyProtection="1">
      <alignment horizontal="center" vertical="center"/>
    </xf>
    <xf numFmtId="0" fontId="40" fillId="0" borderId="94" xfId="0" applyFont="1" applyFill="1" applyBorder="1" applyAlignment="1" applyProtection="1">
      <alignment horizontal="center" vertical="center"/>
    </xf>
    <xf numFmtId="0" fontId="0" fillId="0" borderId="183" xfId="0" applyFill="1" applyBorder="1" applyAlignment="1" applyProtection="1">
      <alignment horizontal="center" vertical="center"/>
    </xf>
    <xf numFmtId="0" fontId="0" fillId="0" borderId="40" xfId="0" applyFill="1" applyBorder="1" applyAlignment="1" applyProtection="1">
      <alignment horizontal="left" vertical="center" wrapText="1"/>
      <protection locked="0"/>
    </xf>
    <xf numFmtId="0" fontId="0" fillId="0" borderId="42" xfId="0" applyFill="1" applyBorder="1" applyAlignment="1" applyProtection="1">
      <alignment horizontal="left" vertical="center" wrapText="1"/>
      <protection locked="0"/>
    </xf>
    <xf numFmtId="0" fontId="0" fillId="0" borderId="51" xfId="0" applyFill="1" applyBorder="1" applyAlignment="1" applyProtection="1">
      <alignment horizontal="left" vertical="center" wrapText="1"/>
      <protection locked="0"/>
    </xf>
    <xf numFmtId="0" fontId="0" fillId="0" borderId="97" xfId="0" applyFill="1" applyBorder="1" applyAlignment="1" applyProtection="1">
      <alignment vertical="center" wrapText="1"/>
      <protection locked="0"/>
    </xf>
    <xf numFmtId="0" fontId="0" fillId="0" borderId="183" xfId="0" applyFill="1" applyBorder="1" applyAlignment="1" applyProtection="1">
      <alignment horizontal="left" vertical="center" wrapText="1"/>
      <protection locked="0"/>
    </xf>
    <xf numFmtId="0" fontId="40" fillId="0" borderId="36" xfId="0" applyFont="1" applyFill="1" applyBorder="1" applyAlignment="1" applyProtection="1">
      <alignment horizontal="left" vertical="center" wrapText="1"/>
      <protection locked="0"/>
    </xf>
    <xf numFmtId="0" fontId="40" fillId="0" borderId="37" xfId="0" applyFont="1" applyFill="1" applyBorder="1" applyAlignment="1" applyProtection="1">
      <alignment horizontal="left" vertical="center" wrapText="1"/>
      <protection locked="0"/>
    </xf>
    <xf numFmtId="0" fontId="40" fillId="0" borderId="45" xfId="0" applyFont="1" applyFill="1" applyBorder="1" applyAlignment="1" applyProtection="1">
      <alignment horizontal="left" vertical="center" wrapText="1"/>
      <protection locked="0"/>
    </xf>
    <xf numFmtId="0" fontId="40" fillId="0" borderId="1" xfId="0" applyFont="1" applyFill="1" applyBorder="1" applyAlignment="1" applyProtection="1">
      <alignment horizontal="left" vertical="center" wrapText="1"/>
      <protection locked="0"/>
    </xf>
    <xf numFmtId="0" fontId="40" fillId="0" borderId="12" xfId="0" applyFont="1" applyFill="1" applyBorder="1" applyAlignment="1" applyProtection="1">
      <alignment horizontal="left" vertical="center" wrapText="1"/>
      <protection locked="0"/>
    </xf>
    <xf numFmtId="186" fontId="40" fillId="0" borderId="93" xfId="0" applyNumberFormat="1" applyFont="1" applyFill="1" applyBorder="1" applyAlignment="1" applyProtection="1">
      <alignment vertical="center" shrinkToFit="1"/>
      <protection locked="0"/>
    </xf>
    <xf numFmtId="186" fontId="40" fillId="0" borderId="28" xfId="0" applyNumberFormat="1" applyFont="1" applyFill="1" applyBorder="1" applyAlignment="1" applyProtection="1">
      <alignment vertical="center" shrinkToFit="1"/>
      <protection locked="0"/>
    </xf>
    <xf numFmtId="0" fontId="40" fillId="0" borderId="67" xfId="0" applyFont="1" applyFill="1" applyBorder="1" applyAlignment="1" applyProtection="1">
      <alignment horizontal="left" vertical="center" wrapText="1"/>
      <protection locked="0"/>
    </xf>
    <xf numFmtId="0" fontId="40" fillId="0" borderId="68" xfId="0" applyFont="1" applyFill="1" applyBorder="1" applyAlignment="1" applyProtection="1">
      <alignment horizontal="left" vertical="center" wrapText="1"/>
      <protection locked="0"/>
    </xf>
    <xf numFmtId="0" fontId="40" fillId="0" borderId="5" xfId="0" applyFont="1" applyFill="1" applyBorder="1" applyAlignment="1" applyProtection="1">
      <alignment horizontal="left" vertical="center" wrapText="1"/>
      <protection locked="0"/>
    </xf>
    <xf numFmtId="0" fontId="40" fillId="0" borderId="9" xfId="0" applyFont="1" applyFill="1" applyBorder="1" applyAlignment="1" applyProtection="1">
      <alignment horizontal="left" vertical="center" wrapText="1"/>
      <protection locked="0"/>
    </xf>
    <xf numFmtId="186" fontId="40" fillId="0" borderId="26" xfId="0" applyNumberFormat="1" applyFont="1" applyFill="1" applyBorder="1" applyAlignment="1" applyProtection="1">
      <alignment vertical="center" shrinkToFit="1"/>
      <protection locked="0"/>
    </xf>
    <xf numFmtId="0" fontId="20" fillId="0" borderId="35" xfId="0" applyFont="1" applyFill="1" applyBorder="1" applyAlignment="1" applyProtection="1">
      <alignment horizontal="center" vertical="center"/>
    </xf>
    <xf numFmtId="0" fontId="20" fillId="0" borderId="36" xfId="0" applyFont="1" applyFill="1" applyBorder="1" applyAlignment="1" applyProtection="1">
      <alignment horizontal="center" vertical="center"/>
    </xf>
    <xf numFmtId="0" fontId="20" fillId="0" borderId="37" xfId="0" applyFont="1" applyFill="1" applyBorder="1" applyAlignment="1" applyProtection="1">
      <alignment horizontal="center" vertical="center"/>
    </xf>
    <xf numFmtId="0" fontId="20" fillId="0" borderId="40" xfId="0" applyFont="1" applyFill="1" applyBorder="1" applyAlignment="1" applyProtection="1">
      <alignment horizontal="center" vertical="center"/>
    </xf>
    <xf numFmtId="0" fontId="20" fillId="0" borderId="41" xfId="0" applyFont="1" applyFill="1" applyBorder="1" applyAlignment="1" applyProtection="1">
      <alignment horizontal="center" vertical="center"/>
    </xf>
    <xf numFmtId="0" fontId="20" fillId="0" borderId="42" xfId="0" applyFont="1" applyFill="1" applyBorder="1" applyAlignment="1" applyProtection="1">
      <alignment horizontal="center" vertical="center"/>
    </xf>
    <xf numFmtId="186" fontId="40" fillId="0" borderId="93" xfId="0" applyNumberFormat="1" applyFont="1" applyFill="1" applyBorder="1" applyAlignment="1" applyProtection="1">
      <alignment horizontal="right" vertical="center" shrinkToFit="1"/>
    </xf>
    <xf numFmtId="186" fontId="40" fillId="0" borderId="97" xfId="0" applyNumberFormat="1" applyFont="1" applyFill="1" applyBorder="1" applyAlignment="1" applyProtection="1">
      <alignment horizontal="right" vertical="center" shrinkToFit="1"/>
    </xf>
    <xf numFmtId="0" fontId="23" fillId="0" borderId="104" xfId="0" applyFont="1" applyFill="1" applyBorder="1" applyAlignment="1" applyProtection="1">
      <alignment horizontal="center" vertical="center"/>
    </xf>
    <xf numFmtId="0" fontId="23" fillId="0" borderId="105" xfId="0" applyFont="1" applyFill="1" applyBorder="1" applyAlignment="1" applyProtection="1">
      <alignment horizontal="center" vertical="center"/>
    </xf>
    <xf numFmtId="0" fontId="0" fillId="0" borderId="36" xfId="0" applyFont="1" applyFill="1" applyBorder="1" applyAlignment="1" applyProtection="1">
      <alignment horizontal="left" vertical="center" shrinkToFit="1"/>
    </xf>
    <xf numFmtId="0" fontId="0" fillId="0" borderId="36" xfId="0" applyFont="1" applyFill="1" applyBorder="1" applyAlignment="1" applyProtection="1">
      <alignment vertical="center" shrinkToFit="1"/>
    </xf>
    <xf numFmtId="0" fontId="40" fillId="0" borderId="36" xfId="0" applyFont="1" applyFill="1" applyBorder="1" applyAlignment="1" applyProtection="1">
      <alignment horizontal="center" vertical="center"/>
    </xf>
    <xf numFmtId="0" fontId="0" fillId="0" borderId="41" xfId="0" applyFill="1" applyBorder="1" applyAlignment="1" applyProtection="1">
      <alignment horizontal="center" vertical="center"/>
    </xf>
    <xf numFmtId="0" fontId="20" fillId="0" borderId="50"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7" xfId="0" applyFont="1" applyFill="1" applyBorder="1" applyAlignment="1" applyProtection="1">
      <alignment horizontal="center" vertical="center"/>
    </xf>
    <xf numFmtId="0" fontId="69" fillId="0" borderId="35" xfId="0" applyFont="1" applyFill="1" applyBorder="1" applyAlignment="1" applyProtection="1">
      <alignment horizontal="center" vertical="center"/>
    </xf>
    <xf numFmtId="0" fontId="69" fillId="0" borderId="36" xfId="0" applyFont="1" applyFill="1" applyBorder="1" applyAlignment="1" applyProtection="1">
      <alignment horizontal="center" vertical="center"/>
    </xf>
    <xf numFmtId="0" fontId="40" fillId="0" borderId="40" xfId="0" applyFont="1" applyFill="1" applyBorder="1" applyAlignment="1" applyProtection="1">
      <alignment horizontal="left" vertical="center" wrapText="1"/>
      <protection locked="0"/>
    </xf>
    <xf numFmtId="0" fontId="40" fillId="0" borderId="4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186" fontId="40" fillId="0" borderId="97" xfId="0" applyNumberFormat="1" applyFont="1" applyFill="1" applyBorder="1" applyAlignment="1" applyProtection="1">
      <alignment vertical="center" shrinkToFit="1"/>
      <protection locked="0"/>
    </xf>
    <xf numFmtId="0" fontId="40" fillId="0" borderId="107" xfId="0" applyFont="1" applyFill="1" applyBorder="1" applyAlignment="1" applyProtection="1">
      <alignment horizontal="left" vertical="center" wrapText="1"/>
      <protection locked="0"/>
    </xf>
    <xf numFmtId="0" fontId="40" fillId="0" borderId="10" xfId="0" applyFont="1" applyFill="1" applyBorder="1" applyAlignment="1" applyProtection="1">
      <alignment horizontal="left" vertical="center" wrapText="1"/>
      <protection locked="0"/>
    </xf>
    <xf numFmtId="0" fontId="40" fillId="0" borderId="3" xfId="0" applyFont="1" applyFill="1" applyBorder="1" applyAlignment="1" applyProtection="1">
      <alignment horizontal="left" vertical="center" wrapText="1"/>
      <protection locked="0"/>
    </xf>
    <xf numFmtId="0" fontId="40" fillId="0" borderId="4" xfId="0" applyFont="1" applyFill="1" applyBorder="1" applyAlignment="1" applyProtection="1">
      <alignment horizontal="left" vertical="center" wrapText="1"/>
      <protection locked="0"/>
    </xf>
    <xf numFmtId="0" fontId="40" fillId="0" borderId="106" xfId="0" applyFont="1" applyFill="1" applyBorder="1" applyAlignment="1" applyProtection="1">
      <alignment horizontal="left" vertical="center" wrapText="1"/>
      <protection locked="0"/>
    </xf>
    <xf numFmtId="0" fontId="40" fillId="0" borderId="61" xfId="0" applyFont="1" applyFill="1" applyBorder="1" applyAlignment="1" applyProtection="1">
      <alignment horizontal="left" vertical="center" wrapText="1"/>
      <protection locked="0"/>
    </xf>
    <xf numFmtId="0" fontId="40" fillId="0" borderId="60" xfId="0" applyFont="1" applyFill="1" applyBorder="1" applyAlignment="1" applyProtection="1">
      <alignment horizontal="left" vertical="center" wrapText="1"/>
      <protection locked="0"/>
    </xf>
    <xf numFmtId="0" fontId="40" fillId="0" borderId="63" xfId="0" applyFont="1" applyFill="1" applyBorder="1" applyAlignment="1" applyProtection="1">
      <alignment horizontal="left" vertical="center" wrapText="1"/>
      <protection locked="0"/>
    </xf>
    <xf numFmtId="0" fontId="40" fillId="0" borderId="108" xfId="0" applyFont="1" applyFill="1" applyBorder="1" applyAlignment="1" applyProtection="1">
      <alignment horizontal="left" vertical="center" wrapText="1"/>
      <protection locked="0"/>
    </xf>
    <xf numFmtId="0" fontId="40" fillId="0" borderId="79" xfId="0" applyFont="1" applyFill="1" applyBorder="1" applyAlignment="1" applyProtection="1">
      <alignment horizontal="left" vertical="center" wrapText="1"/>
      <protection locked="0"/>
    </xf>
    <xf numFmtId="0" fontId="40" fillId="0" borderId="77" xfId="0" applyFont="1" applyFill="1" applyBorder="1" applyAlignment="1" applyProtection="1">
      <alignment horizontal="left" vertical="center" wrapText="1"/>
      <protection locked="0"/>
    </xf>
    <xf numFmtId="0" fontId="40" fillId="0" borderId="78" xfId="0" applyFont="1" applyFill="1" applyBorder="1" applyAlignment="1" applyProtection="1">
      <alignment horizontal="left" vertical="center" wrapText="1"/>
      <protection locked="0"/>
    </xf>
    <xf numFmtId="0" fontId="40" fillId="0" borderId="53" xfId="0" applyFont="1" applyFill="1" applyBorder="1" applyAlignment="1" applyProtection="1">
      <alignment horizontal="left" vertical="center" wrapText="1"/>
    </xf>
    <xf numFmtId="0" fontId="40" fillId="0" borderId="54" xfId="0" applyFont="1" applyFill="1" applyBorder="1" applyAlignment="1" applyProtection="1">
      <alignment horizontal="left" vertical="center" wrapText="1"/>
    </xf>
    <xf numFmtId="0" fontId="40" fillId="0" borderId="57" xfId="0" applyFont="1" applyFill="1" applyBorder="1" applyAlignment="1" applyProtection="1">
      <alignment horizontal="left" vertical="center" wrapText="1"/>
    </xf>
    <xf numFmtId="0" fontId="29" fillId="0" borderId="35" xfId="0" applyFont="1" applyFill="1" applyBorder="1" applyAlignment="1" applyProtection="1">
      <alignment horizontal="left" vertical="top" wrapText="1"/>
      <protection locked="0"/>
    </xf>
    <xf numFmtId="0" fontId="29" fillId="0" borderId="36" xfId="0" applyFont="1" applyFill="1" applyBorder="1" applyAlignment="1" applyProtection="1">
      <alignment horizontal="left" vertical="top" wrapText="1"/>
      <protection locked="0"/>
    </xf>
    <xf numFmtId="0" fontId="29" fillId="0" borderId="39" xfId="0" applyFont="1" applyFill="1" applyBorder="1" applyAlignment="1" applyProtection="1">
      <alignment horizontal="left" vertical="top" wrapText="1"/>
      <protection locked="0"/>
    </xf>
    <xf numFmtId="0" fontId="29" fillId="0" borderId="50" xfId="0" applyFont="1" applyFill="1" applyBorder="1" applyAlignment="1" applyProtection="1">
      <alignment horizontal="left" vertical="top" wrapText="1"/>
      <protection locked="0"/>
    </xf>
    <xf numFmtId="0" fontId="29" fillId="0" borderId="0" xfId="0" applyFont="1" applyFill="1" applyBorder="1" applyAlignment="1" applyProtection="1">
      <alignment horizontal="left" vertical="top" wrapText="1"/>
      <protection locked="0"/>
    </xf>
    <xf numFmtId="0" fontId="29" fillId="0" borderId="52" xfId="0" applyFont="1" applyFill="1" applyBorder="1" applyAlignment="1" applyProtection="1">
      <alignment horizontal="left" vertical="top" wrapText="1"/>
      <protection locked="0"/>
    </xf>
    <xf numFmtId="0" fontId="29" fillId="0" borderId="40" xfId="0" applyFont="1" applyFill="1" applyBorder="1" applyAlignment="1" applyProtection="1">
      <alignment horizontal="left" vertical="top" wrapText="1"/>
      <protection locked="0"/>
    </xf>
    <xf numFmtId="0" fontId="29" fillId="0" borderId="41" xfId="0" applyFont="1" applyFill="1" applyBorder="1" applyAlignment="1" applyProtection="1">
      <alignment horizontal="left" vertical="top" wrapText="1"/>
      <protection locked="0"/>
    </xf>
    <xf numFmtId="0" fontId="29" fillId="0" borderId="44" xfId="0" applyFont="1" applyFill="1" applyBorder="1" applyAlignment="1" applyProtection="1">
      <alignment horizontal="left" vertical="top" wrapText="1"/>
      <protection locked="0"/>
    </xf>
    <xf numFmtId="0" fontId="41" fillId="0" borderId="115" xfId="0" applyFont="1" applyFill="1" applyBorder="1" applyAlignment="1" applyProtection="1">
      <alignment horizontal="center" vertical="center" wrapText="1"/>
    </xf>
    <xf numFmtId="0" fontId="41" fillId="0" borderId="117" xfId="0" applyFont="1" applyFill="1" applyBorder="1" applyAlignment="1" applyProtection="1">
      <alignment horizontal="center" vertical="center" wrapText="1"/>
    </xf>
    <xf numFmtId="0" fontId="41" fillId="0" borderId="118" xfId="0" applyFont="1" applyFill="1" applyBorder="1" applyAlignment="1" applyProtection="1">
      <alignment horizontal="center" vertical="center" wrapText="1"/>
    </xf>
    <xf numFmtId="0" fontId="40" fillId="0" borderId="53" xfId="0" applyFont="1" applyFill="1" applyBorder="1" applyAlignment="1" applyProtection="1">
      <alignment horizontal="center" vertical="center"/>
      <protection locked="0"/>
    </xf>
    <xf numFmtId="0" fontId="40" fillId="0" borderId="54" xfId="0" applyFont="1" applyFill="1" applyBorder="1" applyAlignment="1" applyProtection="1">
      <alignment horizontal="center" vertical="center"/>
      <protection locked="0"/>
    </xf>
    <xf numFmtId="0" fontId="40" fillId="0" borderId="54" xfId="0" applyFont="1" applyFill="1" applyBorder="1" applyAlignment="1" applyProtection="1">
      <alignment horizontal="center" vertical="center"/>
    </xf>
    <xf numFmtId="0" fontId="40" fillId="0" borderId="53" xfId="0" applyFont="1" applyFill="1" applyBorder="1" applyAlignment="1" applyProtection="1">
      <alignment horizontal="center" vertical="center"/>
    </xf>
    <xf numFmtId="0" fontId="40" fillId="0" borderId="54" xfId="0" applyFont="1" applyFill="1" applyBorder="1" applyAlignment="1" applyProtection="1">
      <alignment horizontal="left" vertical="center" shrinkToFit="1"/>
      <protection locked="0"/>
    </xf>
    <xf numFmtId="0" fontId="40" fillId="0" borderId="57" xfId="0" applyFont="1" applyFill="1" applyBorder="1" applyAlignment="1" applyProtection="1">
      <alignment horizontal="left" vertical="center" shrinkToFit="1"/>
      <protection locked="0"/>
    </xf>
    <xf numFmtId="0" fontId="20" fillId="0" borderId="53" xfId="0" applyFont="1" applyFill="1" applyBorder="1" applyAlignment="1" applyProtection="1">
      <alignment horizontal="left" vertical="top" wrapText="1"/>
      <protection locked="0"/>
    </xf>
    <xf numFmtId="0" fontId="20" fillId="0" borderId="54" xfId="0" applyFont="1" applyFill="1" applyBorder="1" applyAlignment="1" applyProtection="1">
      <alignment horizontal="left" vertical="top" wrapText="1"/>
      <protection locked="0"/>
    </xf>
    <xf numFmtId="0" fontId="20" fillId="0" borderId="57" xfId="0" applyFont="1" applyFill="1" applyBorder="1" applyAlignment="1" applyProtection="1">
      <alignment horizontal="left" vertical="top" wrapText="1"/>
      <protection locked="0"/>
    </xf>
    <xf numFmtId="0" fontId="40" fillId="0" borderId="57" xfId="0" applyFont="1" applyFill="1" applyBorder="1" applyAlignment="1" applyProtection="1">
      <alignment horizontal="center" vertical="center"/>
    </xf>
    <xf numFmtId="0" fontId="20" fillId="0" borderId="3" xfId="0" applyFont="1" applyFill="1" applyBorder="1" applyAlignment="1" applyProtection="1">
      <alignment horizontal="center" vertical="center"/>
      <protection locked="0"/>
    </xf>
    <xf numFmtId="0" fontId="20" fillId="0" borderId="4" xfId="0" applyFont="1" applyFill="1" applyBorder="1" applyAlignment="1" applyProtection="1">
      <alignment horizontal="center" vertical="center"/>
      <protection locked="0"/>
    </xf>
    <xf numFmtId="0" fontId="20" fillId="0" borderId="10" xfId="0" applyFont="1" applyFill="1" applyBorder="1" applyAlignment="1" applyProtection="1">
      <alignment horizontal="center" vertical="center"/>
      <protection locked="0"/>
    </xf>
    <xf numFmtId="0" fontId="40" fillId="0" borderId="2" xfId="0" applyFont="1" applyFill="1" applyBorder="1" applyAlignment="1" applyProtection="1">
      <alignment horizontal="left" vertical="center"/>
    </xf>
    <xf numFmtId="0" fontId="40" fillId="0" borderId="108" xfId="0" applyFont="1" applyFill="1" applyBorder="1" applyAlignment="1" applyProtection="1">
      <alignment horizontal="center" vertical="center"/>
    </xf>
    <xf numFmtId="0" fontId="40" fillId="0" borderId="78" xfId="0" applyFont="1" applyFill="1" applyBorder="1" applyAlignment="1" applyProtection="1">
      <alignment horizontal="center" vertical="center"/>
    </xf>
    <xf numFmtId="0" fontId="40" fillId="0" borderId="41" xfId="0" applyFont="1" applyFill="1" applyBorder="1" applyAlignment="1" applyProtection="1">
      <alignment horizontal="center" vertical="center"/>
    </xf>
    <xf numFmtId="0" fontId="40" fillId="0" borderId="44" xfId="0" applyFont="1" applyFill="1" applyBorder="1" applyAlignment="1" applyProtection="1">
      <alignment horizontal="center" vertical="center"/>
    </xf>
    <xf numFmtId="0" fontId="40" fillId="0" borderId="73" xfId="0" applyFont="1" applyFill="1" applyBorder="1" applyAlignment="1" applyProtection="1">
      <alignment horizontal="center" vertical="center" textRotation="255"/>
    </xf>
    <xf numFmtId="0" fontId="40" fillId="0" borderId="95" xfId="0" applyFont="1" applyFill="1" applyBorder="1" applyAlignment="1" applyProtection="1">
      <alignment horizontal="center" vertical="center" textRotation="255"/>
    </xf>
    <xf numFmtId="0" fontId="40" fillId="0" borderId="28" xfId="0" applyFont="1" applyFill="1" applyBorder="1" applyAlignment="1" applyProtection="1">
      <alignment horizontal="left" vertical="center"/>
    </xf>
    <xf numFmtId="0" fontId="20" fillId="0" borderId="11" xfId="0" applyFont="1" applyFill="1" applyBorder="1" applyAlignment="1" applyProtection="1">
      <alignment horizontal="center" vertical="center"/>
      <protection locked="0"/>
    </xf>
    <xf numFmtId="0" fontId="20" fillId="0" borderId="1" xfId="0" applyFont="1" applyFill="1" applyBorder="1" applyAlignment="1" applyProtection="1">
      <alignment horizontal="center" vertical="center"/>
      <protection locked="0"/>
    </xf>
    <xf numFmtId="0" fontId="20" fillId="0" borderId="12" xfId="0" applyFont="1" applyFill="1" applyBorder="1" applyAlignment="1" applyProtection="1">
      <alignment horizontal="center" vertical="center"/>
      <protection locked="0"/>
    </xf>
    <xf numFmtId="0" fontId="20" fillId="0" borderId="112" xfId="0" applyFont="1" applyFill="1" applyBorder="1" applyAlignment="1" applyProtection="1">
      <alignment horizontal="center" vertical="center"/>
      <protection locked="0"/>
    </xf>
    <xf numFmtId="0" fontId="20" fillId="0" borderId="113" xfId="0" applyFont="1" applyFill="1" applyBorder="1" applyAlignment="1" applyProtection="1">
      <alignment horizontal="center" vertical="center"/>
      <protection locked="0"/>
    </xf>
    <xf numFmtId="0" fontId="20" fillId="0" borderId="114" xfId="0" applyFont="1" applyFill="1" applyBorder="1" applyAlignment="1" applyProtection="1">
      <alignment horizontal="center" vertical="center"/>
      <protection locked="0"/>
    </xf>
    <xf numFmtId="0" fontId="40" fillId="0" borderId="2" xfId="0" applyFont="1" applyFill="1" applyBorder="1" applyAlignment="1" applyProtection="1">
      <alignment horizontal="center" vertical="center"/>
    </xf>
    <xf numFmtId="0" fontId="40" fillId="0" borderId="75" xfId="0" applyFont="1" applyFill="1" applyBorder="1" applyAlignment="1" applyProtection="1">
      <alignment horizontal="center" vertical="center" textRotation="255"/>
    </xf>
    <xf numFmtId="0" fontId="40" fillId="0" borderId="62" xfId="0" applyFont="1" applyFill="1" applyBorder="1" applyAlignment="1" applyProtection="1">
      <alignment horizontal="center" vertical="center" textRotation="255"/>
    </xf>
    <xf numFmtId="0" fontId="40" fillId="0" borderId="110" xfId="0" applyFont="1" applyFill="1" applyBorder="1" applyAlignment="1" applyProtection="1">
      <alignment horizontal="center" vertical="center" textRotation="255"/>
    </xf>
    <xf numFmtId="0" fontId="40" fillId="0" borderId="111" xfId="0" applyFont="1" applyFill="1" applyBorder="1" applyAlignment="1" applyProtection="1">
      <alignment horizontal="left" vertical="center"/>
    </xf>
    <xf numFmtId="0" fontId="20" fillId="0" borderId="132" xfId="0" applyFont="1" applyFill="1" applyBorder="1" applyAlignment="1" applyProtection="1">
      <alignment horizontal="center" vertical="center"/>
      <protection locked="0"/>
    </xf>
    <xf numFmtId="0" fontId="20" fillId="0" borderId="133" xfId="0" applyFont="1" applyFill="1" applyBorder="1" applyAlignment="1" applyProtection="1">
      <alignment horizontal="center" vertical="center"/>
      <protection locked="0"/>
    </xf>
    <xf numFmtId="0" fontId="20" fillId="0" borderId="134" xfId="0" applyFont="1" applyFill="1" applyBorder="1" applyAlignment="1" applyProtection="1">
      <alignment horizontal="center" vertical="center"/>
      <protection locked="0"/>
    </xf>
    <xf numFmtId="0" fontId="20" fillId="0" borderId="3" xfId="0" applyFont="1" applyFill="1" applyBorder="1" applyAlignment="1" applyProtection="1">
      <alignment horizontal="center" vertical="center" shrinkToFit="1"/>
    </xf>
    <xf numFmtId="0" fontId="20" fillId="0" borderId="4" xfId="0" applyFont="1" applyFill="1" applyBorder="1" applyAlignment="1" applyProtection="1">
      <alignment horizontal="center" vertical="center" shrinkToFit="1"/>
    </xf>
    <xf numFmtId="0" fontId="42" fillId="0" borderId="4" xfId="0" applyFont="1" applyFill="1" applyBorder="1" applyAlignment="1" applyProtection="1">
      <alignment vertical="center" shrinkToFit="1"/>
    </xf>
    <xf numFmtId="0" fontId="42" fillId="0" borderId="10" xfId="0" applyFont="1" applyFill="1" applyBorder="1" applyAlignment="1" applyProtection="1">
      <alignment vertical="center" shrinkToFit="1"/>
    </xf>
    <xf numFmtId="0" fontId="40" fillId="0" borderId="0" xfId="0" applyFont="1" applyFill="1" applyBorder="1" applyAlignment="1" applyProtection="1">
      <alignment horizontal="left" vertical="center" wrapText="1"/>
    </xf>
    <xf numFmtId="0" fontId="40" fillId="0" borderId="52" xfId="0" applyFont="1" applyFill="1" applyBorder="1" applyAlignment="1" applyProtection="1">
      <alignment horizontal="left" vertical="center" wrapText="1"/>
    </xf>
    <xf numFmtId="0" fontId="40" fillId="0" borderId="1"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52" xfId="0" applyFont="1" applyFill="1" applyBorder="1" applyAlignment="1" applyProtection="1">
      <alignment horizontal="center" vertical="center" wrapText="1"/>
    </xf>
    <xf numFmtId="0" fontId="0" fillId="0" borderId="0" xfId="0" applyFont="1" applyBorder="1" applyAlignment="1" applyProtection="1">
      <alignment horizontal="left" vertical="center" wrapText="1"/>
    </xf>
    <xf numFmtId="0" fontId="0" fillId="0" borderId="52" xfId="0" applyFont="1" applyBorder="1" applyAlignment="1" applyProtection="1">
      <alignment horizontal="left" vertical="center" wrapText="1"/>
    </xf>
    <xf numFmtId="0" fontId="40" fillId="0" borderId="50" xfId="0" applyFont="1" applyFill="1" applyBorder="1" applyAlignment="1" applyProtection="1">
      <alignment horizontal="left" vertical="top" wrapText="1"/>
    </xf>
    <xf numFmtId="0" fontId="0" fillId="0" borderId="0" xfId="0" applyFont="1" applyBorder="1" applyAlignment="1" applyProtection="1">
      <alignment horizontal="left" vertical="top" wrapText="1"/>
    </xf>
    <xf numFmtId="0" fontId="0" fillId="0" borderId="52" xfId="0" applyFont="1" applyBorder="1" applyAlignment="1" applyProtection="1">
      <alignment horizontal="left" vertical="top" wrapText="1"/>
    </xf>
    <xf numFmtId="0" fontId="40" fillId="0" borderId="50" xfId="0" applyFont="1" applyFill="1" applyBorder="1" applyAlignment="1" applyProtection="1">
      <alignment vertical="center" wrapText="1"/>
    </xf>
    <xf numFmtId="0" fontId="40" fillId="0" borderId="0" xfId="0" applyFont="1" applyFill="1" applyBorder="1" applyAlignment="1" applyProtection="1">
      <alignment vertical="center" wrapText="1"/>
    </xf>
    <xf numFmtId="0" fontId="40" fillId="0" borderId="52" xfId="0" applyFont="1" applyFill="1" applyBorder="1" applyAlignment="1" applyProtection="1">
      <alignment vertical="center" wrapText="1"/>
    </xf>
    <xf numFmtId="0" fontId="40" fillId="0" borderId="50" xfId="0" applyFont="1" applyFill="1" applyBorder="1" applyAlignment="1" applyProtection="1">
      <alignment horizontal="left" vertical="center" wrapText="1"/>
    </xf>
    <xf numFmtId="0" fontId="40" fillId="0" borderId="0" xfId="0" applyFont="1" applyFill="1" applyBorder="1" applyAlignment="1" applyProtection="1">
      <alignment horizontal="left" vertical="center"/>
    </xf>
    <xf numFmtId="0" fontId="40" fillId="0" borderId="52" xfId="0" applyFont="1" applyFill="1" applyBorder="1" applyAlignment="1" applyProtection="1">
      <alignment horizontal="left" vertical="center"/>
    </xf>
    <xf numFmtId="0" fontId="40" fillId="0" borderId="50" xfId="0" applyFont="1" applyFill="1" applyBorder="1" applyAlignment="1" applyProtection="1">
      <alignment horizontal="right" vertical="center" wrapText="1"/>
    </xf>
    <xf numFmtId="0" fontId="40" fillId="0" borderId="0" xfId="0" applyFont="1" applyFill="1" applyBorder="1" applyAlignment="1" applyProtection="1">
      <alignment horizontal="right" vertical="center" wrapText="1"/>
    </xf>
    <xf numFmtId="0" fontId="40" fillId="0" borderId="0" xfId="0" applyFont="1" applyFill="1" applyBorder="1" applyAlignment="1" applyProtection="1">
      <alignment vertical="center" shrinkToFit="1"/>
      <protection locked="0"/>
    </xf>
    <xf numFmtId="0" fontId="40" fillId="0" borderId="0" xfId="0" applyFont="1" applyFill="1" applyBorder="1" applyAlignment="1" applyProtection="1">
      <alignment horizontal="left" vertical="center" shrinkToFit="1"/>
    </xf>
    <xf numFmtId="0" fontId="40" fillId="0" borderId="52" xfId="0" applyFont="1" applyFill="1" applyBorder="1" applyAlignment="1" applyProtection="1">
      <alignment horizontal="left" vertical="center" shrinkToFit="1"/>
    </xf>
    <xf numFmtId="0" fontId="78" fillId="0" borderId="50" xfId="0" applyFont="1" applyFill="1" applyBorder="1" applyAlignment="1" applyProtection="1">
      <alignment horizontal="left" vertical="center" wrapText="1"/>
    </xf>
    <xf numFmtId="0" fontId="78" fillId="0" borderId="0" xfId="0" applyFont="1" applyFill="1" applyBorder="1" applyAlignment="1" applyProtection="1">
      <alignment horizontal="left" vertical="center" wrapText="1"/>
    </xf>
    <xf numFmtId="0" fontId="78" fillId="0" borderId="52" xfId="0" applyFont="1" applyFill="1" applyBorder="1" applyAlignment="1" applyProtection="1">
      <alignment horizontal="left" vertical="center" wrapText="1"/>
    </xf>
    <xf numFmtId="0" fontId="40" fillId="0" borderId="50" xfId="0" applyFont="1" applyFill="1" applyBorder="1" applyAlignment="1" applyProtection="1">
      <alignment vertical="center"/>
    </xf>
    <xf numFmtId="0" fontId="40" fillId="0" borderId="6" xfId="0" applyFont="1" applyFill="1" applyBorder="1" applyAlignment="1" applyProtection="1">
      <alignment vertical="center" wrapText="1"/>
    </xf>
    <xf numFmtId="0" fontId="0" fillId="0" borderId="0" xfId="0" applyFont="1" applyAlignment="1" applyProtection="1">
      <alignment vertical="center" wrapText="1"/>
    </xf>
    <xf numFmtId="0" fontId="40" fillId="0" borderId="50"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0" fillId="0" borderId="0" xfId="0" applyFont="1" applyAlignment="1" applyProtection="1">
      <alignment horizontal="right" vertical="center" wrapText="1"/>
    </xf>
    <xf numFmtId="0" fontId="40" fillId="0" borderId="0" xfId="0" applyFont="1" applyFill="1"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52" xfId="0" applyBorder="1" applyAlignment="1" applyProtection="1">
      <alignment horizontal="center" vertical="center" wrapText="1"/>
      <protection locked="0"/>
    </xf>
    <xf numFmtId="0" fontId="78" fillId="0" borderId="50" xfId="0" applyFont="1" applyFill="1" applyBorder="1" applyAlignment="1" applyProtection="1">
      <alignment vertical="center" wrapText="1"/>
    </xf>
    <xf numFmtId="0" fontId="78" fillId="0" borderId="0" xfId="0" applyFont="1" applyFill="1" applyBorder="1" applyAlignment="1" applyProtection="1">
      <alignment vertical="center" wrapText="1"/>
    </xf>
    <xf numFmtId="0" fontId="78" fillId="0" borderId="52" xfId="0" applyFont="1" applyFill="1" applyBorder="1" applyAlignment="1" applyProtection="1">
      <alignment vertical="center" wrapText="1"/>
    </xf>
    <xf numFmtId="0" fontId="365" fillId="0" borderId="50" xfId="0" applyFont="1" applyFill="1" applyBorder="1" applyAlignment="1" applyProtection="1">
      <alignment horizontal="left" vertical="center" wrapText="1"/>
    </xf>
    <xf numFmtId="0" fontId="336" fillId="0" borderId="0" xfId="0" applyFont="1" applyBorder="1" applyAlignment="1" applyProtection="1">
      <alignment horizontal="left" vertical="center" wrapText="1"/>
    </xf>
    <xf numFmtId="0" fontId="336" fillId="0" borderId="52" xfId="0" applyFont="1" applyBorder="1" applyAlignment="1" applyProtection="1">
      <alignment horizontal="left" vertical="center" wrapText="1"/>
    </xf>
    <xf numFmtId="0" fontId="20" fillId="0" borderId="41" xfId="0" applyFont="1" applyFill="1" applyBorder="1" applyAlignment="1" applyProtection="1">
      <alignment horizontal="left" vertical="center" shrinkToFit="1"/>
    </xf>
    <xf numFmtId="0" fontId="40" fillId="0" borderId="54" xfId="0" applyFont="1" applyFill="1" applyBorder="1" applyAlignment="1" applyProtection="1">
      <alignment horizontal="center"/>
    </xf>
    <xf numFmtId="0" fontId="67" fillId="0" borderId="0" xfId="0" applyFont="1" applyFill="1" applyAlignment="1" applyProtection="1">
      <alignment horizontal="center" vertical="center"/>
    </xf>
    <xf numFmtId="0" fontId="40" fillId="0" borderId="0" xfId="0" applyFont="1" applyFill="1" applyAlignment="1" applyProtection="1">
      <alignment horizontal="center"/>
    </xf>
    <xf numFmtId="0" fontId="40" fillId="0" borderId="35" xfId="0" applyFont="1" applyFill="1" applyBorder="1" applyAlignment="1" applyProtection="1">
      <alignment horizontal="left" vertical="center"/>
    </xf>
    <xf numFmtId="0" fontId="40" fillId="0" borderId="36" xfId="0" applyFont="1" applyFill="1" applyBorder="1" applyAlignment="1" applyProtection="1">
      <alignment horizontal="left" vertical="center"/>
    </xf>
    <xf numFmtId="0" fontId="40" fillId="0" borderId="39" xfId="0" applyFont="1" applyFill="1" applyBorder="1" applyAlignment="1" applyProtection="1">
      <alignment horizontal="left" vertical="center"/>
    </xf>
    <xf numFmtId="0" fontId="40" fillId="0" borderId="50" xfId="0" applyFont="1" applyFill="1" applyBorder="1" applyAlignment="1" applyProtection="1">
      <alignment horizontal="left" vertical="center"/>
    </xf>
    <xf numFmtId="0" fontId="40" fillId="0" borderId="0" xfId="0" applyFont="1" applyFill="1" applyBorder="1" applyAlignment="1" applyProtection="1">
      <alignment horizontal="center"/>
    </xf>
    <xf numFmtId="0" fontId="40" fillId="0" borderId="52" xfId="0" applyFont="1" applyFill="1" applyBorder="1" applyAlignment="1" applyProtection="1">
      <alignment horizontal="center"/>
    </xf>
    <xf numFmtId="0" fontId="20" fillId="0" borderId="41" xfId="0" applyFont="1" applyFill="1" applyBorder="1" applyAlignment="1" applyProtection="1">
      <alignment horizontal="center" vertical="center" shrinkToFit="1"/>
    </xf>
    <xf numFmtId="0" fontId="148" fillId="0" borderId="0" xfId="0" applyFont="1" applyFill="1" applyAlignment="1" applyProtection="1">
      <alignment horizontal="center" vertical="center"/>
    </xf>
    <xf numFmtId="0" fontId="29" fillId="0" borderId="1" xfId="0" applyFont="1" applyFill="1" applyBorder="1" applyAlignment="1" applyProtection="1">
      <alignment horizontal="center" vertical="center"/>
    </xf>
    <xf numFmtId="0" fontId="37" fillId="0" borderId="1" xfId="0" applyFont="1" applyFill="1" applyBorder="1" applyAlignment="1" applyProtection="1">
      <alignment horizontal="center" vertical="center"/>
    </xf>
    <xf numFmtId="0" fontId="41" fillId="11" borderId="3" xfId="0" applyFont="1" applyFill="1" applyBorder="1" applyAlignment="1" applyProtection="1">
      <alignment horizontal="center" vertical="center"/>
    </xf>
    <xf numFmtId="0" fontId="41" fillId="11" borderId="10" xfId="0" applyFont="1" applyFill="1" applyBorder="1" applyAlignment="1" applyProtection="1">
      <alignment horizontal="center" vertical="center"/>
    </xf>
    <xf numFmtId="0" fontId="41" fillId="11" borderId="4" xfId="0" applyFont="1" applyFill="1" applyBorder="1" applyAlignment="1" applyProtection="1">
      <alignment horizontal="center" vertical="center"/>
    </xf>
    <xf numFmtId="0" fontId="41" fillId="0" borderId="130" xfId="0" applyFont="1" applyFill="1" applyBorder="1" applyAlignment="1" applyProtection="1">
      <alignment horizontal="center" vertical="center" wrapText="1"/>
    </xf>
    <xf numFmtId="0" fontId="41" fillId="0" borderId="4" xfId="0" applyFont="1" applyFill="1" applyBorder="1" applyAlignment="1" applyProtection="1">
      <alignment horizontal="center" vertical="center" wrapText="1"/>
    </xf>
    <xf numFmtId="0" fontId="41" fillId="0" borderId="4" xfId="0" applyFont="1" applyFill="1" applyBorder="1" applyAlignment="1" applyProtection="1">
      <alignment horizontal="left" vertical="center" wrapText="1"/>
    </xf>
    <xf numFmtId="0" fontId="41" fillId="0" borderId="10" xfId="0" applyFont="1" applyFill="1" applyBorder="1" applyAlignment="1" applyProtection="1">
      <alignment horizontal="left" vertical="center" wrapText="1"/>
    </xf>
    <xf numFmtId="0" fontId="0" fillId="0" borderId="26" xfId="0" applyFont="1" applyFill="1" applyBorder="1" applyAlignment="1" applyProtection="1">
      <alignment horizontal="center" vertical="center"/>
      <protection locked="0"/>
    </xf>
    <xf numFmtId="0" fontId="0" fillId="0" borderId="28" xfId="0" applyFont="1" applyFill="1" applyBorder="1" applyAlignment="1" applyProtection="1">
      <alignment horizontal="center" vertical="center"/>
      <protection locked="0"/>
    </xf>
    <xf numFmtId="0" fontId="41" fillId="0" borderId="26" xfId="0" applyFont="1" applyFill="1" applyBorder="1" applyAlignment="1" applyProtection="1">
      <alignment vertical="center" wrapText="1"/>
    </xf>
    <xf numFmtId="0" fontId="41" fillId="0" borderId="28" xfId="0" applyFont="1" applyFill="1" applyBorder="1" applyAlignment="1" applyProtection="1">
      <alignment vertical="center" wrapText="1"/>
    </xf>
    <xf numFmtId="58" fontId="41" fillId="0" borderId="130" xfId="0" applyNumberFormat="1" applyFont="1" applyFill="1" applyBorder="1" applyAlignment="1" applyProtection="1">
      <alignment horizontal="center" vertical="center" wrapText="1"/>
      <protection locked="0"/>
    </xf>
    <xf numFmtId="58" fontId="41" fillId="0" borderId="4" xfId="0" applyNumberFormat="1" applyFont="1" applyFill="1" applyBorder="1" applyAlignment="1" applyProtection="1">
      <alignment horizontal="center" vertical="center" wrapText="1"/>
      <protection locked="0"/>
    </xf>
    <xf numFmtId="58" fontId="41" fillId="0" borderId="10" xfId="0" applyNumberFormat="1" applyFont="1" applyFill="1" applyBorder="1" applyAlignment="1" applyProtection="1">
      <alignment horizontal="center" vertical="center" wrapText="1"/>
      <protection locked="0"/>
    </xf>
    <xf numFmtId="0" fontId="41" fillId="11" borderId="26" xfId="0" applyFont="1" applyFill="1" applyBorder="1" applyAlignment="1" applyProtection="1">
      <alignment horizontal="center" vertical="center"/>
      <protection locked="0"/>
    </xf>
    <xf numFmtId="0" fontId="41" fillId="11" borderId="27" xfId="0" applyFont="1" applyFill="1" applyBorder="1" applyAlignment="1" applyProtection="1">
      <alignment horizontal="center" vertical="center"/>
      <protection locked="0"/>
    </xf>
    <xf numFmtId="0" fontId="41" fillId="11" borderId="97" xfId="0" applyFont="1" applyFill="1" applyBorder="1" applyAlignment="1" applyProtection="1">
      <alignment horizontal="center" vertical="center"/>
      <protection locked="0"/>
    </xf>
    <xf numFmtId="0" fontId="41" fillId="0" borderId="8" xfId="0" applyFont="1" applyFill="1" applyBorder="1" applyAlignment="1" applyProtection="1">
      <alignment vertical="center" wrapText="1"/>
      <protection locked="0"/>
    </xf>
    <xf numFmtId="0" fontId="41" fillId="0" borderId="9" xfId="0" applyFont="1" applyFill="1" applyBorder="1" applyAlignment="1" applyProtection="1">
      <alignment vertical="center" wrapText="1"/>
      <protection locked="0"/>
    </xf>
    <xf numFmtId="0" fontId="41" fillId="0" borderId="11" xfId="0" applyFont="1" applyFill="1" applyBorder="1" applyAlignment="1" applyProtection="1">
      <alignment vertical="center" wrapText="1"/>
      <protection locked="0"/>
    </xf>
    <xf numFmtId="0" fontId="41" fillId="0" borderId="12" xfId="0" applyFont="1" applyFill="1" applyBorder="1" applyAlignment="1" applyProtection="1">
      <alignment vertical="center" wrapText="1"/>
      <protection locked="0"/>
    </xf>
    <xf numFmtId="0" fontId="41" fillId="0" borderId="5" xfId="0" applyFont="1" applyFill="1" applyBorder="1" applyAlignment="1" applyProtection="1">
      <alignment vertical="center" wrapText="1"/>
      <protection locked="0"/>
    </xf>
    <xf numFmtId="0" fontId="41" fillId="0" borderId="150" xfId="0" applyFont="1" applyFill="1" applyBorder="1" applyAlignment="1" applyProtection="1">
      <alignment horizontal="center" vertical="center" wrapText="1"/>
      <protection locked="0"/>
    </xf>
    <xf numFmtId="0" fontId="41" fillId="0" borderId="33" xfId="0" applyFont="1" applyFill="1" applyBorder="1" applyAlignment="1" applyProtection="1">
      <alignment horizontal="center" vertical="center" wrapText="1"/>
      <protection locked="0"/>
    </xf>
    <xf numFmtId="0" fontId="41" fillId="11" borderId="33" xfId="0" applyFont="1" applyFill="1" applyBorder="1" applyAlignment="1" applyProtection="1">
      <alignment horizontal="center" vertical="center" wrapText="1"/>
    </xf>
    <xf numFmtId="0" fontId="41" fillId="11" borderId="149" xfId="0" applyFont="1" applyFill="1" applyBorder="1" applyAlignment="1" applyProtection="1">
      <alignment horizontal="center" vertical="center" wrapText="1"/>
    </xf>
    <xf numFmtId="0" fontId="41" fillId="0" borderId="34" xfId="0" applyFont="1" applyFill="1" applyBorder="1" applyAlignment="1" applyProtection="1">
      <alignment horizontal="center" vertical="center" wrapText="1"/>
      <protection locked="0"/>
    </xf>
    <xf numFmtId="0" fontId="0" fillId="0" borderId="97" xfId="0" applyFont="1" applyFill="1" applyBorder="1" applyAlignment="1" applyProtection="1">
      <alignment horizontal="center" vertical="center"/>
      <protection locked="0"/>
    </xf>
    <xf numFmtId="0" fontId="41" fillId="0" borderId="97" xfId="0" applyFont="1" applyFill="1" applyBorder="1" applyAlignment="1" applyProtection="1">
      <alignment vertical="center" wrapText="1"/>
    </xf>
    <xf numFmtId="0" fontId="41" fillId="0" borderId="173" xfId="0" applyFont="1" applyFill="1" applyBorder="1" applyAlignment="1" applyProtection="1">
      <alignment horizontal="center" vertical="center" wrapText="1"/>
    </xf>
    <xf numFmtId="0" fontId="41" fillId="0" borderId="174" xfId="0" applyFont="1" applyFill="1" applyBorder="1" applyAlignment="1" applyProtection="1">
      <alignment horizontal="center" vertical="center" wrapText="1"/>
    </xf>
    <xf numFmtId="0" fontId="41" fillId="0" borderId="176" xfId="0" applyFont="1" applyFill="1" applyBorder="1" applyAlignment="1" applyProtection="1">
      <alignment horizontal="center" vertical="center" wrapText="1"/>
      <protection locked="0"/>
    </xf>
    <xf numFmtId="0" fontId="41" fillId="0" borderId="78" xfId="0" applyFont="1" applyFill="1" applyBorder="1" applyAlignment="1" applyProtection="1">
      <alignment horizontal="center" vertical="center" wrapText="1"/>
      <protection locked="0"/>
    </xf>
    <xf numFmtId="0" fontId="41" fillId="11" borderId="11" xfId="0" applyFont="1" applyFill="1" applyBorder="1" applyAlignment="1" applyProtection="1">
      <alignment horizontal="center" vertical="center"/>
    </xf>
    <xf numFmtId="0" fontId="41" fillId="11" borderId="12" xfId="0" applyFont="1" applyFill="1" applyBorder="1" applyAlignment="1" applyProtection="1">
      <alignment horizontal="center" vertical="center"/>
    </xf>
    <xf numFmtId="0" fontId="41" fillId="11" borderId="1" xfId="0" applyFont="1" applyFill="1" applyBorder="1" applyAlignment="1" applyProtection="1">
      <alignment horizontal="center" vertical="center"/>
    </xf>
    <xf numFmtId="0" fontId="0" fillId="0" borderId="27" xfId="0" applyFont="1" applyFill="1" applyBorder="1" applyAlignment="1" applyProtection="1">
      <alignment horizontal="center" vertical="center"/>
      <protection locked="0"/>
    </xf>
    <xf numFmtId="0" fontId="41" fillId="0" borderId="27" xfId="0" applyFont="1" applyFill="1" applyBorder="1" applyAlignment="1" applyProtection="1">
      <alignment vertical="center" wrapText="1"/>
    </xf>
    <xf numFmtId="0" fontId="41" fillId="0" borderId="177" xfId="0" applyFont="1" applyFill="1" applyBorder="1" applyAlignment="1" applyProtection="1">
      <alignment horizontal="center" vertical="center" wrapText="1"/>
    </xf>
    <xf numFmtId="0" fontId="41" fillId="0" borderId="178" xfId="0" applyFont="1" applyFill="1" applyBorder="1" applyAlignment="1" applyProtection="1">
      <alignment horizontal="center" vertical="center" wrapText="1"/>
    </xf>
    <xf numFmtId="0" fontId="41" fillId="0" borderId="180" xfId="0" applyFont="1" applyFill="1" applyBorder="1" applyAlignment="1" applyProtection="1">
      <alignment horizontal="center" vertical="center" wrapText="1"/>
      <protection locked="0"/>
    </xf>
    <xf numFmtId="0" fontId="41" fillId="0" borderId="5" xfId="0" applyFont="1" applyFill="1" applyBorder="1" applyAlignment="1" applyProtection="1">
      <alignment horizontal="center" vertical="center" wrapText="1"/>
      <protection locked="0"/>
    </xf>
    <xf numFmtId="0" fontId="41" fillId="11" borderId="93" xfId="0" applyFont="1" applyFill="1" applyBorder="1" applyAlignment="1" applyProtection="1">
      <alignment horizontal="center" vertical="center"/>
      <protection locked="0"/>
    </xf>
    <xf numFmtId="0" fontId="41" fillId="11" borderId="60" xfId="0" applyFont="1" applyFill="1" applyBorder="1" applyAlignment="1" applyProtection="1">
      <alignment horizontal="center" vertical="center"/>
    </xf>
    <xf numFmtId="0" fontId="41" fillId="11" borderId="61" xfId="0" applyFont="1" applyFill="1" applyBorder="1" applyAlignment="1" applyProtection="1">
      <alignment horizontal="center" vertical="center"/>
    </xf>
    <xf numFmtId="0" fontId="41" fillId="11" borderId="63" xfId="0" applyFont="1" applyFill="1" applyBorder="1" applyAlignment="1" applyProtection="1">
      <alignment horizontal="center" vertical="center"/>
    </xf>
    <xf numFmtId="0" fontId="41" fillId="11" borderId="28" xfId="0" applyFont="1" applyFill="1" applyBorder="1" applyAlignment="1" applyProtection="1">
      <alignment horizontal="center" vertical="center"/>
      <protection locked="0"/>
    </xf>
    <xf numFmtId="0" fontId="185" fillId="0" borderId="2" xfId="0" applyFont="1" applyFill="1" applyBorder="1" applyAlignment="1" applyProtection="1">
      <alignment horizontal="center" vertical="center" wrapText="1"/>
    </xf>
    <xf numFmtId="0" fontId="185" fillId="0" borderId="2" xfId="0" applyFont="1" applyFill="1" applyBorder="1" applyAlignment="1" applyProtection="1">
      <alignment horizontal="center" vertical="center"/>
    </xf>
    <xf numFmtId="0" fontId="185" fillId="0" borderId="2" xfId="0" applyFont="1" applyFill="1" applyBorder="1" applyAlignment="1" applyProtection="1">
      <alignment vertical="center" wrapText="1"/>
    </xf>
    <xf numFmtId="0" fontId="41" fillId="0" borderId="181" xfId="0" applyFont="1" applyFill="1" applyBorder="1" applyAlignment="1" applyProtection="1">
      <alignment horizontal="center" vertical="center" wrapText="1"/>
    </xf>
    <xf numFmtId="0" fontId="41" fillId="0" borderId="182" xfId="0" applyFont="1" applyFill="1" applyBorder="1" applyAlignment="1" applyProtection="1">
      <alignment horizontal="center" vertical="center" wrapText="1"/>
    </xf>
    <xf numFmtId="0" fontId="41" fillId="0" borderId="130" xfId="0" applyFont="1" applyFill="1" applyBorder="1" applyAlignment="1" applyProtection="1">
      <alignment horizontal="center" vertical="center" wrapText="1"/>
      <protection locked="0"/>
    </xf>
    <xf numFmtId="0" fontId="41" fillId="0" borderId="4" xfId="0" applyFont="1" applyFill="1" applyBorder="1" applyAlignment="1" applyProtection="1">
      <alignment horizontal="center" vertical="center" wrapText="1"/>
      <protection locked="0"/>
    </xf>
    <xf numFmtId="0" fontId="67" fillId="0" borderId="213" xfId="0" applyFont="1" applyFill="1" applyBorder="1" applyAlignment="1" applyProtection="1">
      <alignment horizontal="left" vertical="top" wrapText="1" indent="1"/>
    </xf>
    <xf numFmtId="0" fontId="67" fillId="0" borderId="214" xfId="0" applyFont="1" applyFill="1" applyBorder="1" applyAlignment="1" applyProtection="1">
      <alignment horizontal="left" vertical="top" wrapText="1" indent="1"/>
    </xf>
    <xf numFmtId="0" fontId="67" fillId="0" borderId="215" xfId="0" applyFont="1" applyFill="1" applyBorder="1" applyAlignment="1" applyProtection="1">
      <alignment horizontal="left" vertical="top" wrapText="1" indent="1"/>
    </xf>
    <xf numFmtId="0" fontId="182" fillId="0" borderId="0" xfId="0" applyFont="1" applyFill="1" applyAlignment="1" applyProtection="1">
      <alignment horizontal="center" vertical="top"/>
    </xf>
    <xf numFmtId="0" fontId="185" fillId="0" borderId="0" xfId="0" applyFont="1" applyFill="1" applyAlignment="1" applyProtection="1">
      <alignment vertical="center" wrapText="1"/>
    </xf>
    <xf numFmtId="0" fontId="181" fillId="0" borderId="0" xfId="0" applyFont="1" applyFill="1" applyBorder="1" applyAlignment="1" applyProtection="1">
      <alignment vertical="center"/>
    </xf>
    <xf numFmtId="0" fontId="181" fillId="0" borderId="209" xfId="0" applyFont="1" applyFill="1" applyBorder="1" applyAlignment="1" applyProtection="1">
      <alignment vertical="center"/>
    </xf>
    <xf numFmtId="0" fontId="181" fillId="0" borderId="210" xfId="0" applyFont="1" applyFill="1" applyBorder="1" applyAlignment="1" applyProtection="1">
      <alignment vertical="center"/>
    </xf>
    <xf numFmtId="0" fontId="181" fillId="0" borderId="211" xfId="0" applyFont="1" applyFill="1" applyBorder="1" applyAlignment="1" applyProtection="1">
      <alignment vertical="center"/>
    </xf>
    <xf numFmtId="0" fontId="0" fillId="0" borderId="6" xfId="0" applyFill="1" applyBorder="1" applyAlignment="1" applyProtection="1">
      <alignment horizontal="left" vertical="center" wrapText="1" shrinkToFit="1"/>
      <protection locked="0"/>
    </xf>
    <xf numFmtId="0" fontId="0" fillId="0" borderId="0" xfId="0" applyFill="1" applyBorder="1" applyAlignment="1" applyProtection="1">
      <alignment horizontal="left" vertical="center" wrapText="1" shrinkToFit="1"/>
      <protection locked="0"/>
    </xf>
    <xf numFmtId="0" fontId="0" fillId="0" borderId="7" xfId="0" applyFill="1" applyBorder="1" applyAlignment="1" applyProtection="1">
      <alignment horizontal="left" vertical="center" wrapText="1" shrinkToFit="1"/>
      <protection locked="0"/>
    </xf>
    <xf numFmtId="0" fontId="0" fillId="0" borderId="6" xfId="0" applyFill="1" applyBorder="1" applyAlignment="1" applyProtection="1">
      <alignment horizontal="left" vertical="center" wrapText="1"/>
      <protection locked="0"/>
    </xf>
    <xf numFmtId="0" fontId="0" fillId="0" borderId="0" xfId="0" applyFill="1" applyBorder="1" applyAlignment="1" applyProtection="1">
      <alignment horizontal="left" vertical="center" wrapText="1"/>
      <protection locked="0"/>
    </xf>
    <xf numFmtId="0" fontId="0" fillId="0" borderId="9" xfId="0" applyFill="1" applyBorder="1" applyAlignment="1" applyProtection="1">
      <alignment horizontal="center" vertical="center" textRotation="255"/>
    </xf>
    <xf numFmtId="0" fontId="0" fillId="0" borderId="7" xfId="0" applyFill="1" applyBorder="1" applyAlignment="1" applyProtection="1">
      <alignment horizontal="center" vertical="center" textRotation="255"/>
    </xf>
    <xf numFmtId="0" fontId="0" fillId="0" borderId="8" xfId="0" applyFill="1" applyBorder="1" applyAlignment="1" applyProtection="1">
      <alignment horizontal="left" vertical="center" wrapText="1" shrinkToFit="1"/>
      <protection locked="0"/>
    </xf>
    <xf numFmtId="0" fontId="0" fillId="0" borderId="5" xfId="0" applyFill="1" applyBorder="1" applyAlignment="1" applyProtection="1">
      <alignment horizontal="left" vertical="center" wrapText="1" shrinkToFit="1"/>
      <protection locked="0"/>
    </xf>
    <xf numFmtId="0" fontId="0" fillId="0" borderId="9" xfId="0" applyFill="1" applyBorder="1" applyAlignment="1" applyProtection="1">
      <alignment horizontal="left" vertical="center" wrapText="1" shrinkToFit="1"/>
      <protection locked="0"/>
    </xf>
    <xf numFmtId="0" fontId="0" fillId="0" borderId="8" xfId="0" applyFill="1" applyBorder="1" applyAlignment="1" applyProtection="1">
      <alignment horizontal="left" vertical="center" wrapText="1"/>
      <protection locked="0"/>
    </xf>
    <xf numFmtId="0" fontId="0" fillId="0" borderId="5" xfId="0" applyFill="1" applyBorder="1" applyAlignment="1" applyProtection="1">
      <alignment horizontal="left" vertical="center" wrapText="1"/>
      <protection locked="0"/>
    </xf>
    <xf numFmtId="0" fontId="0" fillId="0" borderId="11"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shrinkToFit="1"/>
      <protection locked="0"/>
    </xf>
    <xf numFmtId="0" fontId="0" fillId="0" borderId="12" xfId="0" applyFill="1" applyBorder="1" applyAlignment="1" applyProtection="1">
      <alignment horizontal="left" vertical="center" wrapText="1" shrinkToFit="1"/>
      <protection locked="0"/>
    </xf>
    <xf numFmtId="0" fontId="0" fillId="0" borderId="1" xfId="0" applyFill="1" applyBorder="1" applyAlignment="1" applyProtection="1">
      <alignment horizontal="left" vertical="center" wrapText="1"/>
      <protection locked="0"/>
    </xf>
    <xf numFmtId="0" fontId="0" fillId="0" borderId="62" xfId="0" applyFill="1" applyBorder="1" applyAlignment="1" applyProtection="1">
      <alignment horizontal="center" vertical="center" textRotation="255"/>
    </xf>
    <xf numFmtId="0" fontId="0" fillId="0" borderId="76" xfId="0" applyFill="1" applyBorder="1" applyAlignment="1" applyProtection="1">
      <alignment horizontal="center" vertical="center" textRotation="255"/>
    </xf>
    <xf numFmtId="0" fontId="0" fillId="0" borderId="1" xfId="0" applyFill="1" applyBorder="1" applyAlignment="1" applyProtection="1">
      <alignment horizontal="center" vertical="center"/>
    </xf>
    <xf numFmtId="0" fontId="0" fillId="0" borderId="7" xfId="0" applyFill="1" applyBorder="1" applyAlignment="1" applyProtection="1">
      <alignment horizontal="left" vertical="center" wrapText="1"/>
      <protection locked="0"/>
    </xf>
    <xf numFmtId="0" fontId="0" fillId="0" borderId="53" xfId="0" applyFill="1" applyBorder="1" applyAlignment="1" applyProtection="1">
      <alignment horizontal="center" vertical="center" wrapText="1"/>
    </xf>
    <xf numFmtId="0" fontId="0" fillId="0" borderId="54" xfId="0" applyFill="1" applyBorder="1" applyAlignment="1" applyProtection="1">
      <alignment horizontal="center" vertical="center" wrapText="1"/>
    </xf>
    <xf numFmtId="0" fontId="0" fillId="0" borderId="55" xfId="0" applyFill="1" applyBorder="1" applyAlignment="1" applyProtection="1">
      <alignment horizontal="center" vertical="center" wrapText="1"/>
    </xf>
    <xf numFmtId="0" fontId="29" fillId="0" borderId="0" xfId="0" applyFont="1" applyFill="1" applyAlignment="1" applyProtection="1">
      <alignment horizontal="center" vertical="center"/>
    </xf>
    <xf numFmtId="0" fontId="0" fillId="0" borderId="1" xfId="0" applyFill="1" applyBorder="1" applyAlignment="1" applyProtection="1">
      <alignment horizontal="center"/>
    </xf>
    <xf numFmtId="187" fontId="0" fillId="0" borderId="1" xfId="0" applyNumberFormat="1" applyFill="1" applyBorder="1" applyAlignment="1" applyProtection="1">
      <alignment horizontal="left" shrinkToFit="1"/>
    </xf>
    <xf numFmtId="0" fontId="0" fillId="0" borderId="53" xfId="0" applyFill="1" applyBorder="1" applyAlignment="1" applyProtection="1">
      <alignment horizontal="center" vertical="center"/>
    </xf>
    <xf numFmtId="0" fontId="0" fillId="0" borderId="54" xfId="0" applyFill="1" applyBorder="1" applyAlignment="1" applyProtection="1">
      <alignment horizontal="center" vertical="center"/>
    </xf>
    <xf numFmtId="0" fontId="0" fillId="0" borderId="55" xfId="0" applyFill="1" applyBorder="1" applyAlignment="1" applyProtection="1">
      <alignment horizontal="center" vertical="center"/>
    </xf>
    <xf numFmtId="0" fontId="0" fillId="0" borderId="56" xfId="0" applyFill="1" applyBorder="1" applyAlignment="1" applyProtection="1">
      <alignment horizontal="left" vertical="top" wrapText="1"/>
      <protection locked="0"/>
    </xf>
    <xf numFmtId="0" fontId="0" fillId="0" borderId="54" xfId="0" applyFill="1" applyBorder="1" applyAlignment="1" applyProtection="1">
      <alignment horizontal="left" vertical="top" wrapText="1"/>
      <protection locked="0"/>
    </xf>
    <xf numFmtId="0" fontId="0" fillId="0" borderId="57" xfId="0" applyFill="1" applyBorder="1" applyAlignment="1" applyProtection="1">
      <alignment horizontal="left" vertical="top" wrapText="1"/>
      <protection locked="0"/>
    </xf>
    <xf numFmtId="0" fontId="0" fillId="0" borderId="56" xfId="0" applyBorder="1" applyAlignment="1" applyProtection="1">
      <alignment horizontal="left" vertical="center"/>
    </xf>
    <xf numFmtId="0" fontId="0" fillId="0" borderId="54" xfId="0" applyBorder="1" applyAlignment="1" applyProtection="1">
      <alignment horizontal="left" vertical="center"/>
    </xf>
    <xf numFmtId="0" fontId="0" fillId="0" borderId="57" xfId="0" applyBorder="1" applyAlignment="1" applyProtection="1">
      <alignment horizontal="left" vertical="center"/>
    </xf>
    <xf numFmtId="0" fontId="53" fillId="0" borderId="95" xfId="43" applyFont="1" applyBorder="1" applyAlignment="1" applyProtection="1">
      <alignment horizontal="center" vertical="center" textRotation="255" shrinkToFit="1"/>
      <protection locked="0"/>
    </xf>
    <xf numFmtId="0" fontId="26" fillId="0" borderId="2" xfId="43" applyFont="1" applyBorder="1" applyAlignment="1" applyProtection="1">
      <alignment horizontal="center" vertical="center" textRotation="255" shrinkToFit="1"/>
      <protection locked="0"/>
    </xf>
    <xf numFmtId="0" fontId="26" fillId="0" borderId="11" xfId="43" quotePrefix="1" applyFont="1" applyBorder="1" applyAlignment="1" applyProtection="1">
      <alignment horizontal="left" vertical="center" wrapText="1"/>
      <protection locked="0"/>
    </xf>
    <xf numFmtId="0" fontId="26" fillId="0" borderId="1" xfId="43" quotePrefix="1" applyFont="1" applyBorder="1" applyAlignment="1" applyProtection="1">
      <alignment horizontal="left" vertical="center" wrapText="1"/>
      <protection locked="0"/>
    </xf>
    <xf numFmtId="0" fontId="26" fillId="0" borderId="12" xfId="43" quotePrefix="1" applyFont="1" applyBorder="1" applyAlignment="1" applyProtection="1">
      <alignment horizontal="left" vertical="center" wrapText="1"/>
      <protection locked="0"/>
    </xf>
    <xf numFmtId="0" fontId="26" fillId="0" borderId="1" xfId="43" applyFont="1" applyBorder="1" applyAlignment="1" applyProtection="1">
      <alignment horizontal="left" vertical="center" wrapText="1"/>
      <protection locked="0"/>
    </xf>
    <xf numFmtId="0" fontId="26" fillId="0" borderId="12" xfId="43" applyFont="1" applyBorder="1" applyAlignment="1" applyProtection="1">
      <alignment horizontal="left" vertical="center" wrapText="1"/>
      <protection locked="0"/>
    </xf>
    <xf numFmtId="0" fontId="26" fillId="0" borderId="11" xfId="43" applyFont="1" applyBorder="1" applyAlignment="1" applyProtection="1">
      <alignment horizontal="center" vertical="center" shrinkToFit="1"/>
      <protection locked="0"/>
    </xf>
    <xf numFmtId="0" fontId="26" fillId="0" borderId="1" xfId="43" applyFont="1" applyBorder="1" applyAlignment="1" applyProtection="1">
      <alignment horizontal="center" vertical="center" shrinkToFit="1"/>
      <protection locked="0"/>
    </xf>
    <xf numFmtId="0" fontId="26" fillId="0" borderId="46" xfId="43" applyFont="1" applyBorder="1" applyAlignment="1" applyProtection="1">
      <alignment horizontal="center" vertical="center" shrinkToFit="1"/>
      <protection locked="0"/>
    </xf>
    <xf numFmtId="0" fontId="26" fillId="0" borderId="0" xfId="43" applyFont="1" applyAlignment="1" applyProtection="1">
      <alignment vertical="center" wrapText="1"/>
    </xf>
    <xf numFmtId="0" fontId="53" fillId="0" borderId="48" xfId="43" applyFont="1" applyBorder="1" applyAlignment="1" applyProtection="1">
      <alignment vertical="center" textRotation="255" shrinkToFit="1"/>
      <protection locked="0"/>
    </xf>
    <xf numFmtId="0" fontId="0" fillId="0" borderId="9" xfId="0" applyBorder="1" applyAlignment="1" applyProtection="1">
      <alignment vertical="center" shrinkToFit="1"/>
      <protection locked="0"/>
    </xf>
    <xf numFmtId="0" fontId="53" fillId="0" borderId="50" xfId="43" applyFont="1" applyBorder="1" applyAlignment="1" applyProtection="1">
      <alignment vertical="center" textRotation="255" shrinkToFit="1"/>
      <protection locked="0"/>
    </xf>
    <xf numFmtId="0" fontId="0" fillId="0" borderId="7" xfId="0" applyBorder="1" applyAlignment="1" applyProtection="1">
      <alignment vertical="center" shrinkToFit="1"/>
      <protection locked="0"/>
    </xf>
    <xf numFmtId="0" fontId="0" fillId="0" borderId="50" xfId="0" applyBorder="1" applyAlignment="1" applyProtection="1">
      <alignment vertical="center" shrinkToFit="1"/>
      <protection locked="0"/>
    </xf>
    <xf numFmtId="0" fontId="0" fillId="0" borderId="45" xfId="0" applyBorder="1" applyAlignment="1" applyProtection="1">
      <alignment vertical="center" shrinkToFit="1"/>
      <protection locked="0"/>
    </xf>
    <xf numFmtId="0" fontId="0" fillId="0" borderId="12" xfId="0" applyBorder="1" applyAlignment="1" applyProtection="1">
      <alignment vertical="center" shrinkToFit="1"/>
      <protection locked="0"/>
    </xf>
    <xf numFmtId="0" fontId="53" fillId="0" borderId="8" xfId="43" applyFont="1" applyBorder="1" applyAlignment="1" applyProtection="1">
      <alignment horizontal="left" vertical="center" wrapText="1"/>
      <protection locked="0"/>
    </xf>
    <xf numFmtId="0" fontId="0" fillId="0" borderId="5" xfId="0" applyBorder="1" applyAlignment="1" applyProtection="1">
      <alignment horizontal="left" vertical="center" wrapText="1"/>
      <protection locked="0"/>
    </xf>
    <xf numFmtId="0" fontId="0" fillId="0" borderId="9" xfId="0" applyBorder="1" applyAlignment="1" applyProtection="1">
      <alignment horizontal="left" vertical="center" wrapText="1"/>
      <protection locked="0"/>
    </xf>
    <xf numFmtId="0" fontId="53" fillId="0" borderId="6" xfId="43" applyFont="1"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26" fillId="0" borderId="30" xfId="43" applyFont="1" applyBorder="1" applyAlignment="1" applyProtection="1">
      <alignment horizontal="left" vertical="center" wrapText="1"/>
      <protection locked="0"/>
    </xf>
    <xf numFmtId="0" fontId="26" fillId="0" borderId="31" xfId="43" applyFont="1" applyBorder="1" applyAlignment="1" applyProtection="1">
      <alignment horizontal="left" vertical="center" wrapText="1"/>
      <protection locked="0"/>
    </xf>
    <xf numFmtId="0" fontId="26" fillId="0" borderId="29" xfId="43" applyFont="1" applyBorder="1" applyAlignment="1" applyProtection="1">
      <alignment horizontal="center" vertical="center" shrinkToFit="1"/>
      <protection locked="0"/>
    </xf>
    <xf numFmtId="0" fontId="26" fillId="0" borderId="30" xfId="43" applyFont="1" applyBorder="1" applyAlignment="1" applyProtection="1">
      <alignment horizontal="center" vertical="center" shrinkToFit="1"/>
      <protection locked="0"/>
    </xf>
    <xf numFmtId="0" fontId="26" fillId="0" borderId="151" xfId="43" applyFont="1" applyBorder="1" applyAlignment="1" applyProtection="1">
      <alignment horizontal="center" vertical="center" shrinkToFit="1"/>
      <protection locked="0"/>
    </xf>
    <xf numFmtId="0" fontId="26" fillId="0" borderId="33" xfId="43" applyFont="1" applyBorder="1" applyAlignment="1" applyProtection="1">
      <alignment horizontal="left" vertical="center" wrapText="1"/>
      <protection locked="0"/>
    </xf>
    <xf numFmtId="0" fontId="26" fillId="0" borderId="34" xfId="43" applyFont="1" applyBorder="1" applyAlignment="1" applyProtection="1">
      <alignment horizontal="left" vertical="center" wrapText="1"/>
      <protection locked="0"/>
    </xf>
    <xf numFmtId="0" fontId="26" fillId="0" borderId="32" xfId="43" applyFont="1" applyBorder="1" applyAlignment="1" applyProtection="1">
      <alignment horizontal="center" vertical="center" shrinkToFit="1"/>
      <protection locked="0"/>
    </xf>
    <xf numFmtId="0" fontId="26" fillId="0" borderId="33" xfId="43" applyFont="1" applyBorder="1" applyAlignment="1" applyProtection="1">
      <alignment horizontal="center" vertical="center" shrinkToFit="1"/>
      <protection locked="0"/>
    </xf>
    <xf numFmtId="0" fontId="26" fillId="0" borderId="152" xfId="43" applyFont="1" applyBorder="1" applyAlignment="1" applyProtection="1">
      <alignment horizontal="center" vertical="center" shrinkToFit="1"/>
      <protection locked="0"/>
    </xf>
    <xf numFmtId="0" fontId="26" fillId="0" borderId="50" xfId="43" applyFont="1" applyBorder="1" applyAlignment="1" applyProtection="1">
      <alignment vertical="center" wrapText="1"/>
    </xf>
    <xf numFmtId="0" fontId="26" fillId="0" borderId="0" xfId="43" applyFont="1" applyBorder="1" applyAlignment="1" applyProtection="1">
      <alignment vertical="center" wrapText="1"/>
    </xf>
    <xf numFmtId="0" fontId="26" fillId="0" borderId="52" xfId="43" applyFont="1" applyBorder="1" applyAlignment="1" applyProtection="1">
      <alignment vertical="center" wrapText="1"/>
    </xf>
    <xf numFmtId="0" fontId="26" fillId="0" borderId="40" xfId="43" applyFont="1" applyBorder="1" applyAlignment="1" applyProtection="1">
      <alignment vertical="center" wrapText="1"/>
    </xf>
    <xf numFmtId="0" fontId="26" fillId="0" borderId="41" xfId="43" applyFont="1" applyBorder="1" applyAlignment="1" applyProtection="1">
      <alignment vertical="center" wrapText="1"/>
    </xf>
    <xf numFmtId="0" fontId="26" fillId="0" borderId="44" xfId="43" applyFont="1" applyBorder="1" applyAlignment="1" applyProtection="1">
      <alignment vertical="center" wrapText="1"/>
    </xf>
    <xf numFmtId="0" fontId="53" fillId="0" borderId="0" xfId="43" applyFont="1" applyProtection="1">
      <alignment vertical="center"/>
    </xf>
    <xf numFmtId="0" fontId="53" fillId="0" borderId="0" xfId="43" applyFont="1" applyAlignment="1" applyProtection="1">
      <alignment horizontal="center" vertical="center"/>
    </xf>
    <xf numFmtId="58" fontId="53" fillId="0" borderId="0" xfId="43" applyNumberFormat="1" applyFont="1" applyAlignment="1" applyProtection="1">
      <alignment horizontal="center" vertical="center"/>
    </xf>
    <xf numFmtId="0" fontId="26" fillId="0" borderId="8" xfId="43" quotePrefix="1" applyFont="1" applyBorder="1" applyAlignment="1" applyProtection="1">
      <alignment horizontal="left" vertical="center" wrapText="1"/>
      <protection locked="0"/>
    </xf>
    <xf numFmtId="0" fontId="26" fillId="0" borderId="5" xfId="43" applyFont="1" applyBorder="1" applyAlignment="1" applyProtection="1">
      <alignment horizontal="left" vertical="center" wrapText="1"/>
      <protection locked="0"/>
    </xf>
    <xf numFmtId="0" fontId="26" fillId="0" borderId="9" xfId="43" applyFont="1" applyBorder="1" applyAlignment="1" applyProtection="1">
      <alignment horizontal="left" vertical="center" wrapText="1"/>
      <protection locked="0"/>
    </xf>
    <xf numFmtId="0" fontId="26" fillId="0" borderId="6" xfId="43" applyFont="1" applyBorder="1" applyAlignment="1" applyProtection="1">
      <alignment horizontal="left" vertical="center" wrapText="1"/>
      <protection locked="0"/>
    </xf>
    <xf numFmtId="0" fontId="26" fillId="0" borderId="0" xfId="43" applyFont="1" applyBorder="1" applyAlignment="1" applyProtection="1">
      <alignment horizontal="left" vertical="center" wrapText="1"/>
      <protection locked="0"/>
    </xf>
    <xf numFmtId="0" fontId="26" fillId="0" borderId="7" xfId="43" applyFont="1" applyBorder="1" applyAlignment="1" applyProtection="1">
      <alignment horizontal="left" vertical="center" wrapText="1"/>
      <protection locked="0"/>
    </xf>
    <xf numFmtId="0" fontId="26" fillId="0" borderId="11" xfId="43" applyFont="1" applyBorder="1" applyAlignment="1" applyProtection="1">
      <alignment horizontal="left" vertical="center" wrapText="1"/>
      <protection locked="0"/>
    </xf>
    <xf numFmtId="0" fontId="26" fillId="0" borderId="45" xfId="43" applyFont="1" applyBorder="1" applyAlignment="1" applyProtection="1">
      <alignment vertical="center" wrapText="1"/>
      <protection locked="0"/>
    </xf>
    <xf numFmtId="0" fontId="26" fillId="0" borderId="1" xfId="43" applyFont="1" applyBorder="1" applyAlignment="1" applyProtection="1">
      <alignment vertical="center" wrapText="1"/>
      <protection locked="0"/>
    </xf>
    <xf numFmtId="0" fontId="26" fillId="0" borderId="46" xfId="43" applyFont="1" applyBorder="1" applyAlignment="1" applyProtection="1">
      <alignment vertical="center" wrapText="1"/>
      <protection locked="0"/>
    </xf>
    <xf numFmtId="0" fontId="26" fillId="0" borderId="22" xfId="43" applyFont="1" applyBorder="1" applyAlignment="1" applyProtection="1">
      <alignment horizontal="left" vertical="center" wrapText="1"/>
      <protection locked="0"/>
    </xf>
    <xf numFmtId="0" fontId="0" fillId="0" borderId="22" xfId="0" applyBorder="1" applyAlignment="1" applyProtection="1">
      <alignment horizontal="left" vertical="center" wrapText="1"/>
      <protection locked="0"/>
    </xf>
    <xf numFmtId="0" fontId="0" fillId="0" borderId="145" xfId="0" applyBorder="1" applyAlignment="1" applyProtection="1">
      <alignment horizontal="left" vertical="center" wrapText="1"/>
      <protection locked="0"/>
    </xf>
    <xf numFmtId="0" fontId="26" fillId="0" borderId="137" xfId="43" applyFont="1" applyBorder="1" applyAlignment="1" applyProtection="1">
      <alignment horizontal="center" vertical="center" shrinkToFit="1"/>
      <protection locked="0"/>
    </xf>
    <xf numFmtId="0" fontId="0" fillId="0" borderId="22" xfId="0" applyBorder="1" applyAlignment="1" applyProtection="1">
      <alignment horizontal="center" vertical="center" shrinkToFit="1"/>
      <protection locked="0"/>
    </xf>
    <xf numFmtId="0" fontId="0" fillId="0" borderId="146" xfId="0" applyBorder="1" applyAlignment="1" applyProtection="1">
      <alignment horizontal="center" vertical="center" shrinkToFit="1"/>
      <protection locked="0"/>
    </xf>
    <xf numFmtId="0" fontId="26" fillId="0" borderId="5" xfId="43" quotePrefix="1" applyFont="1" applyBorder="1" applyAlignment="1" applyProtection="1">
      <alignment horizontal="left" vertical="center" wrapText="1"/>
      <protection locked="0"/>
    </xf>
    <xf numFmtId="0" fontId="26" fillId="0" borderId="9" xfId="43" quotePrefix="1" applyFont="1" applyBorder="1" applyAlignment="1" applyProtection="1">
      <alignment horizontal="left" vertical="center" wrapText="1"/>
      <protection locked="0"/>
    </xf>
    <xf numFmtId="0" fontId="26" fillId="0" borderId="6" xfId="43" quotePrefix="1" applyFont="1" applyBorder="1" applyAlignment="1" applyProtection="1">
      <alignment horizontal="left" vertical="center" wrapText="1"/>
      <protection locked="0"/>
    </xf>
    <xf numFmtId="0" fontId="26" fillId="0" borderId="0" xfId="43" quotePrefix="1" applyFont="1" applyBorder="1" applyAlignment="1" applyProtection="1">
      <alignment horizontal="left" vertical="center" wrapText="1"/>
      <protection locked="0"/>
    </xf>
    <xf numFmtId="0" fontId="26" fillId="0" borderId="7" xfId="43" quotePrefix="1" applyFont="1" applyBorder="1" applyAlignment="1" applyProtection="1">
      <alignment horizontal="left" vertical="center" wrapText="1"/>
      <protection locked="0"/>
    </xf>
    <xf numFmtId="0" fontId="26" fillId="0" borderId="14" xfId="43" applyFont="1" applyBorder="1" applyAlignment="1" applyProtection="1">
      <alignment horizontal="left" vertical="center" wrapText="1"/>
      <protection locked="0"/>
    </xf>
    <xf numFmtId="0" fontId="26" fillId="0" borderId="131" xfId="43" applyFont="1" applyBorder="1" applyAlignment="1" applyProtection="1">
      <alignment horizontal="left" vertical="center" wrapText="1"/>
      <protection locked="0"/>
    </xf>
    <xf numFmtId="0" fontId="26" fillId="0" borderId="122" xfId="43" applyFont="1" applyBorder="1" applyAlignment="1" applyProtection="1">
      <alignment horizontal="center" vertical="center" shrinkToFit="1"/>
      <protection locked="0"/>
    </xf>
    <xf numFmtId="0" fontId="26" fillId="0" borderId="14" xfId="43" applyFont="1" applyBorder="1" applyAlignment="1" applyProtection="1">
      <alignment horizontal="center" vertical="center" shrinkToFit="1"/>
      <protection locked="0"/>
    </xf>
    <xf numFmtId="0" fontId="26" fillId="0" borderId="272" xfId="43" applyFont="1" applyBorder="1" applyAlignment="1" applyProtection="1">
      <alignment horizontal="center" vertical="center" shrinkToFit="1"/>
      <protection locked="0"/>
    </xf>
    <xf numFmtId="0" fontId="26" fillId="0" borderId="19" xfId="43" applyFont="1" applyBorder="1" applyAlignment="1" applyProtection="1">
      <alignment horizontal="left" vertical="center" wrapText="1"/>
      <protection locked="0"/>
    </xf>
    <xf numFmtId="0" fontId="26" fillId="0" borderId="153" xfId="43" applyFont="1" applyBorder="1" applyAlignment="1" applyProtection="1">
      <alignment horizontal="left" vertical="center" wrapText="1"/>
      <protection locked="0"/>
    </xf>
    <xf numFmtId="0" fontId="26" fillId="0" borderId="154" xfId="43" applyFont="1" applyBorder="1" applyAlignment="1" applyProtection="1">
      <alignment horizontal="center" vertical="center" shrinkToFit="1"/>
      <protection locked="0"/>
    </xf>
    <xf numFmtId="0" fontId="26" fillId="0" borderId="19" xfId="43" applyFont="1" applyBorder="1" applyAlignment="1" applyProtection="1">
      <alignment horizontal="center" vertical="center" shrinkToFit="1"/>
      <protection locked="0"/>
    </xf>
    <xf numFmtId="0" fontId="26" fillId="0" borderId="231" xfId="43" applyFont="1" applyBorder="1" applyAlignment="1" applyProtection="1">
      <alignment horizontal="center" vertical="center" shrinkToFit="1"/>
      <protection locked="0"/>
    </xf>
    <xf numFmtId="0" fontId="26" fillId="0" borderId="2" xfId="43" quotePrefix="1" applyFont="1" applyBorder="1" applyAlignment="1" applyProtection="1">
      <alignment horizontal="left" vertical="center" wrapText="1"/>
      <protection locked="0"/>
    </xf>
    <xf numFmtId="0" fontId="26" fillId="0" borderId="2" xfId="43" applyFont="1" applyBorder="1" applyAlignment="1" applyProtection="1">
      <alignment horizontal="left" vertical="center" wrapText="1"/>
      <protection locked="0"/>
    </xf>
    <xf numFmtId="0" fontId="53" fillId="0" borderId="2" xfId="43" applyFont="1" applyBorder="1" applyAlignment="1" applyProtection="1">
      <alignment horizontal="center" vertical="center" textRotation="255" shrinkToFit="1"/>
      <protection locked="0"/>
    </xf>
    <xf numFmtId="58" fontId="53" fillId="0" borderId="48" xfId="16" applyNumberFormat="1" applyFont="1" applyBorder="1" applyAlignment="1" applyProtection="1">
      <alignment horizontal="center" vertical="center" wrapText="1"/>
    </xf>
    <xf numFmtId="58" fontId="53" fillId="0" borderId="5" xfId="16" applyNumberFormat="1" applyFont="1" applyBorder="1" applyAlignment="1" applyProtection="1">
      <alignment horizontal="center" vertical="center" wrapText="1"/>
    </xf>
    <xf numFmtId="58" fontId="53" fillId="0" borderId="9" xfId="16" applyNumberFormat="1" applyFont="1" applyBorder="1" applyAlignment="1" applyProtection="1">
      <alignment horizontal="center" vertical="center" wrapText="1"/>
    </xf>
    <xf numFmtId="215" fontId="53" fillId="0" borderId="6" xfId="43" applyNumberFormat="1" applyFont="1" applyBorder="1" applyAlignment="1" applyProtection="1">
      <alignment horizontal="center" vertical="center"/>
    </xf>
    <xf numFmtId="215" fontId="53" fillId="0" borderId="0" xfId="43" applyNumberFormat="1" applyFont="1" applyBorder="1" applyAlignment="1" applyProtection="1">
      <alignment horizontal="center" vertical="center"/>
    </xf>
    <xf numFmtId="215" fontId="53" fillId="0" borderId="7" xfId="43" applyNumberFormat="1" applyFont="1" applyBorder="1" applyAlignment="1" applyProtection="1">
      <alignment horizontal="center" vertical="center"/>
    </xf>
    <xf numFmtId="215" fontId="53" fillId="0" borderId="51" xfId="43" applyNumberFormat="1" applyFont="1" applyBorder="1" applyAlignment="1" applyProtection="1">
      <alignment horizontal="center" vertical="center"/>
    </xf>
    <xf numFmtId="215" fontId="53" fillId="0" borderId="41" xfId="43" applyNumberFormat="1" applyFont="1" applyBorder="1" applyAlignment="1" applyProtection="1">
      <alignment horizontal="center" vertical="center"/>
    </xf>
    <xf numFmtId="215" fontId="53" fillId="0" borderId="42" xfId="43" applyNumberFormat="1" applyFont="1" applyBorder="1" applyAlignment="1" applyProtection="1">
      <alignment horizontal="center" vertical="center"/>
    </xf>
    <xf numFmtId="0" fontId="53" fillId="0" borderId="8" xfId="43" applyFont="1" applyBorder="1" applyAlignment="1" applyProtection="1">
      <alignment vertical="center" wrapText="1"/>
    </xf>
    <xf numFmtId="0" fontId="53" fillId="0" borderId="5" xfId="43" applyFont="1" applyBorder="1" applyAlignment="1" applyProtection="1">
      <alignment vertical="center" wrapText="1"/>
    </xf>
    <xf numFmtId="0" fontId="53" fillId="0" borderId="49" xfId="43" applyFont="1" applyBorder="1" applyAlignment="1" applyProtection="1">
      <alignment vertical="center" wrapText="1"/>
    </xf>
    <xf numFmtId="0" fontId="53" fillId="0" borderId="6" xfId="43" applyFont="1" applyBorder="1" applyAlignment="1" applyProtection="1">
      <alignment vertical="center" wrapText="1"/>
    </xf>
    <xf numFmtId="0" fontId="53" fillId="0" borderId="0" xfId="43" applyFont="1" applyBorder="1" applyAlignment="1" applyProtection="1">
      <alignment vertical="center" wrapText="1"/>
    </xf>
    <xf numFmtId="0" fontId="53" fillId="0" borderId="52" xfId="43" applyFont="1" applyBorder="1" applyAlignment="1" applyProtection="1">
      <alignment vertical="center" wrapText="1"/>
    </xf>
    <xf numFmtId="0" fontId="53" fillId="0" borderId="51" xfId="43" applyFont="1" applyBorder="1" applyAlignment="1" applyProtection="1">
      <alignment vertical="center" wrapText="1"/>
    </xf>
    <xf numFmtId="0" fontId="53" fillId="0" borderId="41" xfId="43" applyFont="1" applyBorder="1" applyAlignment="1" applyProtection="1">
      <alignment vertical="center" wrapText="1"/>
    </xf>
    <xf numFmtId="0" fontId="53" fillId="0" borderId="44" xfId="43" applyFont="1" applyBorder="1" applyAlignment="1" applyProtection="1">
      <alignment vertical="center" wrapText="1"/>
    </xf>
    <xf numFmtId="0" fontId="53" fillId="0" borderId="50" xfId="16" applyFont="1" applyBorder="1" applyAlignment="1" applyProtection="1">
      <alignment horizontal="center" vertical="center" wrapText="1"/>
    </xf>
    <xf numFmtId="0" fontId="53" fillId="0" borderId="0" xfId="16" applyFont="1" applyBorder="1" applyAlignment="1" applyProtection="1">
      <alignment horizontal="center" vertical="center" wrapText="1"/>
    </xf>
    <xf numFmtId="0" fontId="53" fillId="0" borderId="7" xfId="16" applyFont="1" applyBorder="1" applyAlignment="1" applyProtection="1">
      <alignment horizontal="center" vertical="center" wrapText="1"/>
    </xf>
    <xf numFmtId="58" fontId="53" fillId="0" borderId="40" xfId="16" applyNumberFormat="1" applyFont="1" applyBorder="1" applyAlignment="1" applyProtection="1">
      <alignment horizontal="center" vertical="center" wrapText="1"/>
    </xf>
    <xf numFmtId="58" fontId="53" fillId="0" borderId="41" xfId="16" applyNumberFormat="1" applyFont="1" applyBorder="1" applyAlignment="1" applyProtection="1">
      <alignment horizontal="center" vertical="center" wrapText="1"/>
    </xf>
    <xf numFmtId="58" fontId="53" fillId="0" borderId="42" xfId="16" applyNumberFormat="1" applyFont="1" applyBorder="1" applyAlignment="1" applyProtection="1">
      <alignment horizontal="center" vertical="center" wrapText="1"/>
    </xf>
    <xf numFmtId="0" fontId="53" fillId="0" borderId="35" xfId="43" applyFont="1" applyBorder="1" applyAlignment="1" applyProtection="1">
      <alignment horizontal="center" vertical="center"/>
    </xf>
    <xf numFmtId="0" fontId="53" fillId="0" borderId="36" xfId="43" applyFont="1" applyBorder="1" applyAlignment="1" applyProtection="1">
      <alignment horizontal="center" vertical="center"/>
    </xf>
    <xf numFmtId="0" fontId="53" fillId="0" borderId="37" xfId="43" applyFont="1" applyBorder="1" applyAlignment="1" applyProtection="1">
      <alignment horizontal="center" vertical="center"/>
    </xf>
    <xf numFmtId="0" fontId="53" fillId="0" borderId="45" xfId="43" applyFont="1" applyBorder="1" applyAlignment="1" applyProtection="1">
      <alignment horizontal="center" vertical="center"/>
    </xf>
    <xf numFmtId="0" fontId="53" fillId="0" borderId="1" xfId="43" applyFont="1" applyBorder="1" applyAlignment="1" applyProtection="1">
      <alignment horizontal="center" vertical="center"/>
    </xf>
    <xf numFmtId="0" fontId="53" fillId="0" borderId="12" xfId="43" applyFont="1" applyBorder="1" applyAlignment="1" applyProtection="1">
      <alignment horizontal="center" vertical="center"/>
    </xf>
    <xf numFmtId="0" fontId="53" fillId="0" borderId="60" xfId="43" applyFont="1" applyBorder="1" applyAlignment="1" applyProtection="1">
      <alignment horizontal="center" vertical="center"/>
    </xf>
    <xf numFmtId="0" fontId="53" fillId="0" borderId="63" xfId="43" applyFont="1" applyBorder="1" applyAlignment="1" applyProtection="1">
      <alignment horizontal="center" vertical="center"/>
    </xf>
    <xf numFmtId="0" fontId="53" fillId="0" borderId="61" xfId="43" applyFont="1" applyBorder="1" applyAlignment="1" applyProtection="1">
      <alignment horizontal="center" vertical="center"/>
    </xf>
    <xf numFmtId="0" fontId="53" fillId="0" borderId="47" xfId="43" applyFont="1" applyBorder="1" applyAlignment="1" applyProtection="1">
      <alignment horizontal="center" vertical="center"/>
    </xf>
    <xf numFmtId="0" fontId="53" fillId="0" borderId="11" xfId="43" applyFont="1" applyBorder="1" applyAlignment="1" applyProtection="1">
      <alignment horizontal="center" vertical="center"/>
    </xf>
    <xf numFmtId="0" fontId="53" fillId="0" borderId="39" xfId="43" applyFont="1" applyBorder="1" applyAlignment="1" applyProtection="1">
      <alignment horizontal="center" vertical="center"/>
    </xf>
    <xf numFmtId="0" fontId="53" fillId="0" borderId="46" xfId="43" applyFont="1" applyBorder="1" applyAlignment="1" applyProtection="1">
      <alignment horizontal="center" vertical="center"/>
    </xf>
    <xf numFmtId="0" fontId="53" fillId="0" borderId="106" xfId="43" applyFont="1" applyBorder="1" applyAlignment="1" applyProtection="1">
      <alignment horizontal="center" vertical="center"/>
    </xf>
    <xf numFmtId="0" fontId="53" fillId="0" borderId="119" xfId="43" applyFont="1" applyBorder="1" applyAlignment="1" applyProtection="1">
      <alignment horizontal="center" vertical="center"/>
    </xf>
    <xf numFmtId="0" fontId="53" fillId="0" borderId="0" xfId="43" applyFont="1" applyAlignment="1" applyProtection="1">
      <alignment horizontal="left" vertical="center" indent="1"/>
    </xf>
    <xf numFmtId="58" fontId="53" fillId="0" borderId="0" xfId="43" applyNumberFormat="1" applyFont="1" applyAlignment="1" applyProtection="1">
      <alignment vertical="center" shrinkToFit="1"/>
    </xf>
    <xf numFmtId="0" fontId="138" fillId="0" borderId="0" xfId="43" applyFont="1" applyAlignment="1" applyProtection="1">
      <alignment vertical="center" shrinkToFit="1"/>
    </xf>
    <xf numFmtId="0" fontId="0" fillId="0" borderId="0" xfId="0" applyAlignment="1" applyProtection="1">
      <alignment vertical="center" shrinkToFit="1"/>
    </xf>
    <xf numFmtId="0" fontId="53" fillId="0" borderId="0" xfId="43" applyFont="1" applyAlignment="1" applyProtection="1">
      <alignment horizontal="center" vertical="center" shrinkToFit="1"/>
    </xf>
    <xf numFmtId="0" fontId="53" fillId="0" borderId="0" xfId="43" applyFont="1" applyAlignment="1" applyProtection="1">
      <alignment horizontal="left" vertical="center" shrinkToFit="1"/>
    </xf>
    <xf numFmtId="0" fontId="53" fillId="0" borderId="0" xfId="43" applyFont="1" applyAlignment="1" applyProtection="1">
      <alignment horizontal="right" vertical="center" shrinkToFit="1"/>
    </xf>
    <xf numFmtId="0" fontId="53" fillId="0" borderId="0" xfId="43" applyFont="1" applyAlignment="1" applyProtection="1">
      <alignment vertical="center" shrinkToFit="1"/>
    </xf>
    <xf numFmtId="0" fontId="60" fillId="0" borderId="0" xfId="43" applyFont="1" applyAlignment="1" applyProtection="1">
      <alignment horizontal="center" vertical="center" wrapText="1"/>
    </xf>
    <xf numFmtId="0" fontId="60" fillId="0" borderId="0" xfId="43" applyFont="1" applyAlignment="1" applyProtection="1">
      <alignment horizontal="center" vertical="center"/>
    </xf>
    <xf numFmtId="0" fontId="53" fillId="0" borderId="0" xfId="43" applyFont="1" applyAlignment="1" applyProtection="1">
      <alignment horizontal="left" vertical="center"/>
    </xf>
    <xf numFmtId="0" fontId="24" fillId="0" borderId="0" xfId="0" applyFont="1" applyAlignment="1">
      <alignment vertical="center"/>
    </xf>
    <xf numFmtId="0" fontId="26" fillId="0" borderId="19" xfId="43" applyFont="1" applyBorder="1" applyAlignment="1" applyProtection="1">
      <alignment vertical="center" wrapText="1"/>
      <protection locked="0"/>
    </xf>
    <xf numFmtId="0" fontId="26" fillId="0" borderId="231" xfId="43" applyFont="1" applyBorder="1" applyAlignment="1" applyProtection="1">
      <alignment vertical="center" wrapText="1"/>
      <protection locked="0"/>
    </xf>
    <xf numFmtId="0" fontId="26" fillId="0" borderId="22" xfId="43" applyFont="1" applyBorder="1" applyAlignment="1" applyProtection="1">
      <alignment vertical="center" wrapText="1"/>
      <protection locked="0"/>
    </xf>
    <xf numFmtId="0" fontId="26" fillId="0" borderId="146" xfId="43" applyFont="1" applyBorder="1" applyAlignment="1" applyProtection="1">
      <alignment vertical="center" wrapText="1"/>
      <protection locked="0"/>
    </xf>
    <xf numFmtId="0" fontId="26" fillId="0" borderId="51" xfId="43" applyFont="1" applyBorder="1" applyAlignment="1" applyProtection="1">
      <alignment horizontal="left" vertical="center" wrapText="1"/>
      <protection locked="0"/>
    </xf>
    <xf numFmtId="0" fontId="26" fillId="0" borderId="41" xfId="43" applyFont="1" applyBorder="1" applyAlignment="1" applyProtection="1">
      <alignment horizontal="left" vertical="center" wrapText="1"/>
      <protection locked="0"/>
    </xf>
    <xf numFmtId="0" fontId="26" fillId="0" borderId="42" xfId="43" applyFont="1" applyBorder="1" applyAlignment="1" applyProtection="1">
      <alignment horizontal="left" vertical="center" wrapText="1"/>
      <protection locked="0"/>
    </xf>
    <xf numFmtId="0" fontId="26" fillId="0" borderId="30" xfId="43" applyFont="1" applyBorder="1" applyAlignment="1" applyProtection="1">
      <alignment vertical="center" wrapText="1"/>
      <protection locked="0"/>
    </xf>
    <xf numFmtId="0" fontId="26" fillId="0" borderId="151" xfId="43" applyFont="1" applyBorder="1" applyAlignment="1" applyProtection="1">
      <alignment vertical="center" wrapText="1"/>
      <protection locked="0"/>
    </xf>
    <xf numFmtId="0" fontId="26" fillId="0" borderId="201" xfId="43" applyFont="1" applyBorder="1" applyAlignment="1" applyProtection="1">
      <alignment vertical="center" wrapText="1"/>
      <protection locked="0"/>
    </xf>
    <xf numFmtId="0" fontId="26" fillId="0" borderId="202" xfId="43" applyFont="1" applyBorder="1" applyAlignment="1" applyProtection="1">
      <alignment vertical="center" wrapText="1"/>
      <protection locked="0"/>
    </xf>
    <xf numFmtId="0" fontId="53" fillId="0" borderId="50" xfId="43" applyFont="1" applyBorder="1" applyAlignment="1" applyProtection="1">
      <alignment horizontal="center" vertical="center"/>
    </xf>
    <xf numFmtId="0" fontId="53" fillId="0" borderId="0" xfId="43" applyFont="1" applyBorder="1" applyAlignment="1" applyProtection="1">
      <alignment horizontal="center" vertical="center"/>
    </xf>
    <xf numFmtId="0" fontId="53" fillId="0" borderId="7" xfId="43" applyFont="1" applyBorder="1" applyAlignment="1" applyProtection="1">
      <alignment horizontal="center" vertical="center"/>
    </xf>
    <xf numFmtId="0" fontId="53" fillId="0" borderId="6" xfId="43" applyFont="1" applyBorder="1" applyAlignment="1" applyProtection="1">
      <alignment horizontal="center" vertical="center"/>
    </xf>
    <xf numFmtId="0" fontId="53" fillId="0" borderId="52" xfId="43" applyFont="1" applyBorder="1" applyAlignment="1" applyProtection="1">
      <alignment horizontal="center" vertical="center"/>
    </xf>
    <xf numFmtId="0" fontId="53" fillId="0" borderId="140" xfId="43" applyFont="1" applyBorder="1" applyAlignment="1" applyProtection="1">
      <alignment horizontal="center" vertical="center"/>
    </xf>
    <xf numFmtId="0" fontId="53" fillId="0" borderId="196" xfId="43" applyFont="1" applyBorder="1" applyAlignment="1" applyProtection="1">
      <alignment horizontal="center" vertical="center"/>
    </xf>
    <xf numFmtId="0" fontId="53" fillId="0" borderId="197" xfId="43" applyFont="1" applyBorder="1" applyAlignment="1" applyProtection="1">
      <alignment horizontal="center" vertical="center"/>
    </xf>
    <xf numFmtId="0" fontId="26" fillId="0" borderId="75" xfId="43" applyFont="1" applyBorder="1" applyAlignment="1" applyProtection="1">
      <alignment horizontal="center" vertical="center" textRotation="255"/>
      <protection locked="0"/>
    </xf>
    <xf numFmtId="0" fontId="26" fillId="0" borderId="62" xfId="43" applyFont="1" applyBorder="1" applyAlignment="1" applyProtection="1">
      <alignment horizontal="center" vertical="center" textRotation="255"/>
      <protection locked="0"/>
    </xf>
    <xf numFmtId="0" fontId="26" fillId="0" borderId="76" xfId="43" applyFont="1" applyBorder="1" applyAlignment="1" applyProtection="1">
      <alignment horizontal="center" vertical="center" textRotation="255"/>
      <protection locked="0"/>
    </xf>
    <xf numFmtId="0" fontId="26" fillId="0" borderId="26" xfId="43" applyFont="1" applyBorder="1" applyAlignment="1" applyProtection="1">
      <alignment horizontal="center" vertical="center" textRotation="255" shrinkToFit="1"/>
      <protection locked="0"/>
    </xf>
    <xf numFmtId="0" fontId="26" fillId="0" borderId="27" xfId="43" applyFont="1" applyBorder="1" applyAlignment="1" applyProtection="1">
      <alignment horizontal="center" vertical="center" textRotation="255" shrinkToFit="1"/>
      <protection locked="0"/>
    </xf>
    <xf numFmtId="0" fontId="26" fillId="0" borderId="97" xfId="43" applyFont="1" applyBorder="1" applyAlignment="1" applyProtection="1">
      <alignment horizontal="center" vertical="center" textRotation="255" shrinkToFit="1"/>
      <protection locked="0"/>
    </xf>
    <xf numFmtId="0" fontId="26" fillId="0" borderId="31" xfId="43" applyFont="1" applyBorder="1" applyAlignment="1" applyProtection="1">
      <alignment vertical="center" wrapText="1"/>
      <protection locked="0"/>
    </xf>
    <xf numFmtId="0" fontId="0" fillId="0" borderId="22" xfId="0" applyBorder="1" applyAlignment="1" applyProtection="1">
      <alignment vertical="center" wrapText="1"/>
      <protection locked="0"/>
    </xf>
    <xf numFmtId="0" fontId="0" fillId="0" borderId="145" xfId="0" applyBorder="1" applyAlignment="1" applyProtection="1">
      <alignment vertical="center" wrapText="1"/>
      <protection locked="0"/>
    </xf>
    <xf numFmtId="0" fontId="26" fillId="0" borderId="33" xfId="43" applyFont="1" applyBorder="1" applyAlignment="1" applyProtection="1">
      <alignment vertical="center" wrapText="1"/>
      <protection locked="0"/>
    </xf>
    <xf numFmtId="0" fontId="26" fillId="0" borderId="34" xfId="43" applyFont="1" applyBorder="1" applyAlignment="1" applyProtection="1">
      <alignment vertical="center" wrapText="1"/>
      <protection locked="0"/>
    </xf>
    <xf numFmtId="0" fontId="53" fillId="0" borderId="8" xfId="43" quotePrefix="1" applyFont="1" applyBorder="1" applyAlignment="1" applyProtection="1">
      <alignment horizontal="left" vertical="center" wrapText="1"/>
      <protection locked="0"/>
    </xf>
    <xf numFmtId="0" fontId="53" fillId="0" borderId="5" xfId="43" applyFont="1" applyBorder="1" applyAlignment="1" applyProtection="1">
      <alignment horizontal="left" vertical="center" wrapText="1"/>
      <protection locked="0"/>
    </xf>
    <xf numFmtId="0" fontId="53" fillId="0" borderId="9" xfId="43" applyFont="1" applyBorder="1" applyAlignment="1" applyProtection="1">
      <alignment horizontal="left" vertical="center" wrapText="1"/>
      <protection locked="0"/>
    </xf>
    <xf numFmtId="0" fontId="53" fillId="0" borderId="0" xfId="43" applyFont="1" applyBorder="1" applyAlignment="1" applyProtection="1">
      <alignment horizontal="left" vertical="center" wrapText="1"/>
      <protection locked="0"/>
    </xf>
    <xf numFmtId="0" fontId="53" fillId="0" borderId="7" xfId="43" applyFont="1" applyBorder="1" applyAlignment="1" applyProtection="1">
      <alignment horizontal="left" vertical="center" wrapText="1"/>
      <protection locked="0"/>
    </xf>
    <xf numFmtId="0" fontId="53" fillId="0" borderId="11" xfId="43" applyFont="1" applyBorder="1" applyAlignment="1" applyProtection="1">
      <alignment horizontal="left" vertical="center" wrapText="1"/>
      <protection locked="0"/>
    </xf>
    <xf numFmtId="0" fontId="53" fillId="0" borderId="1" xfId="43" applyFont="1" applyBorder="1" applyAlignment="1" applyProtection="1">
      <alignment horizontal="left" vertical="center" wrapText="1"/>
      <protection locked="0"/>
    </xf>
    <xf numFmtId="0" fontId="53" fillId="0" borderId="12" xfId="43" applyFont="1" applyBorder="1" applyAlignment="1" applyProtection="1">
      <alignment horizontal="left" vertical="center" wrapText="1"/>
      <protection locked="0"/>
    </xf>
    <xf numFmtId="0" fontId="26" fillId="0" borderId="145" xfId="43" applyFont="1" applyBorder="1" applyAlignment="1" applyProtection="1">
      <alignment vertical="center" wrapText="1"/>
      <protection locked="0"/>
    </xf>
    <xf numFmtId="0" fontId="26" fillId="0" borderId="22" xfId="43" applyFont="1" applyBorder="1" applyAlignment="1" applyProtection="1">
      <alignment horizontal="center" vertical="center" shrinkToFit="1"/>
      <protection locked="0"/>
    </xf>
    <xf numFmtId="0" fontId="26" fillId="0" borderId="146" xfId="43" applyFont="1" applyBorder="1" applyAlignment="1" applyProtection="1">
      <alignment horizontal="center" vertical="center" shrinkToFit="1"/>
      <protection locked="0"/>
    </xf>
    <xf numFmtId="0" fontId="53" fillId="0" borderId="8" xfId="43" quotePrefix="1" applyFont="1" applyFill="1" applyBorder="1" applyAlignment="1" applyProtection="1">
      <alignment horizontal="left" vertical="center" wrapText="1"/>
      <protection locked="0"/>
    </xf>
    <xf numFmtId="0" fontId="53" fillId="0" borderId="5" xfId="43" applyFont="1" applyFill="1" applyBorder="1" applyAlignment="1" applyProtection="1">
      <alignment horizontal="left" vertical="center" wrapText="1"/>
      <protection locked="0"/>
    </xf>
    <xf numFmtId="0" fontId="53" fillId="0" borderId="9" xfId="43" applyFont="1" applyFill="1" applyBorder="1" applyAlignment="1" applyProtection="1">
      <alignment horizontal="left" vertical="center" wrapText="1"/>
      <protection locked="0"/>
    </xf>
    <xf numFmtId="0" fontId="53" fillId="0" borderId="6" xfId="43" applyFont="1" applyFill="1" applyBorder="1" applyAlignment="1" applyProtection="1">
      <alignment horizontal="left" vertical="center" wrapText="1"/>
      <protection locked="0"/>
    </xf>
    <xf numFmtId="0" fontId="53" fillId="0" borderId="0" xfId="43" applyFont="1" applyFill="1" applyBorder="1" applyAlignment="1" applyProtection="1">
      <alignment horizontal="left" vertical="center" wrapText="1"/>
      <protection locked="0"/>
    </xf>
    <xf numFmtId="0" fontId="53" fillId="0" borderId="7" xfId="43" applyFont="1" applyFill="1" applyBorder="1" applyAlignment="1" applyProtection="1">
      <alignment horizontal="left" vertical="center" wrapText="1"/>
      <protection locked="0"/>
    </xf>
    <xf numFmtId="0" fontId="53" fillId="0" borderId="11" xfId="43" applyFont="1" applyFill="1" applyBorder="1" applyAlignment="1" applyProtection="1">
      <alignment horizontal="left" vertical="center" wrapText="1"/>
      <protection locked="0"/>
    </xf>
    <xf numFmtId="0" fontId="53" fillId="0" borderId="1" xfId="43" applyFont="1" applyFill="1" applyBorder="1" applyAlignment="1" applyProtection="1">
      <alignment horizontal="left" vertical="center" wrapText="1"/>
      <protection locked="0"/>
    </xf>
    <xf numFmtId="0" fontId="53" fillId="0" borderId="12" xfId="43" applyFont="1" applyFill="1" applyBorder="1" applyAlignment="1" applyProtection="1">
      <alignment horizontal="left" vertical="center" wrapText="1"/>
      <protection locked="0"/>
    </xf>
    <xf numFmtId="0" fontId="53" fillId="0" borderId="45" xfId="43" applyFont="1" applyBorder="1" applyAlignment="1" applyProtection="1">
      <alignment vertical="center" textRotation="255" shrinkToFit="1"/>
      <protection locked="0"/>
    </xf>
    <xf numFmtId="0" fontId="53" fillId="0" borderId="5" xfId="43" quotePrefix="1" applyFont="1" applyBorder="1" applyAlignment="1" applyProtection="1">
      <alignment horizontal="left" vertical="center" wrapText="1"/>
      <protection locked="0"/>
    </xf>
    <xf numFmtId="215" fontId="53" fillId="0" borderId="6" xfId="43" applyNumberFormat="1" applyFont="1" applyFill="1" applyBorder="1" applyAlignment="1" applyProtection="1">
      <alignment horizontal="center" vertical="center"/>
    </xf>
    <xf numFmtId="215" fontId="53" fillId="0" borderId="0" xfId="43" applyNumberFormat="1" applyFont="1" applyFill="1" applyBorder="1" applyAlignment="1" applyProtection="1">
      <alignment horizontal="center" vertical="center"/>
    </xf>
    <xf numFmtId="215" fontId="53" fillId="0" borderId="7" xfId="43" applyNumberFormat="1" applyFont="1" applyFill="1" applyBorder="1" applyAlignment="1" applyProtection="1">
      <alignment horizontal="center" vertical="center"/>
    </xf>
    <xf numFmtId="215" fontId="53" fillId="0" borderId="51" xfId="43" applyNumberFormat="1" applyFont="1" applyFill="1" applyBorder="1" applyAlignment="1" applyProtection="1">
      <alignment horizontal="center" vertical="center"/>
    </xf>
    <xf numFmtId="215" fontId="53" fillId="0" borderId="41" xfId="43" applyNumberFormat="1" applyFont="1" applyFill="1" applyBorder="1" applyAlignment="1" applyProtection="1">
      <alignment horizontal="center" vertical="center"/>
    </xf>
    <xf numFmtId="215" fontId="53" fillId="0" borderId="42" xfId="43" applyNumberFormat="1" applyFont="1" applyFill="1" applyBorder="1" applyAlignment="1" applyProtection="1">
      <alignment horizontal="center" vertical="center"/>
    </xf>
    <xf numFmtId="0" fontId="53" fillId="0" borderId="8" xfId="43" applyFont="1" applyFill="1" applyBorder="1" applyAlignment="1" applyProtection="1">
      <alignment vertical="center" wrapText="1"/>
    </xf>
    <xf numFmtId="0" fontId="53" fillId="0" borderId="5" xfId="43" applyFont="1" applyFill="1" applyBorder="1" applyAlignment="1" applyProtection="1">
      <alignment vertical="center" wrapText="1"/>
    </xf>
    <xf numFmtId="0" fontId="53" fillId="0" borderId="49" xfId="43" applyFont="1" applyFill="1" applyBorder="1" applyAlignment="1" applyProtection="1">
      <alignment vertical="center" wrapText="1"/>
    </xf>
    <xf numFmtId="0" fontId="53" fillId="0" borderId="6" xfId="43" applyFont="1" applyFill="1" applyBorder="1" applyAlignment="1" applyProtection="1">
      <alignment vertical="center" wrapText="1"/>
    </xf>
    <xf numFmtId="0" fontId="53" fillId="0" borderId="0" xfId="43" applyFont="1" applyFill="1" applyBorder="1" applyAlignment="1" applyProtection="1">
      <alignment vertical="center" wrapText="1"/>
    </xf>
    <xf numFmtId="0" fontId="53" fillId="0" borderId="52" xfId="43" applyFont="1" applyFill="1" applyBorder="1" applyAlignment="1" applyProtection="1">
      <alignment vertical="center" wrapText="1"/>
    </xf>
    <xf numFmtId="0" fontId="53" fillId="0" borderId="51" xfId="43" applyFont="1" applyFill="1" applyBorder="1" applyAlignment="1" applyProtection="1">
      <alignment vertical="center" wrapText="1"/>
    </xf>
    <xf numFmtId="0" fontId="53" fillId="0" borderId="41" xfId="43" applyFont="1" applyFill="1" applyBorder="1" applyAlignment="1" applyProtection="1">
      <alignment vertical="center" wrapText="1"/>
    </xf>
    <xf numFmtId="0" fontId="53" fillId="0" borderId="44" xfId="43" applyFont="1" applyFill="1" applyBorder="1" applyAlignment="1" applyProtection="1">
      <alignment vertical="center" wrapText="1"/>
    </xf>
    <xf numFmtId="0" fontId="24" fillId="0" borderId="26" xfId="5" applyFont="1" applyBorder="1" applyAlignment="1">
      <alignment horizontal="left" vertical="top" wrapText="1" shrinkToFit="1"/>
    </xf>
    <xf numFmtId="0" fontId="24" fillId="0" borderId="27" xfId="5" applyFont="1" applyBorder="1" applyAlignment="1">
      <alignment horizontal="left" vertical="top" shrinkToFit="1"/>
    </xf>
    <xf numFmtId="0" fontId="24" fillId="0" borderId="28" xfId="5" applyFont="1" applyBorder="1" applyAlignment="1">
      <alignment horizontal="left" vertical="top" shrinkToFit="1"/>
    </xf>
    <xf numFmtId="0" fontId="58" fillId="0" borderId="8" xfId="5" applyFont="1" applyFill="1" applyBorder="1" applyAlignment="1">
      <alignment horizontal="left" vertical="top" wrapText="1" shrinkToFit="1"/>
    </xf>
    <xf numFmtId="0" fontId="58" fillId="0" borderId="27" xfId="9" applyFont="1" applyBorder="1" applyAlignment="1">
      <alignment vertical="top" shrinkToFit="1"/>
    </xf>
    <xf numFmtId="0" fontId="58" fillId="0" borderId="28" xfId="9" applyFont="1" applyBorder="1" applyAlignment="1">
      <alignment vertical="top" shrinkToFit="1"/>
    </xf>
    <xf numFmtId="0" fontId="24" fillId="0" borderId="8" xfId="5" applyFont="1" applyFill="1" applyBorder="1" applyAlignment="1">
      <alignment horizontal="left" vertical="top" wrapText="1" shrinkToFit="1"/>
    </xf>
    <xf numFmtId="0" fontId="24" fillId="0" borderId="6" xfId="9" applyFont="1" applyBorder="1" applyAlignment="1">
      <alignment horizontal="left" vertical="top" shrinkToFit="1"/>
    </xf>
    <xf numFmtId="0" fontId="24" fillId="0" borderId="11" xfId="9" applyFont="1" applyBorder="1" applyAlignment="1">
      <alignment horizontal="left" vertical="top" shrinkToFit="1"/>
    </xf>
    <xf numFmtId="0" fontId="106" fillId="0" borderId="0" xfId="5" applyFont="1" applyAlignment="1">
      <alignment horizontal="center"/>
    </xf>
    <xf numFmtId="0" fontId="58" fillId="0" borderId="1" xfId="9" applyFont="1" applyFill="1" applyBorder="1" applyAlignment="1">
      <alignment horizontal="left" vertical="center" shrinkToFit="1"/>
    </xf>
    <xf numFmtId="0" fontId="58" fillId="0" borderId="1" xfId="7" applyFont="1" applyFill="1" applyBorder="1" applyAlignment="1">
      <alignment horizontal="left" vertical="center" shrinkToFit="1"/>
    </xf>
    <xf numFmtId="0" fontId="58" fillId="0" borderId="4" xfId="9" applyFont="1" applyFill="1" applyBorder="1" applyAlignment="1">
      <alignment horizontal="left" vertical="center" shrinkToFit="1"/>
    </xf>
    <xf numFmtId="0" fontId="58" fillId="0" borderId="4" xfId="7" applyFont="1" applyFill="1" applyBorder="1" applyAlignment="1">
      <alignment horizontal="left" vertical="center" shrinkToFit="1"/>
    </xf>
    <xf numFmtId="0" fontId="58" fillId="0" borderId="26" xfId="5" applyFont="1" applyFill="1" applyBorder="1" applyAlignment="1">
      <alignment horizontal="center" vertical="top" wrapText="1" shrinkToFit="1"/>
    </xf>
    <xf numFmtId="0" fontId="58" fillId="0" borderId="27" xfId="5" applyFont="1" applyFill="1" applyBorder="1" applyAlignment="1">
      <alignment horizontal="center" vertical="top" wrapText="1" shrinkToFit="1"/>
    </xf>
    <xf numFmtId="0" fontId="58" fillId="0" borderId="28" xfId="5" applyFont="1" applyFill="1" applyBorder="1" applyAlignment="1">
      <alignment horizontal="center" vertical="top" shrinkToFit="1"/>
    </xf>
    <xf numFmtId="0" fontId="24" fillId="0" borderId="26" xfId="5" applyFont="1" applyBorder="1" applyAlignment="1">
      <alignment horizontal="center" vertical="top" wrapText="1" shrinkToFit="1"/>
    </xf>
    <xf numFmtId="0" fontId="41" fillId="0" borderId="27" xfId="9" applyFont="1" applyBorder="1" applyAlignment="1">
      <alignment horizontal="center" vertical="top" shrinkToFit="1"/>
    </xf>
    <xf numFmtId="0" fontId="41" fillId="0" borderId="28" xfId="9" applyFont="1" applyBorder="1" applyAlignment="1">
      <alignment horizontal="center" vertical="top" shrinkToFit="1"/>
    </xf>
    <xf numFmtId="0" fontId="24" fillId="0" borderId="26" xfId="5" applyFont="1" applyFill="1" applyBorder="1" applyAlignment="1">
      <alignment horizontal="center" vertical="top" wrapText="1" shrinkToFit="1"/>
    </xf>
    <xf numFmtId="0" fontId="118" fillId="0" borderId="27" xfId="9" applyFont="1" applyBorder="1" applyAlignment="1">
      <alignment horizontal="center" vertical="top" shrinkToFit="1"/>
    </xf>
    <xf numFmtId="0" fontId="118" fillId="0" borderId="28" xfId="9" applyFont="1" applyBorder="1" applyAlignment="1">
      <alignment horizontal="center" vertical="top" shrinkToFit="1"/>
    </xf>
    <xf numFmtId="0" fontId="58" fillId="0" borderId="8" xfId="5" applyFont="1" applyFill="1" applyBorder="1" applyAlignment="1">
      <alignment horizontal="center" vertical="top" wrapText="1"/>
    </xf>
    <xf numFmtId="0" fontId="118" fillId="0" borderId="5" xfId="9" applyFont="1" applyBorder="1" applyAlignment="1">
      <alignment horizontal="center" vertical="top"/>
    </xf>
    <xf numFmtId="0" fontId="118" fillId="0" borderId="9" xfId="9" applyFont="1" applyBorder="1" applyAlignment="1">
      <alignment horizontal="center" vertical="top"/>
    </xf>
    <xf numFmtId="0" fontId="58" fillId="0" borderId="6" xfId="5" applyFont="1" applyFill="1" applyBorder="1" applyAlignment="1">
      <alignment horizontal="center" vertical="top"/>
    </xf>
    <xf numFmtId="0" fontId="118" fillId="0" borderId="0" xfId="9" applyFont="1" applyBorder="1" applyAlignment="1">
      <alignment horizontal="center" vertical="top"/>
    </xf>
    <xf numFmtId="0" fontId="118" fillId="0" borderId="7" xfId="9" applyFont="1" applyBorder="1" applyAlignment="1">
      <alignment horizontal="center" vertical="top"/>
    </xf>
    <xf numFmtId="0" fontId="118" fillId="0" borderId="11" xfId="9" applyFont="1" applyBorder="1" applyAlignment="1">
      <alignment horizontal="center" vertical="top"/>
    </xf>
    <xf numFmtId="0" fontId="118" fillId="0" borderId="1" xfId="9" applyFont="1" applyBorder="1" applyAlignment="1">
      <alignment horizontal="center" vertical="top"/>
    </xf>
    <xf numFmtId="0" fontId="118" fillId="0" borderId="12" xfId="9" applyFont="1" applyBorder="1" applyAlignment="1">
      <alignment horizontal="center" vertical="top"/>
    </xf>
    <xf numFmtId="0" fontId="58" fillId="0" borderId="8" xfId="5" applyFont="1" applyFill="1" applyBorder="1" applyAlignment="1">
      <alignment horizontal="left" vertical="center" shrinkToFit="1"/>
    </xf>
    <xf numFmtId="0" fontId="58" fillId="0" borderId="5" xfId="5" applyFont="1" applyFill="1" applyBorder="1" applyAlignment="1">
      <alignment horizontal="left" vertical="center" shrinkToFit="1"/>
    </xf>
    <xf numFmtId="0" fontId="24" fillId="0" borderId="8" xfId="5" applyFont="1" applyFill="1" applyBorder="1" applyAlignment="1">
      <alignment horizontal="left" vertical="center" shrinkToFit="1"/>
    </xf>
    <xf numFmtId="0" fontId="24" fillId="0" borderId="5" xfId="5" applyFont="1" applyFill="1" applyBorder="1" applyAlignment="1">
      <alignment horizontal="left" vertical="center" shrinkToFit="1"/>
    </xf>
    <xf numFmtId="0" fontId="58" fillId="0" borderId="112" xfId="5" applyFont="1" applyFill="1" applyBorder="1" applyAlignment="1">
      <alignment horizontal="right" vertical="center" shrinkToFit="1"/>
    </xf>
    <xf numFmtId="0" fontId="58" fillId="0" borderId="113" xfId="9" applyFont="1" applyBorder="1" applyAlignment="1">
      <alignment horizontal="right" vertical="center"/>
    </xf>
    <xf numFmtId="0" fontId="24" fillId="0" borderId="2" xfId="5" applyFont="1" applyFill="1" applyBorder="1" applyAlignment="1">
      <alignment horizontal="left" vertical="top" wrapText="1" shrinkToFit="1"/>
    </xf>
    <xf numFmtId="0" fontId="24" fillId="0" borderId="2" xfId="9" applyFont="1" applyBorder="1" applyAlignment="1">
      <alignment horizontal="left" vertical="top" wrapText="1" shrinkToFit="1"/>
    </xf>
    <xf numFmtId="0" fontId="42" fillId="0" borderId="3" xfId="10" applyFont="1" applyBorder="1" applyAlignment="1">
      <alignment horizontal="left" vertical="center" wrapText="1"/>
    </xf>
    <xf numFmtId="0" fontId="42" fillId="0" borderId="4" xfId="10" applyFont="1" applyBorder="1" applyAlignment="1">
      <alignment horizontal="left" vertical="center" wrapText="1"/>
    </xf>
    <xf numFmtId="0" fontId="42" fillId="0" borderId="10" xfId="10" applyFont="1" applyBorder="1" applyAlignment="1">
      <alignment horizontal="left" vertical="center" wrapText="1"/>
    </xf>
    <xf numFmtId="0" fontId="42" fillId="0" borderId="8" xfId="10" quotePrefix="1" applyFont="1" applyBorder="1" applyAlignment="1" applyProtection="1">
      <alignment horizontal="left" vertical="center"/>
    </xf>
    <xf numFmtId="0" fontId="0" fillId="0" borderId="5" xfId="0" applyBorder="1" applyAlignment="1">
      <alignment horizontal="left" vertical="center"/>
    </xf>
    <xf numFmtId="0" fontId="42" fillId="0" borderId="4" xfId="10" applyFont="1" applyBorder="1" applyAlignment="1" applyProtection="1">
      <alignment horizontal="left" vertical="center" wrapText="1"/>
    </xf>
    <xf numFmtId="0" fontId="24" fillId="0" borderId="4" xfId="0" applyFont="1" applyBorder="1" applyAlignment="1">
      <alignment horizontal="left" vertical="center" wrapText="1"/>
    </xf>
    <xf numFmtId="0" fontId="24" fillId="0" borderId="10" xfId="0" applyFont="1" applyBorder="1" applyAlignment="1">
      <alignment horizontal="left" vertical="center" wrapText="1"/>
    </xf>
    <xf numFmtId="0" fontId="42" fillId="0" borderId="3" xfId="10" applyFont="1" applyBorder="1" applyAlignment="1" applyProtection="1">
      <alignment horizontal="left" vertical="center" wrapText="1"/>
    </xf>
    <xf numFmtId="0" fontId="42" fillId="0" borderId="10" xfId="10" applyFont="1" applyBorder="1" applyAlignment="1" applyProtection="1">
      <alignment horizontal="left" vertical="center" wrapText="1"/>
    </xf>
    <xf numFmtId="0" fontId="23" fillId="0" borderId="4" xfId="10" applyFont="1" applyBorder="1" applyAlignment="1">
      <alignment horizontal="left" vertical="center" wrapText="1"/>
    </xf>
    <xf numFmtId="0" fontId="79" fillId="0" borderId="27" xfId="10" applyFont="1" applyBorder="1" applyAlignment="1" applyProtection="1">
      <alignment horizontal="center" vertical="center" textRotation="255"/>
    </xf>
    <xf numFmtId="0" fontId="79" fillId="0" borderId="28" xfId="10" applyFont="1" applyBorder="1" applyAlignment="1" applyProtection="1">
      <alignment horizontal="center" vertical="center" textRotation="255"/>
    </xf>
    <xf numFmtId="0" fontId="81" fillId="0" borderId="8" xfId="10" applyFont="1" applyBorder="1" applyAlignment="1" applyProtection="1">
      <alignment horizontal="left" vertical="center" wrapText="1"/>
    </xf>
    <xf numFmtId="0" fontId="81" fillId="0" borderId="5" xfId="10" applyFont="1" applyBorder="1" applyAlignment="1" applyProtection="1">
      <alignment horizontal="left" vertical="center" wrapText="1"/>
    </xf>
    <xf numFmtId="0" fontId="81" fillId="0" borderId="9" xfId="10" applyFont="1" applyBorder="1" applyAlignment="1" applyProtection="1">
      <alignment horizontal="left" vertical="center" wrapText="1"/>
    </xf>
    <xf numFmtId="0" fontId="23" fillId="0" borderId="8" xfId="10" quotePrefix="1" applyFont="1" applyBorder="1" applyAlignment="1" applyProtection="1">
      <alignment vertical="center"/>
    </xf>
    <xf numFmtId="0" fontId="42" fillId="0" borderId="3" xfId="10" applyFont="1" applyBorder="1" applyAlignment="1" applyProtection="1">
      <alignment horizontal="left" vertical="center"/>
    </xf>
    <xf numFmtId="0" fontId="42" fillId="0" borderId="4" xfId="10" applyFont="1" applyBorder="1" applyAlignment="1" applyProtection="1">
      <alignment horizontal="left" vertical="center"/>
    </xf>
    <xf numFmtId="0" fontId="42" fillId="0" borderId="10" xfId="10" applyFont="1" applyBorder="1" applyAlignment="1" applyProtection="1">
      <alignment horizontal="left" vertical="center"/>
    </xf>
    <xf numFmtId="0" fontId="81" fillId="0" borderId="6" xfId="10" applyFont="1" applyBorder="1" applyAlignment="1" applyProtection="1">
      <alignment horizontal="left" vertical="top" wrapText="1"/>
      <protection locked="0"/>
    </xf>
    <xf numFmtId="0" fontId="81" fillId="0" borderId="0" xfId="10" applyFont="1" applyBorder="1" applyAlignment="1" applyProtection="1">
      <alignment horizontal="left" vertical="top" wrapText="1"/>
      <protection locked="0"/>
    </xf>
    <xf numFmtId="0" fontId="81" fillId="0" borderId="7" xfId="10" applyFont="1" applyBorder="1" applyAlignment="1" applyProtection="1">
      <alignment horizontal="left" vertical="top" wrapText="1"/>
      <protection locked="0"/>
    </xf>
    <xf numFmtId="0" fontId="81" fillId="0" borderId="11" xfId="10" applyFont="1" applyBorder="1" applyAlignment="1" applyProtection="1">
      <alignment horizontal="left" vertical="top" wrapText="1"/>
      <protection locked="0"/>
    </xf>
    <xf numFmtId="0" fontId="81" fillId="0" borderId="1" xfId="10" applyFont="1" applyBorder="1" applyAlignment="1" applyProtection="1">
      <alignment horizontal="left" vertical="top" wrapText="1"/>
      <protection locked="0"/>
    </xf>
    <xf numFmtId="0" fontId="81" fillId="0" borderId="12" xfId="10" applyFont="1" applyBorder="1" applyAlignment="1" applyProtection="1">
      <alignment horizontal="left" vertical="top" wrapText="1"/>
      <protection locked="0"/>
    </xf>
    <xf numFmtId="0" fontId="79" fillId="0" borderId="2" xfId="10" applyFont="1" applyBorder="1" applyAlignment="1" applyProtection="1">
      <alignment horizontal="center" vertical="center"/>
    </xf>
    <xf numFmtId="176" fontId="70" fillId="0" borderId="3" xfId="10" applyNumberFormat="1" applyFont="1" applyBorder="1" applyAlignment="1" applyProtection="1">
      <alignment horizontal="center" vertical="center"/>
    </xf>
    <xf numFmtId="176" fontId="70" fillId="0" borderId="4" xfId="10" applyNumberFormat="1" applyFont="1" applyBorder="1" applyAlignment="1" applyProtection="1">
      <alignment horizontal="center" vertical="center"/>
    </xf>
    <xf numFmtId="176" fontId="70" fillId="0" borderId="10" xfId="10" applyNumberFormat="1" applyFont="1" applyBorder="1" applyAlignment="1" applyProtection="1">
      <alignment horizontal="center" vertical="center"/>
    </xf>
    <xf numFmtId="0" fontId="79" fillId="0" borderId="3" xfId="10" applyFont="1" applyBorder="1" applyAlignment="1" applyProtection="1">
      <alignment horizontal="center" vertical="center"/>
    </xf>
    <xf numFmtId="0" fontId="79" fillId="0" borderId="10" xfId="10" applyFont="1" applyBorder="1" applyAlignment="1" applyProtection="1">
      <alignment horizontal="center" vertical="center"/>
    </xf>
    <xf numFmtId="0" fontId="70" fillId="0" borderId="3" xfId="10" applyFont="1" applyBorder="1" applyAlignment="1" applyProtection="1">
      <alignment horizontal="center" vertical="center"/>
    </xf>
    <xf numFmtId="0" fontId="70" fillId="0" borderId="4" xfId="10" applyFont="1" applyBorder="1" applyAlignment="1" applyProtection="1">
      <alignment horizontal="center" vertical="center"/>
    </xf>
    <xf numFmtId="0" fontId="20" fillId="0" borderId="0" xfId="10" applyFont="1" applyAlignment="1" applyProtection="1">
      <alignment horizontal="center" vertical="center"/>
    </xf>
    <xf numFmtId="0" fontId="79" fillId="0" borderId="1" xfId="10" applyFont="1" applyBorder="1" applyAlignment="1" applyProtection="1">
      <alignment horizontal="center"/>
    </xf>
    <xf numFmtId="0" fontId="79" fillId="0" borderId="1" xfId="10" applyFont="1" applyBorder="1" applyAlignment="1" applyProtection="1">
      <alignment horizontal="left" shrinkToFit="1"/>
    </xf>
    <xf numFmtId="0" fontId="42" fillId="0" borderId="4" xfId="0" applyFont="1" applyFill="1" applyBorder="1" applyAlignment="1">
      <alignment horizontal="center" vertical="center" shrinkToFit="1"/>
    </xf>
    <xf numFmtId="0" fontId="83" fillId="0" borderId="5" xfId="10" applyFont="1" applyBorder="1" applyAlignment="1" applyProtection="1">
      <alignment horizontal="left"/>
    </xf>
    <xf numFmtId="0" fontId="81" fillId="0" borderId="2" xfId="10" applyFont="1" applyBorder="1" applyAlignment="1" applyProtection="1">
      <alignment horizontal="center" vertical="center" wrapText="1"/>
    </xf>
    <xf numFmtId="176" fontId="81" fillId="0" borderId="3" xfId="10" applyNumberFormat="1" applyFont="1" applyBorder="1" applyAlignment="1" applyProtection="1">
      <alignment horizontal="center" vertical="center"/>
    </xf>
    <xf numFmtId="176" fontId="25" fillId="0" borderId="4" xfId="0" applyNumberFormat="1" applyFont="1" applyBorder="1" applyProtection="1"/>
    <xf numFmtId="176" fontId="81" fillId="0" borderId="4" xfId="10" applyNumberFormat="1" applyFont="1" applyBorder="1" applyAlignment="1" applyProtection="1">
      <alignment horizontal="center" vertical="center"/>
    </xf>
    <xf numFmtId="176" fontId="81" fillId="0" borderId="10" xfId="10" applyNumberFormat="1" applyFont="1" applyBorder="1" applyAlignment="1" applyProtection="1">
      <alignment horizontal="center" vertical="center"/>
    </xf>
    <xf numFmtId="0" fontId="81" fillId="0" borderId="3" xfId="10" applyFont="1" applyBorder="1" applyAlignment="1" applyProtection="1">
      <alignment horizontal="center" vertical="center"/>
    </xf>
    <xf numFmtId="0" fontId="81" fillId="0" borderId="4" xfId="10" applyFont="1" applyBorder="1" applyAlignment="1" applyProtection="1">
      <alignment horizontal="center" vertical="center"/>
    </xf>
    <xf numFmtId="0" fontId="81" fillId="0" borderId="2" xfId="10" applyFont="1" applyBorder="1" applyAlignment="1" applyProtection="1">
      <alignment horizontal="center" vertical="center" wrapText="1"/>
      <protection locked="0"/>
    </xf>
    <xf numFmtId="176" fontId="81" fillId="0" borderId="3" xfId="10" applyNumberFormat="1" applyFont="1" applyBorder="1" applyAlignment="1" applyProtection="1">
      <alignment horizontal="center" vertical="center"/>
      <protection locked="0"/>
    </xf>
    <xf numFmtId="176" fontId="25" fillId="0" borderId="4" xfId="0" applyNumberFormat="1" applyFont="1" applyBorder="1" applyProtection="1">
      <protection locked="0"/>
    </xf>
    <xf numFmtId="176" fontId="81" fillId="0" borderId="4" xfId="10" applyNumberFormat="1" applyFont="1" applyBorder="1" applyAlignment="1" applyProtection="1">
      <alignment horizontal="center" vertical="center"/>
      <protection locked="0"/>
    </xf>
    <xf numFmtId="176" fontId="81" fillId="0" borderId="10" xfId="10" applyNumberFormat="1" applyFont="1" applyBorder="1" applyAlignment="1" applyProtection="1">
      <alignment horizontal="center" vertical="center"/>
      <protection locked="0"/>
    </xf>
    <xf numFmtId="0" fontId="81" fillId="0" borderId="3" xfId="10" applyFont="1" applyBorder="1" applyAlignment="1" applyProtection="1">
      <alignment horizontal="center" vertical="center"/>
      <protection locked="0"/>
    </xf>
    <xf numFmtId="0" fontId="81" fillId="0" borderId="11" xfId="10" applyFont="1" applyBorder="1" applyAlignment="1" applyProtection="1">
      <alignment horizontal="center" vertical="center"/>
    </xf>
    <xf numFmtId="0" fontId="81" fillId="0" borderId="1" xfId="10" applyFont="1" applyBorder="1" applyAlignment="1" applyProtection="1">
      <alignment horizontal="center" vertical="center"/>
    </xf>
    <xf numFmtId="176" fontId="81" fillId="0" borderId="11" xfId="10" applyNumberFormat="1" applyFont="1" applyBorder="1" applyAlignment="1" applyProtection="1">
      <alignment horizontal="center" vertical="center"/>
    </xf>
    <xf numFmtId="176" fontId="81" fillId="0" borderId="1" xfId="10" applyNumberFormat="1" applyFont="1" applyBorder="1" applyAlignment="1" applyProtection="1">
      <alignment horizontal="center" vertical="center"/>
    </xf>
    <xf numFmtId="176" fontId="81" fillId="0" borderId="12" xfId="10" applyNumberFormat="1" applyFont="1" applyBorder="1" applyAlignment="1" applyProtection="1">
      <alignment horizontal="center" vertical="center"/>
    </xf>
    <xf numFmtId="0" fontId="81" fillId="0" borderId="2" xfId="10" applyFont="1" applyBorder="1" applyAlignment="1" applyProtection="1">
      <alignment horizontal="center" vertical="center"/>
    </xf>
    <xf numFmtId="0" fontId="81" fillId="0" borderId="10" xfId="10" applyFont="1" applyBorder="1" applyAlignment="1" applyProtection="1">
      <alignment horizontal="center" vertical="center"/>
    </xf>
    <xf numFmtId="0" fontId="0" fillId="0" borderId="4" xfId="0" applyBorder="1" applyAlignment="1" applyProtection="1">
      <alignment horizontal="center" vertical="center"/>
    </xf>
    <xf numFmtId="0" fontId="0" fillId="0" borderId="10" xfId="0" applyBorder="1" applyAlignment="1" applyProtection="1">
      <alignment horizontal="center" vertical="center"/>
    </xf>
    <xf numFmtId="0" fontId="24" fillId="0" borderId="4" xfId="0" applyFont="1" applyBorder="1" applyAlignment="1" applyProtection="1">
      <alignment horizontal="left" vertical="center" wrapText="1"/>
    </xf>
    <xf numFmtId="0" fontId="0" fillId="0" borderId="4" xfId="0" applyBorder="1" applyAlignment="1" applyProtection="1">
      <alignment horizontal="left" vertical="center" wrapText="1"/>
    </xf>
    <xf numFmtId="0" fontId="0" fillId="0" borderId="10" xfId="0" applyBorder="1" applyAlignment="1" applyProtection="1">
      <alignment horizontal="left" vertical="center" wrapText="1"/>
    </xf>
    <xf numFmtId="0" fontId="24" fillId="0" borderId="5" xfId="0" applyFont="1" applyBorder="1" applyAlignment="1" applyProtection="1">
      <alignment horizontal="left" vertical="center"/>
    </xf>
    <xf numFmtId="0" fontId="24" fillId="0" borderId="10" xfId="0" applyFont="1" applyBorder="1" applyAlignment="1" applyProtection="1">
      <alignment horizontal="left" vertical="center" wrapText="1"/>
    </xf>
    <xf numFmtId="0" fontId="42" fillId="0" borderId="0" xfId="10" applyFont="1" applyFill="1" applyAlignment="1" applyProtection="1">
      <alignment horizontal="left" vertical="center" wrapText="1"/>
    </xf>
    <xf numFmtId="0" fontId="42" fillId="0" borderId="1" xfId="10" applyFont="1" applyFill="1" applyBorder="1" applyAlignment="1" applyProtection="1">
      <alignment horizontal="left" vertical="center" wrapText="1"/>
    </xf>
    <xf numFmtId="0" fontId="81" fillId="0" borderId="8" xfId="10" quotePrefix="1" applyFont="1" applyBorder="1" applyAlignment="1" applyProtection="1">
      <alignment horizontal="left" vertical="center"/>
    </xf>
    <xf numFmtId="0" fontId="0" fillId="0" borderId="5" xfId="0" applyBorder="1" applyAlignment="1" applyProtection="1">
      <alignment horizontal="left" vertical="center"/>
    </xf>
    <xf numFmtId="0" fontId="81" fillId="0" borderId="3" xfId="10" applyFont="1" applyBorder="1" applyAlignment="1" applyProtection="1">
      <alignment horizontal="left" vertical="center"/>
    </xf>
    <xf numFmtId="0" fontId="81" fillId="0" borderId="4" xfId="10" applyFont="1" applyBorder="1" applyAlignment="1" applyProtection="1">
      <alignment horizontal="left" vertical="center"/>
    </xf>
    <xf numFmtId="0" fontId="0" fillId="0" borderId="4" xfId="0" applyBorder="1" applyAlignment="1" applyProtection="1">
      <alignment horizontal="left" vertical="center"/>
    </xf>
    <xf numFmtId="0" fontId="0" fillId="0" borderId="10" xfId="0" applyBorder="1" applyAlignment="1" applyProtection="1">
      <alignment horizontal="left" vertical="center"/>
    </xf>
    <xf numFmtId="187" fontId="80" fillId="0" borderId="3" xfId="2" applyNumberFormat="1" applyFont="1" applyBorder="1" applyAlignment="1" applyProtection="1">
      <alignment horizontal="center" vertical="center"/>
      <protection locked="0"/>
    </xf>
    <xf numFmtId="187" fontId="80" fillId="0" borderId="4" xfId="2" applyNumberFormat="1" applyFont="1" applyBorder="1" applyAlignment="1" applyProtection="1">
      <alignment horizontal="center" vertical="center"/>
      <protection locked="0"/>
    </xf>
    <xf numFmtId="0" fontId="0" fillId="0" borderId="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42" fillId="0" borderId="6" xfId="10" applyFont="1" applyFill="1" applyBorder="1" applyAlignment="1" applyProtection="1">
      <alignment horizontal="left" vertical="center" wrapText="1"/>
    </xf>
    <xf numFmtId="0" fontId="42" fillId="0" borderId="0" xfId="10" applyFont="1" applyFill="1" applyBorder="1" applyAlignment="1" applyProtection="1">
      <alignment horizontal="left" vertical="center" wrapText="1"/>
    </xf>
    <xf numFmtId="0" fontId="0" fillId="0" borderId="0" xfId="0" applyAlignment="1" applyProtection="1">
      <alignment horizontal="left" vertical="center" wrapText="1"/>
    </xf>
    <xf numFmtId="0" fontId="0" fillId="0" borderId="7" xfId="0" applyBorder="1" applyAlignment="1" applyProtection="1">
      <alignment horizontal="left" vertical="center" wrapText="1"/>
    </xf>
    <xf numFmtId="0" fontId="25" fillId="0" borderId="4" xfId="0" applyFont="1" applyFill="1" applyBorder="1" applyAlignment="1" applyProtection="1">
      <alignment horizontal="center" vertical="center" shrinkToFit="1"/>
      <protection locked="0"/>
    </xf>
    <xf numFmtId="0" fontId="0" fillId="0" borderId="4" xfId="0" applyBorder="1" applyAlignment="1" applyProtection="1">
      <alignment vertical="center" shrinkToFit="1"/>
      <protection locked="0"/>
    </xf>
    <xf numFmtId="0" fontId="80" fillId="0" borderId="3" xfId="10" applyFont="1" applyBorder="1" applyAlignment="1" applyProtection="1">
      <alignment horizontal="center" vertical="center"/>
      <protection locked="0"/>
    </xf>
    <xf numFmtId="0" fontId="80" fillId="0" borderId="4" xfId="10" applyFont="1" applyBorder="1" applyAlignment="1" applyProtection="1">
      <alignment horizontal="center" vertical="center"/>
      <protection locked="0"/>
    </xf>
    <xf numFmtId="176" fontId="80" fillId="0" borderId="3" xfId="10" applyNumberFormat="1" applyFont="1" applyBorder="1" applyAlignment="1" applyProtection="1">
      <alignment horizontal="center" vertical="center"/>
      <protection locked="0"/>
    </xf>
    <xf numFmtId="176" fontId="80" fillId="0" borderId="4" xfId="10" applyNumberFormat="1" applyFont="1" applyBorder="1" applyAlignment="1" applyProtection="1">
      <alignment horizontal="center" vertical="center"/>
      <protection locked="0"/>
    </xf>
    <xf numFmtId="0" fontId="0" fillId="0" borderId="5" xfId="0" applyBorder="1" applyAlignment="1" applyProtection="1">
      <alignment horizontal="left" vertical="center" wrapText="1"/>
    </xf>
    <xf numFmtId="0" fontId="0" fillId="0" borderId="9" xfId="0" applyBorder="1" applyAlignment="1" applyProtection="1">
      <alignment horizontal="left" vertical="center" wrapText="1"/>
    </xf>
    <xf numFmtId="0" fontId="71" fillId="0" borderId="0" xfId="10" applyFont="1" applyAlignment="1" applyProtection="1">
      <alignment horizontal="center" vertical="center"/>
    </xf>
    <xf numFmtId="0" fontId="81" fillId="0" borderId="1" xfId="10" applyFont="1" applyBorder="1" applyAlignment="1" applyProtection="1">
      <alignment horizontal="center"/>
    </xf>
    <xf numFmtId="0" fontId="0" fillId="0" borderId="1" xfId="0" applyBorder="1" applyAlignment="1" applyProtection="1">
      <alignment horizontal="left" shrinkToFit="1"/>
    </xf>
    <xf numFmtId="0" fontId="42" fillId="0" borderId="4" xfId="0" applyFont="1" applyFill="1" applyBorder="1" applyAlignment="1" applyProtection="1">
      <alignment horizontal="center" vertical="center" shrinkToFit="1"/>
    </xf>
    <xf numFmtId="0" fontId="0" fillId="0" borderId="4" xfId="0" applyBorder="1" applyAlignment="1" applyProtection="1">
      <alignment vertical="center" shrinkToFit="1"/>
    </xf>
    <xf numFmtId="0" fontId="80" fillId="0" borderId="3" xfId="10" applyFont="1" applyBorder="1" applyAlignment="1" applyProtection="1">
      <alignment horizontal="center" vertical="center"/>
    </xf>
    <xf numFmtId="176" fontId="80" fillId="0" borderId="3" xfId="10" applyNumberFormat="1" applyFont="1" applyBorder="1" applyAlignment="1" applyProtection="1">
      <alignment horizontal="center" vertical="center"/>
    </xf>
    <xf numFmtId="176" fontId="80" fillId="0" borderId="4" xfId="10" applyNumberFormat="1" applyFont="1" applyBorder="1" applyAlignment="1" applyProtection="1">
      <alignment horizontal="center" vertical="center"/>
    </xf>
    <xf numFmtId="195" fontId="80" fillId="0" borderId="3" xfId="10" applyNumberFormat="1" applyFont="1" applyBorder="1" applyAlignment="1" applyProtection="1">
      <alignment horizontal="center" vertical="center"/>
    </xf>
    <xf numFmtId="195" fontId="80" fillId="0" borderId="4" xfId="10" applyNumberFormat="1" applyFont="1" applyBorder="1" applyAlignment="1" applyProtection="1">
      <alignment horizontal="center" vertical="center"/>
    </xf>
    <xf numFmtId="195" fontId="0" fillId="0" borderId="4" xfId="0" applyNumberFormat="1" applyBorder="1" applyAlignment="1" applyProtection="1"/>
    <xf numFmtId="0" fontId="79" fillId="0" borderId="27" xfId="10" applyFont="1" applyBorder="1" applyAlignment="1" applyProtection="1">
      <alignment horizontal="center" vertical="center" textRotation="255"/>
      <protection locked="0"/>
    </xf>
    <xf numFmtId="0" fontId="79" fillId="0" borderId="28" xfId="10" applyFont="1" applyBorder="1" applyAlignment="1" applyProtection="1">
      <alignment horizontal="center" vertical="center" textRotation="255"/>
      <protection locked="0"/>
    </xf>
    <xf numFmtId="0" fontId="81" fillId="0" borderId="8" xfId="10" applyFont="1" applyBorder="1" applyAlignment="1" applyProtection="1">
      <alignment horizontal="left" vertical="center" wrapText="1"/>
      <protection locked="0"/>
    </xf>
    <xf numFmtId="0" fontId="81" fillId="0" borderId="5" xfId="10" applyFont="1" applyBorder="1" applyAlignment="1" applyProtection="1">
      <alignment horizontal="left" vertical="center" wrapText="1"/>
      <protection locked="0"/>
    </xf>
    <xf numFmtId="0" fontId="81" fillId="0" borderId="9" xfId="10" applyFont="1" applyBorder="1" applyAlignment="1" applyProtection="1">
      <alignment horizontal="left" vertical="center" wrapText="1"/>
      <protection locked="0"/>
    </xf>
    <xf numFmtId="0" fontId="81" fillId="0" borderId="10" xfId="10" applyFont="1" applyBorder="1" applyAlignment="1" applyProtection="1">
      <alignment horizontal="left" vertical="center"/>
    </xf>
    <xf numFmtId="0" fontId="80" fillId="0" borderId="3" xfId="10" applyFont="1" applyFill="1" applyBorder="1" applyAlignment="1" applyProtection="1">
      <alignment horizontal="right" vertical="center"/>
    </xf>
    <xf numFmtId="0" fontId="80" fillId="0" borderId="4" xfId="10" applyFont="1" applyFill="1" applyBorder="1" applyAlignment="1" applyProtection="1">
      <alignment horizontal="right" vertical="center"/>
    </xf>
    <xf numFmtId="2" fontId="80" fillId="0" borderId="3" xfId="2" applyNumberFormat="1" applyFont="1" applyBorder="1" applyAlignment="1" applyProtection="1">
      <alignment horizontal="right" vertical="center"/>
    </xf>
    <xf numFmtId="2" fontId="80" fillId="0" borderId="4" xfId="2" applyNumberFormat="1" applyFont="1" applyBorder="1" applyAlignment="1" applyProtection="1">
      <alignment horizontal="right" vertical="center"/>
    </xf>
    <xf numFmtId="2" fontId="80" fillId="0" borderId="3" xfId="10" applyNumberFormat="1" applyFont="1" applyFill="1" applyBorder="1" applyAlignment="1" applyProtection="1">
      <alignment horizontal="right" vertical="center"/>
    </xf>
    <xf numFmtId="2" fontId="80" fillId="0" borderId="4" xfId="10" applyNumberFormat="1" applyFont="1" applyFill="1" applyBorder="1" applyAlignment="1" applyProtection="1">
      <alignment horizontal="right" vertical="center"/>
    </xf>
    <xf numFmtId="0" fontId="0" fillId="0" borderId="4" xfId="0" applyBorder="1" applyAlignment="1">
      <alignment horizontal="left" vertical="center" wrapText="1"/>
    </xf>
    <xf numFmtId="0" fontId="0" fillId="0" borderId="10" xfId="0" applyBorder="1" applyAlignment="1">
      <alignment horizontal="left" vertical="center" wrapText="1"/>
    </xf>
    <xf numFmtId="0" fontId="0" fillId="0" borderId="0" xfId="0" applyAlignment="1">
      <alignment horizontal="center" vertical="center"/>
    </xf>
    <xf numFmtId="0" fontId="0" fillId="0" borderId="4" xfId="0" applyBorder="1" applyAlignment="1">
      <alignment vertical="center" shrinkToFit="1"/>
    </xf>
    <xf numFmtId="0" fontId="0" fillId="0" borderId="5" xfId="0" applyBorder="1" applyAlignment="1">
      <alignment horizontal="left" vertical="center" wrapText="1"/>
    </xf>
    <xf numFmtId="0" fontId="0" fillId="0" borderId="9" xfId="0" applyBorder="1" applyAlignment="1">
      <alignment horizontal="left" vertical="center" wrapText="1"/>
    </xf>
    <xf numFmtId="0" fontId="0" fillId="0" borderId="0" xfId="0" applyAlignment="1">
      <alignment horizontal="left" vertical="center" wrapText="1"/>
    </xf>
    <xf numFmtId="0" fontId="0" fillId="0" borderId="7" xfId="0" applyBorder="1" applyAlignment="1">
      <alignment horizontal="left" vertical="center" wrapText="1"/>
    </xf>
    <xf numFmtId="0" fontId="0" fillId="0" borderId="1" xfId="0" applyBorder="1" applyAlignment="1">
      <alignment horizontal="left" shrinkToFit="1"/>
    </xf>
    <xf numFmtId="0" fontId="80" fillId="0" borderId="3" xfId="10" applyFont="1" applyBorder="1" applyAlignment="1" applyProtection="1">
      <alignment horizontal="left" vertical="center"/>
    </xf>
    <xf numFmtId="0" fontId="0" fillId="0" borderId="4" xfId="0" applyBorder="1" applyAlignment="1">
      <alignment horizontal="left" vertical="center"/>
    </xf>
    <xf numFmtId="195" fontId="0" fillId="0" borderId="4" xfId="0" applyNumberFormat="1" applyBorder="1" applyAlignment="1"/>
    <xf numFmtId="0" fontId="0" fillId="0" borderId="10" xfId="0" applyBorder="1" applyAlignment="1">
      <alignment horizontal="left" vertical="center"/>
    </xf>
    <xf numFmtId="0" fontId="0" fillId="0" borderId="1" xfId="0" applyBorder="1" applyAlignment="1">
      <alignment horizontal="left" vertical="center" wrapText="1"/>
    </xf>
    <xf numFmtId="0" fontId="0" fillId="0" borderId="0" xfId="0" applyBorder="1" applyAlignment="1">
      <alignment horizontal="left" vertical="center" wrapText="1"/>
    </xf>
    <xf numFmtId="0" fontId="89" fillId="0" borderId="8" xfId="0" applyFont="1" applyBorder="1" applyAlignment="1" applyProtection="1">
      <alignment horizontal="left" vertical="top" wrapText="1"/>
      <protection locked="0"/>
    </xf>
    <xf numFmtId="0" fontId="89" fillId="0" borderId="5" xfId="0" applyFont="1" applyBorder="1" applyAlignment="1" applyProtection="1">
      <alignment horizontal="left" vertical="top" wrapText="1"/>
      <protection locked="0"/>
    </xf>
    <xf numFmtId="0" fontId="89" fillId="0" borderId="9" xfId="0" applyFont="1" applyBorder="1" applyAlignment="1" applyProtection="1">
      <alignment horizontal="left" vertical="top" wrapText="1"/>
      <protection locked="0"/>
    </xf>
    <xf numFmtId="0" fontId="89" fillId="0" borderId="6" xfId="0" applyFont="1" applyBorder="1" applyAlignment="1" applyProtection="1">
      <alignment horizontal="left" vertical="top" wrapText="1"/>
      <protection locked="0"/>
    </xf>
    <xf numFmtId="0" fontId="89" fillId="0" borderId="0" xfId="0" applyFont="1" applyBorder="1" applyAlignment="1" applyProtection="1">
      <alignment horizontal="left" vertical="top" wrapText="1"/>
      <protection locked="0"/>
    </xf>
    <xf numFmtId="0" fontId="89" fillId="0" borderId="7" xfId="0" applyFont="1" applyBorder="1" applyAlignment="1" applyProtection="1">
      <alignment horizontal="left" vertical="top" wrapText="1"/>
      <protection locked="0"/>
    </xf>
    <xf numFmtId="0" fontId="89" fillId="0" borderId="11" xfId="0" applyFont="1" applyBorder="1" applyAlignment="1" applyProtection="1">
      <alignment horizontal="left" vertical="top" wrapText="1"/>
      <protection locked="0"/>
    </xf>
    <xf numFmtId="0" fontId="89" fillId="0" borderId="1" xfId="0" applyFont="1" applyBorder="1" applyAlignment="1" applyProtection="1">
      <alignment horizontal="left" vertical="top" wrapText="1"/>
      <protection locked="0"/>
    </xf>
    <xf numFmtId="0" fontId="89" fillId="0" borderId="12" xfId="0" applyFont="1" applyBorder="1" applyAlignment="1" applyProtection="1">
      <alignment horizontal="left" vertical="top" wrapText="1"/>
      <protection locked="0"/>
    </xf>
    <xf numFmtId="0" fontId="88" fillId="0" borderId="0" xfId="0" applyFont="1" applyAlignment="1" applyProtection="1">
      <alignment horizontal="center" vertical="center"/>
    </xf>
    <xf numFmtId="0" fontId="89" fillId="0" borderId="1" xfId="0" applyFont="1" applyBorder="1" applyAlignment="1" applyProtection="1">
      <alignment horizontal="left" vertical="center" wrapText="1"/>
    </xf>
    <xf numFmtId="0" fontId="74" fillId="0" borderId="0" xfId="0" applyFont="1" applyAlignment="1" applyProtection="1">
      <alignment horizontal="left" vertical="center"/>
    </xf>
    <xf numFmtId="0" fontId="89" fillId="0" borderId="1" xfId="0" applyFont="1" applyBorder="1" applyAlignment="1" applyProtection="1">
      <alignment horizontal="left" vertical="center" wrapText="1"/>
      <protection locked="0"/>
    </xf>
    <xf numFmtId="0" fontId="202" fillId="0" borderId="35" xfId="0" applyFont="1" applyFill="1" applyBorder="1" applyAlignment="1" applyProtection="1">
      <alignment vertical="center" wrapText="1"/>
    </xf>
    <xf numFmtId="0" fontId="202" fillId="0" borderId="36" xfId="0" applyFont="1" applyFill="1" applyBorder="1" applyAlignment="1" applyProtection="1">
      <alignment vertical="center" wrapText="1"/>
    </xf>
    <xf numFmtId="0" fontId="202" fillId="0" borderId="39" xfId="0" applyFont="1" applyFill="1" applyBorder="1" applyAlignment="1" applyProtection="1">
      <alignment vertical="center" wrapText="1"/>
    </xf>
    <xf numFmtId="0" fontId="161" fillId="0" borderId="3" xfId="0" applyFont="1" applyFill="1" applyBorder="1" applyAlignment="1" applyProtection="1">
      <alignment horizontal="center" vertical="center"/>
      <protection locked="0"/>
    </xf>
    <xf numFmtId="0" fontId="161" fillId="0" borderId="4" xfId="0" applyFont="1" applyFill="1" applyBorder="1" applyAlignment="1" applyProtection="1">
      <alignment horizontal="center" vertical="center"/>
      <protection locked="0"/>
    </xf>
    <xf numFmtId="0" fontId="161" fillId="0" borderId="4" xfId="0" applyFont="1" applyFill="1" applyBorder="1" applyAlignment="1" applyProtection="1">
      <alignment horizontal="left" vertical="center"/>
      <protection locked="0"/>
    </xf>
    <xf numFmtId="0" fontId="161" fillId="0" borderId="69" xfId="0" applyFont="1" applyFill="1" applyBorder="1" applyAlignment="1" applyProtection="1">
      <alignment horizontal="left" vertical="center"/>
      <protection locked="0"/>
    </xf>
    <xf numFmtId="0" fontId="23" fillId="0" borderId="78" xfId="0" applyFont="1" applyFill="1" applyBorder="1" applyAlignment="1" applyProtection="1">
      <alignment vertical="center"/>
    </xf>
    <xf numFmtId="0" fontId="23" fillId="0" borderId="80" xfId="0" applyFont="1" applyFill="1" applyBorder="1" applyAlignment="1" applyProtection="1">
      <alignment vertical="center"/>
    </xf>
    <xf numFmtId="0" fontId="67" fillId="0" borderId="36" xfId="0" applyFont="1" applyFill="1" applyBorder="1" applyAlignment="1" applyProtection="1">
      <alignment horizontal="center" vertical="center"/>
      <protection locked="0"/>
    </xf>
    <xf numFmtId="0" fontId="67" fillId="0" borderId="39" xfId="0"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67" fillId="0" borderId="46" xfId="0" applyFont="1" applyFill="1" applyBorder="1" applyAlignment="1" applyProtection="1">
      <alignment horizontal="center" vertical="center"/>
      <protection locked="0"/>
    </xf>
    <xf numFmtId="0" fontId="20" fillId="0" borderId="26" xfId="0" applyFont="1" applyFill="1" applyBorder="1" applyAlignment="1" applyProtection="1">
      <alignment horizontal="center" vertical="center"/>
      <protection locked="0"/>
    </xf>
    <xf numFmtId="0" fontId="20" fillId="0" borderId="28" xfId="0" applyFont="1" applyFill="1" applyBorder="1" applyAlignment="1" applyProtection="1">
      <alignment horizontal="center" vertical="center"/>
      <protection locked="0"/>
    </xf>
    <xf numFmtId="0" fontId="20" fillId="0" borderId="8" xfId="0" applyFont="1" applyFill="1" applyBorder="1" applyAlignment="1" applyProtection="1">
      <alignment horizontal="center" vertical="center"/>
      <protection locked="0"/>
    </xf>
    <xf numFmtId="0" fontId="20" fillId="0" borderId="51" xfId="0" applyFont="1" applyFill="1" applyBorder="1" applyAlignment="1" applyProtection="1">
      <alignment horizontal="center" vertical="center"/>
      <protection locked="0"/>
    </xf>
    <xf numFmtId="0" fontId="23" fillId="0" borderId="8"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xf>
    <xf numFmtId="0" fontId="23" fillId="0" borderId="51" xfId="0" applyFont="1" applyFill="1" applyBorder="1" applyAlignment="1" applyProtection="1">
      <alignment horizontal="center" vertical="center" wrapText="1"/>
    </xf>
    <xf numFmtId="0" fontId="23" fillId="0" borderId="41" xfId="0" applyFont="1" applyFill="1" applyBorder="1" applyAlignment="1" applyProtection="1">
      <alignment horizontal="center" vertical="center" wrapText="1"/>
    </xf>
    <xf numFmtId="0" fontId="23" fillId="0" borderId="8" xfId="0" applyFont="1" applyFill="1" applyBorder="1" applyAlignment="1" applyProtection="1">
      <alignment horizontal="center" vertical="center"/>
    </xf>
    <xf numFmtId="0" fontId="23" fillId="0" borderId="5" xfId="0" applyFont="1" applyFill="1" applyBorder="1" applyAlignment="1" applyProtection="1">
      <alignment horizontal="center" vertical="center"/>
    </xf>
    <xf numFmtId="0" fontId="23" fillId="0" borderId="9" xfId="0" applyFont="1" applyFill="1" applyBorder="1" applyAlignment="1" applyProtection="1">
      <alignment horizontal="center" vertical="center"/>
    </xf>
    <xf numFmtId="0" fontId="23" fillId="0" borderId="51" xfId="0" applyFont="1" applyFill="1" applyBorder="1" applyAlignment="1" applyProtection="1">
      <alignment horizontal="center" vertical="center"/>
    </xf>
    <xf numFmtId="0" fontId="23" fillId="0" borderId="41" xfId="0" applyFont="1" applyFill="1" applyBorder="1" applyAlignment="1" applyProtection="1">
      <alignment horizontal="center" vertical="center"/>
    </xf>
    <xf numFmtId="0" fontId="23" fillId="0" borderId="42" xfId="0" applyFont="1" applyFill="1" applyBorder="1" applyAlignment="1" applyProtection="1">
      <alignment horizontal="center" vertical="center"/>
    </xf>
    <xf numFmtId="0" fontId="67" fillId="0" borderId="5" xfId="0" applyFont="1" applyFill="1" applyBorder="1" applyAlignment="1" applyProtection="1">
      <alignment horizontal="center" vertical="center"/>
      <protection locked="0"/>
    </xf>
    <xf numFmtId="0" fontId="67" fillId="0" borderId="41" xfId="0" applyFont="1" applyFill="1" applyBorder="1" applyAlignment="1" applyProtection="1">
      <alignment horizontal="center" vertical="center"/>
      <protection locked="0"/>
    </xf>
    <xf numFmtId="0" fontId="23" fillId="0" borderId="49" xfId="0" applyFont="1" applyFill="1" applyBorder="1" applyAlignment="1" applyProtection="1">
      <alignment horizontal="center" vertical="center"/>
    </xf>
    <xf numFmtId="0" fontId="23" fillId="0" borderId="44" xfId="0" applyFont="1" applyFill="1" applyBorder="1" applyAlignment="1" applyProtection="1">
      <alignment horizontal="center" vertical="center"/>
    </xf>
    <xf numFmtId="0" fontId="23" fillId="0" borderId="9" xfId="0" applyFont="1" applyFill="1" applyBorder="1" applyAlignment="1" applyProtection="1">
      <alignment horizontal="center" vertical="center" wrapText="1"/>
    </xf>
    <xf numFmtId="0" fontId="23" fillId="0" borderId="42" xfId="0" applyFont="1" applyFill="1" applyBorder="1" applyAlignment="1" applyProtection="1">
      <alignment horizontal="center" vertical="center" wrapText="1"/>
    </xf>
    <xf numFmtId="0" fontId="79" fillId="0" borderId="8" xfId="0" applyFont="1" applyFill="1" applyBorder="1" applyAlignment="1" applyProtection="1">
      <alignment horizontal="center" vertical="center"/>
    </xf>
    <xf numFmtId="0" fontId="79" fillId="0" borderId="5" xfId="0" applyFont="1" applyFill="1" applyBorder="1" applyAlignment="1" applyProtection="1">
      <alignment horizontal="center" vertical="center"/>
    </xf>
    <xf numFmtId="0" fontId="79" fillId="0" borderId="11" xfId="0" applyFont="1" applyFill="1" applyBorder="1" applyAlignment="1" applyProtection="1">
      <alignment horizontal="center" vertical="center"/>
    </xf>
    <xf numFmtId="0" fontId="79" fillId="0" borderId="1" xfId="0" applyFont="1" applyFill="1" applyBorder="1" applyAlignment="1" applyProtection="1">
      <alignment horizontal="center" vertical="center"/>
    </xf>
    <xf numFmtId="0" fontId="20" fillId="0" borderId="35" xfId="0" applyFont="1" applyFill="1" applyBorder="1" applyAlignment="1" applyProtection="1">
      <alignment horizontal="left" vertical="center"/>
    </xf>
    <xf numFmtId="0" fontId="20" fillId="0" borderId="36" xfId="0" applyFont="1" applyFill="1" applyBorder="1" applyAlignment="1" applyProtection="1">
      <alignment horizontal="left" vertical="center"/>
    </xf>
    <xf numFmtId="0" fontId="20" fillId="0" borderId="37" xfId="0" applyFont="1" applyFill="1" applyBorder="1" applyAlignment="1" applyProtection="1">
      <alignment horizontal="left" vertical="center"/>
    </xf>
    <xf numFmtId="0" fontId="20" fillId="0" borderId="50" xfId="0" applyFont="1" applyFill="1" applyBorder="1" applyAlignment="1" applyProtection="1">
      <alignment horizontal="left" vertical="center"/>
    </xf>
    <xf numFmtId="0" fontId="20" fillId="0" borderId="0" xfId="0" applyFont="1" applyFill="1" applyBorder="1" applyAlignment="1" applyProtection="1">
      <alignment horizontal="left" vertical="center"/>
    </xf>
    <xf numFmtId="0" fontId="20" fillId="0" borderId="7" xfId="0" applyFont="1" applyFill="1" applyBorder="1" applyAlignment="1" applyProtection="1">
      <alignment horizontal="left" vertical="center"/>
    </xf>
    <xf numFmtId="0" fontId="20" fillId="0" borderId="40" xfId="0" applyFont="1" applyFill="1" applyBorder="1" applyAlignment="1" applyProtection="1">
      <alignment horizontal="left" vertical="center"/>
    </xf>
    <xf numFmtId="0" fontId="20" fillId="0" borderId="41" xfId="0" applyFont="1" applyFill="1" applyBorder="1" applyAlignment="1" applyProtection="1">
      <alignment horizontal="left" vertical="center"/>
    </xf>
    <xf numFmtId="0" fontId="20" fillId="0" borderId="42" xfId="0" applyFont="1" applyFill="1" applyBorder="1" applyAlignment="1" applyProtection="1">
      <alignment horizontal="left" vertical="center"/>
    </xf>
    <xf numFmtId="0" fontId="20" fillId="0" borderId="47" xfId="0" applyFont="1" applyFill="1" applyBorder="1" applyAlignment="1" applyProtection="1">
      <alignment horizontal="left" vertical="center" wrapText="1"/>
    </xf>
    <xf numFmtId="0" fontId="20" fillId="0" borderId="6" xfId="0" applyFont="1" applyFill="1" applyBorder="1" applyAlignment="1" applyProtection="1">
      <alignment horizontal="left" vertical="center" wrapText="1"/>
    </xf>
    <xf numFmtId="0" fontId="20" fillId="0" borderId="51" xfId="0" applyFont="1" applyFill="1" applyBorder="1" applyAlignment="1" applyProtection="1">
      <alignment horizontal="left" vertical="center"/>
    </xf>
    <xf numFmtId="0" fontId="79" fillId="0" borderId="47" xfId="0" applyFont="1" applyFill="1" applyBorder="1" applyAlignment="1" applyProtection="1">
      <alignment horizontal="center" vertical="center"/>
    </xf>
    <xf numFmtId="0" fontId="79" fillId="0" borderId="36" xfId="0" applyFont="1" applyFill="1" applyBorder="1" applyAlignment="1" applyProtection="1">
      <alignment horizontal="center" vertical="center"/>
    </xf>
    <xf numFmtId="0" fontId="23" fillId="0" borderId="36" xfId="0" applyFont="1" applyFill="1" applyBorder="1" applyAlignment="1" applyProtection="1">
      <alignment horizontal="center" vertical="center"/>
    </xf>
    <xf numFmtId="0" fontId="23" fillId="0" borderId="1" xfId="0" applyFont="1" applyFill="1" applyBorder="1" applyAlignment="1" applyProtection="1">
      <alignment horizontal="center" vertical="center"/>
    </xf>
    <xf numFmtId="0" fontId="23" fillId="0" borderId="47" xfId="0" applyFont="1" applyFill="1" applyBorder="1" applyAlignment="1" applyProtection="1">
      <alignment horizontal="center" vertical="center"/>
    </xf>
    <xf numFmtId="0" fontId="23" fillId="0" borderId="37" xfId="0" applyFont="1" applyFill="1" applyBorder="1" applyAlignment="1" applyProtection="1">
      <alignment horizontal="center" vertical="center"/>
    </xf>
    <xf numFmtId="0" fontId="23" fillId="0" borderId="11" xfId="0" applyFont="1" applyFill="1" applyBorder="1" applyAlignment="1" applyProtection="1">
      <alignment horizontal="center" vertical="center"/>
    </xf>
    <xf numFmtId="0" fontId="23" fillId="0" borderId="12" xfId="0" applyFont="1" applyFill="1" applyBorder="1" applyAlignment="1" applyProtection="1">
      <alignment horizontal="center" vertical="center"/>
    </xf>
    <xf numFmtId="0" fontId="67" fillId="0" borderId="2" xfId="0" applyFont="1" applyFill="1" applyBorder="1" applyAlignment="1" applyProtection="1">
      <alignment horizontal="center" vertical="center"/>
      <protection locked="0"/>
    </xf>
    <xf numFmtId="0" fontId="67" fillId="0" borderId="68" xfId="0" applyFont="1" applyFill="1" applyBorder="1" applyAlignment="1" applyProtection="1">
      <alignment horizontal="center" vertical="center"/>
      <protection locked="0"/>
    </xf>
    <xf numFmtId="0" fontId="67" fillId="0" borderId="8" xfId="0" applyFont="1" applyFill="1" applyBorder="1" applyAlignment="1" applyProtection="1">
      <alignment horizontal="center" vertical="center" shrinkToFit="1"/>
      <protection locked="0"/>
    </xf>
    <xf numFmtId="0" fontId="67" fillId="0" borderId="5" xfId="0" applyFont="1" applyFill="1" applyBorder="1" applyAlignment="1" applyProtection="1">
      <alignment horizontal="center" vertical="center" shrinkToFit="1"/>
      <protection locked="0"/>
    </xf>
    <xf numFmtId="0" fontId="67" fillId="0" borderId="9" xfId="0" applyFont="1" applyFill="1" applyBorder="1" applyAlignment="1" applyProtection="1">
      <alignment horizontal="center" vertical="center" shrinkToFit="1"/>
      <protection locked="0"/>
    </xf>
    <xf numFmtId="0" fontId="67" fillId="0" borderId="11" xfId="0" applyFont="1" applyFill="1" applyBorder="1" applyAlignment="1" applyProtection="1">
      <alignment horizontal="center" vertical="center" shrinkToFit="1"/>
      <protection locked="0"/>
    </xf>
    <xf numFmtId="0" fontId="67" fillId="0" borderId="1" xfId="0" applyFont="1" applyFill="1" applyBorder="1" applyAlignment="1" applyProtection="1">
      <alignment horizontal="center" vertical="center" shrinkToFit="1"/>
      <protection locked="0"/>
    </xf>
    <xf numFmtId="0" fontId="67" fillId="0" borderId="12" xfId="0" applyFont="1" applyFill="1" applyBorder="1" applyAlignment="1" applyProtection="1">
      <alignment horizontal="center" vertical="center" shrinkToFit="1"/>
      <protection locked="0"/>
    </xf>
    <xf numFmtId="0" fontId="23" fillId="0" borderId="3" xfId="0" applyFont="1" applyFill="1" applyBorder="1" applyAlignment="1" applyProtection="1">
      <alignment horizontal="center" vertical="center"/>
    </xf>
    <xf numFmtId="0" fontId="23" fillId="0" borderId="4" xfId="0" applyFont="1" applyFill="1" applyBorder="1" applyAlignment="1" applyProtection="1">
      <alignment horizontal="center" vertical="center"/>
    </xf>
    <xf numFmtId="0" fontId="23" fillId="0" borderId="10" xfId="0" applyFont="1" applyFill="1" applyBorder="1" applyAlignment="1" applyProtection="1">
      <alignment horizontal="center" vertical="center"/>
    </xf>
    <xf numFmtId="0" fontId="23" fillId="0" borderId="2" xfId="0" applyFont="1" applyFill="1" applyBorder="1" applyAlignment="1" applyProtection="1">
      <alignment horizontal="center" vertical="center"/>
    </xf>
    <xf numFmtId="0" fontId="20" fillId="0" borderId="36" xfId="0" applyFont="1" applyFill="1" applyBorder="1" applyAlignment="1" applyProtection="1">
      <alignment horizontal="left" vertical="center" wrapText="1"/>
    </xf>
    <xf numFmtId="0" fontId="20" fillId="0" borderId="37" xfId="0" applyFont="1" applyFill="1" applyBorder="1" applyAlignment="1" applyProtection="1">
      <alignment horizontal="left" vertical="center" wrapText="1"/>
    </xf>
    <xf numFmtId="0" fontId="20" fillId="0" borderId="0" xfId="0" applyFont="1" applyFill="1" applyBorder="1" applyAlignment="1" applyProtection="1">
      <alignment horizontal="left" vertical="center" wrapText="1"/>
    </xf>
    <xf numFmtId="0" fontId="20" fillId="0" borderId="7" xfId="0" applyFont="1" applyFill="1" applyBorder="1" applyAlignment="1" applyProtection="1">
      <alignment horizontal="left" vertical="center" wrapText="1"/>
    </xf>
    <xf numFmtId="0" fontId="20" fillId="0" borderId="51" xfId="0" applyFont="1" applyFill="1" applyBorder="1" applyAlignment="1" applyProtection="1">
      <alignment horizontal="left" vertical="center" wrapText="1"/>
    </xf>
    <xf numFmtId="0" fontId="20" fillId="0" borderId="41" xfId="0" applyFont="1" applyFill="1" applyBorder="1" applyAlignment="1" applyProtection="1">
      <alignment horizontal="left" vertical="center" wrapText="1"/>
    </xf>
    <xf numFmtId="0" fontId="20" fillId="0" borderId="42" xfId="0" applyFont="1" applyFill="1" applyBorder="1" applyAlignment="1" applyProtection="1">
      <alignment horizontal="left" vertical="center" wrapText="1"/>
    </xf>
    <xf numFmtId="0" fontId="20" fillId="0" borderId="35" xfId="0" applyFont="1" applyFill="1" applyBorder="1" applyAlignment="1">
      <alignment horizontal="left" vertical="center"/>
    </xf>
    <xf numFmtId="0" fontId="20" fillId="0" borderId="36" xfId="0" applyFont="1" applyFill="1" applyBorder="1" applyAlignment="1">
      <alignment horizontal="left" vertical="center"/>
    </xf>
    <xf numFmtId="0" fontId="20" fillId="0" borderId="37" xfId="0" applyFont="1" applyFill="1" applyBorder="1" applyAlignment="1">
      <alignment horizontal="left" vertical="center"/>
    </xf>
    <xf numFmtId="0" fontId="20" fillId="0" borderId="50" xfId="0" applyFont="1" applyFill="1" applyBorder="1" applyAlignment="1">
      <alignment horizontal="left" vertical="center"/>
    </xf>
    <xf numFmtId="0" fontId="20" fillId="0" borderId="0" xfId="0" applyFont="1" applyFill="1" applyBorder="1" applyAlignment="1">
      <alignment horizontal="left" vertical="center"/>
    </xf>
    <xf numFmtId="0" fontId="20" fillId="0" borderId="7" xfId="0" applyFont="1" applyFill="1" applyBorder="1" applyAlignment="1">
      <alignment horizontal="left" vertical="center"/>
    </xf>
    <xf numFmtId="0" fontId="20" fillId="0" borderId="40" xfId="0" applyFont="1" applyFill="1" applyBorder="1" applyAlignment="1">
      <alignment horizontal="left" vertical="center"/>
    </xf>
    <xf numFmtId="0" fontId="20" fillId="0" borderId="41" xfId="0" applyFont="1" applyFill="1" applyBorder="1" applyAlignment="1">
      <alignment horizontal="left" vertical="center"/>
    </xf>
    <xf numFmtId="0" fontId="20" fillId="0" borderId="42" xfId="0" applyFont="1" applyFill="1" applyBorder="1" applyAlignment="1">
      <alignment horizontal="left" vertical="center"/>
    </xf>
    <xf numFmtId="0" fontId="20" fillId="0" borderId="47" xfId="0" applyFont="1" applyFill="1" applyBorder="1" applyAlignment="1">
      <alignment horizontal="left" vertical="center" wrapText="1"/>
    </xf>
    <xf numFmtId="0" fontId="20" fillId="0" borderId="36" xfId="0" applyFont="1" applyFill="1" applyBorder="1" applyAlignment="1">
      <alignment horizontal="left" vertical="center" wrapText="1"/>
    </xf>
    <xf numFmtId="0" fontId="20" fillId="0" borderId="37" xfId="0" applyFont="1" applyFill="1" applyBorder="1" applyAlignment="1">
      <alignment horizontal="left" vertical="center" wrapText="1"/>
    </xf>
    <xf numFmtId="0" fontId="20" fillId="0" borderId="6"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7" xfId="0" applyFont="1" applyFill="1" applyBorder="1" applyAlignment="1">
      <alignment horizontal="left" vertical="center" wrapText="1"/>
    </xf>
    <xf numFmtId="0" fontId="20" fillId="0" borderId="51" xfId="0" applyFont="1" applyFill="1" applyBorder="1" applyAlignment="1">
      <alignment horizontal="left" vertical="center" wrapText="1"/>
    </xf>
    <xf numFmtId="0" fontId="20" fillId="0" borderId="41" xfId="0" applyFont="1" applyFill="1" applyBorder="1" applyAlignment="1">
      <alignment horizontal="left" vertical="center" wrapText="1"/>
    </xf>
    <xf numFmtId="0" fontId="20" fillId="0" borderId="42" xfId="0" applyFont="1" applyFill="1" applyBorder="1" applyAlignment="1">
      <alignment horizontal="left" vertical="center" wrapText="1"/>
    </xf>
    <xf numFmtId="0" fontId="23" fillId="0" borderId="36"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0" fontId="23" fillId="0" borderId="36" xfId="0" applyFont="1" applyFill="1" applyBorder="1" applyAlignment="1">
      <alignment horizontal="center" vertical="center"/>
    </xf>
    <xf numFmtId="0" fontId="23" fillId="0" borderId="1" xfId="0" applyFont="1" applyFill="1" applyBorder="1" applyAlignment="1">
      <alignment horizontal="center" vertical="center"/>
    </xf>
    <xf numFmtId="0" fontId="20" fillId="0" borderId="97" xfId="0" applyFont="1" applyFill="1" applyBorder="1" applyAlignment="1" applyProtection="1">
      <alignment horizontal="center" vertical="center"/>
      <protection locked="0"/>
    </xf>
    <xf numFmtId="0" fontId="20" fillId="0" borderId="93" xfId="0" applyFont="1" applyFill="1" applyBorder="1" applyAlignment="1" applyProtection="1">
      <alignment vertical="center"/>
    </xf>
    <xf numFmtId="0" fontId="0" fillId="0" borderId="27" xfId="0" applyBorder="1" applyAlignment="1" applyProtection="1">
      <alignment vertical="center"/>
    </xf>
    <xf numFmtId="0" fontId="0" fillId="0" borderId="28" xfId="0" applyBorder="1" applyAlignment="1" applyProtection="1">
      <alignment vertical="center"/>
    </xf>
    <xf numFmtId="0" fontId="0" fillId="0" borderId="26" xfId="0" applyBorder="1" applyAlignment="1" applyProtection="1">
      <alignment vertical="center"/>
    </xf>
    <xf numFmtId="0" fontId="0" fillId="0" borderId="97" xfId="0" applyBorder="1" applyAlignment="1" applyProtection="1">
      <alignment vertical="center"/>
    </xf>
    <xf numFmtId="0" fontId="20" fillId="0" borderId="6" xfId="0" applyFont="1" applyFill="1" applyBorder="1" applyAlignment="1" applyProtection="1">
      <alignment horizontal="center" vertical="center"/>
      <protection locked="0"/>
    </xf>
    <xf numFmtId="0" fontId="23" fillId="0" borderId="6"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wrapText="1"/>
    </xf>
    <xf numFmtId="0" fontId="23" fillId="0" borderId="6" xfId="0" applyFont="1" applyFill="1" applyBorder="1" applyAlignment="1" applyProtection="1">
      <alignment horizontal="center" vertical="center"/>
    </xf>
    <xf numFmtId="0" fontId="23" fillId="0" borderId="0" xfId="0" applyFont="1" applyFill="1" applyBorder="1" applyAlignment="1" applyProtection="1">
      <alignment horizontal="center" vertical="center"/>
    </xf>
    <xf numFmtId="0" fontId="23" fillId="0" borderId="7" xfId="0" applyFont="1" applyFill="1" applyBorder="1" applyAlignment="1" applyProtection="1">
      <alignment horizontal="center" vertical="center"/>
    </xf>
    <xf numFmtId="0" fontId="67" fillId="0" borderId="0" xfId="0" applyFont="1" applyFill="1" applyBorder="1" applyAlignment="1" applyProtection="1">
      <alignment horizontal="center" vertical="center"/>
      <protection locked="0"/>
    </xf>
    <xf numFmtId="0" fontId="23" fillId="0" borderId="52" xfId="0" applyFont="1" applyFill="1" applyBorder="1" applyAlignment="1" applyProtection="1">
      <alignment horizontal="center" vertical="center"/>
    </xf>
    <xf numFmtId="0" fontId="20" fillId="0" borderId="8" xfId="0" applyFont="1" applyFill="1" applyBorder="1" applyAlignment="1" applyProtection="1">
      <alignment horizontal="left" vertical="center" wrapText="1"/>
    </xf>
    <xf numFmtId="0" fontId="20" fillId="0" borderId="5" xfId="0" applyFont="1" applyFill="1" applyBorder="1" applyAlignment="1" applyProtection="1">
      <alignment horizontal="left" vertical="center" wrapText="1"/>
    </xf>
    <xf numFmtId="0" fontId="20" fillId="0" borderId="9" xfId="0" applyFont="1" applyFill="1" applyBorder="1" applyAlignment="1" applyProtection="1">
      <alignment horizontal="left" vertical="center" wrapText="1"/>
    </xf>
    <xf numFmtId="0" fontId="79" fillId="0" borderId="51" xfId="0" applyFont="1" applyFill="1" applyBorder="1" applyAlignment="1" applyProtection="1">
      <alignment horizontal="center" vertical="center"/>
    </xf>
    <xf numFmtId="0" fontId="79" fillId="0" borderId="41" xfId="0" applyFont="1" applyFill="1" applyBorder="1" applyAlignment="1" applyProtection="1">
      <alignment horizontal="center" vertical="center"/>
    </xf>
    <xf numFmtId="0" fontId="20" fillId="0" borderId="5" xfId="0" applyFont="1" applyFill="1" applyBorder="1" applyAlignment="1" applyProtection="1">
      <alignment horizontal="center" vertical="center"/>
    </xf>
    <xf numFmtId="0" fontId="20" fillId="0" borderId="9" xfId="0" applyFont="1" applyFill="1" applyBorder="1" applyAlignment="1" applyProtection="1">
      <alignment horizontal="center" vertical="center"/>
    </xf>
    <xf numFmtId="0" fontId="20" fillId="0" borderId="1" xfId="0" applyFont="1" applyFill="1" applyBorder="1" applyAlignment="1" applyProtection="1">
      <alignment horizontal="center" vertical="center"/>
    </xf>
    <xf numFmtId="0" fontId="20" fillId="0" borderId="12" xfId="0" applyFont="1" applyFill="1" applyBorder="1" applyAlignment="1" applyProtection="1">
      <alignment horizontal="center" vertical="center"/>
    </xf>
    <xf numFmtId="0" fontId="67" fillId="0" borderId="8" xfId="0" applyFont="1" applyFill="1" applyBorder="1" applyAlignment="1" applyProtection="1">
      <alignment horizontal="left" vertical="center" shrinkToFit="1"/>
      <protection locked="0"/>
    </xf>
    <xf numFmtId="0" fontId="67" fillId="0" borderId="5" xfId="0" applyFont="1" applyFill="1" applyBorder="1" applyAlignment="1" applyProtection="1">
      <alignment horizontal="left" vertical="center" shrinkToFit="1"/>
      <protection locked="0"/>
    </xf>
    <xf numFmtId="0" fontId="67" fillId="0" borderId="9" xfId="0" applyFont="1" applyFill="1" applyBorder="1" applyAlignment="1" applyProtection="1">
      <alignment horizontal="left" vertical="center" shrinkToFit="1"/>
      <protection locked="0"/>
    </xf>
    <xf numFmtId="0" fontId="67" fillId="0" borderId="6" xfId="0" applyFont="1" applyFill="1" applyBorder="1" applyAlignment="1" applyProtection="1">
      <alignment horizontal="left" vertical="center" shrinkToFit="1"/>
      <protection locked="0"/>
    </xf>
    <xf numFmtId="0" fontId="67" fillId="0" borderId="0" xfId="0" applyFont="1" applyFill="1" applyBorder="1" applyAlignment="1" applyProtection="1">
      <alignment horizontal="left" vertical="center" shrinkToFit="1"/>
      <protection locked="0"/>
    </xf>
    <xf numFmtId="0" fontId="67" fillId="0" borderId="7" xfId="0" applyFont="1" applyFill="1" applyBorder="1" applyAlignment="1" applyProtection="1">
      <alignment horizontal="left" vertical="center" shrinkToFit="1"/>
      <protection locked="0"/>
    </xf>
    <xf numFmtId="0" fontId="20" fillId="0" borderId="8" xfId="0" applyFont="1" applyFill="1" applyBorder="1" applyAlignment="1" applyProtection="1">
      <alignment horizontal="center" vertical="center"/>
    </xf>
    <xf numFmtId="0" fontId="20" fillId="0" borderId="6" xfId="0" applyFont="1" applyFill="1" applyBorder="1" applyAlignment="1" applyProtection="1">
      <alignment horizontal="center" vertical="center"/>
    </xf>
    <xf numFmtId="0" fontId="67" fillId="0" borderId="49" xfId="0" applyFont="1" applyFill="1" applyBorder="1" applyAlignment="1" applyProtection="1">
      <alignment horizontal="left" vertical="center" shrinkToFit="1"/>
      <protection locked="0"/>
    </xf>
    <xf numFmtId="0" fontId="67" fillId="0" borderId="52" xfId="0" applyFont="1" applyFill="1" applyBorder="1" applyAlignment="1" applyProtection="1">
      <alignment horizontal="left" vertical="center" shrinkToFit="1"/>
      <protection locked="0"/>
    </xf>
    <xf numFmtId="0" fontId="20" fillId="0" borderId="11" xfId="0" applyFont="1" applyFill="1" applyBorder="1" applyAlignment="1" applyProtection="1">
      <alignment horizontal="left" vertical="center" wrapText="1"/>
    </xf>
    <xf numFmtId="0" fontId="20" fillId="0" borderId="1" xfId="0" applyFont="1" applyFill="1" applyBorder="1" applyAlignment="1" applyProtection="1">
      <alignment horizontal="left" vertical="center" wrapText="1"/>
    </xf>
    <xf numFmtId="0" fontId="161" fillId="0" borderId="5" xfId="0" applyFont="1" applyFill="1" applyBorder="1" applyAlignment="1" applyProtection="1">
      <alignment horizontal="center" vertical="center"/>
      <protection locked="0"/>
    </xf>
    <xf numFmtId="0" fontId="161" fillId="0" borderId="49" xfId="0" applyFont="1" applyFill="1" applyBorder="1" applyAlignment="1" applyProtection="1">
      <alignment horizontal="center" vertical="center"/>
      <protection locked="0"/>
    </xf>
    <xf numFmtId="0" fontId="161" fillId="0" borderId="1" xfId="0" applyFont="1" applyFill="1" applyBorder="1" applyAlignment="1" applyProtection="1">
      <alignment horizontal="center" vertical="center"/>
      <protection locked="0"/>
    </xf>
    <xf numFmtId="0" fontId="161" fillId="0" borderId="46" xfId="0" applyFont="1" applyFill="1" applyBorder="1" applyAlignment="1" applyProtection="1">
      <alignment horizontal="center" vertical="center"/>
      <protection locked="0"/>
    </xf>
    <xf numFmtId="0" fontId="29" fillId="0" borderId="35" xfId="0" applyFont="1" applyFill="1" applyBorder="1" applyAlignment="1" applyProtection="1">
      <alignment vertical="center"/>
    </xf>
    <xf numFmtId="0" fontId="29" fillId="0" borderId="36" xfId="0" applyFont="1" applyFill="1" applyBorder="1" applyAlignment="1" applyProtection="1">
      <alignment vertical="center"/>
    </xf>
    <xf numFmtId="0" fontId="29" fillId="0" borderId="37" xfId="0" applyFont="1" applyFill="1" applyBorder="1" applyAlignment="1" applyProtection="1">
      <alignment vertical="center"/>
    </xf>
    <xf numFmtId="0" fontId="29" fillId="0" borderId="50" xfId="0" applyFont="1" applyFill="1" applyBorder="1" applyAlignment="1" applyProtection="1">
      <alignment vertical="center"/>
    </xf>
    <xf numFmtId="0" fontId="29" fillId="0" borderId="0" xfId="0" applyFont="1" applyFill="1" applyBorder="1" applyAlignment="1" applyProtection="1">
      <alignment vertical="center"/>
    </xf>
    <xf numFmtId="0" fontId="29" fillId="0" borderId="7" xfId="0" applyFont="1" applyFill="1" applyBorder="1" applyAlignment="1" applyProtection="1">
      <alignment vertical="center"/>
    </xf>
    <xf numFmtId="0" fontId="29" fillId="0" borderId="40" xfId="0" applyFont="1" applyFill="1" applyBorder="1" applyAlignment="1" applyProtection="1">
      <alignment vertical="center"/>
    </xf>
    <xf numFmtId="0" fontId="29" fillId="0" borderId="41" xfId="0" applyFont="1" applyFill="1" applyBorder="1" applyAlignment="1" applyProtection="1">
      <alignment vertical="center"/>
    </xf>
    <xf numFmtId="0" fontId="29" fillId="0" borderId="42" xfId="0" applyFont="1" applyFill="1" applyBorder="1" applyAlignment="1" applyProtection="1">
      <alignment vertical="center"/>
    </xf>
    <xf numFmtId="0" fontId="20" fillId="0" borderId="93" xfId="0" applyFont="1" applyFill="1" applyBorder="1" applyAlignment="1" applyProtection="1">
      <alignment horizontal="center" vertical="center"/>
      <protection locked="0"/>
    </xf>
    <xf numFmtId="0" fontId="23" fillId="0" borderId="78" xfId="0" applyFont="1" applyFill="1" applyBorder="1" applyAlignment="1" applyProtection="1">
      <alignment horizontal="center" vertical="center"/>
      <protection locked="0"/>
    </xf>
    <xf numFmtId="0" fontId="20" fillId="0" borderId="78" xfId="0" applyFont="1" applyFill="1" applyBorder="1" applyAlignment="1" applyProtection="1">
      <alignment horizontal="center" vertical="center"/>
    </xf>
    <xf numFmtId="0" fontId="20" fillId="0" borderId="79" xfId="0" applyFont="1" applyFill="1" applyBorder="1" applyAlignment="1" applyProtection="1">
      <alignment horizontal="center" vertical="center"/>
    </xf>
    <xf numFmtId="0" fontId="23" fillId="0" borderId="77" xfId="0" applyFont="1" applyFill="1" applyBorder="1" applyAlignment="1" applyProtection="1">
      <alignment horizontal="center" vertical="center"/>
      <protection locked="0"/>
    </xf>
    <xf numFmtId="0" fontId="79" fillId="0" borderId="6" xfId="0" applyFont="1" applyFill="1" applyBorder="1" applyAlignment="1" applyProtection="1">
      <alignment horizontal="center" vertical="center"/>
    </xf>
    <xf numFmtId="0" fontId="79" fillId="0" borderId="0" xfId="0" applyFont="1" applyFill="1" applyBorder="1" applyAlignment="1" applyProtection="1">
      <alignment horizontal="center" vertical="center"/>
    </xf>
    <xf numFmtId="0" fontId="157" fillId="0" borderId="0" xfId="0" applyFont="1" applyFill="1" applyAlignment="1" applyProtection="1">
      <alignment horizontal="center" vertical="center"/>
    </xf>
    <xf numFmtId="0" fontId="46" fillId="0" borderId="41" xfId="0" applyFont="1" applyFill="1" applyBorder="1" applyAlignment="1" applyProtection="1">
      <alignment horizontal="right" vertical="center"/>
    </xf>
    <xf numFmtId="0" fontId="46" fillId="0" borderId="41" xfId="0" applyFont="1" applyFill="1" applyBorder="1" applyAlignment="1" applyProtection="1">
      <alignment horizontal="left" vertical="center"/>
    </xf>
    <xf numFmtId="0" fontId="46" fillId="0" borderId="41" xfId="0" applyFont="1" applyFill="1" applyBorder="1" applyAlignment="1" applyProtection="1">
      <alignment horizontal="right" vertical="center" shrinkToFit="1"/>
    </xf>
    <xf numFmtId="0" fontId="20" fillId="0" borderId="60" xfId="0" applyFont="1" applyFill="1" applyBorder="1" applyAlignment="1" applyProtection="1">
      <alignment horizontal="left" vertical="center"/>
    </xf>
    <xf numFmtId="0" fontId="20" fillId="0" borderId="63" xfId="0" applyFont="1" applyFill="1" applyBorder="1" applyAlignment="1" applyProtection="1">
      <alignment horizontal="left" vertical="center"/>
    </xf>
    <xf numFmtId="0" fontId="20" fillId="0" borderId="61" xfId="0" applyFont="1" applyFill="1" applyBorder="1" applyAlignment="1" applyProtection="1">
      <alignment horizontal="left" vertical="center"/>
    </xf>
    <xf numFmtId="0" fontId="20" fillId="0" borderId="119" xfId="0" applyFont="1" applyFill="1" applyBorder="1" applyAlignment="1" applyProtection="1">
      <alignment horizontal="left" vertical="center"/>
    </xf>
    <xf numFmtId="0" fontId="20" fillId="0" borderId="77" xfId="0" applyFont="1" applyFill="1" applyBorder="1" applyAlignment="1" applyProtection="1">
      <alignment horizontal="left" vertical="center"/>
    </xf>
    <xf numFmtId="0" fontId="20" fillId="0" borderId="78" xfId="0" applyFont="1" applyFill="1" applyBorder="1" applyAlignment="1" applyProtection="1">
      <alignment horizontal="left" vertical="center"/>
    </xf>
    <xf numFmtId="0" fontId="20" fillId="0" borderId="79" xfId="0" applyFont="1" applyFill="1" applyBorder="1" applyAlignment="1" applyProtection="1">
      <alignment horizontal="left" vertical="center"/>
    </xf>
    <xf numFmtId="0" fontId="20" fillId="0" borderId="46" xfId="0" applyFont="1" applyFill="1" applyBorder="1" applyAlignment="1" applyProtection="1">
      <alignment horizontal="left" vertical="center" wrapText="1"/>
    </xf>
    <xf numFmtId="0" fontId="158" fillId="0" borderId="26" xfId="0" applyFont="1" applyFill="1" applyBorder="1" applyAlignment="1" applyProtection="1">
      <alignment horizontal="center" vertical="center"/>
      <protection locked="0"/>
    </xf>
    <xf numFmtId="0" fontId="158" fillId="0" borderId="28" xfId="0" applyFont="1" applyFill="1" applyBorder="1" applyAlignment="1" applyProtection="1">
      <alignment horizontal="center" vertical="center"/>
      <protection locked="0"/>
    </xf>
    <xf numFmtId="0" fontId="23" fillId="0" borderId="1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xf>
    <xf numFmtId="0" fontId="46" fillId="0" borderId="41" xfId="0" applyFont="1" applyFill="1" applyBorder="1" applyAlignment="1" applyProtection="1">
      <alignment horizontal="left" vertical="center" shrinkToFit="1"/>
    </xf>
    <xf numFmtId="0" fontId="158" fillId="0" borderId="8" xfId="0" applyFont="1" applyFill="1" applyBorder="1" applyAlignment="1" applyProtection="1">
      <alignment horizontal="left" vertical="center" wrapText="1"/>
    </xf>
    <xf numFmtId="0" fontId="158" fillId="0" borderId="5" xfId="0" applyFont="1" applyFill="1" applyBorder="1" applyAlignment="1" applyProtection="1">
      <alignment horizontal="left" vertical="center" wrapText="1"/>
    </xf>
    <xf numFmtId="0" fontId="158" fillId="0" borderId="9" xfId="0" applyFont="1" applyFill="1" applyBorder="1" applyAlignment="1" applyProtection="1">
      <alignment horizontal="left" vertical="center" wrapText="1"/>
    </xf>
    <xf numFmtId="0" fontId="158" fillId="0" borderId="6" xfId="0" applyFont="1" applyFill="1" applyBorder="1" applyAlignment="1" applyProtection="1">
      <alignment horizontal="left" vertical="center" wrapText="1"/>
    </xf>
    <xf numFmtId="0" fontId="158" fillId="0" borderId="0" xfId="0" applyFont="1" applyFill="1" applyBorder="1" applyAlignment="1" applyProtection="1">
      <alignment horizontal="left" vertical="center" wrapText="1"/>
    </xf>
    <xf numFmtId="0" fontId="158" fillId="0" borderId="7" xfId="0" applyFont="1" applyFill="1" applyBorder="1" applyAlignment="1" applyProtection="1">
      <alignment horizontal="left" vertical="center" wrapText="1"/>
    </xf>
    <xf numFmtId="0" fontId="158" fillId="0" borderId="11" xfId="0" applyFont="1" applyFill="1" applyBorder="1" applyAlignment="1" applyProtection="1">
      <alignment horizontal="left" vertical="center" wrapText="1"/>
    </xf>
    <xf numFmtId="0" fontId="158" fillId="0" borderId="1" xfId="0" applyFont="1" applyFill="1" applyBorder="1" applyAlignment="1" applyProtection="1">
      <alignment horizontal="left" vertical="center" wrapText="1"/>
    </xf>
    <xf numFmtId="0" fontId="158" fillId="0" borderId="12" xfId="0" applyFont="1" applyFill="1" applyBorder="1" applyAlignment="1" applyProtection="1">
      <alignment horizontal="left" vertical="center" wrapText="1"/>
    </xf>
    <xf numFmtId="0" fontId="79" fillId="0" borderId="9" xfId="0" applyFont="1" applyFill="1" applyBorder="1" applyAlignment="1" applyProtection="1">
      <alignment horizontal="center" vertical="center"/>
    </xf>
    <xf numFmtId="0" fontId="79" fillId="0" borderId="12" xfId="0" applyFont="1" applyFill="1" applyBorder="1" applyAlignment="1" applyProtection="1">
      <alignment horizontal="center" vertical="center"/>
    </xf>
    <xf numFmtId="0" fontId="23" fillId="0" borderId="3" xfId="0" applyFont="1" applyFill="1" applyBorder="1" applyAlignment="1" applyProtection="1">
      <alignment horizontal="center" vertical="center" wrapText="1"/>
    </xf>
    <xf numFmtId="0" fontId="79" fillId="0" borderId="49" xfId="0" applyFont="1" applyFill="1" applyBorder="1" applyAlignment="1" applyProtection="1">
      <alignment horizontal="center" vertical="center"/>
    </xf>
    <xf numFmtId="0" fontId="79" fillId="0" borderId="46" xfId="0" applyFont="1" applyFill="1" applyBorder="1" applyAlignment="1" applyProtection="1">
      <alignment horizontal="center" vertical="center"/>
    </xf>
    <xf numFmtId="0" fontId="46" fillId="0" borderId="3" xfId="0" applyFont="1" applyFill="1" applyBorder="1" applyAlignment="1" applyProtection="1">
      <alignment horizontal="left" vertical="center" wrapText="1"/>
    </xf>
    <xf numFmtId="0" fontId="46" fillId="0" borderId="4" xfId="0" applyFont="1" applyFill="1" applyBorder="1" applyAlignment="1" applyProtection="1">
      <alignment horizontal="left" vertical="center" wrapText="1"/>
    </xf>
    <xf numFmtId="0" fontId="46" fillId="0" borderId="10" xfId="0" applyFont="1" applyFill="1" applyBorder="1" applyAlignment="1" applyProtection="1">
      <alignment horizontal="left" vertical="center" wrapText="1"/>
    </xf>
    <xf numFmtId="0" fontId="67" fillId="0" borderId="49" xfId="0" applyFont="1" applyFill="1" applyBorder="1" applyAlignment="1" applyProtection="1">
      <alignment horizontal="center" vertical="center"/>
      <protection locked="0"/>
    </xf>
    <xf numFmtId="0" fontId="20" fillId="0" borderId="106" xfId="0" applyFont="1" applyFill="1" applyBorder="1" applyAlignment="1" applyProtection="1">
      <alignment horizontal="left" vertical="center"/>
    </xf>
    <xf numFmtId="0" fontId="20" fillId="0" borderId="60" xfId="0" applyFont="1" applyFill="1" applyBorder="1" applyAlignment="1" applyProtection="1">
      <alignment horizontal="left" vertical="center" wrapText="1"/>
    </xf>
    <xf numFmtId="0" fontId="20" fillId="0" borderId="38" xfId="0" applyFont="1" applyFill="1" applyBorder="1" applyAlignment="1" applyProtection="1">
      <alignment horizontal="left" vertical="center"/>
    </xf>
    <xf numFmtId="0" fontId="20" fillId="0" borderId="60"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xf>
    <xf numFmtId="0" fontId="54" fillId="0" borderId="60" xfId="0" applyFont="1" applyFill="1" applyBorder="1" applyAlignment="1" applyProtection="1">
      <alignment horizontal="left" vertical="center" shrinkToFit="1"/>
      <protection locked="0"/>
    </xf>
    <xf numFmtId="0" fontId="54" fillId="0" borderId="63" xfId="0" applyFont="1" applyFill="1" applyBorder="1" applyAlignment="1" applyProtection="1">
      <alignment horizontal="left" vertical="center" shrinkToFit="1"/>
      <protection locked="0"/>
    </xf>
    <xf numFmtId="0" fontId="54" fillId="0" borderId="119" xfId="0" applyFont="1" applyFill="1" applyBorder="1" applyAlignment="1" applyProtection="1">
      <alignment horizontal="left" vertical="center" shrinkToFit="1"/>
      <protection locked="0"/>
    </xf>
    <xf numFmtId="0" fontId="20" fillId="0" borderId="12" xfId="0" applyFont="1" applyFill="1" applyBorder="1" applyAlignment="1" applyProtection="1">
      <alignment horizontal="left" vertical="center" wrapText="1"/>
    </xf>
    <xf numFmtId="0" fontId="23" fillId="0" borderId="46" xfId="0" applyFont="1" applyFill="1" applyBorder="1" applyAlignment="1" applyProtection="1">
      <alignment horizontal="center" vertical="center"/>
    </xf>
    <xf numFmtId="0" fontId="202" fillId="0" borderId="35" xfId="0" applyFont="1" applyFill="1" applyBorder="1" applyAlignment="1" applyProtection="1">
      <alignment vertical="center"/>
    </xf>
    <xf numFmtId="0" fontId="202" fillId="0" borderId="36" xfId="0" applyFont="1" applyFill="1" applyBorder="1" applyAlignment="1" applyProtection="1">
      <alignment vertical="center"/>
    </xf>
    <xf numFmtId="0" fontId="20" fillId="0" borderId="6" xfId="0" applyFont="1" applyFill="1" applyBorder="1" applyAlignment="1" applyProtection="1">
      <alignment horizontal="left" vertical="center"/>
    </xf>
    <xf numFmtId="0" fontId="20" fillId="0" borderId="5" xfId="0" applyFont="1" applyFill="1" applyBorder="1" applyAlignment="1" applyProtection="1">
      <alignment horizontal="left" vertical="center"/>
    </xf>
    <xf numFmtId="0" fontId="20" fillId="0" borderId="9" xfId="0" applyFont="1" applyFill="1" applyBorder="1" applyAlignment="1" applyProtection="1">
      <alignment horizontal="left" vertical="center"/>
    </xf>
    <xf numFmtId="0" fontId="20" fillId="0" borderId="11" xfId="0" applyFont="1" applyFill="1" applyBorder="1" applyAlignment="1" applyProtection="1">
      <alignment horizontal="left" vertical="center"/>
    </xf>
    <xf numFmtId="0" fontId="20" fillId="0" borderId="1" xfId="0" applyFont="1" applyFill="1" applyBorder="1" applyAlignment="1" applyProtection="1">
      <alignment horizontal="left" vertical="center"/>
    </xf>
    <xf numFmtId="0" fontId="20" fillId="0" borderId="12"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79" fillId="0" borderId="5"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158" fillId="0" borderId="92" xfId="0" applyFont="1" applyFill="1" applyBorder="1" applyAlignment="1" applyProtection="1">
      <alignment horizontal="left" vertical="center"/>
    </xf>
    <xf numFmtId="0" fontId="158" fillId="0" borderId="38" xfId="0" applyFont="1" applyFill="1" applyBorder="1" applyAlignment="1" applyProtection="1">
      <alignment horizontal="left" vertical="center"/>
    </xf>
    <xf numFmtId="0" fontId="161" fillId="0" borderId="60" xfId="0" applyFont="1" applyFill="1" applyBorder="1" applyAlignment="1" applyProtection="1">
      <alignment horizontal="left" vertical="center"/>
      <protection locked="0"/>
    </xf>
    <xf numFmtId="0" fontId="161" fillId="0" borderId="63" xfId="0" applyFont="1" applyFill="1" applyBorder="1" applyAlignment="1" applyProtection="1">
      <alignment horizontal="left" vertical="center"/>
      <protection locked="0"/>
    </xf>
    <xf numFmtId="0" fontId="161" fillId="0" borderId="119" xfId="0" applyFont="1" applyFill="1" applyBorder="1" applyAlignment="1" applyProtection="1">
      <alignment horizontal="left" vertical="center"/>
      <protection locked="0"/>
    </xf>
    <xf numFmtId="0" fontId="40" fillId="0" borderId="107" xfId="0" applyFont="1" applyFill="1" applyBorder="1" applyAlignment="1" applyProtection="1">
      <alignment horizontal="left" vertical="center" wrapText="1"/>
    </xf>
    <xf numFmtId="0" fontId="40" fillId="0" borderId="4" xfId="0" applyFont="1" applyFill="1" applyBorder="1" applyAlignment="1" applyProtection="1">
      <alignment horizontal="left" vertical="center" wrapText="1"/>
    </xf>
    <xf numFmtId="0" fontId="40" fillId="0" borderId="10" xfId="0" applyFont="1" applyFill="1" applyBorder="1" applyAlignment="1" applyProtection="1">
      <alignment horizontal="left" vertical="center" wrapText="1"/>
    </xf>
    <xf numFmtId="0" fontId="158" fillId="0" borderId="48" xfId="0" applyFont="1" applyFill="1" applyBorder="1" applyAlignment="1" applyProtection="1">
      <alignment horizontal="left" vertical="center"/>
    </xf>
    <xf numFmtId="0" fontId="158" fillId="0" borderId="5" xfId="0" applyFont="1" applyFill="1" applyBorder="1" applyAlignment="1" applyProtection="1">
      <alignment horizontal="left" vertical="center"/>
    </xf>
    <xf numFmtId="0" fontId="158" fillId="0" borderId="9" xfId="0" applyFont="1" applyFill="1" applyBorder="1" applyAlignment="1" applyProtection="1">
      <alignment horizontal="left" vertical="center"/>
    </xf>
    <xf numFmtId="0" fontId="158" fillId="0" borderId="50" xfId="0" applyFont="1" applyFill="1" applyBorder="1" applyAlignment="1" applyProtection="1">
      <alignment horizontal="left" vertical="center"/>
    </xf>
    <xf numFmtId="0" fontId="158" fillId="0" borderId="0" xfId="0" applyFont="1" applyFill="1" applyBorder="1" applyAlignment="1" applyProtection="1">
      <alignment horizontal="left" vertical="center"/>
    </xf>
    <xf numFmtId="0" fontId="158" fillId="0" borderId="7" xfId="0" applyFont="1" applyFill="1" applyBorder="1" applyAlignment="1" applyProtection="1">
      <alignment horizontal="left" vertical="center"/>
    </xf>
    <xf numFmtId="0" fontId="158" fillId="0" borderId="40" xfId="0" applyFont="1" applyFill="1" applyBorder="1" applyAlignment="1" applyProtection="1">
      <alignment horizontal="left" vertical="center"/>
    </xf>
    <xf numFmtId="0" fontId="158" fillId="0" borderId="41" xfId="0" applyFont="1" applyFill="1" applyBorder="1" applyAlignment="1" applyProtection="1">
      <alignment horizontal="left" vertical="center"/>
    </xf>
    <xf numFmtId="0" fontId="158" fillId="0" borderId="42" xfId="0" applyFont="1" applyFill="1" applyBorder="1" applyAlignment="1" applyProtection="1">
      <alignment horizontal="left" vertical="center"/>
    </xf>
    <xf numFmtId="0" fontId="158" fillId="0" borderId="51" xfId="0" applyFont="1" applyFill="1" applyBorder="1" applyAlignment="1" applyProtection="1">
      <alignment horizontal="left" vertical="center"/>
    </xf>
    <xf numFmtId="0" fontId="158" fillId="0" borderId="8" xfId="0" applyFont="1" applyFill="1" applyBorder="1" applyAlignment="1" applyProtection="1">
      <alignment horizontal="center" vertical="center"/>
      <protection locked="0"/>
    </xf>
    <xf numFmtId="0" fontId="158" fillId="0" borderId="51" xfId="0" applyFont="1" applyFill="1" applyBorder="1" applyAlignment="1" applyProtection="1">
      <alignment horizontal="center" vertical="center"/>
      <protection locked="0"/>
    </xf>
    <xf numFmtId="0" fontId="161" fillId="0" borderId="41" xfId="0" applyFont="1" applyFill="1" applyBorder="1" applyAlignment="1" applyProtection="1">
      <alignment horizontal="center" vertical="center"/>
      <protection locked="0"/>
    </xf>
    <xf numFmtId="0" fontId="79" fillId="0" borderId="44" xfId="0" applyFont="1" applyFill="1" applyBorder="1" applyAlignment="1" applyProtection="1">
      <alignment horizontal="center" vertical="center"/>
    </xf>
    <xf numFmtId="0" fontId="67" fillId="0" borderId="51" xfId="0" applyFont="1" applyFill="1" applyBorder="1" applyAlignment="1" applyProtection="1">
      <alignment horizontal="center" vertical="center" shrinkToFit="1"/>
      <protection locked="0"/>
    </xf>
    <xf numFmtId="0" fontId="67" fillId="0" borderId="41" xfId="0" applyFont="1" applyFill="1" applyBorder="1" applyAlignment="1" applyProtection="1">
      <alignment horizontal="center" vertical="center" shrinkToFit="1"/>
      <protection locked="0"/>
    </xf>
    <xf numFmtId="0" fontId="67" fillId="0" borderId="42" xfId="0" applyFont="1" applyFill="1" applyBorder="1" applyAlignment="1" applyProtection="1">
      <alignment horizontal="center" vertical="center" shrinkToFit="1"/>
      <protection locked="0"/>
    </xf>
    <xf numFmtId="0" fontId="23" fillId="0" borderId="77" xfId="0" applyFont="1" applyFill="1" applyBorder="1" applyAlignment="1" applyProtection="1">
      <alignment horizontal="center" vertical="center" wrapText="1"/>
    </xf>
    <xf numFmtId="0" fontId="23" fillId="0" borderId="78" xfId="0" applyFont="1" applyFill="1" applyBorder="1" applyAlignment="1" applyProtection="1">
      <alignment horizontal="center" vertical="center" wrapText="1"/>
    </xf>
    <xf numFmtId="0" fontId="23" fillId="0" borderId="79" xfId="0" applyFont="1" applyFill="1" applyBorder="1" applyAlignment="1" applyProtection="1">
      <alignment horizontal="center" vertical="center" wrapText="1"/>
    </xf>
    <xf numFmtId="0" fontId="23" fillId="0" borderId="77" xfId="0" applyFont="1" applyFill="1" applyBorder="1" applyAlignment="1" applyProtection="1">
      <alignment horizontal="center" vertical="center"/>
    </xf>
    <xf numFmtId="0" fontId="23" fillId="0" borderId="78" xfId="0" applyFont="1" applyFill="1" applyBorder="1" applyAlignment="1" applyProtection="1">
      <alignment horizontal="center" vertical="center"/>
    </xf>
    <xf numFmtId="0" fontId="23" fillId="0" borderId="79" xfId="0" applyFont="1" applyFill="1" applyBorder="1" applyAlignment="1" applyProtection="1">
      <alignment horizontal="center" vertical="center"/>
    </xf>
    <xf numFmtId="0" fontId="20" fillId="0" borderId="27" xfId="0" applyFont="1" applyFill="1" applyBorder="1" applyAlignment="1" applyProtection="1">
      <alignment horizontal="center" vertical="center" textRotation="255"/>
    </xf>
    <xf numFmtId="0" fontId="20" fillId="0" borderId="97" xfId="0" applyFont="1" applyFill="1" applyBorder="1" applyAlignment="1" applyProtection="1">
      <alignment horizontal="center" vertical="center" textRotation="255"/>
    </xf>
    <xf numFmtId="0" fontId="67" fillId="0" borderId="6" xfId="0" applyFont="1" applyFill="1" applyBorder="1" applyAlignment="1" applyProtection="1">
      <alignment horizontal="center" vertical="center" shrinkToFit="1"/>
      <protection locked="0"/>
    </xf>
    <xf numFmtId="0" fontId="67" fillId="0" borderId="0" xfId="0" applyFont="1" applyFill="1" applyBorder="1" applyAlignment="1" applyProtection="1">
      <alignment horizontal="center" vertical="center" shrinkToFit="1"/>
      <protection locked="0"/>
    </xf>
    <xf numFmtId="0" fontId="67" fillId="0" borderId="7" xfId="0" applyFont="1" applyFill="1" applyBorder="1" applyAlignment="1" applyProtection="1">
      <alignment horizontal="center" vertical="center" shrinkToFit="1"/>
      <protection locked="0"/>
    </xf>
    <xf numFmtId="0" fontId="67" fillId="0" borderId="28" xfId="0" applyFont="1" applyFill="1" applyBorder="1" applyAlignment="1" applyProtection="1">
      <alignment horizontal="center" vertical="center"/>
      <protection locked="0"/>
    </xf>
    <xf numFmtId="0" fontId="67" fillId="0" borderId="67" xfId="0" applyFont="1" applyFill="1" applyBorder="1" applyAlignment="1" applyProtection="1">
      <alignment horizontal="center" vertical="center"/>
      <protection locked="0"/>
    </xf>
    <xf numFmtId="0" fontId="23" fillId="0" borderId="93" xfId="0" applyFont="1" applyFill="1" applyBorder="1" applyAlignment="1" applyProtection="1">
      <alignment horizontal="center" vertical="center" wrapText="1"/>
    </xf>
    <xf numFmtId="0" fontId="23" fillId="0" borderId="27" xfId="0" applyFont="1" applyFill="1" applyBorder="1" applyAlignment="1" applyProtection="1">
      <alignment horizontal="center" vertical="center" wrapText="1"/>
    </xf>
    <xf numFmtId="0" fontId="23" fillId="0" borderId="97" xfId="0" applyFont="1" applyFill="1" applyBorder="1" applyAlignment="1" applyProtection="1">
      <alignment horizontal="center" vertical="center" wrapText="1"/>
    </xf>
    <xf numFmtId="0" fontId="169" fillId="0" borderId="47" xfId="0" applyFont="1" applyFill="1" applyBorder="1" applyAlignment="1" applyProtection="1">
      <alignment horizontal="center" vertical="center" shrinkToFit="1"/>
      <protection locked="0"/>
    </xf>
    <xf numFmtId="0" fontId="169" fillId="0" borderId="36" xfId="0" applyFont="1" applyFill="1" applyBorder="1" applyAlignment="1" applyProtection="1">
      <alignment horizontal="center" vertical="center" shrinkToFit="1"/>
      <protection locked="0"/>
    </xf>
    <xf numFmtId="0" fontId="169" fillId="0" borderId="37" xfId="0" applyFont="1" applyFill="1" applyBorder="1" applyAlignment="1" applyProtection="1">
      <alignment horizontal="center" vertical="center" shrinkToFit="1"/>
      <protection locked="0"/>
    </xf>
    <xf numFmtId="0" fontId="169" fillId="0" borderId="6" xfId="0" applyFont="1" applyFill="1" applyBorder="1" applyAlignment="1" applyProtection="1">
      <alignment horizontal="center" vertical="center" shrinkToFit="1"/>
      <protection locked="0"/>
    </xf>
    <xf numFmtId="0" fontId="169" fillId="0" borderId="0" xfId="0" applyFont="1" applyFill="1" applyBorder="1" applyAlignment="1" applyProtection="1">
      <alignment horizontal="center" vertical="center" shrinkToFit="1"/>
      <protection locked="0"/>
    </xf>
    <xf numFmtId="0" fontId="169" fillId="0" borderId="7" xfId="0" applyFont="1" applyFill="1" applyBorder="1" applyAlignment="1" applyProtection="1">
      <alignment horizontal="center" vertical="center" shrinkToFit="1"/>
      <protection locked="0"/>
    </xf>
    <xf numFmtId="0" fontId="169" fillId="0" borderId="51" xfId="0" applyFont="1" applyFill="1" applyBorder="1" applyAlignment="1" applyProtection="1">
      <alignment horizontal="center" vertical="center" shrinkToFit="1"/>
      <protection locked="0"/>
    </xf>
    <xf numFmtId="0" fontId="169" fillId="0" borderId="41" xfId="0" applyFont="1" applyFill="1" applyBorder="1" applyAlignment="1" applyProtection="1">
      <alignment horizontal="center" vertical="center" shrinkToFit="1"/>
      <protection locked="0"/>
    </xf>
    <xf numFmtId="0" fontId="169" fillId="0" borderId="42" xfId="0" applyFont="1" applyFill="1" applyBorder="1" applyAlignment="1" applyProtection="1">
      <alignment horizontal="center" vertical="center" shrinkToFit="1"/>
      <protection locked="0"/>
    </xf>
    <xf numFmtId="0" fontId="20" fillId="0" borderId="93" xfId="0" applyFont="1" applyFill="1" applyBorder="1" applyAlignment="1" applyProtection="1">
      <alignment horizontal="left" vertical="center" wrapText="1"/>
    </xf>
    <xf numFmtId="0" fontId="20" fillId="0" borderId="27" xfId="0" applyFont="1" applyFill="1" applyBorder="1" applyAlignment="1" applyProtection="1">
      <alignment horizontal="left" vertical="center" wrapText="1"/>
    </xf>
    <xf numFmtId="0" fontId="20" fillId="0" borderId="97" xfId="0" applyFont="1" applyFill="1" applyBorder="1" applyAlignment="1" applyProtection="1">
      <alignment horizontal="left" vertical="center" wrapText="1"/>
    </xf>
    <xf numFmtId="0" fontId="67" fillId="0" borderId="47" xfId="0" applyFont="1" applyFill="1" applyBorder="1" applyAlignment="1" applyProtection="1">
      <alignment horizontal="center" vertical="center"/>
      <protection locked="0"/>
    </xf>
    <xf numFmtId="0" fontId="67" fillId="0" borderId="11" xfId="0" applyFont="1" applyFill="1" applyBorder="1" applyAlignment="1" applyProtection="1">
      <alignment horizontal="center" vertical="center"/>
      <protection locked="0"/>
    </xf>
    <xf numFmtId="0" fontId="23" fillId="0" borderId="28" xfId="0" applyFont="1" applyFill="1" applyBorder="1" applyAlignment="1" applyProtection="1">
      <alignment horizontal="center" vertical="center"/>
    </xf>
    <xf numFmtId="0" fontId="23" fillId="0" borderId="37" xfId="0" applyFont="1" applyFill="1" applyBorder="1" applyAlignment="1">
      <alignment horizontal="center" vertical="center"/>
    </xf>
    <xf numFmtId="0" fontId="23" fillId="0" borderId="12" xfId="0" applyFont="1" applyFill="1" applyBorder="1" applyAlignment="1">
      <alignment horizontal="center" vertical="center"/>
    </xf>
    <xf numFmtId="0" fontId="23" fillId="0" borderId="47" xfId="0" applyFont="1" applyFill="1" applyBorder="1" applyAlignment="1">
      <alignment horizontal="center" vertical="center"/>
    </xf>
    <xf numFmtId="0" fontId="23" fillId="0" borderId="11" xfId="0" applyFont="1" applyFill="1" applyBorder="1" applyAlignment="1">
      <alignment horizontal="center" vertical="center"/>
    </xf>
    <xf numFmtId="0" fontId="46" fillId="0" borderId="47" xfId="0" applyFont="1" applyFill="1" applyBorder="1" applyAlignment="1" applyProtection="1">
      <alignment horizontal="left" vertical="center" wrapText="1"/>
    </xf>
    <xf numFmtId="0" fontId="56" fillId="0" borderId="36" xfId="0" applyFont="1" applyBorder="1" applyAlignment="1">
      <alignment horizontal="left" vertical="center" wrapText="1"/>
    </xf>
    <xf numFmtId="0" fontId="56" fillId="0" borderId="37" xfId="0" applyFont="1" applyBorder="1" applyAlignment="1">
      <alignment horizontal="left" vertical="center" wrapText="1"/>
    </xf>
    <xf numFmtId="0" fontId="56" fillId="0" borderId="6" xfId="0" applyFont="1" applyBorder="1" applyAlignment="1">
      <alignment horizontal="left" vertical="center" wrapText="1"/>
    </xf>
    <xf numFmtId="0" fontId="56" fillId="0" borderId="0" xfId="0" applyFont="1" applyBorder="1" applyAlignment="1">
      <alignment horizontal="left" vertical="center" wrapText="1"/>
    </xf>
    <xf numFmtId="0" fontId="56" fillId="0" borderId="7" xfId="0" applyFont="1" applyBorder="1" applyAlignment="1">
      <alignment horizontal="left" vertical="center" wrapText="1"/>
    </xf>
    <xf numFmtId="0" fontId="56" fillId="0" borderId="51" xfId="0" applyFont="1" applyBorder="1" applyAlignment="1">
      <alignment horizontal="left" vertical="center" wrapText="1"/>
    </xf>
    <xf numFmtId="0" fontId="56" fillId="0" borderId="41" xfId="0" applyFont="1" applyBorder="1" applyAlignment="1">
      <alignment horizontal="left" vertical="center" wrapText="1"/>
    </xf>
    <xf numFmtId="0" fontId="56" fillId="0" borderId="42" xfId="0" applyFont="1" applyBorder="1" applyAlignment="1">
      <alignment horizontal="left" vertical="center" wrapText="1"/>
    </xf>
    <xf numFmtId="0" fontId="23" fillId="0" borderId="47" xfId="0" applyFont="1" applyFill="1" applyBorder="1" applyAlignment="1" applyProtection="1">
      <alignment horizontal="center" vertical="center" wrapText="1"/>
    </xf>
    <xf numFmtId="0" fontId="0" fillId="0" borderId="6" xfId="0" applyFont="1" applyBorder="1" applyAlignment="1">
      <alignment horizontal="center" vertical="center" wrapText="1"/>
    </xf>
    <xf numFmtId="0" fontId="0" fillId="0" borderId="51" xfId="0" applyFont="1" applyBorder="1" applyAlignment="1">
      <alignment horizontal="center" vertical="center" wrapText="1"/>
    </xf>
    <xf numFmtId="0" fontId="0" fillId="0" borderId="36" xfId="0" applyFont="1" applyBorder="1" applyAlignment="1" applyProtection="1">
      <alignment horizontal="center" vertical="center" shrinkToFit="1"/>
      <protection locked="0"/>
    </xf>
    <xf numFmtId="0" fontId="0" fillId="0" borderId="37" xfId="0" applyFont="1" applyBorder="1" applyAlignment="1" applyProtection="1">
      <alignment horizontal="center" vertical="center" shrinkToFit="1"/>
      <protection locked="0"/>
    </xf>
    <xf numFmtId="0" fontId="0" fillId="0" borderId="6" xfId="0" applyFont="1" applyBorder="1" applyAlignment="1" applyProtection="1">
      <alignment horizontal="center" vertical="center" shrinkToFit="1"/>
      <protection locked="0"/>
    </xf>
    <xf numFmtId="0" fontId="0" fillId="0" borderId="0" xfId="0" applyFont="1" applyBorder="1" applyAlignment="1" applyProtection="1">
      <alignment horizontal="center" vertical="center" shrinkToFit="1"/>
      <protection locked="0"/>
    </xf>
    <xf numFmtId="0" fontId="0" fillId="0" borderId="7" xfId="0" applyFont="1" applyBorder="1" applyAlignment="1" applyProtection="1">
      <alignment horizontal="center" vertical="center" shrinkToFit="1"/>
      <protection locked="0"/>
    </xf>
    <xf numFmtId="0" fontId="0" fillId="0" borderId="51"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0" fillId="0" borderId="1" xfId="0" applyFont="1" applyBorder="1" applyAlignment="1" applyProtection="1">
      <alignment horizontal="center" vertical="center"/>
      <protection locked="0"/>
    </xf>
    <xf numFmtId="0" fontId="0" fillId="0" borderId="1" xfId="0" applyFont="1" applyBorder="1" applyAlignment="1">
      <alignment horizontal="center" vertical="center"/>
    </xf>
    <xf numFmtId="0" fontId="0" fillId="0" borderId="36" xfId="0" applyFont="1" applyBorder="1" applyAlignment="1" applyProtection="1">
      <alignment horizontal="center" vertical="center"/>
    </xf>
    <xf numFmtId="0" fontId="0" fillId="0" borderId="37" xfId="0" applyFont="1" applyBorder="1" applyAlignment="1" applyProtection="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45" fillId="0" borderId="36" xfId="0" applyFont="1" applyBorder="1" applyAlignment="1" applyProtection="1">
      <alignment horizontal="center" vertical="center"/>
      <protection locked="0"/>
    </xf>
    <xf numFmtId="0" fontId="45" fillId="0" borderId="39" xfId="0" applyFont="1" applyBorder="1" applyAlignment="1" applyProtection="1">
      <alignment horizontal="center" vertical="center"/>
      <protection locked="0"/>
    </xf>
    <xf numFmtId="0" fontId="0" fillId="0" borderId="46" xfId="0" applyFont="1" applyBorder="1" applyAlignment="1" applyProtection="1">
      <alignment horizontal="center" vertical="center"/>
      <protection locked="0"/>
    </xf>
    <xf numFmtId="0" fontId="20" fillId="0" borderId="5" xfId="0" applyFont="1" applyFill="1" applyBorder="1" applyAlignment="1" applyProtection="1">
      <alignment horizontal="center" vertical="center"/>
      <protection locked="0"/>
    </xf>
    <xf numFmtId="0" fontId="0" fillId="0" borderId="41" xfId="0" applyFont="1" applyBorder="1" applyAlignment="1" applyProtection="1">
      <alignment vertical="center"/>
      <protection locked="0"/>
    </xf>
    <xf numFmtId="0" fontId="23" fillId="0" borderId="26" xfId="0" applyFont="1" applyFill="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97" xfId="0" applyFont="1" applyBorder="1" applyAlignment="1">
      <alignment vertical="center"/>
    </xf>
    <xf numFmtId="0" fontId="23" fillId="0" borderId="26" xfId="0" applyFont="1" applyFill="1" applyBorder="1" applyAlignment="1" applyProtection="1">
      <alignment horizontal="center" vertical="center"/>
    </xf>
    <xf numFmtId="0" fontId="0" fillId="0" borderId="26" xfId="0" applyFont="1" applyBorder="1" applyAlignment="1" applyProtection="1">
      <alignment horizontal="center" vertical="center"/>
    </xf>
    <xf numFmtId="0" fontId="0" fillId="0" borderId="41" xfId="0" applyFont="1" applyBorder="1" applyAlignment="1">
      <alignment vertical="center"/>
    </xf>
    <xf numFmtId="0" fontId="23" fillId="0" borderId="36" xfId="0" applyFont="1" applyFill="1" applyBorder="1" applyAlignment="1" applyProtection="1">
      <alignment horizontal="left" vertical="center"/>
      <protection locked="0"/>
    </xf>
    <xf numFmtId="0" fontId="23" fillId="0" borderId="39" xfId="0" applyFont="1" applyFill="1" applyBorder="1" applyAlignment="1" applyProtection="1">
      <alignment horizontal="left" vertical="center"/>
      <protection locked="0"/>
    </xf>
    <xf numFmtId="0" fontId="23" fillId="0" borderId="1" xfId="0" applyFont="1" applyFill="1" applyBorder="1" applyAlignment="1" applyProtection="1">
      <alignment horizontal="left" vertical="center"/>
      <protection locked="0"/>
    </xf>
    <xf numFmtId="0" fontId="23" fillId="0" borderId="46" xfId="0" applyFont="1" applyFill="1" applyBorder="1" applyAlignment="1" applyProtection="1">
      <alignment horizontal="left" vertical="center"/>
      <protection locked="0"/>
    </xf>
    <xf numFmtId="0" fontId="23" fillId="0" borderId="8" xfId="0" applyFont="1" applyFill="1" applyBorder="1" applyAlignment="1">
      <alignment horizontal="center" vertical="center" wrapText="1"/>
    </xf>
    <xf numFmtId="0" fontId="23" fillId="0" borderId="5" xfId="0" applyFont="1" applyFill="1" applyBorder="1" applyAlignment="1">
      <alignment horizontal="center" vertical="center" wrapText="1"/>
    </xf>
    <xf numFmtId="0" fontId="23" fillId="0" borderId="9" xfId="0" applyFont="1" applyFill="1" applyBorder="1" applyAlignment="1">
      <alignment horizontal="center" vertical="center" wrapText="1"/>
    </xf>
    <xf numFmtId="0" fontId="23" fillId="0" borderId="51" xfId="0" applyFont="1" applyFill="1" applyBorder="1" applyAlignment="1">
      <alignment horizontal="center" vertical="center" wrapText="1"/>
    </xf>
    <xf numFmtId="0" fontId="23" fillId="0" borderId="41" xfId="0" applyFont="1" applyFill="1" applyBorder="1" applyAlignment="1">
      <alignment horizontal="center" vertical="center" wrapText="1"/>
    </xf>
    <xf numFmtId="0" fontId="23" fillId="0" borderId="42" xfId="0" applyFont="1" applyFill="1" applyBorder="1" applyAlignment="1">
      <alignment horizontal="center" vertical="center" wrapText="1"/>
    </xf>
    <xf numFmtId="0" fontId="23" fillId="0" borderId="8" xfId="0" applyFont="1" applyFill="1" applyBorder="1" applyAlignment="1">
      <alignment horizontal="center" vertical="center"/>
    </xf>
    <xf numFmtId="0" fontId="23" fillId="0" borderId="5" xfId="0" applyFont="1" applyFill="1" applyBorder="1" applyAlignment="1">
      <alignment horizontal="center" vertical="center"/>
    </xf>
    <xf numFmtId="0" fontId="23" fillId="0" borderId="9" xfId="0" applyFont="1" applyFill="1" applyBorder="1" applyAlignment="1">
      <alignment horizontal="center" vertical="center"/>
    </xf>
    <xf numFmtId="0" fontId="23" fillId="0" borderId="51" xfId="0" applyFont="1" applyFill="1" applyBorder="1" applyAlignment="1">
      <alignment horizontal="center" vertical="center"/>
    </xf>
    <xf numFmtId="0" fontId="23" fillId="0" borderId="41" xfId="0" applyFont="1" applyFill="1" applyBorder="1" applyAlignment="1">
      <alignment horizontal="center" vertical="center"/>
    </xf>
    <xf numFmtId="0" fontId="23" fillId="0" borderId="42" xfId="0" applyFont="1" applyFill="1" applyBorder="1" applyAlignment="1">
      <alignment horizontal="center" vertical="center"/>
    </xf>
    <xf numFmtId="0" fontId="23" fillId="0" borderId="5" xfId="0" applyFont="1" applyFill="1" applyBorder="1" applyAlignment="1" applyProtection="1">
      <alignment horizontal="center" vertical="center"/>
      <protection locked="0"/>
    </xf>
    <xf numFmtId="0" fontId="23" fillId="0" borderId="41" xfId="0" applyFont="1" applyFill="1" applyBorder="1" applyAlignment="1" applyProtection="1">
      <alignment horizontal="center" vertical="center"/>
      <protection locked="0"/>
    </xf>
    <xf numFmtId="0" fontId="23" fillId="0" borderId="49" xfId="0" applyFont="1" applyFill="1" applyBorder="1" applyAlignment="1">
      <alignment horizontal="center" vertical="center"/>
    </xf>
    <xf numFmtId="0" fontId="23" fillId="0" borderId="44" xfId="0" applyFont="1" applyFill="1" applyBorder="1" applyAlignment="1">
      <alignment horizontal="center" vertical="center"/>
    </xf>
    <xf numFmtId="0" fontId="23" fillId="0" borderId="60" xfId="0" applyFont="1" applyFill="1" applyBorder="1" applyAlignment="1" applyProtection="1">
      <alignment horizontal="center" vertical="center"/>
    </xf>
    <xf numFmtId="0" fontId="23" fillId="0" borderId="63" xfId="0" applyFont="1" applyFill="1" applyBorder="1" applyAlignment="1" applyProtection="1">
      <alignment horizontal="center" vertical="center"/>
    </xf>
    <xf numFmtId="0" fontId="54" fillId="0" borderId="60" xfId="0" applyFont="1" applyFill="1" applyBorder="1" applyAlignment="1" applyProtection="1">
      <alignment horizontal="center" vertical="center" shrinkToFit="1"/>
      <protection locked="0"/>
    </xf>
    <xf numFmtId="0" fontId="54" fillId="0" borderId="63" xfId="0" applyFont="1" applyFill="1" applyBorder="1" applyAlignment="1" applyProtection="1">
      <alignment horizontal="center" vertical="center" shrinkToFit="1"/>
      <protection locked="0"/>
    </xf>
    <xf numFmtId="0" fontId="54" fillId="0" borderId="119" xfId="0" applyFont="1" applyFill="1" applyBorder="1" applyAlignment="1" applyProtection="1">
      <alignment horizontal="center" vertical="center" shrinkToFit="1"/>
      <protection locked="0"/>
    </xf>
    <xf numFmtId="0" fontId="23" fillId="0" borderId="3" xfId="0" applyFont="1" applyFill="1" applyBorder="1" applyAlignment="1" applyProtection="1">
      <alignment horizontal="center" vertical="center"/>
      <protection locked="0"/>
    </xf>
    <xf numFmtId="0" fontId="23" fillId="0" borderId="4" xfId="0" applyFont="1" applyFill="1" applyBorder="1" applyAlignment="1" applyProtection="1">
      <alignment horizontal="center" vertical="center"/>
      <protection locked="0"/>
    </xf>
    <xf numFmtId="0" fontId="20" fillId="0" borderId="3" xfId="0" applyFont="1" applyFill="1" applyBorder="1" applyAlignment="1" applyProtection="1">
      <alignment horizontal="left" vertical="center" wrapText="1"/>
    </xf>
    <xf numFmtId="0" fontId="20" fillId="0" borderId="4" xfId="0" applyFont="1" applyFill="1" applyBorder="1" applyAlignment="1" applyProtection="1">
      <alignment horizontal="left" vertical="center" wrapText="1"/>
    </xf>
    <xf numFmtId="0" fontId="20" fillId="0" borderId="10" xfId="0" applyFont="1" applyFill="1" applyBorder="1" applyAlignment="1" applyProtection="1">
      <alignment horizontal="left" vertical="center" wrapText="1"/>
    </xf>
    <xf numFmtId="0" fontId="79" fillId="0" borderId="51" xfId="0" applyFont="1" applyFill="1" applyBorder="1" applyAlignment="1" applyProtection="1">
      <alignment horizontal="center" vertical="center"/>
      <protection locked="0"/>
    </xf>
    <xf numFmtId="0" fontId="79" fillId="0" borderId="41" xfId="0" applyFont="1" applyFill="1" applyBorder="1" applyAlignment="1" applyProtection="1">
      <alignment horizontal="center" vertical="center"/>
      <protection locked="0"/>
    </xf>
    <xf numFmtId="0" fontId="0" fillId="0" borderId="2" xfId="0" applyFont="1" applyFill="1" applyBorder="1" applyAlignment="1" applyProtection="1">
      <alignment horizontal="center" vertical="center" wrapText="1"/>
    </xf>
    <xf numFmtId="1" fontId="0" fillId="0" borderId="3" xfId="0" applyNumberFormat="1" applyFont="1" applyFill="1" applyBorder="1" applyAlignment="1" applyProtection="1">
      <alignment horizontal="center" vertical="center" shrinkToFit="1"/>
      <protection locked="0"/>
    </xf>
    <xf numFmtId="1" fontId="0" fillId="0" borderId="4" xfId="0" applyNumberFormat="1" applyFont="1" applyFill="1" applyBorder="1" applyAlignment="1" applyProtection="1">
      <alignment horizontal="center" vertical="center" shrinkToFit="1"/>
      <protection locked="0"/>
    </xf>
    <xf numFmtId="1" fontId="0" fillId="0" borderId="10" xfId="0" applyNumberFormat="1" applyFont="1" applyFill="1" applyBorder="1" applyAlignment="1" applyProtection="1">
      <alignment horizontal="center" vertical="center" shrinkToFit="1"/>
      <protection locked="0"/>
    </xf>
    <xf numFmtId="0" fontId="0" fillId="0" borderId="12" xfId="0" applyFont="1" applyFill="1" applyBorder="1" applyAlignment="1" applyProtection="1">
      <alignment horizontal="center" shrinkToFit="1"/>
      <protection locked="0"/>
    </xf>
    <xf numFmtId="0" fontId="23" fillId="0" borderId="1" xfId="0" applyFont="1" applyFill="1" applyBorder="1" applyAlignment="1" applyProtection="1">
      <alignment horizontal="right" shrinkToFit="1"/>
    </xf>
    <xf numFmtId="0" fontId="23" fillId="0" borderId="1" xfId="0" applyFont="1" applyFill="1" applyBorder="1" applyAlignment="1" applyProtection="1">
      <alignment horizontal="left" shrinkToFit="1"/>
    </xf>
    <xf numFmtId="0" fontId="23" fillId="0" borderId="1" xfId="0" applyFont="1" applyFill="1" applyBorder="1" applyAlignment="1" applyProtection="1">
      <alignment horizontal="center" shrinkToFit="1"/>
    </xf>
    <xf numFmtId="0" fontId="40" fillId="0" borderId="1" xfId="0" applyFont="1" applyFill="1" applyBorder="1" applyAlignment="1" applyProtection="1">
      <alignment shrinkToFit="1"/>
    </xf>
    <xf numFmtId="0" fontId="0" fillId="0" borderId="11" xfId="0" applyFont="1" applyFill="1" applyBorder="1" applyAlignment="1" applyProtection="1">
      <alignment horizontal="center" vertical="center"/>
    </xf>
    <xf numFmtId="0" fontId="0" fillId="0" borderId="12" xfId="0" applyFont="1" applyFill="1" applyBorder="1" applyAlignment="1" applyProtection="1">
      <alignment horizontal="center" vertical="center"/>
    </xf>
    <xf numFmtId="0" fontId="0" fillId="0" borderId="4" xfId="0" applyNumberFormat="1" applyFont="1" applyFill="1" applyBorder="1" applyAlignment="1" applyProtection="1">
      <alignment horizontal="center" vertical="center" shrinkToFit="1"/>
      <protection locked="0"/>
    </xf>
    <xf numFmtId="0" fontId="53" fillId="0" borderId="3" xfId="0" applyFont="1" applyFill="1" applyBorder="1" applyAlignment="1" applyProtection="1">
      <alignment horizontal="left" vertical="center" wrapText="1"/>
    </xf>
    <xf numFmtId="0" fontId="53" fillId="0" borderId="4" xfId="0" applyFont="1" applyFill="1" applyBorder="1" applyAlignment="1" applyProtection="1">
      <alignment horizontal="left" vertical="center" wrapText="1"/>
    </xf>
    <xf numFmtId="0" fontId="53" fillId="0" borderId="10" xfId="0" applyFont="1" applyFill="1" applyBorder="1" applyAlignment="1" applyProtection="1">
      <alignment horizontal="left" vertical="center" wrapText="1"/>
    </xf>
    <xf numFmtId="0" fontId="0" fillId="0" borderId="3" xfId="0" applyFont="1" applyFill="1" applyBorder="1" applyAlignment="1" applyProtection="1">
      <alignment horizontal="center" vertical="center" shrinkToFit="1"/>
    </xf>
    <xf numFmtId="0" fontId="0" fillId="0" borderId="10" xfId="0" applyFont="1" applyFill="1" applyBorder="1" applyAlignment="1" applyProtection="1">
      <alignment horizontal="center" vertical="center" shrinkToFit="1"/>
    </xf>
    <xf numFmtId="0" fontId="0" fillId="0" borderId="5" xfId="0" applyFont="1" applyFill="1" applyBorder="1" applyAlignment="1" applyProtection="1">
      <alignment vertical="center" shrinkToFit="1"/>
      <protection locked="0"/>
    </xf>
    <xf numFmtId="0" fontId="0" fillId="0" borderId="5" xfId="0" applyFill="1" applyBorder="1" applyAlignment="1" applyProtection="1">
      <alignment vertical="center" shrinkToFit="1"/>
      <protection locked="0"/>
    </xf>
    <xf numFmtId="0" fontId="0" fillId="0" borderId="9" xfId="0" applyFill="1" applyBorder="1" applyAlignment="1" applyProtection="1">
      <alignment vertical="center" shrinkToFit="1"/>
      <protection locked="0"/>
    </xf>
    <xf numFmtId="0" fontId="0" fillId="0" borderId="11" xfId="0" applyFont="1" applyFill="1" applyBorder="1" applyAlignment="1" applyProtection="1">
      <alignment horizontal="right"/>
    </xf>
    <xf numFmtId="0" fontId="0" fillId="0" borderId="1" xfId="0" applyFont="1" applyFill="1" applyBorder="1" applyAlignment="1" applyProtection="1">
      <alignment horizontal="right"/>
    </xf>
    <xf numFmtId="201" fontId="0" fillId="0" borderId="137" xfId="0" applyNumberFormat="1" applyFont="1" applyFill="1" applyBorder="1" applyAlignment="1" applyProtection="1">
      <alignment horizontal="left" vertical="center" shrinkToFit="1"/>
      <protection locked="0"/>
    </xf>
    <xf numFmtId="201" fontId="0" fillId="0" borderId="22" xfId="0" applyNumberFormat="1" applyFont="1" applyFill="1" applyBorder="1" applyAlignment="1" applyProtection="1">
      <alignment horizontal="left" vertical="center" shrinkToFit="1"/>
      <protection locked="0"/>
    </xf>
    <xf numFmtId="199" fontId="0" fillId="0" borderId="137" xfId="0" applyNumberFormat="1" applyFont="1" applyFill="1" applyBorder="1" applyAlignment="1" applyProtection="1">
      <alignment horizontal="center" vertical="center" wrapText="1"/>
      <protection locked="0"/>
    </xf>
    <xf numFmtId="199" fontId="0" fillId="0" borderId="145" xfId="0" applyNumberFormat="1" applyFont="1" applyFill="1" applyBorder="1" applyAlignment="1" applyProtection="1">
      <alignment horizontal="center" vertical="center" wrapText="1"/>
      <protection locked="0"/>
    </xf>
    <xf numFmtId="0" fontId="0" fillId="0" borderId="137" xfId="0" applyFont="1" applyFill="1" applyBorder="1" applyAlignment="1" applyProtection="1">
      <alignment horizontal="left" vertical="center" wrapText="1" shrinkToFit="1"/>
      <protection locked="0"/>
    </xf>
    <xf numFmtId="0" fontId="0" fillId="0" borderId="22" xfId="0" applyFont="1" applyFill="1" applyBorder="1" applyAlignment="1" applyProtection="1">
      <alignment horizontal="left" vertical="center" wrapText="1" shrinkToFit="1"/>
      <protection locked="0"/>
    </xf>
    <xf numFmtId="0" fontId="0" fillId="0" borderId="145" xfId="0" applyFont="1" applyFill="1" applyBorder="1" applyAlignment="1" applyProtection="1">
      <alignment horizontal="left" vertical="center" wrapText="1" shrinkToFit="1"/>
      <protection locked="0"/>
    </xf>
    <xf numFmtId="0" fontId="0" fillId="0" borderId="122" xfId="0" applyFont="1" applyFill="1" applyBorder="1" applyAlignment="1" applyProtection="1">
      <alignment horizontal="left" vertical="center" wrapText="1" shrinkToFit="1"/>
      <protection locked="0"/>
    </xf>
    <xf numFmtId="0" fontId="0" fillId="0" borderId="14" xfId="0" applyFont="1" applyFill="1" applyBorder="1" applyAlignment="1" applyProtection="1">
      <alignment horizontal="left" vertical="center" wrapText="1" shrinkToFit="1"/>
      <protection locked="0"/>
    </xf>
    <xf numFmtId="0" fontId="0" fillId="0" borderId="131" xfId="0" applyFont="1" applyFill="1" applyBorder="1" applyAlignment="1" applyProtection="1">
      <alignment horizontal="left" vertical="center" wrapText="1" shrinkToFit="1"/>
      <protection locked="0"/>
    </xf>
    <xf numFmtId="201" fontId="0" fillId="0" borderId="32" xfId="0" applyNumberFormat="1" applyFont="1" applyFill="1" applyBorder="1" applyAlignment="1" applyProtection="1">
      <alignment horizontal="left" vertical="center" shrinkToFit="1"/>
      <protection locked="0"/>
    </xf>
    <xf numFmtId="201" fontId="0" fillId="0" borderId="33" xfId="0" applyNumberFormat="1" applyFont="1" applyFill="1" applyBorder="1" applyAlignment="1" applyProtection="1">
      <alignment horizontal="left" vertical="center" shrinkToFit="1"/>
      <protection locked="0"/>
    </xf>
    <xf numFmtId="199" fontId="0" fillId="0" borderId="32" xfId="0" applyNumberFormat="1" applyFont="1" applyFill="1" applyBorder="1" applyAlignment="1" applyProtection="1">
      <alignment horizontal="center" vertical="center" wrapText="1"/>
      <protection locked="0"/>
    </xf>
    <xf numFmtId="199" fontId="0" fillId="0" borderId="34" xfId="0" applyNumberFormat="1" applyFont="1" applyFill="1" applyBorder="1" applyAlignment="1" applyProtection="1">
      <alignment horizontal="center" vertical="center" wrapText="1"/>
      <protection locked="0"/>
    </xf>
    <xf numFmtId="0" fontId="0" fillId="11" borderId="2" xfId="0" applyFont="1" applyFill="1" applyBorder="1" applyAlignment="1" applyProtection="1">
      <alignment horizontal="center" vertical="center"/>
    </xf>
    <xf numFmtId="0" fontId="25" fillId="11" borderId="3" xfId="0" applyFont="1" applyFill="1" applyBorder="1" applyAlignment="1" applyProtection="1">
      <alignment horizontal="left" vertical="center" wrapText="1" shrinkToFit="1"/>
    </xf>
    <xf numFmtId="0" fontId="25" fillId="11" borderId="4" xfId="0" applyFont="1" applyFill="1" applyBorder="1" applyAlignment="1" applyProtection="1">
      <alignment horizontal="left" vertical="center" wrapText="1" shrinkToFit="1"/>
    </xf>
    <xf numFmtId="0" fontId="25" fillId="11" borderId="10" xfId="0" applyFont="1" applyFill="1" applyBorder="1" applyAlignment="1" applyProtection="1">
      <alignment horizontal="left" vertical="center" wrapText="1" shrinkToFit="1"/>
    </xf>
    <xf numFmtId="56" fontId="0" fillId="11" borderId="3" xfId="0" applyNumberFormat="1" applyFont="1" applyFill="1" applyBorder="1" applyAlignment="1" applyProtection="1">
      <alignment horizontal="left" vertical="center" shrinkToFit="1"/>
    </xf>
    <xf numFmtId="0" fontId="0" fillId="11" borderId="4" xfId="0" applyFont="1" applyFill="1" applyBorder="1" applyAlignment="1" applyProtection="1">
      <alignment horizontal="left" vertical="center" shrinkToFit="1"/>
    </xf>
    <xf numFmtId="199" fontId="0" fillId="11" borderId="3" xfId="0" applyNumberFormat="1" applyFont="1" applyFill="1" applyBorder="1" applyAlignment="1" applyProtection="1">
      <alignment horizontal="center" vertical="center" wrapText="1"/>
    </xf>
    <xf numFmtId="199" fontId="0" fillId="11" borderId="10" xfId="0" applyNumberFormat="1" applyFont="1" applyFill="1" applyBorder="1" applyAlignment="1" applyProtection="1">
      <alignment horizontal="center" vertical="center" wrapText="1"/>
    </xf>
    <xf numFmtId="0" fontId="53" fillId="0" borderId="2" xfId="43" applyNumberFormat="1" applyFont="1" applyFill="1" applyBorder="1" applyAlignment="1" applyProtection="1">
      <alignment horizontal="center" vertical="center" textRotation="255" shrinkToFit="1"/>
    </xf>
    <xf numFmtId="0" fontId="0" fillId="0" borderId="29" xfId="0" applyFont="1" applyFill="1" applyBorder="1" applyAlignment="1" applyProtection="1">
      <alignment horizontal="left" vertical="center" wrapText="1" shrinkToFit="1"/>
      <protection locked="0"/>
    </xf>
    <xf numFmtId="0" fontId="0" fillId="0" borderId="31" xfId="0" applyFont="1" applyFill="1" applyBorder="1" applyAlignment="1" applyProtection="1">
      <alignment horizontal="left" vertical="center" wrapText="1" shrinkToFit="1"/>
      <protection locked="0"/>
    </xf>
    <xf numFmtId="201" fontId="0" fillId="0" borderId="29" xfId="0" applyNumberFormat="1" applyFont="1" applyFill="1" applyBorder="1" applyAlignment="1" applyProtection="1">
      <alignment horizontal="left" vertical="center" shrinkToFit="1"/>
      <protection locked="0"/>
    </xf>
    <xf numFmtId="201" fontId="0" fillId="0" borderId="30" xfId="0" applyNumberFormat="1" applyFont="1" applyFill="1" applyBorder="1" applyAlignment="1" applyProtection="1">
      <alignment horizontal="left" vertical="center" shrinkToFit="1"/>
      <protection locked="0"/>
    </xf>
    <xf numFmtId="199" fontId="0" fillId="0" borderId="29" xfId="0" applyNumberFormat="1" applyFont="1" applyFill="1" applyBorder="1" applyAlignment="1" applyProtection="1">
      <alignment horizontal="center" vertical="center" wrapText="1"/>
      <protection locked="0"/>
    </xf>
    <xf numFmtId="199" fontId="0" fillId="0" borderId="31" xfId="0" applyNumberFormat="1" applyFont="1" applyFill="1" applyBorder="1" applyAlignment="1" applyProtection="1">
      <alignment horizontal="center" vertical="center" wrapText="1"/>
      <protection locked="0"/>
    </xf>
    <xf numFmtId="0" fontId="0" fillId="0" borderId="154" xfId="0" applyFont="1" applyFill="1" applyBorder="1" applyAlignment="1" applyProtection="1">
      <alignment horizontal="left" vertical="center" wrapText="1" shrinkToFit="1"/>
      <protection locked="0"/>
    </xf>
    <xf numFmtId="0" fontId="0" fillId="0" borderId="19" xfId="0" applyFont="1" applyFill="1" applyBorder="1" applyAlignment="1" applyProtection="1">
      <alignment horizontal="left" vertical="center" wrapText="1" shrinkToFit="1"/>
      <protection locked="0"/>
    </xf>
    <xf numFmtId="0" fontId="0" fillId="0" borderId="153" xfId="0" applyFont="1" applyFill="1" applyBorder="1" applyAlignment="1" applyProtection="1">
      <alignment horizontal="left" vertical="center" wrapText="1" shrinkToFit="1"/>
      <protection locked="0"/>
    </xf>
    <xf numFmtId="0" fontId="0" fillId="0" borderId="32" xfId="0" applyFont="1" applyFill="1" applyBorder="1" applyAlignment="1" applyProtection="1">
      <alignment horizontal="left" vertical="center" wrapText="1" shrinkToFit="1"/>
      <protection locked="0"/>
    </xf>
    <xf numFmtId="0" fontId="0" fillId="0" borderId="33" xfId="0" applyFont="1" applyFill="1" applyBorder="1" applyAlignment="1" applyProtection="1">
      <alignment horizontal="left" vertical="center" wrapText="1" shrinkToFit="1"/>
      <protection locked="0"/>
    </xf>
    <xf numFmtId="0" fontId="0" fillId="0" borderId="34" xfId="0" applyFont="1" applyFill="1" applyBorder="1" applyAlignment="1" applyProtection="1">
      <alignment horizontal="left" vertical="center" wrapText="1" shrinkToFit="1"/>
      <protection locked="0"/>
    </xf>
    <xf numFmtId="180" fontId="0" fillId="0" borderId="3" xfId="0" applyNumberFormat="1" applyFont="1" applyFill="1" applyBorder="1" applyAlignment="1" applyProtection="1">
      <alignment horizontal="center" vertical="center" shrinkToFit="1"/>
    </xf>
    <xf numFmtId="180" fontId="0" fillId="0" borderId="10" xfId="0" applyNumberFormat="1" applyFont="1" applyFill="1" applyBorder="1" applyAlignment="1" applyProtection="1">
      <alignment horizontal="center" vertical="center" shrinkToFit="1"/>
    </xf>
    <xf numFmtId="0" fontId="0" fillId="0" borderId="2" xfId="0" applyFont="1" applyFill="1" applyBorder="1" applyAlignment="1" applyProtection="1">
      <alignment horizontal="left" vertical="center" shrinkToFit="1"/>
      <protection locked="0"/>
    </xf>
    <xf numFmtId="0" fontId="0" fillId="0" borderId="3" xfId="6" applyFont="1" applyFill="1" applyBorder="1" applyAlignment="1" applyProtection="1">
      <alignment horizontal="left" vertical="center" shrinkToFit="1"/>
      <protection locked="0"/>
    </xf>
    <xf numFmtId="0" fontId="0" fillId="0" borderId="4" xfId="6" applyFont="1" applyFill="1" applyBorder="1" applyAlignment="1" applyProtection="1">
      <alignment horizontal="left" vertical="center" shrinkToFit="1"/>
      <protection locked="0"/>
    </xf>
    <xf numFmtId="0" fontId="0" fillId="0" borderId="4" xfId="0" applyFont="1" applyBorder="1" applyAlignment="1" applyProtection="1">
      <alignment horizontal="left" shrinkToFit="1"/>
      <protection locked="0"/>
    </xf>
    <xf numFmtId="0" fontId="0" fillId="0" borderId="10" xfId="0" applyFont="1" applyBorder="1" applyAlignment="1" applyProtection="1">
      <alignment horizontal="left" shrinkToFit="1"/>
      <protection locked="0"/>
    </xf>
    <xf numFmtId="0" fontId="0" fillId="0" borderId="4" xfId="0" applyFont="1" applyBorder="1" applyAlignment="1" applyProtection="1">
      <alignment horizontal="left"/>
      <protection locked="0"/>
    </xf>
    <xf numFmtId="0" fontId="0" fillId="0" borderId="10" xfId="0" applyFont="1" applyBorder="1" applyAlignment="1" applyProtection="1">
      <alignment horizontal="left"/>
      <protection locked="0"/>
    </xf>
    <xf numFmtId="0" fontId="23" fillId="0" borderId="3" xfId="0" applyFont="1" applyFill="1" applyBorder="1" applyAlignment="1" applyProtection="1">
      <alignment horizontal="left" vertical="center" wrapText="1"/>
    </xf>
    <xf numFmtId="0" fontId="23" fillId="0" borderId="4" xfId="0" applyFont="1" applyFill="1" applyBorder="1" applyAlignment="1" applyProtection="1">
      <alignment horizontal="left" vertical="center" wrapText="1"/>
    </xf>
    <xf numFmtId="0" fontId="23" fillId="0" borderId="10" xfId="0" applyFont="1" applyFill="1" applyBorder="1" applyAlignment="1" applyProtection="1">
      <alignment horizontal="left" vertical="center" wrapText="1"/>
    </xf>
    <xf numFmtId="0" fontId="25" fillId="0" borderId="0" xfId="0" applyFont="1" applyFill="1" applyAlignment="1" applyProtection="1">
      <alignment horizontal="right" vertical="top"/>
    </xf>
    <xf numFmtId="0" fontId="0" fillId="0" borderId="0" xfId="0" applyAlignment="1"/>
    <xf numFmtId="0" fontId="23" fillId="0" borderId="18" xfId="0" applyFont="1" applyFill="1" applyBorder="1" applyAlignment="1" applyProtection="1">
      <alignment horizontal="left" vertical="center"/>
    </xf>
    <xf numFmtId="0" fontId="23" fillId="0" borderId="19" xfId="0" applyFont="1" applyFill="1" applyBorder="1" applyAlignment="1" applyProtection="1">
      <alignment horizontal="left" vertical="center"/>
    </xf>
    <xf numFmtId="0" fontId="23" fillId="0" borderId="20" xfId="0" applyFont="1" applyFill="1" applyBorder="1" applyAlignment="1" applyProtection="1">
      <alignment horizontal="left" vertical="center"/>
    </xf>
    <xf numFmtId="0" fontId="23" fillId="0" borderId="16" xfId="0" applyFont="1" applyFill="1" applyBorder="1" applyAlignment="1" applyProtection="1">
      <alignment horizontal="left" vertical="center"/>
    </xf>
    <xf numFmtId="0" fontId="23" fillId="0" borderId="0" xfId="0" applyFont="1" applyFill="1" applyBorder="1" applyAlignment="1" applyProtection="1">
      <alignment horizontal="left" vertical="center"/>
    </xf>
    <xf numFmtId="0" fontId="23" fillId="0" borderId="17" xfId="0" applyFont="1" applyFill="1" applyBorder="1" applyAlignment="1" applyProtection="1">
      <alignment horizontal="left" vertical="center"/>
    </xf>
    <xf numFmtId="0" fontId="23" fillId="0" borderId="0" xfId="0" applyFont="1" applyFill="1" applyAlignment="1" applyProtection="1">
      <alignment horizontal="left" vertical="center"/>
    </xf>
    <xf numFmtId="0" fontId="238" fillId="0" borderId="0" xfId="0" applyFont="1" applyFill="1" applyAlignment="1" applyProtection="1">
      <alignment horizontal="center" vertical="top"/>
    </xf>
    <xf numFmtId="0" fontId="20" fillId="0" borderId="6" xfId="0" applyFont="1" applyBorder="1" applyAlignment="1">
      <alignment horizontal="left" wrapText="1"/>
    </xf>
    <xf numFmtId="0" fontId="20" fillId="0" borderId="0" xfId="0" applyFont="1" applyBorder="1" applyAlignment="1">
      <alignment horizontal="left" wrapText="1"/>
    </xf>
    <xf numFmtId="0" fontId="20" fillId="0" borderId="7" xfId="0" applyFont="1" applyBorder="1" applyAlignment="1">
      <alignment horizontal="left" wrapText="1"/>
    </xf>
    <xf numFmtId="0" fontId="43" fillId="0" borderId="6" xfId="0" applyFont="1" applyBorder="1" applyAlignment="1" applyProtection="1">
      <alignment horizontal="left" wrapText="1" indent="1"/>
      <protection locked="0"/>
    </xf>
    <xf numFmtId="0" fontId="43" fillId="0" borderId="0" xfId="0" applyFont="1" applyBorder="1" applyAlignment="1" applyProtection="1">
      <alignment horizontal="left" wrapText="1" indent="1"/>
      <protection locked="0"/>
    </xf>
    <xf numFmtId="0" fontId="43" fillId="0" borderId="7" xfId="0" applyFont="1" applyBorder="1" applyAlignment="1" applyProtection="1">
      <alignment horizontal="left" wrapText="1" indent="1"/>
      <protection locked="0"/>
    </xf>
    <xf numFmtId="0" fontId="20" fillId="0" borderId="6" xfId="0" applyFont="1" applyBorder="1" applyAlignment="1" applyProtection="1">
      <alignment horizontal="left" wrapText="1"/>
      <protection locked="0"/>
    </xf>
    <xf numFmtId="0" fontId="20" fillId="0" borderId="0" xfId="0" applyFont="1" applyBorder="1" applyAlignment="1" applyProtection="1">
      <alignment horizontal="left" wrapText="1"/>
      <protection locked="0"/>
    </xf>
    <xf numFmtId="0" fontId="20" fillId="0" borderId="7" xfId="0" applyFont="1" applyBorder="1" applyAlignment="1" applyProtection="1">
      <alignment horizontal="left" wrapText="1"/>
      <protection locked="0"/>
    </xf>
    <xf numFmtId="0" fontId="20" fillId="0" borderId="0" xfId="0" applyFont="1" applyBorder="1" applyAlignment="1" applyProtection="1">
      <alignment horizontal="left"/>
      <protection locked="0"/>
    </xf>
    <xf numFmtId="0" fontId="20" fillId="0" borderId="0" xfId="0" applyFont="1" applyBorder="1" applyAlignment="1">
      <alignment wrapText="1"/>
    </xf>
    <xf numFmtId="0" fontId="20" fillId="0" borderId="7" xfId="0" applyFont="1" applyBorder="1" applyAlignment="1">
      <alignment wrapText="1"/>
    </xf>
    <xf numFmtId="0" fontId="20" fillId="0" borderId="0" xfId="0" applyFont="1" applyBorder="1"/>
    <xf numFmtId="0" fontId="20" fillId="0" borderId="7" xfId="0" applyFont="1" applyBorder="1"/>
    <xf numFmtId="0" fontId="20" fillId="0" borderId="6" xfId="0" applyFont="1" applyBorder="1" applyAlignment="1">
      <alignment wrapText="1"/>
    </xf>
    <xf numFmtId="0" fontId="20" fillId="0" borderId="7" xfId="0" applyFont="1" applyBorder="1" applyAlignment="1" applyProtection="1">
      <alignment horizontal="left"/>
      <protection locked="0"/>
    </xf>
    <xf numFmtId="0" fontId="67" fillId="0" borderId="0" xfId="0" applyFont="1" applyAlignment="1">
      <alignment horizontal="right"/>
    </xf>
    <xf numFmtId="209" fontId="20" fillId="0" borderId="6" xfId="0" applyNumberFormat="1" applyFont="1" applyBorder="1" applyAlignment="1">
      <alignment horizontal="left" shrinkToFit="1"/>
    </xf>
    <xf numFmtId="209" fontId="20" fillId="0" borderId="0" xfId="0" applyNumberFormat="1" applyFont="1" applyBorder="1" applyAlignment="1">
      <alignment horizontal="left" shrinkToFit="1"/>
    </xf>
    <xf numFmtId="0" fontId="20" fillId="0" borderId="6" xfId="0" applyFont="1" applyBorder="1" applyAlignment="1">
      <alignment horizontal="left" shrinkToFit="1"/>
    </xf>
    <xf numFmtId="0" fontId="20" fillId="0" borderId="0" xfId="0" applyFont="1" applyBorder="1" applyAlignment="1">
      <alignment horizontal="left" shrinkToFit="1"/>
    </xf>
    <xf numFmtId="0" fontId="54" fillId="0" borderId="8" xfId="0" applyFont="1" applyBorder="1" applyAlignment="1">
      <alignment horizontal="right" vertical="center"/>
    </xf>
    <xf numFmtId="0" fontId="54" fillId="0" borderId="5" xfId="0" applyFont="1" applyBorder="1" applyAlignment="1">
      <alignment horizontal="right" vertical="center"/>
    </xf>
    <xf numFmtId="0" fontId="158" fillId="0" borderId="6" xfId="0" applyFont="1" applyBorder="1" applyAlignment="1">
      <alignment horizontal="left" wrapText="1"/>
    </xf>
    <xf numFmtId="0" fontId="158" fillId="0" borderId="0" xfId="0" applyFont="1" applyBorder="1" applyAlignment="1">
      <alignment horizontal="left" wrapText="1"/>
    </xf>
    <xf numFmtId="0" fontId="158" fillId="0" borderId="7" xfId="0" applyFont="1" applyBorder="1" applyAlignment="1">
      <alignment horizontal="left" wrapText="1"/>
    </xf>
    <xf numFmtId="0" fontId="158" fillId="0" borderId="6" xfId="0" applyFont="1" applyBorder="1" applyAlignment="1">
      <alignment wrapText="1"/>
    </xf>
    <xf numFmtId="0" fontId="158" fillId="0" borderId="0" xfId="0" applyFont="1" applyBorder="1" applyAlignment="1">
      <alignment wrapText="1"/>
    </xf>
    <xf numFmtId="0" fontId="158" fillId="0" borderId="7" xfId="0" applyFont="1" applyBorder="1" applyAlignment="1">
      <alignment wrapText="1"/>
    </xf>
    <xf numFmtId="0" fontId="67" fillId="0" borderId="0" xfId="0" applyFont="1" applyAlignment="1">
      <alignment horizontal="center"/>
    </xf>
    <xf numFmtId="0" fontId="20" fillId="0" borderId="6" xfId="0" applyFont="1" applyBorder="1" applyAlignment="1" applyProtection="1">
      <alignment horizontal="left" shrinkToFit="1"/>
    </xf>
    <xf numFmtId="0" fontId="20" fillId="0" borderId="0" xfId="0" applyFont="1" applyBorder="1" applyAlignment="1" applyProtection="1">
      <alignment horizontal="left" shrinkToFit="1"/>
    </xf>
    <xf numFmtId="0" fontId="20" fillId="0" borderId="7" xfId="0" applyFont="1" applyBorder="1" applyAlignment="1" applyProtection="1">
      <alignment horizontal="left" shrinkToFit="1"/>
    </xf>
    <xf numFmtId="0" fontId="107" fillId="0" borderId="16" xfId="0" applyFont="1" applyBorder="1" applyAlignment="1" applyProtection="1">
      <alignment horizontal="left" vertical="top" wrapText="1"/>
    </xf>
    <xf numFmtId="0" fontId="107" fillId="0" borderId="0" xfId="0" applyFont="1" applyBorder="1" applyAlignment="1" applyProtection="1">
      <alignment horizontal="left" vertical="top" wrapText="1"/>
    </xf>
    <xf numFmtId="0" fontId="107" fillId="0" borderId="7" xfId="0" applyFont="1" applyBorder="1" applyAlignment="1" applyProtection="1">
      <alignment horizontal="left" vertical="top" wrapText="1"/>
    </xf>
    <xf numFmtId="0" fontId="159" fillId="0" borderId="40" xfId="0" applyFont="1" applyFill="1" applyBorder="1" applyAlignment="1" applyProtection="1">
      <alignment horizontal="center" vertical="center"/>
    </xf>
    <xf numFmtId="0" fontId="159" fillId="0" borderId="41" xfId="0" applyFont="1" applyFill="1" applyBorder="1" applyAlignment="1" applyProtection="1">
      <alignment horizontal="center" vertical="center"/>
    </xf>
    <xf numFmtId="0" fontId="159" fillId="0" borderId="44" xfId="0" applyFont="1" applyFill="1" applyBorder="1" applyAlignment="1" applyProtection="1">
      <alignment horizontal="center" vertical="center"/>
    </xf>
    <xf numFmtId="0" fontId="159" fillId="0" borderId="50" xfId="0" applyFont="1" applyFill="1" applyBorder="1" applyAlignment="1" applyProtection="1">
      <alignment vertical="center"/>
    </xf>
    <xf numFmtId="0" fontId="159" fillId="0" borderId="0" xfId="0" applyFont="1" applyFill="1" applyBorder="1" applyAlignment="1" applyProtection="1">
      <alignment vertical="center"/>
    </xf>
    <xf numFmtId="0" fontId="159" fillId="0" borderId="52" xfId="0" applyFont="1" applyFill="1" applyBorder="1" applyAlignment="1" applyProtection="1">
      <alignment vertical="center"/>
    </xf>
    <xf numFmtId="0" fontId="107" fillId="0" borderId="180" xfId="0" applyFont="1" applyBorder="1" applyAlignment="1" applyProtection="1">
      <alignment horizontal="left" vertical="center" wrapText="1"/>
    </xf>
    <xf numFmtId="0" fontId="107" fillId="0" borderId="5" xfId="0" applyFont="1" applyBorder="1" applyAlignment="1" applyProtection="1">
      <alignment horizontal="left" vertical="center" wrapText="1"/>
    </xf>
    <xf numFmtId="0" fontId="107" fillId="0" borderId="9" xfId="0" applyFont="1" applyBorder="1" applyAlignment="1" applyProtection="1">
      <alignment horizontal="left" vertical="center" wrapText="1"/>
    </xf>
    <xf numFmtId="0" fontId="107" fillId="22" borderId="8" xfId="0" applyFont="1" applyFill="1" applyBorder="1" applyAlignment="1" applyProtection="1">
      <alignment horizontal="center" vertical="center" shrinkToFit="1"/>
    </xf>
    <xf numFmtId="0" fontId="107" fillId="22" borderId="9" xfId="0" applyFont="1" applyFill="1" applyBorder="1" applyAlignment="1" applyProtection="1">
      <alignment horizontal="center" vertical="center" shrinkToFit="1"/>
    </xf>
    <xf numFmtId="194" fontId="107" fillId="0" borderId="8" xfId="0" applyNumberFormat="1" applyFont="1" applyFill="1" applyBorder="1" applyAlignment="1" applyProtection="1">
      <alignment horizontal="left" vertical="center" indent="1"/>
    </xf>
    <xf numFmtId="194" fontId="107" fillId="0" borderId="5" xfId="0" applyNumberFormat="1" applyFont="1" applyFill="1" applyBorder="1" applyAlignment="1" applyProtection="1">
      <alignment horizontal="left" vertical="center" indent="1"/>
    </xf>
    <xf numFmtId="194" fontId="107" fillId="0" borderId="9" xfId="0" applyNumberFormat="1" applyFont="1" applyFill="1" applyBorder="1" applyAlignment="1" applyProtection="1">
      <alignment horizontal="left" vertical="center" indent="1"/>
    </xf>
    <xf numFmtId="0" fontId="105" fillId="22" borderId="26" xfId="0" applyFont="1" applyFill="1" applyBorder="1" applyAlignment="1" applyProtection="1">
      <alignment horizontal="center" vertical="center" wrapText="1"/>
    </xf>
    <xf numFmtId="0" fontId="105" fillId="22" borderId="28" xfId="0" applyFont="1" applyFill="1" applyBorder="1" applyAlignment="1" applyProtection="1">
      <alignment horizontal="center" vertical="center" wrapText="1"/>
    </xf>
    <xf numFmtId="0" fontId="107" fillId="0" borderId="144" xfId="0" applyFont="1" applyFill="1" applyBorder="1" applyAlignment="1" applyProtection="1">
      <alignment horizontal="center" vertical="center" wrapText="1"/>
    </xf>
    <xf numFmtId="0" fontId="107" fillId="0" borderId="228" xfId="0" applyFont="1" applyFill="1" applyBorder="1" applyAlignment="1" applyProtection="1">
      <alignment horizontal="center" vertical="center" wrapText="1"/>
    </xf>
    <xf numFmtId="56" fontId="107" fillId="0" borderId="127" xfId="0" applyNumberFormat="1" applyFont="1" applyFill="1" applyBorder="1" applyAlignment="1" applyProtection="1">
      <alignment horizontal="center" vertical="center" wrapText="1" shrinkToFit="1"/>
      <protection locked="0"/>
    </xf>
    <xf numFmtId="56" fontId="107" fillId="0" borderId="9" xfId="0" applyNumberFormat="1" applyFont="1" applyFill="1" applyBorder="1" applyAlignment="1" applyProtection="1">
      <alignment horizontal="center" vertical="center" wrapText="1" shrinkToFit="1"/>
      <protection locked="0"/>
    </xf>
    <xf numFmtId="56" fontId="107" fillId="0" borderId="126" xfId="0" applyNumberFormat="1" applyFont="1" applyFill="1" applyBorder="1" applyAlignment="1" applyProtection="1">
      <alignment horizontal="center" vertical="center" wrapText="1" shrinkToFit="1"/>
      <protection locked="0"/>
    </xf>
    <xf numFmtId="56" fontId="107" fillId="0" borderId="7" xfId="0" applyNumberFormat="1" applyFont="1" applyFill="1" applyBorder="1" applyAlignment="1" applyProtection="1">
      <alignment horizontal="center" vertical="center" wrapText="1" shrinkToFit="1"/>
      <protection locked="0"/>
    </xf>
    <xf numFmtId="0" fontId="111" fillId="22" borderId="8" xfId="0" applyFont="1" applyFill="1" applyBorder="1" applyAlignment="1" applyProtection="1">
      <alignment horizontal="center" vertical="center" shrinkToFit="1"/>
    </xf>
    <xf numFmtId="0" fontId="111" fillId="22" borderId="9" xfId="0" applyFont="1" applyFill="1" applyBorder="1" applyAlignment="1" applyProtection="1">
      <alignment horizontal="center" vertical="center" shrinkToFit="1"/>
    </xf>
    <xf numFmtId="0" fontId="111" fillId="22" borderId="6" xfId="0" applyFont="1" applyFill="1" applyBorder="1" applyAlignment="1" applyProtection="1">
      <alignment horizontal="center" vertical="center" shrinkToFit="1"/>
    </xf>
    <xf numFmtId="0" fontId="111" fillId="22" borderId="7" xfId="0" applyFont="1" applyFill="1" applyBorder="1" applyAlignment="1" applyProtection="1">
      <alignment horizontal="center" vertical="center" shrinkToFit="1"/>
    </xf>
    <xf numFmtId="0" fontId="111" fillId="22" borderId="11" xfId="0" applyFont="1" applyFill="1" applyBorder="1" applyAlignment="1" applyProtection="1">
      <alignment horizontal="center" vertical="center" shrinkToFit="1"/>
    </xf>
    <xf numFmtId="0" fontId="111" fillId="22" borderId="12" xfId="0" applyFont="1" applyFill="1" applyBorder="1" applyAlignment="1" applyProtection="1">
      <alignment horizontal="center" vertical="center" shrinkToFit="1"/>
    </xf>
    <xf numFmtId="195" fontId="112" fillId="0" borderId="8" xfId="0" applyNumberFormat="1" applyFont="1" applyFill="1" applyBorder="1" applyAlignment="1" applyProtection="1">
      <alignment horizontal="center" vertical="center"/>
    </xf>
    <xf numFmtId="195" fontId="112" fillId="0" borderId="5" xfId="0" applyNumberFormat="1" applyFont="1" applyFill="1" applyBorder="1" applyAlignment="1" applyProtection="1">
      <alignment horizontal="center" vertical="center"/>
    </xf>
    <xf numFmtId="195" fontId="112" fillId="0" borderId="6" xfId="0" applyNumberFormat="1" applyFont="1" applyFill="1" applyBorder="1" applyAlignment="1" applyProtection="1">
      <alignment horizontal="center" vertical="center"/>
    </xf>
    <xf numFmtId="195" fontId="112" fillId="0" borderId="0" xfId="0" applyNumberFormat="1" applyFont="1" applyFill="1" applyBorder="1" applyAlignment="1" applyProtection="1">
      <alignment horizontal="center" vertical="center"/>
    </xf>
    <xf numFmtId="195" fontId="112" fillId="0" borderId="11" xfId="0" applyNumberFormat="1" applyFont="1" applyFill="1" applyBorder="1" applyAlignment="1" applyProtection="1">
      <alignment horizontal="center" vertical="center"/>
    </xf>
    <xf numFmtId="195" fontId="112" fillId="0" borderId="1" xfId="0" applyNumberFormat="1" applyFont="1" applyFill="1" applyBorder="1" applyAlignment="1" applyProtection="1">
      <alignment horizontal="center" vertical="center"/>
    </xf>
    <xf numFmtId="0" fontId="107" fillId="9" borderId="0" xfId="17" applyFont="1" applyFill="1" applyAlignment="1" applyProtection="1">
      <alignment vertical="top" wrapText="1"/>
    </xf>
    <xf numFmtId="0" fontId="0" fillId="0" borderId="0" xfId="0" applyAlignment="1">
      <alignment vertical="top" wrapText="1"/>
    </xf>
    <xf numFmtId="0" fontId="111" fillId="0" borderId="0" xfId="17" applyNumberFormat="1" applyFont="1" applyFill="1" applyAlignment="1" applyProtection="1">
      <alignment horizontal="left" vertical="center" indent="1"/>
    </xf>
    <xf numFmtId="0" fontId="0" fillId="0" borderId="0" xfId="0" applyFill="1" applyAlignment="1">
      <alignment horizontal="left" vertical="center" indent="1"/>
    </xf>
    <xf numFmtId="0" fontId="145" fillId="0" borderId="0" xfId="17" applyFont="1" applyAlignment="1" applyProtection="1">
      <alignment horizontal="right" vertical="center"/>
    </xf>
    <xf numFmtId="0" fontId="24" fillId="0" borderId="0" xfId="0" applyFont="1" applyAlignment="1">
      <alignment horizontal="right" vertical="center"/>
    </xf>
    <xf numFmtId="0" fontId="103" fillId="0" borderId="0" xfId="17" applyFont="1" applyAlignment="1" applyProtection="1">
      <alignment horizontal="center" vertical="center"/>
    </xf>
    <xf numFmtId="190" fontId="112" fillId="0" borderId="29" xfId="0" applyNumberFormat="1" applyFont="1" applyFill="1" applyBorder="1" applyAlignment="1" applyProtection="1">
      <alignment horizontal="center" vertical="center" shrinkToFit="1"/>
    </xf>
    <xf numFmtId="190" fontId="112" fillId="0" borderId="30" xfId="0" applyNumberFormat="1" applyFont="1" applyFill="1" applyBorder="1" applyAlignment="1" applyProtection="1">
      <alignment horizontal="center" vertical="center" shrinkToFit="1"/>
    </xf>
    <xf numFmtId="190" fontId="112" fillId="0" borderId="31" xfId="0" applyNumberFormat="1" applyFont="1" applyFill="1" applyBorder="1" applyAlignment="1" applyProtection="1">
      <alignment horizontal="center" vertical="center" shrinkToFit="1"/>
    </xf>
    <xf numFmtId="0" fontId="106" fillId="0" borderId="0" xfId="17" applyNumberFormat="1" applyFont="1" applyAlignment="1" applyProtection="1">
      <alignment horizontal="left"/>
    </xf>
    <xf numFmtId="0" fontId="106" fillId="0" borderId="0" xfId="17" applyFont="1" applyAlignment="1" applyProtection="1">
      <alignment horizontal="left"/>
    </xf>
    <xf numFmtId="0" fontId="109" fillId="0" borderId="0" xfId="17" applyNumberFormat="1" applyFont="1" applyAlignment="1" applyProtection="1">
      <alignment horizontal="center" vertical="center" shrinkToFit="1"/>
    </xf>
    <xf numFmtId="0" fontId="111" fillId="0" borderId="0" xfId="17" applyFont="1" applyFill="1" applyAlignment="1" applyProtection="1">
      <alignment horizontal="center" vertical="center" shrinkToFit="1"/>
    </xf>
    <xf numFmtId="193" fontId="111" fillId="0" borderId="0" xfId="17" applyNumberFormat="1" applyFont="1" applyFill="1" applyAlignment="1" applyProtection="1">
      <alignment horizontal="left" vertical="center" indent="1" shrinkToFit="1"/>
    </xf>
    <xf numFmtId="0" fontId="111" fillId="22" borderId="2" xfId="0" applyFont="1" applyFill="1" applyBorder="1" applyAlignment="1" applyProtection="1">
      <alignment horizontal="center" vertical="center" shrinkToFit="1"/>
    </xf>
    <xf numFmtId="192" fontId="112" fillId="0" borderId="3" xfId="0" applyNumberFormat="1" applyFont="1" applyFill="1" applyBorder="1" applyAlignment="1" applyProtection="1">
      <alignment horizontal="center" vertical="center" shrinkToFit="1"/>
    </xf>
    <xf numFmtId="192" fontId="112" fillId="0" borderId="4" xfId="0" applyNumberFormat="1" applyFont="1" applyFill="1" applyBorder="1" applyAlignment="1" applyProtection="1">
      <alignment horizontal="center" vertical="center" shrinkToFit="1"/>
    </xf>
    <xf numFmtId="192" fontId="112" fillId="0" borderId="10" xfId="0" applyNumberFormat="1" applyFont="1" applyFill="1" applyBorder="1" applyAlignment="1" applyProtection="1">
      <alignment horizontal="center" vertical="center" shrinkToFit="1"/>
    </xf>
    <xf numFmtId="0" fontId="112" fillId="0" borderId="0" xfId="17" applyFont="1" applyAlignment="1" applyProtection="1">
      <alignment horizontal="center"/>
    </xf>
    <xf numFmtId="0" fontId="107" fillId="0" borderId="3" xfId="0" applyFont="1" applyFill="1" applyBorder="1" applyAlignment="1" applyProtection="1">
      <alignment horizontal="left" vertical="center" wrapText="1" indent="1"/>
    </xf>
    <xf numFmtId="0" fontId="107" fillId="0" borderId="4" xfId="0" applyFont="1" applyFill="1" applyBorder="1" applyAlignment="1" applyProtection="1">
      <alignment horizontal="left" vertical="center" wrapText="1" indent="1"/>
    </xf>
    <xf numFmtId="0" fontId="111" fillId="22" borderId="2" xfId="0" applyFont="1" applyFill="1" applyBorder="1" applyAlignment="1" applyProtection="1">
      <alignment horizontal="center" vertical="center"/>
    </xf>
    <xf numFmtId="0" fontId="107" fillId="0" borderId="4" xfId="0" applyFont="1" applyFill="1" applyBorder="1" applyAlignment="1" applyProtection="1">
      <alignment horizontal="left" vertical="center" wrapText="1" indent="1"/>
      <protection locked="0"/>
    </xf>
    <xf numFmtId="0" fontId="107" fillId="0" borderId="10" xfId="0" applyFont="1" applyFill="1" applyBorder="1" applyAlignment="1" applyProtection="1">
      <alignment horizontal="left" vertical="center" wrapText="1" indent="1"/>
      <protection locked="0"/>
    </xf>
    <xf numFmtId="0" fontId="107" fillId="0" borderId="3" xfId="0" applyFont="1" applyFill="1" applyBorder="1" applyAlignment="1" applyProtection="1">
      <alignment horizontal="center" vertical="center" wrapText="1"/>
      <protection locked="0"/>
    </xf>
    <xf numFmtId="0" fontId="107" fillId="0" borderId="4" xfId="0" applyFont="1" applyFill="1" applyBorder="1" applyAlignment="1" applyProtection="1">
      <alignment horizontal="center" vertical="center" wrapText="1"/>
      <protection locked="0"/>
    </xf>
    <xf numFmtId="0" fontId="107" fillId="0" borderId="10" xfId="0" applyFont="1" applyFill="1" applyBorder="1" applyAlignment="1" applyProtection="1">
      <alignment horizontal="center" vertical="center" wrapText="1"/>
      <protection locked="0"/>
    </xf>
    <xf numFmtId="0" fontId="107" fillId="0" borderId="2" xfId="0" applyFont="1" applyBorder="1" applyAlignment="1" applyProtection="1">
      <alignment horizontal="left" vertical="center" wrapText="1" indent="1"/>
    </xf>
    <xf numFmtId="0" fontId="111" fillId="22" borderId="2" xfId="0" applyFont="1" applyFill="1" applyBorder="1" applyAlignment="1" applyProtection="1">
      <alignment horizontal="center" vertical="center" wrapText="1"/>
    </xf>
    <xf numFmtId="0" fontId="107" fillId="0" borderId="2" xfId="0" applyFont="1" applyFill="1" applyBorder="1" applyAlignment="1" applyProtection="1">
      <alignment horizontal="left" vertical="center" wrapText="1" indent="1"/>
      <protection locked="0"/>
    </xf>
    <xf numFmtId="0" fontId="107" fillId="22" borderId="2" xfId="0" applyFont="1" applyFill="1" applyBorder="1" applyAlignment="1" applyProtection="1">
      <alignment horizontal="center" vertical="center" shrinkToFit="1"/>
    </xf>
    <xf numFmtId="0" fontId="107" fillId="22" borderId="2" xfId="0" applyFont="1" applyFill="1" applyBorder="1" applyAlignment="1" applyProtection="1">
      <alignment horizontal="center" vertical="center" wrapText="1"/>
    </xf>
    <xf numFmtId="0" fontId="111" fillId="22" borderId="3" xfId="0" applyFont="1" applyFill="1" applyBorder="1" applyAlignment="1" applyProtection="1">
      <alignment horizontal="center" vertical="center" shrinkToFit="1"/>
    </xf>
    <xf numFmtId="0" fontId="111" fillId="22" borderId="10" xfId="0" applyFont="1" applyFill="1" applyBorder="1" applyAlignment="1" applyProtection="1">
      <alignment horizontal="center" vertical="center" shrinkToFit="1"/>
    </xf>
    <xf numFmtId="192" fontId="111" fillId="22" borderId="3" xfId="0" applyNumberFormat="1" applyFont="1" applyFill="1" applyBorder="1" applyAlignment="1" applyProtection="1">
      <alignment horizontal="center" vertical="center"/>
    </xf>
    <xf numFmtId="192" fontId="111" fillId="22" borderId="4" xfId="0" applyNumberFormat="1" applyFont="1" applyFill="1" applyBorder="1" applyAlignment="1" applyProtection="1">
      <alignment horizontal="center" vertical="center"/>
    </xf>
    <xf numFmtId="192" fontId="111" fillId="0" borderId="3" xfId="0" applyNumberFormat="1" applyFont="1" applyFill="1" applyBorder="1" applyAlignment="1" applyProtection="1">
      <alignment horizontal="left" vertical="center" wrapText="1"/>
      <protection locked="0"/>
    </xf>
    <xf numFmtId="192" fontId="111" fillId="0" borderId="4" xfId="0" applyNumberFormat="1" applyFont="1" applyFill="1" applyBorder="1" applyAlignment="1" applyProtection="1">
      <alignment horizontal="left" vertical="center" wrapText="1"/>
      <protection locked="0"/>
    </xf>
    <xf numFmtId="192" fontId="111" fillId="0" borderId="10" xfId="0" applyNumberFormat="1" applyFont="1" applyFill="1" applyBorder="1" applyAlignment="1" applyProtection="1">
      <alignment horizontal="left" vertical="center" wrapText="1"/>
      <protection locked="0"/>
    </xf>
    <xf numFmtId="192" fontId="112" fillId="0" borderId="8" xfId="0" applyNumberFormat="1" applyFont="1" applyFill="1" applyBorder="1" applyAlignment="1" applyProtection="1">
      <alignment horizontal="center" vertical="center" shrinkToFit="1"/>
    </xf>
    <xf numFmtId="192" fontId="112" fillId="0" borderId="5" xfId="0" applyNumberFormat="1" applyFont="1" applyFill="1" applyBorder="1" applyAlignment="1" applyProtection="1">
      <alignment horizontal="center" vertical="center" shrinkToFit="1"/>
    </xf>
    <xf numFmtId="0" fontId="112" fillId="0" borderId="5" xfId="0" applyFont="1" applyBorder="1" applyAlignment="1" applyProtection="1">
      <alignment horizontal="center" vertical="center"/>
    </xf>
    <xf numFmtId="0" fontId="112" fillId="0" borderId="9" xfId="0" applyFont="1" applyBorder="1" applyAlignment="1" applyProtection="1">
      <alignment horizontal="center" vertical="center"/>
    </xf>
    <xf numFmtId="192" fontId="107" fillId="0" borderId="122" xfId="0" applyNumberFormat="1" applyFont="1" applyFill="1" applyBorder="1" applyAlignment="1" applyProtection="1">
      <alignment horizontal="left" vertical="center" indent="1"/>
    </xf>
    <xf numFmtId="192" fontId="107" fillId="0" borderId="14" xfId="0" applyNumberFormat="1" applyFont="1" applyFill="1" applyBorder="1" applyAlignment="1" applyProtection="1">
      <alignment horizontal="left" vertical="center" indent="1"/>
    </xf>
    <xf numFmtId="192" fontId="107" fillId="0" borderId="131" xfId="0" applyNumberFormat="1" applyFont="1" applyFill="1" applyBorder="1" applyAlignment="1" applyProtection="1">
      <alignment horizontal="left" vertical="center" indent="1"/>
    </xf>
    <xf numFmtId="191" fontId="107" fillId="0" borderId="0" xfId="0" applyNumberFormat="1" applyFont="1" applyFill="1" applyBorder="1" applyAlignment="1" applyProtection="1">
      <alignment horizontal="distributed" vertical="center" shrinkToFit="1"/>
    </xf>
    <xf numFmtId="192" fontId="107" fillId="0" borderId="0" xfId="0" applyNumberFormat="1" applyFont="1" applyFill="1" applyBorder="1" applyAlignment="1" applyProtection="1">
      <alignment horizontal="left" vertical="center"/>
    </xf>
    <xf numFmtId="192" fontId="107" fillId="0" borderId="7" xfId="0" applyNumberFormat="1" applyFont="1" applyFill="1" applyBorder="1" applyAlignment="1" applyProtection="1">
      <alignment horizontal="left" vertical="center"/>
    </xf>
    <xf numFmtId="192" fontId="107" fillId="0" borderId="11" xfId="0" applyNumberFormat="1" applyFont="1" applyFill="1" applyBorder="1" applyAlignment="1" applyProtection="1">
      <alignment horizontal="left" vertical="center" wrapText="1" indent="1"/>
    </xf>
    <xf numFmtId="192" fontId="107" fillId="0" borderId="1" xfId="0" applyNumberFormat="1" applyFont="1" applyFill="1" applyBorder="1" applyAlignment="1" applyProtection="1">
      <alignment horizontal="left" vertical="center" indent="1"/>
    </xf>
    <xf numFmtId="192" fontId="107" fillId="0" borderId="12" xfId="0" applyNumberFormat="1" applyFont="1" applyFill="1" applyBorder="1" applyAlignment="1" applyProtection="1">
      <alignment horizontal="left" vertical="center" indent="1"/>
    </xf>
    <xf numFmtId="0" fontId="320" fillId="0" borderId="3" xfId="0" applyFont="1" applyBorder="1" applyAlignment="1" applyProtection="1">
      <alignment horizontal="left" vertical="center" wrapText="1" indent="1"/>
    </xf>
    <xf numFmtId="0" fontId="320" fillId="0" borderId="4" xfId="0" applyFont="1" applyBorder="1" applyAlignment="1" applyProtection="1">
      <alignment horizontal="left" vertical="center" wrapText="1" indent="1"/>
    </xf>
    <xf numFmtId="0" fontId="320" fillId="0" borderId="10" xfId="0" applyFont="1" applyBorder="1" applyAlignment="1" applyProtection="1">
      <alignment horizontal="left" vertical="center" wrapText="1" indent="1"/>
    </xf>
    <xf numFmtId="0" fontId="111" fillId="22" borderId="3" xfId="0" applyFont="1" applyFill="1" applyBorder="1" applyAlignment="1" applyProtection="1">
      <alignment horizontal="center" vertical="center" wrapText="1" shrinkToFit="1"/>
    </xf>
    <xf numFmtId="0" fontId="111" fillId="22" borderId="53" xfId="17" applyFont="1" applyFill="1" applyBorder="1" applyAlignment="1" applyProtection="1">
      <alignment horizontal="center" vertical="center"/>
    </xf>
    <xf numFmtId="0" fontId="111" fillId="22" borderId="54" xfId="17" applyFont="1" applyFill="1" applyBorder="1" applyAlignment="1" applyProtection="1">
      <alignment horizontal="center" vertical="center"/>
    </xf>
    <xf numFmtId="0" fontId="111" fillId="22" borderId="57" xfId="17" applyFont="1" applyFill="1" applyBorder="1" applyAlignment="1" applyProtection="1">
      <alignment horizontal="center" vertical="center"/>
    </xf>
    <xf numFmtId="0" fontId="107" fillId="22" borderId="3" xfId="0" applyFont="1" applyFill="1" applyBorder="1" applyAlignment="1" applyProtection="1">
      <alignment horizontal="center" vertical="center" wrapText="1" shrinkToFit="1"/>
    </xf>
    <xf numFmtId="0" fontId="107" fillId="22" borderId="10" xfId="0" applyFont="1" applyFill="1" applyBorder="1" applyAlignment="1" applyProtection="1">
      <alignment horizontal="center" vertical="center" wrapText="1" shrinkToFit="1"/>
    </xf>
    <xf numFmtId="0" fontId="107" fillId="0" borderId="141" xfId="0" applyFont="1" applyFill="1" applyBorder="1" applyAlignment="1" applyProtection="1">
      <alignment horizontal="left" vertical="center" wrapText="1"/>
      <protection locked="0"/>
    </xf>
    <xf numFmtId="0" fontId="107" fillId="0" borderId="4" xfId="0" applyFont="1" applyFill="1" applyBorder="1" applyAlignment="1" applyProtection="1">
      <alignment horizontal="left" vertical="center" wrapText="1"/>
      <protection locked="0"/>
    </xf>
    <xf numFmtId="0" fontId="107" fillId="0" borderId="10" xfId="0" applyFont="1" applyFill="1" applyBorder="1" applyAlignment="1" applyProtection="1">
      <alignment horizontal="left" vertical="center" wrapText="1"/>
      <protection locked="0"/>
    </xf>
    <xf numFmtId="0" fontId="111" fillId="22" borderId="8" xfId="0" applyFont="1" applyFill="1" applyBorder="1" applyAlignment="1" applyProtection="1">
      <alignment horizontal="center" vertical="center" wrapText="1"/>
    </xf>
    <xf numFmtId="0" fontId="111" fillId="22" borderId="9" xfId="0" applyFont="1" applyFill="1" applyBorder="1" applyAlignment="1" applyProtection="1">
      <alignment horizontal="center" vertical="center" wrapText="1"/>
    </xf>
    <xf numFmtId="0" fontId="111" fillId="22" borderId="11" xfId="0" applyFont="1" applyFill="1" applyBorder="1" applyAlignment="1" applyProtection="1">
      <alignment horizontal="center" vertical="center" wrapText="1"/>
    </xf>
    <xf numFmtId="0" fontId="111" fillId="22" borderId="12" xfId="0" applyFont="1" applyFill="1" applyBorder="1" applyAlignment="1" applyProtection="1">
      <alignment horizontal="center" vertical="center" wrapText="1"/>
    </xf>
    <xf numFmtId="0" fontId="107" fillId="0" borderId="8" xfId="0" applyFont="1" applyFill="1" applyBorder="1" applyAlignment="1" applyProtection="1">
      <alignment horizontal="center" vertical="center" wrapText="1"/>
      <protection locked="0"/>
    </xf>
    <xf numFmtId="0" fontId="107" fillId="0" borderId="5" xfId="0" applyFont="1" applyFill="1" applyBorder="1" applyAlignment="1" applyProtection="1">
      <alignment horizontal="center" vertical="center" wrapText="1"/>
      <protection locked="0"/>
    </xf>
    <xf numFmtId="0" fontId="107" fillId="0" borderId="9" xfId="0" applyFont="1" applyFill="1" applyBorder="1" applyAlignment="1" applyProtection="1">
      <alignment horizontal="center" vertical="center" wrapText="1"/>
      <protection locked="0"/>
    </xf>
    <xf numFmtId="0" fontId="107" fillId="0" borderId="11" xfId="0" applyFont="1" applyFill="1" applyBorder="1" applyAlignment="1" applyProtection="1">
      <alignment horizontal="center" vertical="center" wrapText="1"/>
      <protection locked="0"/>
    </xf>
    <xf numFmtId="0" fontId="107" fillId="0" borderId="1" xfId="0" applyFont="1" applyFill="1" applyBorder="1" applyAlignment="1" applyProtection="1">
      <alignment horizontal="center" vertical="center" wrapText="1"/>
      <protection locked="0"/>
    </xf>
    <xf numFmtId="0" fontId="107" fillId="0" borderId="12" xfId="0" applyFont="1" applyFill="1" applyBorder="1" applyAlignment="1" applyProtection="1">
      <alignment horizontal="center" vertical="center" wrapText="1"/>
      <protection locked="0"/>
    </xf>
    <xf numFmtId="0" fontId="107" fillId="0" borderId="120" xfId="0" applyFont="1" applyFill="1" applyBorder="1" applyAlignment="1" applyProtection="1">
      <alignment horizontal="left" vertical="center" wrapText="1" indent="1"/>
      <protection locked="0"/>
    </xf>
    <xf numFmtId="0" fontId="107" fillId="0" borderId="11" xfId="0" applyFont="1" applyFill="1" applyBorder="1" applyAlignment="1" applyProtection="1">
      <alignment horizontal="left" vertical="center" shrinkToFit="1"/>
      <protection locked="0"/>
    </xf>
    <xf numFmtId="0" fontId="107" fillId="0" borderId="1" xfId="0" applyFont="1" applyFill="1" applyBorder="1" applyAlignment="1" applyProtection="1">
      <alignment horizontal="left" vertical="center" shrinkToFit="1"/>
      <protection locked="0"/>
    </xf>
    <xf numFmtId="0" fontId="107" fillId="0" borderId="12" xfId="0" applyFont="1" applyFill="1" applyBorder="1" applyAlignment="1" applyProtection="1">
      <alignment horizontal="left" vertical="center" shrinkToFit="1"/>
      <protection locked="0"/>
    </xf>
    <xf numFmtId="192" fontId="107" fillId="0" borderId="2"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left" vertical="center" shrinkToFit="1"/>
    </xf>
    <xf numFmtId="0" fontId="0" fillId="0" borderId="0" xfId="0" applyBorder="1" applyAlignment="1" applyProtection="1">
      <alignment horizontal="left" vertical="center" shrinkToFit="1"/>
    </xf>
    <xf numFmtId="0" fontId="58" fillId="0" borderId="0" xfId="0" applyFont="1" applyFill="1" applyBorder="1" applyAlignment="1" applyProtection="1">
      <alignment horizontal="center" vertical="center" shrinkToFit="1"/>
    </xf>
    <xf numFmtId="0" fontId="0" fillId="0" borderId="0" xfId="0" applyFont="1" applyFill="1" applyBorder="1" applyAlignment="1" applyProtection="1">
      <alignment horizontal="center" vertical="center" shrinkToFit="1"/>
    </xf>
    <xf numFmtId="0" fontId="0" fillId="0" borderId="0" xfId="0" applyFont="1" applyAlignment="1">
      <alignment vertical="center" shrinkToFit="1"/>
    </xf>
    <xf numFmtId="0" fontId="118" fillId="0" borderId="6" xfId="0" applyFont="1" applyFill="1" applyBorder="1" applyAlignment="1" applyProtection="1">
      <alignment horizontal="left" vertical="center" wrapText="1" shrinkToFit="1"/>
    </xf>
    <xf numFmtId="0" fontId="118" fillId="0" borderId="0" xfId="0" applyFont="1" applyFill="1" applyBorder="1" applyAlignment="1" applyProtection="1">
      <alignment horizontal="left" vertical="center" wrapText="1" shrinkToFit="1"/>
    </xf>
    <xf numFmtId="0" fontId="118" fillId="0" borderId="7" xfId="0" applyFont="1" applyFill="1" applyBorder="1" applyAlignment="1" applyProtection="1">
      <alignment horizontal="left" vertical="center" wrapText="1" shrinkToFit="1"/>
    </xf>
    <xf numFmtId="0" fontId="58" fillId="22" borderId="26" xfId="0" applyFont="1" applyFill="1" applyBorder="1" applyAlignment="1" applyProtection="1">
      <alignment horizontal="center" vertical="center" textRotation="255" shrinkToFit="1"/>
    </xf>
    <xf numFmtId="0" fontId="0" fillId="22" borderId="27" xfId="0" applyFill="1" applyBorder="1" applyAlignment="1" applyProtection="1">
      <alignment horizontal="center" vertical="center" textRotation="255" shrinkToFit="1"/>
    </xf>
    <xf numFmtId="0" fontId="0" fillId="0" borderId="5" xfId="0" applyBorder="1" applyAlignment="1" applyProtection="1">
      <alignment horizontal="left" vertical="center" shrinkToFit="1"/>
    </xf>
    <xf numFmtId="0" fontId="0" fillId="0" borderId="9" xfId="0" applyBorder="1" applyAlignment="1" applyProtection="1">
      <alignment horizontal="left" vertical="center" shrinkToFit="1"/>
    </xf>
    <xf numFmtId="0" fontId="0" fillId="0" borderId="7" xfId="0" applyBorder="1" applyAlignment="1" applyProtection="1">
      <alignment horizontal="left" vertical="center" shrinkToFit="1"/>
    </xf>
    <xf numFmtId="0" fontId="0" fillId="0" borderId="0" xfId="0" applyAlignment="1" applyProtection="1">
      <alignment horizontal="left" vertical="center" shrinkToFit="1"/>
    </xf>
    <xf numFmtId="0" fontId="222" fillId="0" borderId="222" xfId="6" applyFont="1" applyFill="1" applyBorder="1" applyAlignment="1" applyProtection="1">
      <alignment vertical="center"/>
    </xf>
    <xf numFmtId="0" fontId="222" fillId="0" borderId="224" xfId="6" applyFont="1" applyBorder="1" applyAlignment="1" applyProtection="1">
      <alignment vertical="center"/>
    </xf>
    <xf numFmtId="0" fontId="58" fillId="22" borderId="3" xfId="0" applyFont="1" applyFill="1" applyBorder="1" applyAlignment="1" applyProtection="1">
      <alignment horizontal="left" vertical="center" indent="1"/>
    </xf>
    <xf numFmtId="0" fontId="0" fillId="22" borderId="4" xfId="0" applyFill="1" applyBorder="1" applyAlignment="1" applyProtection="1">
      <alignment horizontal="left" vertical="center" indent="1"/>
    </xf>
    <xf numFmtId="0" fontId="0" fillId="22" borderId="10" xfId="0" applyFill="1" applyBorder="1" applyAlignment="1" applyProtection="1">
      <alignment horizontal="left" vertical="center" indent="1"/>
    </xf>
    <xf numFmtId="0" fontId="78" fillId="22" borderId="8" xfId="0" applyFont="1" applyFill="1" applyBorder="1" applyAlignment="1" applyProtection="1">
      <alignment horizontal="center" vertical="center" shrinkToFit="1"/>
    </xf>
    <xf numFmtId="0" fontId="0" fillId="22" borderId="5" xfId="0" applyFill="1" applyBorder="1" applyAlignment="1" applyProtection="1">
      <alignment horizontal="center" vertical="center" shrinkToFit="1"/>
    </xf>
    <xf numFmtId="0" fontId="0" fillId="22" borderId="9" xfId="0" applyFill="1" applyBorder="1" applyAlignment="1" applyProtection="1">
      <alignment horizontal="center" vertical="center" shrinkToFit="1"/>
    </xf>
    <xf numFmtId="0" fontId="0" fillId="22" borderId="6" xfId="0" applyFill="1" applyBorder="1" applyAlignment="1" applyProtection="1">
      <alignment horizontal="center" vertical="center" shrinkToFit="1"/>
    </xf>
    <xf numFmtId="0" fontId="0" fillId="22" borderId="0" xfId="0" applyFill="1" applyAlignment="1" applyProtection="1">
      <alignment horizontal="center" vertical="center" shrinkToFit="1"/>
    </xf>
    <xf numFmtId="0" fontId="0" fillId="22" borderId="7" xfId="0" applyFill="1" applyBorder="1" applyAlignment="1" applyProtection="1">
      <alignment horizontal="center" vertical="center" shrinkToFit="1"/>
    </xf>
    <xf numFmtId="0" fontId="0" fillId="22" borderId="11" xfId="0" applyFill="1" applyBorder="1" applyAlignment="1" applyProtection="1">
      <alignment horizontal="center" vertical="center" shrinkToFit="1"/>
    </xf>
    <xf numFmtId="0" fontId="0" fillId="22" borderId="1" xfId="0" applyFill="1" applyBorder="1" applyAlignment="1" applyProtection="1">
      <alignment horizontal="center" vertical="center" shrinkToFit="1"/>
    </xf>
    <xf numFmtId="0" fontId="0" fillId="22" borderId="12" xfId="0" applyFill="1" applyBorder="1" applyAlignment="1" applyProtection="1">
      <alignment horizontal="center" vertical="center" shrinkToFit="1"/>
    </xf>
    <xf numFmtId="0" fontId="118" fillId="22" borderId="8" xfId="0" applyFont="1" applyFill="1" applyBorder="1" applyAlignment="1" applyProtection="1">
      <alignment horizontal="center" vertical="center" shrinkToFit="1"/>
    </xf>
    <xf numFmtId="180" fontId="118" fillId="22" borderId="3" xfId="0" applyNumberFormat="1" applyFont="1" applyFill="1" applyBorder="1" applyAlignment="1" applyProtection="1">
      <alignment horizontal="center" vertical="center" shrinkToFit="1"/>
    </xf>
    <xf numFmtId="0" fontId="0" fillId="22" borderId="4" xfId="0" applyFill="1" applyBorder="1" applyAlignment="1" applyProtection="1">
      <alignment horizontal="center" vertical="center" shrinkToFit="1"/>
    </xf>
    <xf numFmtId="0" fontId="58" fillId="22" borderId="8" xfId="0" applyFont="1" applyFill="1" applyBorder="1" applyAlignment="1" applyProtection="1">
      <alignment horizontal="center" vertical="center" wrapText="1"/>
    </xf>
    <xf numFmtId="0" fontId="0" fillId="22" borderId="5" xfId="0" applyFont="1" applyFill="1" applyBorder="1" applyAlignment="1" applyProtection="1">
      <alignment vertical="center"/>
    </xf>
    <xf numFmtId="0" fontId="0" fillId="22" borderId="11" xfId="0" applyFont="1" applyFill="1" applyBorder="1" applyAlignment="1" applyProtection="1">
      <alignment vertical="center"/>
    </xf>
    <xf numFmtId="0" fontId="0" fillId="22" borderId="1" xfId="0" applyFont="1" applyFill="1" applyBorder="1" applyAlignment="1" applyProtection="1">
      <alignment vertical="center"/>
    </xf>
    <xf numFmtId="180" fontId="118" fillId="0" borderId="5" xfId="0" applyNumberFormat="1" applyFont="1" applyFill="1" applyBorder="1" applyAlignment="1" applyProtection="1">
      <alignment horizontal="center" vertical="center" shrinkToFit="1"/>
    </xf>
    <xf numFmtId="180" fontId="41" fillId="0" borderId="9" xfId="0" applyNumberFormat="1" applyFont="1" applyBorder="1" applyAlignment="1" applyProtection="1">
      <alignment horizontal="center" vertical="center"/>
    </xf>
    <xf numFmtId="180" fontId="41" fillId="0" borderId="12" xfId="0" applyNumberFormat="1" applyFont="1" applyBorder="1" applyAlignment="1" applyProtection="1">
      <alignment horizontal="center" vertical="center"/>
    </xf>
    <xf numFmtId="180" fontId="118" fillId="0" borderId="147" xfId="0" applyNumberFormat="1" applyFont="1" applyFill="1" applyBorder="1" applyAlignment="1" applyProtection="1">
      <alignment horizontal="center" vertical="center" wrapText="1"/>
    </xf>
    <xf numFmtId="180" fontId="41" fillId="0" borderId="148" xfId="0" applyNumberFormat="1" applyFont="1" applyBorder="1" applyAlignment="1" applyProtection="1">
      <alignment horizontal="center" vertical="center"/>
    </xf>
    <xf numFmtId="180" fontId="41" fillId="0" borderId="1" xfId="0" applyNumberFormat="1" applyFont="1" applyBorder="1" applyAlignment="1" applyProtection="1">
      <alignment horizontal="center" vertical="center" wrapText="1"/>
    </xf>
    <xf numFmtId="0" fontId="58" fillId="22" borderId="189" xfId="0" applyFont="1" applyFill="1" applyBorder="1" applyAlignment="1" applyProtection="1">
      <alignment horizontal="center" vertical="center" shrinkToFit="1"/>
    </xf>
    <xf numFmtId="0" fontId="0" fillId="22" borderId="148" xfId="0" applyFill="1" applyBorder="1" applyAlignment="1" applyProtection="1">
      <alignment horizontal="center" vertical="center" shrinkToFit="1"/>
    </xf>
    <xf numFmtId="0" fontId="0" fillId="22" borderId="11" xfId="0" applyFont="1" applyFill="1" applyBorder="1" applyAlignment="1" applyProtection="1">
      <alignment horizontal="center" vertical="center" shrinkToFit="1"/>
    </xf>
    <xf numFmtId="186" fontId="118" fillId="0" borderId="49" xfId="0" applyNumberFormat="1" applyFont="1" applyFill="1" applyBorder="1" applyAlignment="1" applyProtection="1">
      <alignment horizontal="center" vertical="center" shrinkToFit="1"/>
    </xf>
    <xf numFmtId="186" fontId="118" fillId="0" borderId="52" xfId="0" applyNumberFormat="1" applyFont="1" applyFill="1" applyBorder="1" applyAlignment="1" applyProtection="1">
      <alignment horizontal="center" vertical="center" shrinkToFit="1"/>
    </xf>
    <xf numFmtId="186" fontId="118" fillId="0" borderId="46" xfId="0" applyNumberFormat="1" applyFont="1" applyFill="1" applyBorder="1" applyAlignment="1" applyProtection="1">
      <alignment horizontal="center" vertical="center" shrinkToFit="1"/>
    </xf>
    <xf numFmtId="0" fontId="118" fillId="0" borderId="3" xfId="0" applyFont="1" applyFill="1" applyBorder="1" applyAlignment="1" applyProtection="1">
      <alignment horizontal="left" vertical="center" shrinkToFit="1"/>
    </xf>
    <xf numFmtId="0" fontId="118" fillId="0" borderId="4" xfId="0" applyFont="1" applyFill="1" applyBorder="1" applyAlignment="1" applyProtection="1">
      <alignment horizontal="left" vertical="center" shrinkToFit="1"/>
    </xf>
    <xf numFmtId="0" fontId="58" fillId="22" borderId="108" xfId="0" applyFont="1" applyFill="1" applyBorder="1" applyAlignment="1" applyProtection="1">
      <alignment horizontal="center" vertical="center"/>
    </xf>
    <xf numFmtId="0" fontId="58" fillId="22" borderId="78" xfId="0" applyFont="1" applyFill="1" applyBorder="1" applyAlignment="1" applyProtection="1">
      <alignment horizontal="center" vertical="center"/>
    </xf>
    <xf numFmtId="0" fontId="58" fillId="22" borderId="79" xfId="0" applyFont="1" applyFill="1" applyBorder="1" applyAlignment="1" applyProtection="1">
      <alignment horizontal="center" vertical="center"/>
    </xf>
    <xf numFmtId="0" fontId="58" fillId="22" borderId="59" xfId="0" applyFont="1" applyFill="1" applyBorder="1" applyAlignment="1" applyProtection="1">
      <alignment horizontal="center" vertical="center" textRotation="255"/>
    </xf>
    <xf numFmtId="0" fontId="58" fillId="22" borderId="62" xfId="0" applyFont="1" applyFill="1" applyBorder="1" applyAlignment="1" applyProtection="1">
      <alignment horizontal="center" vertical="center" textRotation="255"/>
    </xf>
    <xf numFmtId="0" fontId="118" fillId="0" borderId="11" xfId="0" applyFont="1" applyFill="1" applyBorder="1" applyAlignment="1" applyProtection="1">
      <alignment horizontal="left" vertical="center" shrinkToFit="1"/>
    </xf>
    <xf numFmtId="0" fontId="0" fillId="0" borderId="1" xfId="0" applyBorder="1" applyAlignment="1" applyProtection="1">
      <alignment horizontal="left" vertical="center" shrinkToFit="1"/>
    </xf>
    <xf numFmtId="0" fontId="0" fillId="0" borderId="12" xfId="0" applyBorder="1" applyAlignment="1" applyProtection="1">
      <alignment horizontal="left" vertical="center" shrinkToFit="1"/>
    </xf>
    <xf numFmtId="0" fontId="118" fillId="0" borderId="11" xfId="0" applyFont="1" applyFill="1" applyBorder="1" applyAlignment="1" applyProtection="1">
      <alignment horizontal="left" vertical="center" wrapText="1" shrinkToFit="1"/>
    </xf>
    <xf numFmtId="0" fontId="118" fillId="0" borderId="1" xfId="0" applyFont="1" applyFill="1" applyBorder="1" applyAlignment="1" applyProtection="1">
      <alignment horizontal="left" vertical="center" wrapText="1" shrinkToFit="1"/>
    </xf>
    <xf numFmtId="0" fontId="118" fillId="0" borderId="12" xfId="0" applyFont="1" applyFill="1" applyBorder="1" applyAlignment="1" applyProtection="1">
      <alignment horizontal="left" vertical="center" wrapText="1" shrinkToFit="1"/>
    </xf>
    <xf numFmtId="0" fontId="205" fillId="22" borderId="26" xfId="0" applyFont="1" applyFill="1" applyBorder="1" applyAlignment="1" applyProtection="1">
      <alignment horizontal="center" vertical="center" textRotation="255" wrapText="1" shrinkToFit="1"/>
    </xf>
    <xf numFmtId="0" fontId="160" fillId="22" borderId="27" xfId="0" applyFont="1" applyFill="1" applyBorder="1" applyAlignment="1" applyProtection="1">
      <alignment horizontal="center" vertical="center" textRotation="255" wrapText="1" shrinkToFit="1"/>
    </xf>
    <xf numFmtId="0" fontId="160" fillId="22" borderId="28" xfId="0" applyFont="1" applyFill="1" applyBorder="1" applyAlignment="1" applyProtection="1">
      <alignment horizontal="center" vertical="center" textRotation="255" wrapText="1" shrinkToFit="1"/>
    </xf>
    <xf numFmtId="0" fontId="58" fillId="22" borderId="27" xfId="0" applyFont="1" applyFill="1" applyBorder="1" applyAlignment="1" applyProtection="1">
      <alignment horizontal="center" vertical="center" textRotation="255" shrinkToFit="1"/>
    </xf>
    <xf numFmtId="0" fontId="58" fillId="22" borderId="26" xfId="0" applyFont="1" applyFill="1" applyBorder="1" applyAlignment="1" applyProtection="1">
      <alignment horizontal="center" vertical="center" textRotation="255"/>
    </xf>
    <xf numFmtId="0" fontId="0" fillId="22" borderId="27" xfId="0" applyFill="1" applyBorder="1" applyAlignment="1" applyProtection="1">
      <alignment horizontal="center" vertical="center" textRotation="255"/>
    </xf>
    <xf numFmtId="0" fontId="58" fillId="0" borderId="36" xfId="0" applyFont="1" applyFill="1" applyBorder="1" applyAlignment="1" applyProtection="1">
      <alignment horizontal="center" vertical="center" shrinkToFit="1"/>
    </xf>
    <xf numFmtId="0" fontId="58" fillId="0" borderId="41" xfId="0" applyFont="1" applyFill="1" applyBorder="1" applyAlignment="1" applyProtection="1">
      <alignment horizontal="center" vertical="center" shrinkToFit="1"/>
    </xf>
    <xf numFmtId="0" fontId="58" fillId="0" borderId="36" xfId="0" applyFont="1" applyFill="1" applyBorder="1" applyAlignment="1" applyProtection="1">
      <alignment horizontal="left" vertical="center" shrinkToFit="1"/>
    </xf>
    <xf numFmtId="0" fontId="0" fillId="0" borderId="36" xfId="0" applyBorder="1" applyAlignment="1" applyProtection="1">
      <alignment horizontal="left" vertical="center" shrinkToFit="1"/>
    </xf>
    <xf numFmtId="0" fontId="58" fillId="0" borderId="41" xfId="0" applyFont="1" applyFill="1" applyBorder="1" applyAlignment="1" applyProtection="1">
      <alignment horizontal="left" vertical="center" shrinkToFit="1"/>
    </xf>
    <xf numFmtId="0" fontId="0" fillId="0" borderId="41" xfId="0" applyBorder="1" applyAlignment="1" applyProtection="1">
      <alignment horizontal="left" vertical="center" shrinkToFit="1"/>
    </xf>
    <xf numFmtId="0" fontId="121" fillId="22" borderId="26" xfId="0" applyFont="1" applyFill="1" applyBorder="1" applyAlignment="1" applyProtection="1">
      <alignment horizontal="center" vertical="center" textRotation="255" wrapText="1" shrinkToFit="1"/>
    </xf>
    <xf numFmtId="0" fontId="26" fillId="22" borderId="27" xfId="0" applyFont="1" applyFill="1" applyBorder="1" applyAlignment="1" applyProtection="1">
      <alignment horizontal="center" vertical="center" textRotation="255" wrapText="1" shrinkToFit="1"/>
    </xf>
    <xf numFmtId="0" fontId="117" fillId="0" borderId="0" xfId="0" applyFont="1" applyFill="1" applyBorder="1" applyAlignment="1" applyProtection="1">
      <alignment horizontal="center" vertical="center"/>
    </xf>
    <xf numFmtId="0" fontId="118" fillId="0" borderId="8" xfId="0" applyFont="1" applyFill="1" applyBorder="1" applyAlignment="1" applyProtection="1">
      <alignment horizontal="left" vertical="center" wrapText="1" shrinkToFit="1"/>
    </xf>
    <xf numFmtId="0" fontId="118" fillId="0" borderId="5" xfId="0" applyFont="1" applyFill="1" applyBorder="1" applyAlignment="1" applyProtection="1">
      <alignment horizontal="left" vertical="center" wrapText="1" shrinkToFit="1"/>
    </xf>
    <xf numFmtId="0" fontId="118" fillId="0" borderId="9" xfId="0" applyFont="1" applyFill="1" applyBorder="1" applyAlignment="1" applyProtection="1">
      <alignment horizontal="left" vertical="center" wrapText="1" shrinkToFit="1"/>
    </xf>
    <xf numFmtId="0" fontId="58" fillId="22" borderId="53" xfId="0" applyFont="1" applyFill="1" applyBorder="1" applyAlignment="1" applyProtection="1">
      <alignment horizontal="center" vertical="center" wrapText="1"/>
    </xf>
    <xf numFmtId="0" fontId="58" fillId="22" borderId="54" xfId="0" applyFont="1" applyFill="1" applyBorder="1" applyAlignment="1" applyProtection="1">
      <alignment horizontal="center" vertical="center" wrapText="1"/>
    </xf>
    <xf numFmtId="0" fontId="58" fillId="22" borderId="55" xfId="0" applyFont="1" applyFill="1" applyBorder="1" applyAlignment="1" applyProtection="1">
      <alignment horizontal="center" vertical="center" wrapText="1"/>
    </xf>
    <xf numFmtId="0" fontId="118" fillId="0" borderId="1" xfId="0" applyFont="1" applyFill="1" applyBorder="1" applyAlignment="1" applyProtection="1">
      <alignment horizontal="center" vertical="center"/>
    </xf>
    <xf numFmtId="0" fontId="58" fillId="0" borderId="56" xfId="0" applyFont="1" applyFill="1" applyBorder="1" applyAlignment="1" applyProtection="1">
      <alignment horizontal="left" vertical="center" wrapText="1"/>
    </xf>
    <xf numFmtId="0" fontId="0" fillId="0" borderId="54" xfId="0" applyFont="1" applyBorder="1" applyAlignment="1" applyProtection="1">
      <alignment horizontal="left" vertical="center" wrapText="1"/>
    </xf>
    <xf numFmtId="0" fontId="0" fillId="0" borderId="57" xfId="0" applyFont="1" applyBorder="1" applyAlignment="1" applyProtection="1">
      <alignment horizontal="left" vertical="center" wrapText="1"/>
    </xf>
    <xf numFmtId="0" fontId="58" fillId="0" borderId="1" xfId="0" applyFont="1" applyFill="1" applyBorder="1" applyAlignment="1" applyProtection="1">
      <alignment horizontal="left" vertical="center"/>
    </xf>
    <xf numFmtId="0" fontId="0" fillId="0" borderId="1" xfId="0" applyBorder="1" applyAlignment="1" applyProtection="1">
      <alignment horizontal="left" vertical="center"/>
    </xf>
    <xf numFmtId="180" fontId="41" fillId="0" borderId="4" xfId="0" applyNumberFormat="1" applyFont="1" applyBorder="1" applyAlignment="1" applyProtection="1">
      <alignment horizontal="center" vertical="center" shrinkToFit="1"/>
    </xf>
    <xf numFmtId="180" fontId="41" fillId="0" borderId="10" xfId="0" applyNumberFormat="1" applyFont="1" applyBorder="1" applyAlignment="1" applyProtection="1">
      <alignment horizontal="center" vertical="center" shrinkToFit="1"/>
    </xf>
    <xf numFmtId="180" fontId="118" fillId="0" borderId="4" xfId="0" applyNumberFormat="1" applyFont="1" applyFill="1" applyBorder="1" applyAlignment="1" applyProtection="1">
      <alignment horizontal="center" vertical="center" shrinkToFit="1"/>
    </xf>
    <xf numFmtId="180" fontId="118" fillId="0" borderId="10" xfId="0" applyNumberFormat="1" applyFont="1" applyFill="1" applyBorder="1" applyAlignment="1" applyProtection="1">
      <alignment horizontal="center" vertical="center" shrinkToFit="1"/>
    </xf>
    <xf numFmtId="0" fontId="58" fillId="0" borderId="137" xfId="0" applyFont="1" applyFill="1" applyBorder="1" applyAlignment="1" applyProtection="1">
      <alignment horizontal="center" vertical="center" shrinkToFit="1"/>
    </xf>
    <xf numFmtId="0" fontId="0" fillId="0" borderId="23" xfId="0" applyBorder="1" applyAlignment="1" applyProtection="1">
      <alignment horizontal="center" vertical="center" shrinkToFit="1"/>
    </xf>
    <xf numFmtId="0" fontId="58" fillId="0" borderId="32" xfId="0" applyFont="1" applyFill="1" applyBorder="1" applyAlignment="1" applyProtection="1">
      <alignment horizontal="center" vertical="center" shrinkToFit="1"/>
    </xf>
    <xf numFmtId="0" fontId="0" fillId="0" borderId="149" xfId="0" applyBorder="1" applyAlignment="1" applyProtection="1">
      <alignment horizontal="center" vertical="center" shrinkToFit="1"/>
    </xf>
    <xf numFmtId="0" fontId="58" fillId="0" borderId="148" xfId="0" applyFont="1" applyFill="1" applyBorder="1" applyAlignment="1" applyProtection="1">
      <alignment horizontal="left" vertical="center" shrinkToFit="1"/>
    </xf>
    <xf numFmtId="0" fontId="0" fillId="0" borderId="30" xfId="0" applyBorder="1" applyAlignment="1" applyProtection="1">
      <alignment horizontal="left" vertical="center" shrinkToFit="1"/>
    </xf>
    <xf numFmtId="0" fontId="0" fillId="0" borderId="147" xfId="0" applyBorder="1" applyAlignment="1" applyProtection="1">
      <alignment horizontal="left" vertical="center" shrinkToFit="1"/>
    </xf>
    <xf numFmtId="0" fontId="58" fillId="0" borderId="21" xfId="0" applyFont="1" applyFill="1" applyBorder="1" applyAlignment="1" applyProtection="1">
      <alignment horizontal="left" vertical="center" shrinkToFit="1"/>
    </xf>
    <xf numFmtId="0" fontId="0" fillId="0" borderId="22" xfId="0" applyBorder="1" applyAlignment="1" applyProtection="1">
      <alignment horizontal="left" vertical="center" shrinkToFit="1"/>
    </xf>
    <xf numFmtId="0" fontId="0" fillId="0" borderId="23" xfId="0" applyBorder="1" applyAlignment="1" applyProtection="1">
      <alignment horizontal="left" vertical="center" shrinkToFit="1"/>
    </xf>
    <xf numFmtId="0" fontId="58" fillId="0" borderId="21" xfId="0" applyFont="1" applyFill="1" applyBorder="1" applyAlignment="1" applyProtection="1">
      <alignment horizontal="center" vertical="center" shrinkToFit="1"/>
    </xf>
    <xf numFmtId="0" fontId="0" fillId="0" borderId="22" xfId="0" applyBorder="1" applyAlignment="1" applyProtection="1">
      <alignment horizontal="center" vertical="center" shrinkToFit="1"/>
    </xf>
    <xf numFmtId="0" fontId="0" fillId="0" borderId="145" xfId="0" applyBorder="1" applyAlignment="1" applyProtection="1">
      <alignment horizontal="center" vertical="center" shrinkToFit="1"/>
    </xf>
    <xf numFmtId="0" fontId="58" fillId="22" borderId="189" xfId="0" applyFont="1" applyFill="1" applyBorder="1" applyAlignment="1" applyProtection="1">
      <alignment vertical="center" shrinkToFit="1"/>
    </xf>
    <xf numFmtId="0" fontId="0" fillId="22" borderId="184" xfId="0" applyFill="1" applyBorder="1" applyAlignment="1" applyProtection="1">
      <alignment vertical="center" shrinkToFit="1"/>
    </xf>
    <xf numFmtId="0" fontId="0" fillId="22" borderId="148" xfId="0" applyFill="1" applyBorder="1" applyAlignment="1" applyProtection="1">
      <alignment vertical="center" shrinkToFit="1"/>
    </xf>
    <xf numFmtId="0" fontId="58" fillId="0" borderId="54" xfId="0" applyFont="1" applyFill="1" applyBorder="1" applyAlignment="1" applyProtection="1">
      <alignment horizontal="left" vertical="center" wrapText="1"/>
    </xf>
    <xf numFmtId="0" fontId="58" fillId="0" borderId="57" xfId="0" applyFont="1" applyFill="1" applyBorder="1" applyAlignment="1" applyProtection="1">
      <alignment horizontal="left" vertical="center" wrapText="1"/>
    </xf>
    <xf numFmtId="0" fontId="58" fillId="22" borderId="60" xfId="0" applyFont="1" applyFill="1" applyBorder="1" applyAlignment="1" applyProtection="1">
      <alignment horizontal="center" vertical="center"/>
    </xf>
    <xf numFmtId="0" fontId="58" fillId="22" borderId="63" xfId="0" applyFont="1" applyFill="1" applyBorder="1" applyAlignment="1" applyProtection="1">
      <alignment horizontal="center" vertical="center"/>
    </xf>
    <xf numFmtId="0" fontId="58" fillId="22" borderId="61" xfId="0" applyFont="1" applyFill="1" applyBorder="1" applyAlignment="1" applyProtection="1">
      <alignment horizontal="center" vertical="center"/>
    </xf>
    <xf numFmtId="0" fontId="118" fillId="0" borderId="4" xfId="0" applyFont="1" applyFill="1" applyBorder="1" applyAlignment="1" applyProtection="1">
      <alignment horizontal="left" vertical="center" wrapText="1" shrinkToFit="1"/>
    </xf>
    <xf numFmtId="0" fontId="58" fillId="22" borderId="56" xfId="0" applyFont="1" applyFill="1" applyBorder="1" applyAlignment="1" applyProtection="1">
      <alignment horizontal="center" vertical="center" wrapText="1"/>
    </xf>
    <xf numFmtId="0" fontId="0" fillId="22" borderId="54" xfId="0" applyFill="1" applyBorder="1" applyAlignment="1" applyProtection="1">
      <alignment horizontal="center" vertical="center" wrapText="1"/>
    </xf>
    <xf numFmtId="0" fontId="0" fillId="22" borderId="55" xfId="0" applyFill="1" applyBorder="1" applyAlignment="1" applyProtection="1">
      <alignment horizontal="center" vertical="center" wrapText="1"/>
    </xf>
    <xf numFmtId="180" fontId="41" fillId="0" borderId="5" xfId="0" applyNumberFormat="1" applyFont="1" applyFill="1" applyBorder="1" applyAlignment="1" applyProtection="1">
      <alignment horizontal="center" vertical="center"/>
    </xf>
    <xf numFmtId="0" fontId="0" fillId="0" borderId="9" xfId="0" applyBorder="1" applyAlignment="1" applyProtection="1">
      <alignment horizontal="center" vertical="center"/>
    </xf>
    <xf numFmtId="0" fontId="0" fillId="0" borderId="7" xfId="0" applyBorder="1" applyAlignment="1" applyProtection="1">
      <alignment horizontal="center" vertical="center"/>
    </xf>
    <xf numFmtId="0" fontId="0" fillId="0" borderId="12" xfId="0" applyBorder="1" applyAlignment="1" applyProtection="1">
      <alignment horizontal="center" vertical="center"/>
    </xf>
    <xf numFmtId="0" fontId="58" fillId="0" borderId="3" xfId="0" applyFont="1" applyFill="1" applyBorder="1" applyAlignment="1" applyProtection="1">
      <alignment horizontal="left" vertical="center" wrapText="1"/>
    </xf>
    <xf numFmtId="0" fontId="41" fillId="22" borderId="32" xfId="0" applyFont="1" applyFill="1" applyBorder="1" applyAlignment="1" applyProtection="1">
      <alignment horizontal="center" vertical="center" shrinkToFit="1"/>
    </xf>
    <xf numFmtId="0" fontId="41" fillId="22" borderId="33" xfId="0" applyFont="1" applyFill="1" applyBorder="1" applyAlignment="1" applyProtection="1">
      <alignment horizontal="center" vertical="center" shrinkToFit="1"/>
    </xf>
    <xf numFmtId="0" fontId="78" fillId="0" borderId="0" xfId="0" applyFont="1" applyFill="1" applyBorder="1" applyAlignment="1" applyProtection="1">
      <alignment horizontal="left" vertical="top" wrapText="1" indent="1"/>
    </xf>
    <xf numFmtId="0" fontId="78" fillId="0" borderId="0" xfId="0" applyFont="1" applyFill="1" applyBorder="1" applyAlignment="1" applyProtection="1">
      <alignment horizontal="left" vertical="center" wrapText="1" indent="1"/>
    </xf>
    <xf numFmtId="0" fontId="58" fillId="0" borderId="77" xfId="0" applyFont="1" applyFill="1" applyBorder="1" applyAlignment="1" applyProtection="1">
      <alignment horizontal="left" vertical="center" wrapText="1" indent="1"/>
    </xf>
    <xf numFmtId="0" fontId="58" fillId="0" borderId="78" xfId="0" applyFont="1" applyFill="1" applyBorder="1" applyAlignment="1" applyProtection="1">
      <alignment horizontal="left" vertical="center" wrapText="1" indent="1"/>
    </xf>
    <xf numFmtId="0" fontId="58" fillId="0" borderId="80" xfId="0" applyFont="1" applyFill="1" applyBorder="1" applyAlignment="1" applyProtection="1">
      <alignment horizontal="left" vertical="center" wrapText="1" indent="1"/>
    </xf>
    <xf numFmtId="0" fontId="58" fillId="22" borderId="35" xfId="0" applyFont="1" applyFill="1" applyBorder="1" applyAlignment="1" applyProtection="1">
      <alignment horizontal="center" vertical="center" wrapText="1"/>
    </xf>
    <xf numFmtId="0" fontId="58" fillId="22" borderId="36" xfId="0" applyFont="1" applyFill="1" applyBorder="1" applyAlignment="1" applyProtection="1">
      <alignment horizontal="center" vertical="center" wrapText="1"/>
    </xf>
    <xf numFmtId="0" fontId="58" fillId="22" borderId="37" xfId="0" applyFont="1" applyFill="1" applyBorder="1" applyAlignment="1" applyProtection="1">
      <alignment horizontal="center" vertical="center" wrapText="1"/>
    </xf>
    <xf numFmtId="0" fontId="58" fillId="22" borderId="50" xfId="0" applyFont="1" applyFill="1" applyBorder="1" applyAlignment="1" applyProtection="1">
      <alignment horizontal="center" vertical="center" wrapText="1"/>
    </xf>
    <xf numFmtId="0" fontId="58" fillId="22" borderId="0" xfId="0" applyFont="1" applyFill="1" applyBorder="1" applyAlignment="1" applyProtection="1">
      <alignment horizontal="center" vertical="center" wrapText="1"/>
    </xf>
    <xf numFmtId="0" fontId="58" fillId="22" borderId="7" xfId="0" applyFont="1" applyFill="1" applyBorder="1" applyAlignment="1" applyProtection="1">
      <alignment horizontal="center" vertical="center" wrapText="1"/>
    </xf>
    <xf numFmtId="0" fontId="58" fillId="22" borderId="40" xfId="0" applyFont="1" applyFill="1" applyBorder="1" applyAlignment="1" applyProtection="1">
      <alignment horizontal="center" vertical="center" wrapText="1"/>
    </xf>
    <xf numFmtId="0" fontId="58" fillId="22" borderId="41" xfId="0" applyFont="1" applyFill="1" applyBorder="1" applyAlignment="1" applyProtection="1">
      <alignment horizontal="center" vertical="center" wrapText="1"/>
    </xf>
    <xf numFmtId="0" fontId="58" fillId="22" borderId="42" xfId="0" applyFont="1" applyFill="1" applyBorder="1" applyAlignment="1" applyProtection="1">
      <alignment horizontal="center" vertical="center" wrapText="1"/>
    </xf>
    <xf numFmtId="186" fontId="118" fillId="0" borderId="4" xfId="0" applyNumberFormat="1" applyFont="1" applyFill="1" applyBorder="1" applyAlignment="1" applyProtection="1">
      <alignment horizontal="right" vertical="center"/>
    </xf>
    <xf numFmtId="0" fontId="0" fillId="0" borderId="4" xfId="0" applyBorder="1" applyAlignment="1">
      <alignment horizontal="right" vertical="center"/>
    </xf>
    <xf numFmtId="0" fontId="118" fillId="22" borderId="3" xfId="0" applyFont="1" applyFill="1" applyBorder="1" applyAlignment="1" applyProtection="1">
      <alignment horizontal="left" vertical="center" indent="1"/>
    </xf>
    <xf numFmtId="0" fontId="118" fillId="22" borderId="5" xfId="0" applyFont="1" applyFill="1" applyBorder="1" applyAlignment="1" applyProtection="1">
      <alignment horizontal="center" vertical="center" shrinkToFit="1"/>
    </xf>
    <xf numFmtId="0" fontId="118" fillId="22" borderId="9" xfId="0" applyFont="1" applyFill="1" applyBorder="1" applyAlignment="1" applyProtection="1">
      <alignment horizontal="center" vertical="center" shrinkToFit="1"/>
    </xf>
    <xf numFmtId="0" fontId="118" fillId="22" borderId="6" xfId="0" applyFont="1" applyFill="1" applyBorder="1" applyAlignment="1" applyProtection="1">
      <alignment horizontal="center" vertical="center" shrinkToFit="1"/>
    </xf>
    <xf numFmtId="0" fontId="118" fillId="22" borderId="0" xfId="0" applyFont="1" applyFill="1" applyBorder="1" applyAlignment="1" applyProtection="1">
      <alignment horizontal="center" vertical="center" shrinkToFit="1"/>
    </xf>
    <xf numFmtId="0" fontId="118" fillId="22" borderId="7" xfId="0" applyFont="1" applyFill="1" applyBorder="1" applyAlignment="1" applyProtection="1">
      <alignment horizontal="center" vertical="center" shrinkToFit="1"/>
    </xf>
    <xf numFmtId="0" fontId="118" fillId="22" borderId="11" xfId="0" applyFont="1" applyFill="1" applyBorder="1" applyAlignment="1" applyProtection="1">
      <alignment horizontal="center" vertical="center" shrinkToFit="1"/>
    </xf>
    <xf numFmtId="0" fontId="118" fillId="22" borderId="1" xfId="0" applyFont="1" applyFill="1" applyBorder="1" applyAlignment="1" applyProtection="1">
      <alignment horizontal="center" vertical="center" shrinkToFit="1"/>
    </xf>
    <xf numFmtId="0" fontId="118" fillId="22" borderId="12" xfId="0" applyFont="1" applyFill="1" applyBorder="1" applyAlignment="1" applyProtection="1">
      <alignment horizontal="center" vertical="center" shrinkToFit="1"/>
    </xf>
    <xf numFmtId="0" fontId="118" fillId="22" borderId="71" xfId="0" applyFont="1" applyFill="1" applyBorder="1" applyAlignment="1" applyProtection="1">
      <alignment horizontal="center" vertical="center" shrinkToFit="1"/>
    </xf>
    <xf numFmtId="0" fontId="118" fillId="22" borderId="72" xfId="0" applyFont="1" applyFill="1" applyBorder="1" applyAlignment="1" applyProtection="1">
      <alignment horizontal="center" vertical="center" shrinkToFit="1"/>
    </xf>
    <xf numFmtId="0" fontId="118" fillId="22" borderId="74" xfId="0" applyFont="1" applyFill="1" applyBorder="1" applyAlignment="1" applyProtection="1">
      <alignment horizontal="center" vertical="center" shrinkToFit="1"/>
    </xf>
    <xf numFmtId="0" fontId="0" fillId="22" borderId="184" xfId="0" applyFill="1" applyBorder="1" applyAlignment="1" applyProtection="1">
      <alignment horizontal="center" vertical="center" shrinkToFit="1"/>
    </xf>
    <xf numFmtId="0" fontId="0" fillId="22" borderId="32" xfId="0" applyFont="1" applyFill="1" applyBorder="1" applyAlignment="1" applyProtection="1">
      <alignment horizontal="center" vertical="center" shrinkToFit="1"/>
    </xf>
    <xf numFmtId="0" fontId="0" fillId="22" borderId="33" xfId="0" applyFill="1" applyBorder="1" applyAlignment="1" applyProtection="1">
      <alignment horizontal="center" vertical="center" shrinkToFit="1"/>
    </xf>
    <xf numFmtId="0" fontId="58" fillId="0" borderId="29" xfId="0" applyFont="1" applyFill="1" applyBorder="1" applyAlignment="1" applyProtection="1">
      <alignment horizontal="center" vertical="center" shrinkToFit="1"/>
    </xf>
    <xf numFmtId="0" fontId="0" fillId="0" borderId="147" xfId="0" applyBorder="1" applyAlignment="1" applyProtection="1">
      <alignment horizontal="center" vertical="center" shrinkToFit="1"/>
    </xf>
    <xf numFmtId="181" fontId="118" fillId="0" borderId="3" xfId="0" applyNumberFormat="1" applyFont="1" applyFill="1" applyBorder="1" applyAlignment="1" applyProtection="1">
      <alignment horizontal="left" vertical="center" wrapText="1" shrinkToFit="1"/>
      <protection locked="0"/>
    </xf>
    <xf numFmtId="181" fontId="118" fillId="0" borderId="4" xfId="0" applyNumberFormat="1" applyFont="1" applyFill="1" applyBorder="1" applyAlignment="1" applyProtection="1">
      <alignment horizontal="left" vertical="center" wrapText="1" shrinkToFit="1"/>
      <protection locked="0"/>
    </xf>
    <xf numFmtId="181" fontId="118" fillId="0" borderId="69" xfId="0" applyNumberFormat="1" applyFont="1" applyFill="1" applyBorder="1" applyAlignment="1" applyProtection="1">
      <alignment horizontal="left" vertical="center" wrapText="1" shrinkToFit="1"/>
      <protection locked="0"/>
    </xf>
    <xf numFmtId="0" fontId="58" fillId="0" borderId="150" xfId="0" applyFont="1" applyFill="1" applyBorder="1" applyAlignment="1" applyProtection="1">
      <alignment horizontal="left" vertical="center" shrinkToFit="1"/>
    </xf>
    <xf numFmtId="0" fontId="0" fillId="0" borderId="33" xfId="0" applyBorder="1" applyAlignment="1" applyProtection="1">
      <alignment horizontal="left" vertical="center" shrinkToFit="1"/>
    </xf>
    <xf numFmtId="0" fontId="0" fillId="0" borderId="149" xfId="0" applyBorder="1" applyAlignment="1" applyProtection="1">
      <alignment horizontal="left" vertical="center" shrinkToFit="1"/>
    </xf>
    <xf numFmtId="0" fontId="58" fillId="0" borderId="148" xfId="0" applyFont="1" applyFill="1" applyBorder="1" applyAlignment="1" applyProtection="1">
      <alignment horizontal="center" vertical="center" shrinkToFit="1"/>
    </xf>
    <xf numFmtId="0" fontId="0" fillId="0" borderId="30" xfId="0" applyBorder="1" applyAlignment="1" applyProtection="1">
      <alignment horizontal="center" vertical="center" shrinkToFit="1"/>
    </xf>
    <xf numFmtId="0" fontId="0" fillId="0" borderId="31" xfId="0" applyBorder="1" applyAlignment="1" applyProtection="1">
      <alignment horizontal="center" vertical="center" shrinkToFit="1"/>
    </xf>
    <xf numFmtId="0" fontId="58" fillId="0" borderId="150" xfId="0" applyFont="1" applyFill="1" applyBorder="1" applyAlignment="1" applyProtection="1">
      <alignment horizontal="center" vertical="center" shrinkToFit="1"/>
    </xf>
    <xf numFmtId="0" fontId="0" fillId="0" borderId="33" xfId="0" applyBorder="1" applyAlignment="1" applyProtection="1">
      <alignment horizontal="center" vertical="center" shrinkToFit="1"/>
    </xf>
    <xf numFmtId="0" fontId="0" fillId="0" borderId="34" xfId="0" applyBorder="1" applyAlignment="1" applyProtection="1">
      <alignment horizontal="center" vertical="center" shrinkToFit="1"/>
    </xf>
    <xf numFmtId="0" fontId="118" fillId="0" borderId="4" xfId="0" applyFont="1" applyFill="1" applyBorder="1" applyAlignment="1" applyProtection="1">
      <alignment horizontal="left" vertical="center" wrapText="1"/>
    </xf>
    <xf numFmtId="181" fontId="118" fillId="22" borderId="3" xfId="0" applyNumberFormat="1" applyFont="1" applyFill="1" applyBorder="1" applyAlignment="1" applyProtection="1">
      <alignment horizontal="center" vertical="center" shrinkToFit="1"/>
    </xf>
    <xf numFmtId="181" fontId="118" fillId="22" borderId="4" xfId="0" applyNumberFormat="1" applyFont="1" applyFill="1" applyBorder="1" applyAlignment="1" applyProtection="1">
      <alignment horizontal="center" vertical="center" shrinkToFit="1"/>
    </xf>
    <xf numFmtId="180" fontId="118" fillId="22" borderId="4" xfId="0" applyNumberFormat="1" applyFont="1" applyFill="1" applyBorder="1" applyAlignment="1" applyProtection="1">
      <alignment horizontal="center" vertical="center" shrinkToFit="1"/>
    </xf>
    <xf numFmtId="0" fontId="58" fillId="22" borderId="8" xfId="0" applyFont="1" applyFill="1" applyBorder="1" applyAlignment="1" applyProtection="1">
      <alignment horizontal="center" vertical="center" textRotation="255"/>
    </xf>
    <xf numFmtId="0" fontId="0" fillId="22" borderId="9" xfId="0" applyFill="1" applyBorder="1" applyAlignment="1">
      <alignment vertical="center"/>
    </xf>
    <xf numFmtId="0" fontId="0" fillId="22" borderId="6" xfId="0" applyFill="1" applyBorder="1" applyAlignment="1" applyProtection="1">
      <alignment horizontal="center" vertical="center" textRotation="255"/>
    </xf>
    <xf numFmtId="0" fontId="0" fillId="22" borderId="7" xfId="0" applyFill="1" applyBorder="1" applyAlignment="1">
      <alignment vertical="center"/>
    </xf>
    <xf numFmtId="0" fontId="0" fillId="22" borderId="11" xfId="0" applyFill="1" applyBorder="1" applyAlignment="1" applyProtection="1">
      <alignment horizontal="center" vertical="center" textRotation="255"/>
    </xf>
    <xf numFmtId="0" fontId="0" fillId="22" borderId="12" xfId="0" applyFill="1" applyBorder="1" applyAlignment="1">
      <alignment vertical="center"/>
    </xf>
    <xf numFmtId="0" fontId="58" fillId="22" borderId="8" xfId="0" applyFont="1" applyFill="1" applyBorder="1" applyAlignment="1" applyProtection="1">
      <alignment horizontal="center" vertical="center" textRotation="255" shrinkToFit="1"/>
    </xf>
    <xf numFmtId="0" fontId="0" fillId="22" borderId="9" xfId="0" applyFill="1" applyBorder="1" applyAlignment="1">
      <alignment vertical="center" shrinkToFit="1"/>
    </xf>
    <xf numFmtId="0" fontId="0" fillId="22" borderId="6" xfId="0" applyFill="1" applyBorder="1" applyAlignment="1" applyProtection="1">
      <alignment horizontal="center" vertical="center" textRotation="255" shrinkToFit="1"/>
    </xf>
    <xf numFmtId="0" fontId="0" fillId="22" borderId="7" xfId="0" applyFill="1" applyBorder="1" applyAlignment="1">
      <alignment vertical="center" shrinkToFit="1"/>
    </xf>
    <xf numFmtId="0" fontId="0" fillId="22" borderId="11" xfId="0" applyFill="1" applyBorder="1" applyAlignment="1" applyProtection="1">
      <alignment horizontal="center" vertical="center" textRotation="255" shrinkToFit="1"/>
    </xf>
    <xf numFmtId="0" fontId="0" fillId="22" borderId="12" xfId="0" applyFill="1" applyBorder="1" applyAlignment="1">
      <alignment vertical="center" shrinkToFit="1"/>
    </xf>
    <xf numFmtId="0" fontId="0" fillId="0" borderId="22" xfId="0" applyFont="1" applyFill="1" applyBorder="1" applyAlignment="1">
      <alignment vertical="center" shrinkToFit="1"/>
    </xf>
    <xf numFmtId="0" fontId="0" fillId="0" borderId="145" xfId="0" applyFont="1" applyFill="1" applyBorder="1" applyAlignment="1">
      <alignment vertical="center" shrinkToFit="1"/>
    </xf>
    <xf numFmtId="0" fontId="0" fillId="0" borderId="149" xfId="0" applyFont="1" applyFill="1" applyBorder="1" applyAlignment="1">
      <alignment horizontal="center" vertical="center" shrinkToFit="1"/>
    </xf>
    <xf numFmtId="0" fontId="0" fillId="0" borderId="33" xfId="0" applyFont="1" applyFill="1" applyBorder="1" applyAlignment="1">
      <alignment vertical="center" shrinkToFit="1"/>
    </xf>
    <xf numFmtId="0" fontId="0" fillId="0" borderId="34" xfId="0" applyFont="1" applyFill="1" applyBorder="1" applyAlignment="1">
      <alignment vertical="center" shrinkToFit="1"/>
    </xf>
    <xf numFmtId="0" fontId="118" fillId="22" borderId="3" xfId="0" applyFont="1" applyFill="1" applyBorder="1" applyAlignment="1" applyProtection="1">
      <alignment horizontal="center" vertical="center" shrinkToFit="1"/>
    </xf>
    <xf numFmtId="0" fontId="41" fillId="22" borderId="4" xfId="0" applyFont="1" applyFill="1" applyBorder="1" applyAlignment="1">
      <alignment vertical="center"/>
    </xf>
    <xf numFmtId="180" fontId="41" fillId="0" borderId="4" xfId="0" applyNumberFormat="1" applyFont="1" applyFill="1" applyBorder="1" applyAlignment="1">
      <alignment horizontal="center" vertical="center"/>
    </xf>
    <xf numFmtId="180" fontId="41" fillId="0" borderId="10" xfId="0" applyNumberFormat="1" applyFont="1" applyFill="1" applyBorder="1" applyAlignment="1">
      <alignment horizontal="center" vertical="center"/>
    </xf>
    <xf numFmtId="180" fontId="41" fillId="0" borderId="4" xfId="0" applyNumberFormat="1" applyFont="1" applyFill="1" applyBorder="1" applyAlignment="1">
      <alignment horizontal="center" vertical="center" shrinkToFit="1"/>
    </xf>
    <xf numFmtId="180" fontId="41" fillId="0" borderId="10" xfId="0" applyNumberFormat="1" applyFont="1" applyFill="1" applyBorder="1" applyAlignment="1">
      <alignment horizontal="center" vertical="center" shrinkToFit="1"/>
    </xf>
    <xf numFmtId="0" fontId="41" fillId="22" borderId="4" xfId="0" applyFont="1" applyFill="1" applyBorder="1" applyAlignment="1">
      <alignment horizontal="center" vertical="center" shrinkToFit="1"/>
    </xf>
    <xf numFmtId="0" fontId="0" fillId="22" borderId="5" xfId="0" applyFill="1" applyBorder="1" applyAlignment="1">
      <alignment vertical="center" shrinkToFit="1"/>
    </xf>
    <xf numFmtId="0" fontId="0" fillId="22" borderId="6" xfId="0" applyFill="1" applyBorder="1" applyAlignment="1">
      <alignment vertical="center" shrinkToFit="1"/>
    </xf>
    <xf numFmtId="0" fontId="0" fillId="22" borderId="0" xfId="0" applyFill="1" applyAlignment="1">
      <alignment vertical="center" shrinkToFit="1"/>
    </xf>
    <xf numFmtId="0" fontId="0" fillId="22" borderId="11" xfId="0" applyFill="1" applyBorder="1" applyAlignment="1">
      <alignment vertical="center" shrinkToFit="1"/>
    </xf>
    <xf numFmtId="0" fontId="0" fillId="22" borderId="1" xfId="0" applyFill="1" applyBorder="1" applyAlignment="1">
      <alignment vertical="center" shrinkToFit="1"/>
    </xf>
    <xf numFmtId="0" fontId="0" fillId="0" borderId="147" xfId="0" applyFont="1" applyFill="1" applyBorder="1" applyAlignment="1">
      <alignment horizontal="center" vertical="center" shrinkToFit="1"/>
    </xf>
    <xf numFmtId="0" fontId="0" fillId="0" borderId="30" xfId="0" applyFont="1" applyFill="1" applyBorder="1" applyAlignment="1">
      <alignment vertical="center" shrinkToFit="1"/>
    </xf>
    <xf numFmtId="0" fontId="0" fillId="0" borderId="31" xfId="0" applyFont="1" applyFill="1" applyBorder="1" applyAlignment="1">
      <alignment vertical="center" shrinkToFit="1"/>
    </xf>
    <xf numFmtId="0" fontId="0" fillId="0" borderId="23" xfId="0" applyFont="1" applyFill="1" applyBorder="1" applyAlignment="1">
      <alignment horizontal="center" vertical="center" shrinkToFit="1"/>
    </xf>
    <xf numFmtId="0" fontId="0" fillId="0" borderId="4" xfId="0" applyFill="1" applyBorder="1" applyAlignment="1">
      <alignment horizontal="left" vertical="center" wrapText="1" shrinkToFit="1"/>
    </xf>
    <xf numFmtId="0" fontId="118" fillId="22" borderId="32" xfId="0" applyFont="1" applyFill="1" applyBorder="1" applyAlignment="1" applyProtection="1">
      <alignment horizontal="left" vertical="center" indent="1"/>
    </xf>
    <xf numFmtId="0" fontId="118" fillId="22" borderId="33" xfId="0" applyFont="1" applyFill="1" applyBorder="1" applyAlignment="1" applyProtection="1">
      <alignment horizontal="left" vertical="center" indent="1"/>
    </xf>
    <xf numFmtId="0" fontId="118" fillId="22" borderId="34" xfId="0" applyFont="1" applyFill="1" applyBorder="1" applyAlignment="1" applyProtection="1">
      <alignment horizontal="left" vertical="center" indent="1"/>
    </xf>
    <xf numFmtId="0" fontId="58" fillId="0" borderId="77" xfId="0" applyFont="1" applyFill="1" applyBorder="1" applyAlignment="1" applyProtection="1">
      <alignment horizontal="left" vertical="center" wrapText="1" indent="1"/>
      <protection locked="0"/>
    </xf>
    <xf numFmtId="0" fontId="58" fillId="0" borderId="78" xfId="0" applyFont="1" applyFill="1" applyBorder="1" applyAlignment="1" applyProtection="1">
      <alignment horizontal="left" vertical="center" wrapText="1" indent="1"/>
      <protection locked="0"/>
    </xf>
    <xf numFmtId="0" fontId="58" fillId="0" borderId="80" xfId="0" applyFont="1" applyFill="1" applyBorder="1" applyAlignment="1" applyProtection="1">
      <alignment horizontal="left" vertical="center" wrapText="1" indent="1"/>
      <protection locked="0"/>
    </xf>
    <xf numFmtId="0" fontId="122" fillId="0" borderId="0" xfId="0" applyFont="1" applyFill="1" applyBorder="1" applyAlignment="1" applyProtection="1">
      <alignment vertical="center" wrapText="1"/>
    </xf>
    <xf numFmtId="0" fontId="0" fillId="0" borderId="4" xfId="0" applyFill="1" applyBorder="1" applyAlignment="1">
      <alignment horizontal="right" vertical="center"/>
    </xf>
    <xf numFmtId="0" fontId="118" fillId="0" borderId="7" xfId="0" applyFont="1" applyFill="1" applyBorder="1" applyAlignment="1" applyProtection="1">
      <alignment horizontal="left" vertical="center" shrinkToFit="1"/>
    </xf>
    <xf numFmtId="0" fontId="118" fillId="0" borderId="4" xfId="0" applyFont="1" applyFill="1" applyBorder="1" applyAlignment="1" applyProtection="1">
      <alignment horizontal="left" vertical="center" wrapText="1" shrinkToFit="1"/>
      <protection locked="0"/>
    </xf>
    <xf numFmtId="0" fontId="58" fillId="22" borderId="27" xfId="0" applyFont="1" applyFill="1" applyBorder="1" applyAlignment="1" applyProtection="1">
      <alignment horizontal="center" vertical="center" textRotation="255"/>
    </xf>
    <xf numFmtId="0" fontId="58" fillId="22" borderId="28" xfId="0" applyFont="1" applyFill="1" applyBorder="1" applyAlignment="1" applyProtection="1">
      <alignment horizontal="center" vertical="center" textRotation="255"/>
    </xf>
    <xf numFmtId="0" fontId="118" fillId="0" borderId="9" xfId="0" applyFont="1" applyFill="1" applyBorder="1" applyAlignment="1" applyProtection="1">
      <alignment horizontal="left" vertical="center" shrinkToFit="1"/>
    </xf>
    <xf numFmtId="0" fontId="118" fillId="0" borderId="1" xfId="0" applyFont="1" applyFill="1" applyBorder="1" applyAlignment="1" applyProtection="1">
      <alignment horizontal="left" vertical="center" shrinkToFit="1"/>
    </xf>
    <xf numFmtId="0" fontId="118" fillId="0" borderId="12" xfId="0" applyFont="1" applyFill="1" applyBorder="1" applyAlignment="1" applyProtection="1">
      <alignment horizontal="left" vertical="center" shrinkToFit="1"/>
    </xf>
    <xf numFmtId="0" fontId="0" fillId="22" borderId="4" xfId="0" applyFill="1" applyBorder="1" applyAlignment="1">
      <alignment horizontal="left" vertical="center" indent="1"/>
    </xf>
    <xf numFmtId="0" fontId="0" fillId="22" borderId="10" xfId="0" applyFill="1" applyBorder="1" applyAlignment="1">
      <alignment horizontal="left" vertical="center" indent="1"/>
    </xf>
    <xf numFmtId="0" fontId="0" fillId="0" borderId="4" xfId="0" applyFont="1" applyBorder="1" applyAlignment="1">
      <alignment horizontal="left" vertical="center" wrapText="1"/>
    </xf>
    <xf numFmtId="0" fontId="0" fillId="0" borderId="0" xfId="0" applyFont="1" applyFill="1" applyBorder="1" applyAlignment="1" applyProtection="1">
      <alignment horizontal="center" vertical="center" wrapText="1" shrinkToFit="1"/>
    </xf>
    <xf numFmtId="0" fontId="0" fillId="0" borderId="0" xfId="0" applyFont="1" applyAlignment="1">
      <alignment vertical="center" wrapText="1" shrinkToFit="1"/>
    </xf>
    <xf numFmtId="0" fontId="0" fillId="0" borderId="0" xfId="0" applyFont="1" applyAlignment="1">
      <alignment vertical="center" wrapText="1"/>
    </xf>
    <xf numFmtId="0" fontId="58" fillId="22" borderId="60" xfId="0" applyFont="1" applyFill="1" applyBorder="1" applyAlignment="1" applyProtection="1">
      <alignment horizontal="center" vertical="center" wrapText="1"/>
    </xf>
    <xf numFmtId="0" fontId="58" fillId="22" borderId="61" xfId="0" applyFont="1" applyFill="1" applyBorder="1" applyAlignment="1" applyProtection="1">
      <alignment horizontal="center" vertical="center" wrapText="1"/>
    </xf>
    <xf numFmtId="0" fontId="305" fillId="0" borderId="6" xfId="0" applyFont="1" applyBorder="1" applyAlignment="1" applyProtection="1">
      <alignment horizontal="left" vertical="center" indent="1" shrinkToFit="1"/>
    </xf>
    <xf numFmtId="0" fontId="305" fillId="0" borderId="0" xfId="0" applyFont="1" applyBorder="1" applyAlignment="1" applyProtection="1">
      <alignment horizontal="left" vertical="center" indent="1" shrinkToFit="1"/>
    </xf>
    <xf numFmtId="0" fontId="305" fillId="0" borderId="168" xfId="0" applyFont="1" applyBorder="1" applyAlignment="1" applyProtection="1">
      <alignment horizontal="left" vertical="center" indent="1" shrinkToFit="1"/>
    </xf>
    <xf numFmtId="0" fontId="42" fillId="3" borderId="8" xfId="0" applyFont="1" applyFill="1" applyBorder="1" applyAlignment="1" applyProtection="1">
      <alignment horizontal="left" vertical="center"/>
    </xf>
    <xf numFmtId="0" fontId="42" fillId="3" borderId="5" xfId="0" applyFont="1" applyFill="1" applyBorder="1" applyAlignment="1" applyProtection="1">
      <alignment horizontal="left" vertical="center"/>
    </xf>
    <xf numFmtId="0" fontId="42" fillId="3" borderId="9" xfId="0" applyFont="1" applyFill="1" applyBorder="1" applyAlignment="1" applyProtection="1">
      <alignment horizontal="left" vertical="center"/>
    </xf>
    <xf numFmtId="0" fontId="307" fillId="3" borderId="6" xfId="0" applyFont="1" applyFill="1" applyBorder="1" applyAlignment="1" applyProtection="1">
      <alignment horizontal="left" vertical="center" indent="2"/>
    </xf>
    <xf numFmtId="0" fontId="307" fillId="3" borderId="0" xfId="0" applyFont="1" applyFill="1" applyBorder="1" applyAlignment="1" applyProtection="1">
      <alignment horizontal="left" vertical="center" indent="2"/>
    </xf>
    <xf numFmtId="0" fontId="307" fillId="3" borderId="7" xfId="0" applyFont="1" applyFill="1" applyBorder="1" applyAlignment="1" applyProtection="1">
      <alignment horizontal="left" vertical="center" indent="2"/>
    </xf>
    <xf numFmtId="0" fontId="165" fillId="3" borderId="0" xfId="0" applyFont="1" applyFill="1" applyBorder="1" applyAlignment="1" applyProtection="1">
      <alignment horizontal="left" vertical="center"/>
      <protection hidden="1"/>
    </xf>
    <xf numFmtId="0" fontId="146" fillId="0" borderId="1" xfId="0" applyFont="1" applyBorder="1" applyAlignment="1" applyProtection="1">
      <alignment horizontal="left" vertical="center" indent="1"/>
      <protection hidden="1"/>
    </xf>
    <xf numFmtId="0" fontId="42" fillId="3" borderId="27" xfId="0" applyFont="1" applyFill="1" applyBorder="1" applyAlignment="1" applyProtection="1">
      <alignment horizontal="left" vertical="center" wrapText="1" indent="1"/>
    </xf>
    <xf numFmtId="0" fontId="42" fillId="0" borderId="282" xfId="0" applyFont="1" applyBorder="1" applyAlignment="1" applyProtection="1">
      <alignment vertical="center"/>
    </xf>
    <xf numFmtId="0" fontId="42" fillId="0" borderId="158" xfId="0" applyFont="1" applyBorder="1" applyAlignment="1" applyProtection="1">
      <alignment vertical="center"/>
    </xf>
    <xf numFmtId="0" fontId="42" fillId="0" borderId="159" xfId="0" applyFont="1" applyBorder="1" applyAlignment="1" applyProtection="1">
      <alignment vertical="center"/>
    </xf>
    <xf numFmtId="0" fontId="42" fillId="3" borderId="3" xfId="0" applyFont="1" applyFill="1" applyBorder="1" applyAlignment="1" applyProtection="1">
      <alignment vertical="center"/>
    </xf>
    <xf numFmtId="0" fontId="42" fillId="3" borderId="4" xfId="0" applyFont="1" applyFill="1" applyBorder="1" applyAlignment="1" applyProtection="1">
      <alignment vertical="center"/>
    </xf>
    <xf numFmtId="0" fontId="42" fillId="3" borderId="283" xfId="0" applyFont="1" applyFill="1" applyBorder="1" applyAlignment="1" applyProtection="1">
      <alignment vertical="center"/>
    </xf>
    <xf numFmtId="0" fontId="42" fillId="0" borderId="8" xfId="0" applyFont="1" applyBorder="1" applyAlignment="1" applyProtection="1">
      <alignment vertical="center"/>
    </xf>
    <xf numFmtId="0" fontId="42" fillId="0" borderId="5" xfId="0" applyFont="1" applyBorder="1" applyAlignment="1" applyProtection="1">
      <alignment vertical="center"/>
    </xf>
    <xf numFmtId="0" fontId="42" fillId="0" borderId="161" xfId="0" applyFont="1" applyBorder="1" applyAlignment="1" applyProtection="1">
      <alignment vertical="center"/>
    </xf>
    <xf numFmtId="0" fontId="42" fillId="0" borderId="6" xfId="0" applyFont="1" applyBorder="1" applyAlignment="1" applyProtection="1">
      <alignment horizontal="left" vertical="center" indent="1"/>
    </xf>
    <xf numFmtId="0" fontId="42" fillId="0" borderId="0" xfId="0" applyFont="1" applyBorder="1" applyAlignment="1" applyProtection="1">
      <alignment horizontal="left" vertical="center" indent="1"/>
    </xf>
    <xf numFmtId="0" fontId="42" fillId="0" borderId="283" xfId="0" applyFont="1" applyFill="1" applyBorder="1" applyAlignment="1" applyProtection="1">
      <alignment horizontal="left" vertical="center" shrinkToFit="1"/>
    </xf>
    <xf numFmtId="49" fontId="42" fillId="0" borderId="0" xfId="0" applyNumberFormat="1" applyFont="1" applyAlignment="1" applyProtection="1">
      <alignment horizontal="right" vertical="center"/>
      <protection hidden="1"/>
    </xf>
    <xf numFmtId="49" fontId="42" fillId="0" borderId="156" xfId="0" applyNumberFormat="1" applyFont="1" applyBorder="1" applyAlignment="1" applyProtection="1">
      <alignment horizontal="right" vertical="center"/>
      <protection hidden="1"/>
    </xf>
    <xf numFmtId="0" fontId="302" fillId="10" borderId="157" xfId="0" applyFont="1" applyFill="1" applyBorder="1" applyAlignment="1" applyProtection="1">
      <alignment horizontal="center" vertical="center"/>
      <protection hidden="1"/>
    </xf>
    <xf numFmtId="0" fontId="302" fillId="10" borderId="158" xfId="0" applyFont="1" applyFill="1" applyBorder="1" applyAlignment="1" applyProtection="1">
      <alignment horizontal="center" vertical="center"/>
      <protection hidden="1"/>
    </xf>
    <xf numFmtId="0" fontId="302" fillId="10" borderId="159" xfId="0" applyFont="1" applyFill="1" applyBorder="1" applyAlignment="1" applyProtection="1">
      <alignment horizontal="center" vertical="center"/>
      <protection hidden="1"/>
    </xf>
    <xf numFmtId="0" fontId="146" fillId="10" borderId="5" xfId="0" applyFont="1" applyFill="1" applyBorder="1" applyAlignment="1" applyProtection="1">
      <alignment horizontal="left" vertical="center" shrinkToFit="1"/>
      <protection locked="0" hidden="1"/>
    </xf>
    <xf numFmtId="0" fontId="146" fillId="10" borderId="161" xfId="0" applyFont="1" applyFill="1" applyBorder="1" applyAlignment="1" applyProtection="1">
      <alignment horizontal="left" vertical="center" shrinkToFit="1"/>
      <protection locked="0" hidden="1"/>
    </xf>
    <xf numFmtId="0" fontId="165" fillId="4" borderId="103" xfId="0" applyFont="1" applyFill="1" applyBorder="1" applyAlignment="1" applyProtection="1">
      <alignment horizontal="center" vertical="center"/>
      <protection hidden="1"/>
    </xf>
    <xf numFmtId="0" fontId="165" fillId="4" borderId="243" xfId="0" applyFont="1" applyFill="1" applyBorder="1" applyAlignment="1" applyProtection="1">
      <alignment horizontal="center" vertical="center"/>
      <protection hidden="1"/>
    </xf>
    <xf numFmtId="0" fontId="146" fillId="0" borderId="0" xfId="0" applyFont="1" applyBorder="1" applyAlignment="1" applyProtection="1">
      <alignment horizontal="left" vertical="center" indent="1"/>
      <protection hidden="1"/>
    </xf>
    <xf numFmtId="0" fontId="305" fillId="0" borderId="6" xfId="0" applyFont="1" applyBorder="1" applyAlignment="1" applyProtection="1">
      <alignment horizontal="left" vertical="center" readingOrder="1"/>
    </xf>
    <xf numFmtId="0" fontId="305" fillId="0" borderId="0" xfId="0" applyFont="1" applyBorder="1" applyAlignment="1" applyProtection="1">
      <alignment horizontal="left" vertical="center" readingOrder="1"/>
    </xf>
    <xf numFmtId="0" fontId="305" fillId="0" borderId="52" xfId="0" applyFont="1" applyBorder="1" applyAlignment="1" applyProtection="1">
      <alignment horizontal="left" vertical="center" readingOrder="1"/>
    </xf>
    <xf numFmtId="0" fontId="42" fillId="0" borderId="0" xfId="0" applyFont="1" applyAlignment="1" applyProtection="1">
      <alignment horizontal="left" vertical="top"/>
    </xf>
    <xf numFmtId="0" fontId="146" fillId="3" borderId="0" xfId="0" applyFont="1" applyFill="1" applyBorder="1" applyAlignment="1" applyProtection="1">
      <alignment horizontal="left" vertical="center" indent="1"/>
      <protection hidden="1"/>
    </xf>
    <xf numFmtId="0" fontId="42" fillId="0" borderId="6" xfId="0" applyFont="1" applyBorder="1" applyAlignment="1" applyProtection="1">
      <alignment horizontal="left" vertical="center" wrapText="1" indent="1"/>
    </xf>
    <xf numFmtId="0" fontId="42" fillId="0" borderId="0" xfId="0" applyFont="1" applyBorder="1" applyAlignment="1" applyProtection="1">
      <alignment horizontal="left" vertical="center" wrapText="1" indent="1"/>
    </xf>
    <xf numFmtId="0" fontId="42" fillId="0" borderId="52" xfId="0" applyFont="1" applyBorder="1" applyAlignment="1" applyProtection="1">
      <alignment horizontal="left" vertical="center" wrapText="1" indent="1"/>
    </xf>
    <xf numFmtId="0" fontId="42" fillId="0" borderId="0" xfId="0" applyFont="1" applyAlignment="1" applyProtection="1">
      <alignment horizontal="left" vertical="top" wrapText="1"/>
    </xf>
    <xf numFmtId="0" fontId="304" fillId="0" borderId="4" xfId="0" applyFont="1" applyBorder="1" applyAlignment="1" applyProtection="1">
      <alignment horizontal="left" vertical="center"/>
    </xf>
    <xf numFmtId="0" fontId="304" fillId="0" borderId="283" xfId="0" applyFont="1" applyBorder="1" applyAlignment="1" applyProtection="1">
      <alignment horizontal="left" vertical="center"/>
    </xf>
    <xf numFmtId="0" fontId="304" fillId="0" borderId="5" xfId="0" applyFont="1" applyBorder="1" applyAlignment="1" applyProtection="1">
      <alignment horizontal="left" vertical="center"/>
    </xf>
    <xf numFmtId="0" fontId="304" fillId="0" borderId="161" xfId="0" applyFont="1" applyBorder="1" applyAlignment="1" applyProtection="1">
      <alignment horizontal="left" vertical="center"/>
    </xf>
    <xf numFmtId="0" fontId="42" fillId="3" borderId="28" xfId="0" applyFont="1" applyFill="1" applyBorder="1" applyAlignment="1" applyProtection="1">
      <alignment horizontal="left" vertical="center" wrapText="1"/>
    </xf>
    <xf numFmtId="0" fontId="42" fillId="0" borderId="3" xfId="0" applyFont="1" applyBorder="1" applyAlignment="1" applyProtection="1">
      <alignment vertical="center"/>
    </xf>
    <xf numFmtId="0" fontId="42" fillId="0" borderId="4" xfId="0" applyFont="1" applyBorder="1" applyAlignment="1" applyProtection="1">
      <alignment vertical="center"/>
    </xf>
    <xf numFmtId="0" fontId="42" fillId="0" borderId="283" xfId="0" applyFont="1" applyBorder="1" applyAlignment="1" applyProtection="1">
      <alignment vertical="center"/>
    </xf>
    <xf numFmtId="0" fontId="42" fillId="0" borderId="8" xfId="0" applyFont="1" applyBorder="1" applyAlignment="1" applyProtection="1">
      <alignment vertical="center" wrapText="1"/>
    </xf>
    <xf numFmtId="0" fontId="42" fillId="0" borderId="5" xfId="0" applyFont="1" applyBorder="1" applyAlignment="1" applyProtection="1">
      <alignment vertical="center" wrapText="1"/>
    </xf>
    <xf numFmtId="0" fontId="42" fillId="3" borderId="5" xfId="0" applyFont="1" applyFill="1" applyBorder="1" applyAlignment="1" applyProtection="1">
      <alignment vertical="center"/>
    </xf>
    <xf numFmtId="0" fontId="42" fillId="3" borderId="9" xfId="0" applyFont="1" applyFill="1" applyBorder="1" applyAlignment="1" applyProtection="1">
      <alignment vertical="center"/>
    </xf>
    <xf numFmtId="0" fontId="307" fillId="3" borderId="0" xfId="0" applyFont="1" applyFill="1" applyBorder="1" applyAlignment="1" applyProtection="1">
      <alignment horizontal="left" vertical="center" wrapText="1" indent="1"/>
    </xf>
    <xf numFmtId="0" fontId="307" fillId="3" borderId="7" xfId="0" applyFont="1" applyFill="1" applyBorder="1" applyAlignment="1" applyProtection="1">
      <alignment horizontal="left" vertical="center" wrapText="1" indent="1"/>
    </xf>
    <xf numFmtId="0" fontId="304" fillId="0" borderId="8" xfId="0" applyFont="1" applyBorder="1" applyAlignment="1" applyProtection="1">
      <alignment horizontal="left" vertical="center"/>
    </xf>
    <xf numFmtId="0" fontId="42" fillId="0" borderId="6" xfId="0" applyFont="1" applyBorder="1" applyAlignment="1" applyProtection="1">
      <alignment horizontal="left" vertical="center" indent="1" shrinkToFit="1"/>
    </xf>
    <xf numFmtId="0" fontId="42" fillId="0" borderId="0" xfId="0" applyFont="1" applyBorder="1" applyAlignment="1" applyProtection="1">
      <alignment horizontal="left" vertical="center" indent="1" shrinkToFit="1"/>
    </xf>
    <xf numFmtId="0" fontId="42" fillId="0" borderId="168" xfId="0" applyFont="1" applyBorder="1" applyAlignment="1" applyProtection="1">
      <alignment horizontal="left" vertical="center" indent="1" shrinkToFit="1"/>
    </xf>
    <xf numFmtId="0" fontId="42" fillId="0" borderId="11" xfId="0" applyFont="1" applyBorder="1" applyAlignment="1" applyProtection="1">
      <alignment horizontal="left" vertical="center" indent="1" shrinkToFit="1"/>
    </xf>
    <xf numFmtId="0" fontId="42" fillId="0" borderId="1" xfId="0" applyFont="1" applyBorder="1" applyAlignment="1" applyProtection="1">
      <alignment horizontal="left" vertical="center" indent="1" shrinkToFit="1"/>
    </xf>
    <xf numFmtId="0" fontId="42" fillId="0" borderId="285" xfId="0" applyFont="1" applyBorder="1" applyAlignment="1" applyProtection="1">
      <alignment horizontal="left" vertical="center" indent="1" shrinkToFit="1"/>
    </xf>
    <xf numFmtId="0" fontId="304" fillId="0" borderId="0" xfId="0" applyFont="1" applyBorder="1" applyAlignment="1" applyProtection="1">
      <alignment horizontal="left" vertical="center"/>
    </xf>
    <xf numFmtId="0" fontId="304" fillId="0" borderId="168" xfId="0" applyFont="1" applyBorder="1" applyAlignment="1" applyProtection="1">
      <alignment horizontal="left" vertical="center"/>
    </xf>
    <xf numFmtId="0" fontId="304" fillId="0" borderId="3" xfId="0" applyFont="1" applyBorder="1" applyAlignment="1" applyProtection="1">
      <alignment horizontal="left" vertical="center"/>
      <protection hidden="1"/>
    </xf>
    <xf numFmtId="0" fontId="304" fillId="0" borderId="4" xfId="0" applyFont="1" applyBorder="1" applyAlignment="1" applyProtection="1">
      <alignment horizontal="left" vertical="center"/>
      <protection hidden="1"/>
    </xf>
    <xf numFmtId="0" fontId="304" fillId="0" borderId="69" xfId="0" applyFont="1" applyBorder="1" applyAlignment="1" applyProtection="1">
      <alignment horizontal="left" vertical="center"/>
      <protection hidden="1"/>
    </xf>
    <xf numFmtId="0" fontId="42" fillId="0" borderId="156" xfId="0" applyFont="1" applyBorder="1" applyAlignment="1" applyProtection="1">
      <alignment horizontal="right" vertical="center"/>
      <protection hidden="1"/>
    </xf>
    <xf numFmtId="0" fontId="202" fillId="10" borderId="157" xfId="0" applyFont="1" applyFill="1" applyBorder="1" applyAlignment="1" applyProtection="1">
      <alignment horizontal="center" vertical="center"/>
      <protection hidden="1"/>
    </xf>
    <xf numFmtId="0" fontId="202" fillId="10" borderId="158" xfId="0" applyFont="1" applyFill="1" applyBorder="1" applyAlignment="1" applyProtection="1">
      <alignment horizontal="center" vertical="center"/>
      <protection hidden="1"/>
    </xf>
    <xf numFmtId="0" fontId="202" fillId="10" borderId="159" xfId="0" applyFont="1" applyFill="1" applyBorder="1" applyAlignment="1" applyProtection="1">
      <alignment horizontal="center" vertical="center"/>
      <protection hidden="1"/>
    </xf>
    <xf numFmtId="0" fontId="146" fillId="10" borderId="5" xfId="0" applyFont="1" applyFill="1" applyBorder="1" applyAlignment="1" applyProtection="1">
      <alignment horizontal="left" vertical="center" shrinkToFit="1"/>
      <protection hidden="1"/>
    </xf>
    <xf numFmtId="0" fontId="146" fillId="10" borderId="161" xfId="0" applyFont="1" applyFill="1" applyBorder="1" applyAlignment="1" applyProtection="1">
      <alignment horizontal="left" vertical="center" shrinkToFit="1"/>
      <protection hidden="1"/>
    </xf>
    <xf numFmtId="0" fontId="190" fillId="4" borderId="226" xfId="0" applyFont="1" applyFill="1" applyBorder="1" applyAlignment="1" applyProtection="1">
      <alignment horizontal="center" vertical="center"/>
      <protection hidden="1"/>
    </xf>
    <xf numFmtId="0" fontId="190" fillId="4" borderId="225" xfId="0" applyFont="1" applyFill="1" applyBorder="1" applyAlignment="1" applyProtection="1">
      <alignment horizontal="center" vertical="center"/>
      <protection hidden="1"/>
    </xf>
    <xf numFmtId="0" fontId="190" fillId="4" borderId="227" xfId="0" applyFont="1" applyFill="1" applyBorder="1" applyAlignment="1" applyProtection="1">
      <alignment horizontal="center" vertical="center"/>
      <protection hidden="1"/>
    </xf>
    <xf numFmtId="0" fontId="146" fillId="3" borderId="166" xfId="0" applyFont="1" applyFill="1" applyBorder="1" applyAlignment="1" applyProtection="1">
      <alignment horizontal="left" wrapText="1"/>
      <protection hidden="1"/>
    </xf>
    <xf numFmtId="0" fontId="42" fillId="0" borderId="60" xfId="0" applyFont="1" applyBorder="1" applyAlignment="1" applyProtection="1">
      <alignment vertical="center"/>
    </xf>
    <xf numFmtId="0" fontId="42" fillId="0" borderId="63" xfId="0" applyFont="1" applyBorder="1" applyAlignment="1" applyProtection="1">
      <alignment vertical="center"/>
    </xf>
    <xf numFmtId="0" fontId="42" fillId="0" borderId="119" xfId="0" applyFont="1" applyBorder="1" applyAlignment="1" applyProtection="1">
      <alignment vertical="center"/>
    </xf>
    <xf numFmtId="0" fontId="305" fillId="0" borderId="7" xfId="0" applyFont="1" applyBorder="1" applyAlignment="1" applyProtection="1">
      <alignment horizontal="left" vertical="center" indent="1" shrinkToFit="1"/>
    </xf>
    <xf numFmtId="0" fontId="42" fillId="3" borderId="8" xfId="0" applyFont="1" applyFill="1" applyBorder="1" applyAlignment="1" applyProtection="1">
      <alignment horizontal="left" vertical="center"/>
      <protection hidden="1"/>
    </xf>
    <xf numFmtId="0" fontId="42" fillId="3" borderId="5" xfId="0" applyFont="1" applyFill="1" applyBorder="1" applyAlignment="1" applyProtection="1">
      <alignment horizontal="left" vertical="center"/>
      <protection hidden="1"/>
    </xf>
    <xf numFmtId="0" fontId="42" fillId="3" borderId="9" xfId="0" applyFont="1" applyFill="1" applyBorder="1" applyAlignment="1" applyProtection="1">
      <alignment horizontal="left" vertical="center"/>
      <protection hidden="1"/>
    </xf>
    <xf numFmtId="0" fontId="307" fillId="3" borderId="6" xfId="0" applyFont="1" applyFill="1" applyBorder="1" applyAlignment="1" applyProtection="1">
      <alignment horizontal="left" vertical="center" indent="2"/>
      <protection hidden="1"/>
    </xf>
    <xf numFmtId="0" fontId="307" fillId="3" borderId="0" xfId="0" applyFont="1" applyFill="1" applyBorder="1" applyAlignment="1" applyProtection="1">
      <alignment horizontal="left" vertical="center" indent="2"/>
      <protection hidden="1"/>
    </xf>
    <xf numFmtId="0" fontId="307" fillId="3" borderId="7" xfId="0" applyFont="1" applyFill="1" applyBorder="1" applyAlignment="1" applyProtection="1">
      <alignment horizontal="left" vertical="center" indent="2"/>
      <protection hidden="1"/>
    </xf>
    <xf numFmtId="0" fontId="146" fillId="3" borderId="0" xfId="0" applyFont="1" applyFill="1" applyBorder="1" applyAlignment="1" applyProtection="1">
      <alignment horizontal="left"/>
      <protection hidden="1"/>
    </xf>
    <xf numFmtId="0" fontId="304" fillId="0" borderId="8" xfId="0" applyFont="1" applyBorder="1" applyAlignment="1" applyProtection="1">
      <alignment horizontal="left" vertical="center"/>
      <protection hidden="1"/>
    </xf>
    <xf numFmtId="0" fontId="304" fillId="0" borderId="5" xfId="0" applyFont="1" applyBorder="1" applyAlignment="1" applyProtection="1">
      <alignment horizontal="left" vertical="center"/>
      <protection hidden="1"/>
    </xf>
    <xf numFmtId="0" fontId="304" fillId="0" borderId="9" xfId="0" applyFont="1" applyBorder="1" applyAlignment="1" applyProtection="1">
      <alignment horizontal="left" vertical="center"/>
      <protection hidden="1"/>
    </xf>
    <xf numFmtId="0" fontId="42" fillId="3" borderId="6" xfId="0" applyFont="1" applyFill="1" applyBorder="1" applyAlignment="1" applyProtection="1">
      <alignment horizontal="left" vertical="center"/>
      <protection hidden="1"/>
    </xf>
    <xf numFmtId="0" fontId="42" fillId="3" borderId="0" xfId="0" applyFont="1" applyFill="1" applyBorder="1" applyAlignment="1" applyProtection="1">
      <alignment horizontal="left" vertical="center"/>
      <protection hidden="1"/>
    </xf>
    <xf numFmtId="0" fontId="42" fillId="3" borderId="7" xfId="0" applyFont="1" applyFill="1" applyBorder="1" applyAlignment="1" applyProtection="1">
      <alignment horizontal="left" vertical="center"/>
      <protection hidden="1"/>
    </xf>
    <xf numFmtId="0" fontId="42" fillId="0" borderId="11" xfId="0" applyFont="1" applyBorder="1" applyAlignment="1" applyProtection="1">
      <alignment horizontal="left" vertical="center" indent="2"/>
    </xf>
    <xf numFmtId="0" fontId="42" fillId="0" borderId="1" xfId="0" applyFont="1" applyBorder="1" applyAlignment="1" applyProtection="1">
      <alignment horizontal="left" vertical="center" indent="2"/>
    </xf>
    <xf numFmtId="0" fontId="42" fillId="0" borderId="12" xfId="0" applyFont="1" applyBorder="1" applyAlignment="1" applyProtection="1">
      <alignment horizontal="left" vertical="center" indent="2"/>
    </xf>
    <xf numFmtId="0" fontId="42" fillId="3" borderId="6" xfId="0" applyFont="1" applyFill="1" applyBorder="1" applyAlignment="1" applyProtection="1">
      <alignment horizontal="left" vertical="center" indent="2"/>
      <protection hidden="1"/>
    </xf>
    <xf numFmtId="0" fontId="42" fillId="3" borderId="0" xfId="0" applyFont="1" applyFill="1" applyBorder="1" applyAlignment="1" applyProtection="1">
      <alignment horizontal="left" vertical="center" indent="2"/>
      <protection hidden="1"/>
    </xf>
    <xf numFmtId="0" fontId="42" fillId="3" borderId="7" xfId="0" applyFont="1" applyFill="1" applyBorder="1" applyAlignment="1" applyProtection="1">
      <alignment horizontal="left" vertical="center" indent="2"/>
      <protection hidden="1"/>
    </xf>
    <xf numFmtId="0" fontId="42" fillId="0" borderId="6" xfId="0" applyFont="1" applyBorder="1" applyAlignment="1" applyProtection="1">
      <alignment horizontal="left" vertical="center" indent="2"/>
    </xf>
    <xf numFmtId="0" fontId="42" fillId="0" borderId="0" xfId="0" applyFont="1" applyBorder="1" applyAlignment="1" applyProtection="1">
      <alignment horizontal="left" vertical="center" indent="2"/>
    </xf>
    <xf numFmtId="0" fontId="42" fillId="0" borderId="7" xfId="0" applyFont="1" applyBorder="1" applyAlignment="1" applyProtection="1">
      <alignment horizontal="left" vertical="center" indent="2"/>
    </xf>
    <xf numFmtId="0" fontId="42" fillId="0" borderId="3" xfId="0" applyFont="1" applyBorder="1" applyAlignment="1" applyProtection="1">
      <alignment vertical="center"/>
      <protection hidden="1"/>
    </xf>
    <xf numFmtId="0" fontId="42" fillId="0" borderId="4" xfId="0" applyFont="1" applyBorder="1" applyAlignment="1" applyProtection="1">
      <alignment vertical="center"/>
      <protection hidden="1"/>
    </xf>
    <xf numFmtId="0" fontId="42" fillId="0" borderId="10" xfId="0" applyFont="1" applyBorder="1" applyAlignment="1" applyProtection="1">
      <alignment vertical="center"/>
      <protection hidden="1"/>
    </xf>
    <xf numFmtId="0" fontId="42" fillId="0" borderId="3" xfId="0" applyFont="1" applyFill="1" applyBorder="1" applyAlignment="1" applyProtection="1">
      <alignment horizontal="left" vertical="center" shrinkToFit="1"/>
      <protection hidden="1"/>
    </xf>
    <xf numFmtId="0" fontId="42" fillId="0" borderId="4" xfId="0" applyFont="1" applyFill="1" applyBorder="1" applyAlignment="1" applyProtection="1">
      <alignment horizontal="left" vertical="center" shrinkToFit="1"/>
      <protection hidden="1"/>
    </xf>
    <xf numFmtId="0" fontId="42" fillId="0" borderId="10" xfId="0" applyFont="1" applyFill="1" applyBorder="1" applyAlignment="1" applyProtection="1">
      <alignment horizontal="left" vertical="center" shrinkToFit="1"/>
      <protection hidden="1"/>
    </xf>
    <xf numFmtId="0" fontId="42" fillId="0" borderId="6" xfId="0" applyFont="1" applyBorder="1" applyAlignment="1" applyProtection="1">
      <alignment horizontal="left" vertical="center" indent="1"/>
      <protection hidden="1"/>
    </xf>
    <xf numFmtId="0" fontId="42" fillId="0" borderId="0" xfId="0" applyFont="1" applyBorder="1" applyAlignment="1" applyProtection="1">
      <alignment horizontal="left" vertical="center" indent="1"/>
      <protection hidden="1"/>
    </xf>
    <xf numFmtId="0" fontId="42" fillId="0" borderId="7" xfId="0" applyFont="1" applyBorder="1" applyAlignment="1" applyProtection="1">
      <alignment horizontal="left" vertical="center" indent="1"/>
      <protection hidden="1"/>
    </xf>
    <xf numFmtId="0" fontId="42" fillId="3" borderId="11" xfId="0" applyFont="1" applyFill="1" applyBorder="1" applyAlignment="1" applyProtection="1">
      <alignment horizontal="left" vertical="center" wrapText="1" indent="2"/>
      <protection hidden="1"/>
    </xf>
    <xf numFmtId="0" fontId="307" fillId="3" borderId="1" xfId="0" applyFont="1" applyFill="1" applyBorder="1" applyAlignment="1" applyProtection="1">
      <alignment horizontal="left" vertical="center" wrapText="1" indent="2"/>
      <protection hidden="1"/>
    </xf>
    <xf numFmtId="0" fontId="287" fillId="50" borderId="116" xfId="0" applyFont="1" applyFill="1" applyBorder="1" applyAlignment="1" applyProtection="1">
      <alignment horizontal="center" vertical="center" wrapText="1"/>
    </xf>
    <xf numFmtId="0" fontId="287" fillId="50" borderId="116" xfId="0" applyFont="1" applyFill="1" applyBorder="1" applyAlignment="1" applyProtection="1">
      <alignment horizontal="center" vertical="center"/>
    </xf>
    <xf numFmtId="0" fontId="259" fillId="0" borderId="11" xfId="0" applyFont="1" applyFill="1" applyBorder="1" applyAlignment="1" applyProtection="1">
      <alignment horizontal="left" vertical="center"/>
    </xf>
    <xf numFmtId="0" fontId="259" fillId="0" borderId="1" xfId="0" applyFont="1" applyFill="1" applyBorder="1" applyAlignment="1" applyProtection="1">
      <alignment horizontal="left" vertical="center"/>
    </xf>
    <xf numFmtId="0" fontId="259" fillId="0" borderId="46" xfId="0" applyFont="1" applyFill="1" applyBorder="1" applyAlignment="1" applyProtection="1">
      <alignment horizontal="left" vertical="center"/>
    </xf>
    <xf numFmtId="0" fontId="259" fillId="16" borderId="45" xfId="0" applyFont="1" applyFill="1" applyBorder="1" applyAlignment="1" applyProtection="1">
      <alignment horizontal="left" vertical="center"/>
    </xf>
    <xf numFmtId="0" fontId="259" fillId="16" borderId="12" xfId="0" applyFont="1" applyFill="1" applyBorder="1" applyAlignment="1" applyProtection="1">
      <alignment horizontal="left" vertical="center"/>
    </xf>
    <xf numFmtId="0" fontId="265" fillId="0" borderId="2" xfId="0" applyFont="1" applyFill="1" applyBorder="1" applyAlignment="1" applyProtection="1">
      <alignment horizontal="left" vertical="center" wrapText="1"/>
    </xf>
    <xf numFmtId="0" fontId="265" fillId="0" borderId="68" xfId="0" applyFont="1" applyFill="1" applyBorder="1" applyAlignment="1" applyProtection="1">
      <alignment horizontal="left" vertical="center" wrapText="1"/>
    </xf>
    <xf numFmtId="0" fontId="279" fillId="16" borderId="96" xfId="0" applyFont="1" applyFill="1" applyBorder="1" applyAlignment="1" applyProtection="1">
      <alignment horizontal="left" vertical="center"/>
    </xf>
    <xf numFmtId="0" fontId="279" fillId="16" borderId="43" xfId="0" applyFont="1" applyFill="1" applyBorder="1" applyAlignment="1" applyProtection="1">
      <alignment horizontal="left" vertical="center"/>
    </xf>
    <xf numFmtId="0" fontId="265" fillId="16" borderId="107" xfId="0" applyFont="1" applyFill="1" applyBorder="1" applyAlignment="1" applyProtection="1">
      <alignment horizontal="left" vertical="center"/>
    </xf>
    <xf numFmtId="0" fontId="265" fillId="16" borderId="10" xfId="0" applyFont="1" applyFill="1" applyBorder="1" applyAlignment="1" applyProtection="1">
      <alignment horizontal="left" vertical="center"/>
    </xf>
    <xf numFmtId="0" fontId="259" fillId="16" borderId="107" xfId="0" applyFont="1" applyFill="1" applyBorder="1" applyAlignment="1" applyProtection="1">
      <alignment horizontal="left" vertical="center"/>
    </xf>
    <xf numFmtId="0" fontId="259" fillId="16" borderId="10" xfId="0" applyFont="1" applyFill="1" applyBorder="1" applyAlignment="1" applyProtection="1">
      <alignment horizontal="left" vertical="center"/>
    </xf>
    <xf numFmtId="0" fontId="261" fillId="16" borderId="95" xfId="0" applyFont="1" applyFill="1" applyBorder="1" applyAlignment="1" applyProtection="1">
      <alignment horizontal="left" vertical="center"/>
    </xf>
    <xf numFmtId="0" fontId="261" fillId="16" borderId="2" xfId="0" applyFont="1" applyFill="1" applyBorder="1" applyAlignment="1" applyProtection="1">
      <alignment horizontal="left" vertical="center"/>
    </xf>
    <xf numFmtId="0" fontId="261" fillId="16" borderId="68" xfId="0" applyFont="1" applyFill="1" applyBorder="1" applyAlignment="1" applyProtection="1">
      <alignment horizontal="left" vertical="center"/>
    </xf>
    <xf numFmtId="207" fontId="259" fillId="0" borderId="3" xfId="0" applyNumberFormat="1" applyFont="1" applyFill="1" applyBorder="1" applyAlignment="1" applyProtection="1">
      <alignment horizontal="center" vertical="center"/>
    </xf>
    <xf numFmtId="207" fontId="259" fillId="0" borderId="4" xfId="0" applyNumberFormat="1" applyFont="1" applyFill="1" applyBorder="1" applyAlignment="1" applyProtection="1">
      <alignment horizontal="center" vertical="center"/>
    </xf>
    <xf numFmtId="207" fontId="259" fillId="0" borderId="10" xfId="0" applyNumberFormat="1" applyFont="1" applyFill="1" applyBorder="1" applyAlignment="1" applyProtection="1">
      <alignment horizontal="center" vertical="center"/>
    </xf>
    <xf numFmtId="208" fontId="259" fillId="0" borderId="3" xfId="0" applyNumberFormat="1" applyFont="1" applyFill="1" applyBorder="1" applyAlignment="1" applyProtection="1">
      <alignment horizontal="center" vertical="center"/>
    </xf>
    <xf numFmtId="208" fontId="259" fillId="0" borderId="4" xfId="0" applyNumberFormat="1" applyFont="1" applyFill="1" applyBorder="1" applyAlignment="1" applyProtection="1">
      <alignment horizontal="center" vertical="center"/>
    </xf>
    <xf numFmtId="208" fontId="259" fillId="0" borderId="10" xfId="0" applyNumberFormat="1" applyFont="1" applyFill="1" applyBorder="1" applyAlignment="1" applyProtection="1">
      <alignment horizontal="center" vertical="center"/>
    </xf>
    <xf numFmtId="203" fontId="259" fillId="0" borderId="3" xfId="0" applyNumberFormat="1" applyFont="1" applyFill="1" applyBorder="1" applyAlignment="1" applyProtection="1">
      <alignment horizontal="center" vertical="center"/>
    </xf>
    <xf numFmtId="203" fontId="259" fillId="0" borderId="4" xfId="0" applyNumberFormat="1" applyFont="1" applyFill="1" applyBorder="1" applyAlignment="1" applyProtection="1">
      <alignment horizontal="center" vertical="center"/>
    </xf>
    <xf numFmtId="203" fontId="259" fillId="0" borderId="10" xfId="0" applyNumberFormat="1" applyFont="1" applyFill="1" applyBorder="1" applyAlignment="1" applyProtection="1">
      <alignment horizontal="center" vertical="center"/>
    </xf>
    <xf numFmtId="0" fontId="257" fillId="0" borderId="2" xfId="0" applyFont="1" applyBorder="1" applyAlignment="1">
      <alignment horizontal="center" vertical="center"/>
    </xf>
    <xf numFmtId="0" fontId="257" fillId="0" borderId="68" xfId="0" applyFont="1" applyBorder="1" applyAlignment="1">
      <alignment horizontal="center" vertical="center"/>
    </xf>
    <xf numFmtId="0" fontId="269" fillId="40" borderId="108" xfId="0" applyFont="1" applyFill="1" applyBorder="1" applyAlignment="1" applyProtection="1">
      <alignment horizontal="left" vertical="center"/>
    </xf>
    <xf numFmtId="0" fontId="269" fillId="40" borderId="79" xfId="0" applyFont="1" applyFill="1" applyBorder="1" applyAlignment="1" applyProtection="1">
      <alignment horizontal="left" vertical="center"/>
    </xf>
    <xf numFmtId="0" fontId="261" fillId="16" borderId="35" xfId="0" applyFont="1" applyFill="1" applyBorder="1" applyAlignment="1" applyProtection="1">
      <alignment horizontal="left" vertical="center"/>
    </xf>
    <xf numFmtId="0" fontId="261" fillId="16" borderId="37" xfId="0" applyFont="1" applyFill="1" applyBorder="1" applyAlignment="1" applyProtection="1">
      <alignment horizontal="left" vertical="center"/>
    </xf>
    <xf numFmtId="0" fontId="259" fillId="37" borderId="108" xfId="0" applyFont="1" applyFill="1" applyBorder="1" applyAlignment="1" applyProtection="1">
      <alignment horizontal="left" vertical="center"/>
    </xf>
    <xf numFmtId="0" fontId="259" fillId="37" borderId="79" xfId="0" applyFont="1" applyFill="1" applyBorder="1" applyAlignment="1" applyProtection="1">
      <alignment horizontal="left" vertical="center"/>
    </xf>
    <xf numFmtId="0" fontId="262" fillId="40" borderId="53" xfId="0" applyFont="1" applyFill="1" applyBorder="1" applyAlignment="1" applyProtection="1">
      <alignment horizontal="left" vertical="center"/>
    </xf>
    <xf numFmtId="0" fontId="262" fillId="40" borderId="54" xfId="0" applyFont="1" applyFill="1" applyBorder="1" applyAlignment="1" applyProtection="1">
      <alignment horizontal="left" vertical="center"/>
    </xf>
    <xf numFmtId="0" fontId="262" fillId="40" borderId="57" xfId="0" applyFont="1" applyFill="1" applyBorder="1" applyAlignment="1" applyProtection="1">
      <alignment horizontal="left" vertical="center"/>
    </xf>
    <xf numFmtId="0" fontId="259" fillId="40" borderId="106" xfId="0" applyFont="1" applyFill="1" applyBorder="1" applyAlignment="1" applyProtection="1">
      <alignment horizontal="left" vertical="center"/>
    </xf>
    <xf numFmtId="0" fontId="259" fillId="40" borderId="61" xfId="0" applyFont="1" applyFill="1" applyBorder="1" applyAlignment="1" applyProtection="1">
      <alignment horizontal="left" vertical="center"/>
    </xf>
    <xf numFmtId="0" fontId="259" fillId="40" borderId="48" xfId="0" applyFont="1" applyFill="1" applyBorder="1" applyAlignment="1" applyProtection="1">
      <alignment horizontal="left" vertical="center"/>
    </xf>
    <xf numFmtId="0" fontId="259" fillId="40" borderId="9" xfId="0" applyFont="1" applyFill="1" applyBorder="1" applyAlignment="1" applyProtection="1">
      <alignment horizontal="left" vertical="center"/>
    </xf>
    <xf numFmtId="0" fontId="259" fillId="40" borderId="50" xfId="0" applyFont="1" applyFill="1" applyBorder="1" applyAlignment="1" applyProtection="1">
      <alignment horizontal="left" vertical="center"/>
    </xf>
    <xf numFmtId="0" fontId="259" fillId="40" borderId="7" xfId="0" applyFont="1" applyFill="1" applyBorder="1" applyAlignment="1" applyProtection="1">
      <alignment horizontal="left" vertical="center"/>
    </xf>
    <xf numFmtId="0" fontId="259" fillId="40" borderId="45" xfId="0" applyFont="1" applyFill="1" applyBorder="1" applyAlignment="1" applyProtection="1">
      <alignment horizontal="left" vertical="center"/>
    </xf>
    <xf numFmtId="0" fontId="259" fillId="40" borderId="12" xfId="0" applyFont="1" applyFill="1" applyBorder="1" applyAlignment="1" applyProtection="1">
      <alignment horizontal="left" vertical="center"/>
    </xf>
    <xf numFmtId="0" fontId="262" fillId="16" borderId="53" xfId="0" applyFont="1" applyFill="1" applyBorder="1" applyAlignment="1" applyProtection="1">
      <alignment horizontal="left" vertical="center"/>
    </xf>
    <xf numFmtId="0" fontId="262" fillId="16" borderId="54" xfId="0" applyFont="1" applyFill="1" applyBorder="1" applyAlignment="1" applyProtection="1">
      <alignment horizontal="left" vertical="center"/>
    </xf>
    <xf numFmtId="0" fontId="262" fillId="16" borderId="57" xfId="0" applyFont="1" applyFill="1" applyBorder="1" applyAlignment="1" applyProtection="1">
      <alignment horizontal="left" vertical="center"/>
    </xf>
    <xf numFmtId="0" fontId="269" fillId="0" borderId="77" xfId="0" applyFont="1" applyFill="1" applyBorder="1" applyAlignment="1" applyProtection="1">
      <alignment horizontal="left" vertical="center"/>
    </xf>
    <xf numFmtId="0" fontId="269" fillId="0" borderId="78" xfId="0" applyFont="1" applyFill="1" applyBorder="1" applyAlignment="1" applyProtection="1">
      <alignment horizontal="left" vertical="center"/>
    </xf>
    <xf numFmtId="0" fontId="269" fillId="0" borderId="79" xfId="0" applyFont="1" applyFill="1" applyBorder="1" applyAlignment="1" applyProtection="1">
      <alignment horizontal="left" vertical="center"/>
    </xf>
    <xf numFmtId="0" fontId="259" fillId="0" borderId="2" xfId="0" applyFont="1" applyFill="1" applyBorder="1" applyAlignment="1" applyProtection="1">
      <alignment horizontal="left" vertical="center"/>
    </xf>
    <xf numFmtId="0" fontId="259" fillId="0" borderId="3" xfId="0" applyFont="1" applyFill="1" applyBorder="1" applyAlignment="1" applyProtection="1">
      <alignment horizontal="left" vertical="center"/>
    </xf>
    <xf numFmtId="0" fontId="259" fillId="0" borderId="68" xfId="0" applyFont="1" applyFill="1" applyBorder="1" applyAlignment="1" applyProtection="1">
      <alignment horizontal="left" vertical="center"/>
    </xf>
    <xf numFmtId="0" fontId="264" fillId="41" borderId="53" xfId="0" applyFont="1" applyFill="1" applyBorder="1" applyAlignment="1" applyProtection="1">
      <alignment horizontal="left" vertical="center"/>
    </xf>
    <xf numFmtId="0" fontId="264" fillId="41" borderId="54" xfId="0" applyFont="1" applyFill="1" applyBorder="1" applyAlignment="1" applyProtection="1">
      <alignment horizontal="left" vertical="center"/>
    </xf>
    <xf numFmtId="0" fontId="264" fillId="41" borderId="57" xfId="0" applyFont="1" applyFill="1" applyBorder="1" applyAlignment="1" applyProtection="1">
      <alignment horizontal="left" vertical="center"/>
    </xf>
    <xf numFmtId="205" fontId="257" fillId="0" borderId="108" xfId="0" applyNumberFormat="1" applyFont="1" applyFill="1" applyBorder="1" applyAlignment="1">
      <alignment horizontal="center" vertical="center"/>
    </xf>
    <xf numFmtId="205" fontId="257" fillId="0" borderId="78" xfId="0" applyNumberFormat="1" applyFont="1" applyFill="1" applyBorder="1" applyAlignment="1">
      <alignment horizontal="center" vertical="center"/>
    </xf>
    <xf numFmtId="205" fontId="257" fillId="9" borderId="106" xfId="0" applyNumberFormat="1" applyFont="1" applyFill="1" applyBorder="1" applyAlignment="1">
      <alignment horizontal="center" vertical="center"/>
    </xf>
    <xf numFmtId="205" fontId="257" fillId="9" borderId="63" xfId="0" applyNumberFormat="1" applyFont="1" applyFill="1" applyBorder="1" applyAlignment="1">
      <alignment horizontal="center" vertical="center"/>
    </xf>
    <xf numFmtId="0" fontId="257" fillId="38" borderId="53" xfId="0" applyFont="1" applyFill="1" applyBorder="1" applyAlignment="1">
      <alignment horizontal="center" vertical="center"/>
    </xf>
    <xf numFmtId="0" fontId="257" fillId="38" borderId="54" xfId="0" applyFont="1" applyFill="1" applyBorder="1" applyAlignment="1">
      <alignment horizontal="center" vertical="center"/>
    </xf>
    <xf numFmtId="205" fontId="257" fillId="0" borderId="106" xfId="0" applyNumberFormat="1" applyFont="1" applyFill="1" applyBorder="1" applyAlignment="1">
      <alignment horizontal="center" vertical="center" wrapText="1"/>
    </xf>
    <xf numFmtId="205" fontId="257" fillId="0" borderId="63" xfId="0" applyNumberFormat="1" applyFont="1" applyFill="1" applyBorder="1" applyAlignment="1">
      <alignment horizontal="center" vertical="center" wrapText="1"/>
    </xf>
    <xf numFmtId="0" fontId="259" fillId="0" borderId="60" xfId="0" applyFont="1" applyFill="1" applyBorder="1" applyAlignment="1" applyProtection="1">
      <alignment horizontal="left" vertical="center"/>
    </xf>
    <xf numFmtId="0" fontId="259" fillId="0" borderId="63" xfId="0" applyFont="1" applyFill="1" applyBorder="1" applyAlignment="1" applyProtection="1">
      <alignment horizontal="left" vertical="center"/>
    </xf>
    <xf numFmtId="0" fontId="259" fillId="0" borderId="119" xfId="0" applyFont="1" applyFill="1" applyBorder="1" applyAlignment="1" applyProtection="1">
      <alignment horizontal="left" vertical="center"/>
    </xf>
    <xf numFmtId="0" fontId="259" fillId="0" borderId="4" xfId="0" applyFont="1" applyFill="1" applyBorder="1" applyAlignment="1" applyProtection="1">
      <alignment horizontal="left" vertical="center"/>
    </xf>
    <xf numFmtId="0" fontId="259" fillId="0" borderId="69" xfId="0" applyFont="1" applyFill="1" applyBorder="1" applyAlignment="1" applyProtection="1">
      <alignment horizontal="left" vertical="center"/>
    </xf>
    <xf numFmtId="0" fontId="259" fillId="0" borderId="10" xfId="0" applyFont="1" applyFill="1" applyBorder="1" applyAlignment="1" applyProtection="1">
      <alignment horizontal="left" vertical="center"/>
    </xf>
    <xf numFmtId="0" fontId="269" fillId="0" borderId="3" xfId="0" applyFont="1" applyFill="1" applyBorder="1" applyAlignment="1" applyProtection="1">
      <alignment horizontal="left" vertical="center"/>
    </xf>
    <xf numFmtId="0" fontId="269" fillId="0" borderId="4" xfId="0" applyFont="1" applyFill="1" applyBorder="1" applyAlignment="1" applyProtection="1">
      <alignment horizontal="left" vertical="center"/>
    </xf>
    <xf numFmtId="0" fontId="269" fillId="0" borderId="10" xfId="0" applyFont="1" applyFill="1" applyBorder="1" applyAlignment="1" applyProtection="1">
      <alignment horizontal="left" vertical="center"/>
    </xf>
    <xf numFmtId="0" fontId="259" fillId="0" borderId="3" xfId="0" applyNumberFormat="1" applyFont="1" applyFill="1" applyBorder="1" applyAlignment="1" applyProtection="1">
      <alignment horizontal="left" vertical="center"/>
    </xf>
    <xf numFmtId="0" fontId="259" fillId="0" borderId="4" xfId="0" applyNumberFormat="1" applyFont="1" applyFill="1" applyBorder="1" applyAlignment="1" applyProtection="1">
      <alignment horizontal="left" vertical="center"/>
    </xf>
    <xf numFmtId="0" fontId="259" fillId="0" borderId="10" xfId="0" applyNumberFormat="1" applyFont="1" applyFill="1" applyBorder="1" applyAlignment="1" applyProtection="1">
      <alignment horizontal="left" vertical="center"/>
    </xf>
    <xf numFmtId="0" fontId="257" fillId="0" borderId="106" xfId="0" applyFont="1" applyFill="1" applyBorder="1" applyAlignment="1">
      <alignment horizontal="left" vertical="center" shrinkToFit="1"/>
    </xf>
    <xf numFmtId="0" fontId="257" fillId="0" borderId="63" xfId="0" applyFont="1" applyFill="1" applyBorder="1" applyAlignment="1">
      <alignment horizontal="left" vertical="center" shrinkToFit="1"/>
    </xf>
    <xf numFmtId="0" fontId="257" fillId="0" borderId="119" xfId="0" applyFont="1" applyFill="1" applyBorder="1" applyAlignment="1">
      <alignment horizontal="left" vertical="center" shrinkToFit="1"/>
    </xf>
    <xf numFmtId="0" fontId="257" fillId="0" borderId="45" xfId="0" applyFont="1" applyFill="1" applyBorder="1" applyAlignment="1">
      <alignment horizontal="left" vertical="center" shrinkToFit="1"/>
    </xf>
    <xf numFmtId="0" fontId="257" fillId="0" borderId="1" xfId="0" applyFont="1" applyFill="1" applyBorder="1" applyAlignment="1">
      <alignment horizontal="left" vertical="center" shrinkToFit="1"/>
    </xf>
    <xf numFmtId="0" fontId="257" fillId="0" borderId="46" xfId="0" applyFont="1" applyFill="1" applyBorder="1" applyAlignment="1">
      <alignment horizontal="left" vertical="center" shrinkToFit="1"/>
    </xf>
    <xf numFmtId="0" fontId="257" fillId="45" borderId="73" xfId="0" applyFont="1" applyFill="1" applyBorder="1" applyAlignment="1" applyProtection="1">
      <alignment horizontal="center" vertical="center"/>
    </xf>
    <xf numFmtId="0" fontId="257" fillId="45" borderId="28" xfId="0" applyFont="1" applyFill="1" applyBorder="1" applyAlignment="1" applyProtection="1">
      <alignment horizontal="center" vertical="center"/>
    </xf>
    <xf numFmtId="0" fontId="265" fillId="16" borderId="4" xfId="0" applyFont="1" applyFill="1" applyBorder="1" applyAlignment="1" applyProtection="1">
      <alignment horizontal="left" vertical="center"/>
    </xf>
    <xf numFmtId="0" fontId="278" fillId="16" borderId="108" xfId="0" applyFont="1" applyFill="1" applyBorder="1" applyAlignment="1" applyProtection="1">
      <alignment horizontal="left" vertical="center"/>
    </xf>
    <xf numFmtId="0" fontId="278" fillId="16" borderId="78" xfId="0" applyFont="1" applyFill="1" applyBorder="1" applyAlignment="1" applyProtection="1">
      <alignment horizontal="left" vertical="center"/>
    </xf>
    <xf numFmtId="0" fontId="279" fillId="16" borderId="107" xfId="0" applyFont="1" applyFill="1" applyBorder="1" applyAlignment="1" applyProtection="1">
      <alignment horizontal="left" vertical="center"/>
    </xf>
    <xf numFmtId="0" fontId="279" fillId="16" borderId="10" xfId="0" applyFont="1" applyFill="1" applyBorder="1" applyAlignment="1" applyProtection="1">
      <alignment horizontal="left" vertical="center"/>
    </xf>
    <xf numFmtId="0" fontId="279" fillId="16" borderId="75" xfId="0" applyFont="1" applyFill="1" applyBorder="1" applyAlignment="1" applyProtection="1">
      <alignment horizontal="left" vertical="center"/>
    </xf>
    <xf numFmtId="0" fontId="279" fillId="16" borderId="26" xfId="0" applyFont="1" applyFill="1" applyBorder="1" applyAlignment="1" applyProtection="1">
      <alignment horizontal="left" vertical="center"/>
    </xf>
    <xf numFmtId="203" fontId="261" fillId="16" borderId="60" xfId="0" applyNumberFormat="1" applyFont="1" applyFill="1" applyBorder="1" applyAlignment="1" applyProtection="1">
      <alignment horizontal="left" vertical="center"/>
    </xf>
    <xf numFmtId="203" fontId="261" fillId="16" borderId="63" xfId="0" applyNumberFormat="1" applyFont="1" applyFill="1" applyBorder="1" applyAlignment="1" applyProtection="1">
      <alignment horizontal="left" vertical="center"/>
    </xf>
    <xf numFmtId="203" fontId="261" fillId="16" borderId="61" xfId="0" applyNumberFormat="1" applyFont="1" applyFill="1" applyBorder="1" applyAlignment="1" applyProtection="1">
      <alignment horizontal="left" vertical="center"/>
    </xf>
    <xf numFmtId="0" fontId="264" fillId="41" borderId="92" xfId="0" applyFont="1" applyFill="1" applyBorder="1" applyAlignment="1">
      <alignment horizontal="left" vertical="center"/>
    </xf>
    <xf numFmtId="0" fontId="264" fillId="41" borderId="38" xfId="0" applyFont="1" applyFill="1" applyBorder="1" applyAlignment="1">
      <alignment horizontal="left" vertical="center"/>
    </xf>
    <xf numFmtId="0" fontId="264" fillId="41" borderId="95" xfId="0" applyFont="1" applyFill="1" applyBorder="1" applyAlignment="1">
      <alignment horizontal="center" vertical="center" textRotation="255"/>
    </xf>
    <xf numFmtId="0" fontId="264" fillId="41" borderId="96" xfId="0" applyFont="1" applyFill="1" applyBorder="1" applyAlignment="1">
      <alignment horizontal="center" vertical="center" textRotation="255"/>
    </xf>
    <xf numFmtId="0" fontId="257" fillId="0" borderId="38" xfId="0" applyFont="1" applyBorder="1" applyAlignment="1">
      <alignment horizontal="center" vertical="center"/>
    </xf>
    <xf numFmtId="0" fontId="257" fillId="0" borderId="64" xfId="0" applyFont="1" applyBorder="1" applyAlignment="1">
      <alignment horizontal="center" vertical="center"/>
    </xf>
    <xf numFmtId="0" fontId="265" fillId="0" borderId="3" xfId="0" applyFont="1" applyFill="1" applyBorder="1" applyAlignment="1" applyProtection="1">
      <alignment horizontal="left" vertical="center" wrapText="1"/>
    </xf>
    <xf numFmtId="0" fontId="265" fillId="0" borderId="2" xfId="0" applyFont="1" applyFill="1" applyBorder="1" applyAlignment="1" applyProtection="1">
      <alignment horizontal="left" vertical="center"/>
    </xf>
    <xf numFmtId="0" fontId="265" fillId="0" borderId="3" xfId="0" applyFont="1" applyFill="1" applyBorder="1" applyAlignment="1" applyProtection="1">
      <alignment horizontal="left" vertical="center"/>
    </xf>
    <xf numFmtId="0" fontId="265" fillId="0" borderId="68" xfId="0" applyFont="1" applyFill="1" applyBorder="1" applyAlignment="1" applyProtection="1">
      <alignment horizontal="left" vertical="center"/>
    </xf>
    <xf numFmtId="0" fontId="258" fillId="45" borderId="50" xfId="0" applyFont="1" applyFill="1" applyBorder="1" applyAlignment="1" applyProtection="1">
      <alignment horizontal="center" vertical="center"/>
    </xf>
    <xf numFmtId="0" fontId="258" fillId="45" borderId="52" xfId="0" applyFont="1" applyFill="1" applyBorder="1" applyAlignment="1" applyProtection="1">
      <alignment horizontal="center" vertical="center"/>
    </xf>
    <xf numFmtId="194" fontId="265" fillId="0" borderId="3" xfId="0" applyNumberFormat="1" applyFont="1" applyFill="1" applyBorder="1" applyAlignment="1" applyProtection="1">
      <alignment horizontal="center" vertical="center"/>
    </xf>
    <xf numFmtId="194" fontId="265" fillId="0" borderId="4" xfId="0" applyNumberFormat="1" applyFont="1" applyFill="1" applyBorder="1" applyAlignment="1" applyProtection="1">
      <alignment horizontal="center" vertical="center"/>
    </xf>
    <xf numFmtId="194" fontId="265" fillId="0" borderId="10" xfId="0" applyNumberFormat="1" applyFont="1" applyFill="1" applyBorder="1" applyAlignment="1" applyProtection="1">
      <alignment horizontal="center" vertical="center"/>
    </xf>
    <xf numFmtId="0" fontId="258" fillId="45" borderId="53" xfId="0" applyFont="1" applyFill="1" applyBorder="1" applyAlignment="1" applyProtection="1">
      <alignment horizontal="left" vertical="center"/>
    </xf>
    <xf numFmtId="0" fontId="258" fillId="45" borderId="54" xfId="0" applyFont="1" applyFill="1" applyBorder="1" applyAlignment="1" applyProtection="1">
      <alignment horizontal="left" vertical="center"/>
    </xf>
    <xf numFmtId="0" fontId="258" fillId="45" borderId="57" xfId="0" applyFont="1" applyFill="1" applyBorder="1" applyAlignment="1" applyProtection="1">
      <alignment horizontal="left" vertical="center"/>
    </xf>
    <xf numFmtId="0" fontId="271" fillId="44" borderId="35" xfId="43" applyNumberFormat="1" applyFont="1" applyFill="1" applyBorder="1" applyAlignment="1">
      <alignment horizontal="center" vertical="center"/>
    </xf>
    <xf numFmtId="0" fontId="271" fillId="44" borderId="36" xfId="43" applyNumberFormat="1" applyFont="1" applyFill="1" applyBorder="1" applyAlignment="1">
      <alignment horizontal="center" vertical="center"/>
    </xf>
    <xf numFmtId="0" fontId="271" fillId="44" borderId="39" xfId="43" applyNumberFormat="1" applyFont="1" applyFill="1" applyBorder="1" applyAlignment="1">
      <alignment horizontal="center" vertical="center"/>
    </xf>
    <xf numFmtId="0" fontId="271" fillId="48" borderId="108" xfId="43" applyNumberFormat="1" applyFont="1" applyFill="1" applyBorder="1" applyAlignment="1">
      <alignment horizontal="center" vertical="center"/>
    </xf>
    <xf numFmtId="0" fontId="271" fillId="48" borderId="78" xfId="43" applyNumberFormat="1" applyFont="1" applyFill="1" applyBorder="1" applyAlignment="1">
      <alignment horizontal="center" vertical="center"/>
    </xf>
    <xf numFmtId="0" fontId="271" fillId="48" borderId="80" xfId="43" applyNumberFormat="1" applyFont="1" applyFill="1" applyBorder="1" applyAlignment="1">
      <alignment horizontal="center" vertical="center"/>
    </xf>
    <xf numFmtId="0" fontId="267" fillId="0" borderId="35" xfId="0" applyFont="1" applyFill="1" applyBorder="1" applyAlignment="1" applyProtection="1">
      <alignment horizontal="center" vertical="center"/>
    </xf>
    <xf numFmtId="0" fontId="267" fillId="0" borderId="36" xfId="0" applyFont="1" applyFill="1" applyBorder="1" applyAlignment="1" applyProtection="1">
      <alignment horizontal="center" vertical="center"/>
    </xf>
    <xf numFmtId="0" fontId="267" fillId="0" borderId="39" xfId="0" applyFont="1" applyBorder="1" applyAlignment="1">
      <alignment horizontal="center" vertical="center"/>
    </xf>
    <xf numFmtId="0" fontId="267" fillId="0" borderId="40" xfId="0" applyFont="1" applyBorder="1" applyAlignment="1">
      <alignment horizontal="center" vertical="center"/>
    </xf>
    <xf numFmtId="0" fontId="267" fillId="0" borderId="41" xfId="0" applyFont="1" applyBorder="1" applyAlignment="1">
      <alignment horizontal="center" vertical="center"/>
    </xf>
    <xf numFmtId="0" fontId="267" fillId="0" borderId="44" xfId="0" applyFont="1" applyBorder="1" applyAlignment="1">
      <alignment horizontal="center" vertical="center"/>
    </xf>
    <xf numFmtId="205" fontId="257" fillId="0" borderId="107" xfId="0" applyNumberFormat="1" applyFont="1" applyFill="1" applyBorder="1" applyAlignment="1">
      <alignment horizontal="center" vertical="center"/>
    </xf>
    <xf numFmtId="205" fontId="257" fillId="0" borderId="4" xfId="0" applyNumberFormat="1" applyFont="1" applyFill="1" applyBorder="1" applyAlignment="1">
      <alignment horizontal="center" vertical="center"/>
    </xf>
    <xf numFmtId="0" fontId="259" fillId="0" borderId="3" xfId="0" applyFont="1" applyFill="1" applyBorder="1" applyAlignment="1" applyProtection="1">
      <alignment horizontal="left" vertical="center" shrinkToFit="1"/>
    </xf>
    <xf numFmtId="0" fontId="259" fillId="0" borderId="4" xfId="0" applyFont="1" applyFill="1" applyBorder="1" applyAlignment="1" applyProtection="1">
      <alignment horizontal="left" vertical="center" shrinkToFit="1"/>
    </xf>
    <xf numFmtId="0" fontId="259" fillId="0" borderId="69" xfId="0" applyFont="1" applyFill="1" applyBorder="1" applyAlignment="1" applyProtection="1">
      <alignment horizontal="left" vertical="center" shrinkToFit="1"/>
    </xf>
    <xf numFmtId="205" fontId="257" fillId="9" borderId="107" xfId="0" applyNumberFormat="1" applyFont="1" applyFill="1" applyBorder="1" applyAlignment="1">
      <alignment horizontal="center" vertical="center"/>
    </xf>
    <xf numFmtId="205" fontId="257" fillId="9" borderId="4" xfId="0" applyNumberFormat="1" applyFont="1" applyFill="1" applyBorder="1" applyAlignment="1">
      <alignment horizontal="center" vertical="center"/>
    </xf>
    <xf numFmtId="205" fontId="257" fillId="9" borderId="108" xfId="0" applyNumberFormat="1" applyFont="1" applyFill="1" applyBorder="1" applyAlignment="1">
      <alignment horizontal="center" vertical="center"/>
    </xf>
    <xf numFmtId="205" fontId="257" fillId="9" borderId="78" xfId="0" applyNumberFormat="1" applyFont="1" applyFill="1" applyBorder="1" applyAlignment="1">
      <alignment horizontal="center" vertical="center"/>
    </xf>
    <xf numFmtId="0" fontId="259" fillId="36" borderId="53" xfId="0" applyFont="1" applyFill="1" applyBorder="1" applyAlignment="1" applyProtection="1">
      <alignment horizontal="left" vertical="center"/>
    </xf>
    <xf numFmtId="0" fontId="259" fillId="36" borderId="55" xfId="0" applyFont="1" applyFill="1" applyBorder="1" applyAlignment="1" applyProtection="1">
      <alignment horizontal="left" vertical="center"/>
    </xf>
    <xf numFmtId="0" fontId="262" fillId="37" borderId="53" xfId="0" applyFont="1" applyFill="1" applyBorder="1" applyAlignment="1" applyProtection="1">
      <alignment horizontal="left" vertical="center"/>
    </xf>
    <xf numFmtId="0" fontId="262" fillId="37" borderId="54" xfId="0" applyFont="1" applyFill="1" applyBorder="1" applyAlignment="1" applyProtection="1">
      <alignment horizontal="left" vertical="center"/>
    </xf>
    <xf numFmtId="0" fontId="262" fillId="37" borderId="57" xfId="0" applyFont="1" applyFill="1" applyBorder="1" applyAlignment="1" applyProtection="1">
      <alignment horizontal="left" vertical="center"/>
    </xf>
    <xf numFmtId="206" fontId="259" fillId="0" borderId="56" xfId="0" applyNumberFormat="1" applyFont="1" applyFill="1" applyBorder="1" applyAlignment="1" applyProtection="1">
      <alignment horizontal="center" vertical="center"/>
    </xf>
    <xf numFmtId="206" fontId="259" fillId="0" borderId="57" xfId="0" applyNumberFormat="1" applyFont="1" applyFill="1" applyBorder="1" applyAlignment="1" applyProtection="1">
      <alignment horizontal="center" vertical="center"/>
    </xf>
    <xf numFmtId="0" fontId="259" fillId="0" borderId="77" xfId="0" applyNumberFormat="1" applyFont="1" applyFill="1" applyBorder="1" applyAlignment="1" applyProtection="1">
      <alignment horizontal="left" vertical="center"/>
    </xf>
    <xf numFmtId="0" fontId="259" fillId="0" borderId="78" xfId="0" applyNumberFormat="1" applyFont="1" applyFill="1" applyBorder="1" applyAlignment="1" applyProtection="1">
      <alignment horizontal="left" vertical="center"/>
    </xf>
    <xf numFmtId="0" fontId="259" fillId="0" borderId="79" xfId="0" applyNumberFormat="1" applyFont="1" applyFill="1" applyBorder="1" applyAlignment="1" applyProtection="1">
      <alignment horizontal="left" vertical="center"/>
    </xf>
    <xf numFmtId="0" fontId="259" fillId="37" borderId="35" xfId="0" applyFont="1" applyFill="1" applyBorder="1" applyAlignment="1" applyProtection="1">
      <alignment horizontal="left" vertical="center"/>
    </xf>
    <xf numFmtId="0" fontId="259" fillId="37" borderId="37" xfId="0" applyFont="1" applyFill="1" applyBorder="1" applyAlignment="1" applyProtection="1">
      <alignment horizontal="left" vertical="center"/>
    </xf>
    <xf numFmtId="0" fontId="259" fillId="37" borderId="45" xfId="0" applyFont="1" applyFill="1" applyBorder="1" applyAlignment="1" applyProtection="1">
      <alignment horizontal="left" vertical="center"/>
    </xf>
    <xf numFmtId="0" fontId="259" fillId="37" borderId="12" xfId="0" applyFont="1" applyFill="1" applyBorder="1" applyAlignment="1" applyProtection="1">
      <alignment horizontal="left" vertical="center"/>
    </xf>
    <xf numFmtId="0" fontId="259" fillId="37" borderId="107" xfId="0" applyFont="1" applyFill="1" applyBorder="1" applyAlignment="1" applyProtection="1">
      <alignment horizontal="left" vertical="center"/>
    </xf>
    <xf numFmtId="0" fontId="259" fillId="37" borderId="10" xfId="0" applyFont="1" applyFill="1" applyBorder="1" applyAlignment="1" applyProtection="1">
      <alignment horizontal="left" vertical="center"/>
    </xf>
    <xf numFmtId="0" fontId="259" fillId="37" borderId="48" xfId="0" applyFont="1" applyFill="1" applyBorder="1" applyAlignment="1" applyProtection="1">
      <alignment horizontal="left" vertical="center"/>
    </xf>
    <xf numFmtId="0" fontId="259" fillId="37" borderId="9" xfId="0" applyFont="1" applyFill="1" applyBorder="1" applyAlignment="1" applyProtection="1">
      <alignment horizontal="left" vertical="center"/>
    </xf>
    <xf numFmtId="0" fontId="269" fillId="37" borderId="107" xfId="0" applyFont="1" applyFill="1" applyBorder="1" applyAlignment="1" applyProtection="1">
      <alignment horizontal="left" vertical="center"/>
    </xf>
    <xf numFmtId="0" fontId="269" fillId="37" borderId="10" xfId="0" applyFont="1" applyFill="1" applyBorder="1" applyAlignment="1" applyProtection="1">
      <alignment horizontal="left" vertical="center"/>
    </xf>
    <xf numFmtId="0" fontId="259" fillId="0" borderId="38" xfId="0" applyFont="1" applyFill="1" applyBorder="1" applyAlignment="1" applyProtection="1">
      <alignment horizontal="left" vertical="center"/>
    </xf>
    <xf numFmtId="0" fontId="259" fillId="0" borderId="64" xfId="0" applyFont="1" applyFill="1" applyBorder="1" applyAlignment="1" applyProtection="1">
      <alignment horizontal="left" vertical="center"/>
    </xf>
    <xf numFmtId="207" fontId="257" fillId="0" borderId="59" xfId="0" applyNumberFormat="1" applyFont="1" applyFill="1" applyBorder="1" applyAlignment="1" applyProtection="1">
      <alignment horizontal="center" vertical="center"/>
    </xf>
    <xf numFmtId="207" fontId="257" fillId="0" borderId="62" xfId="0" applyNumberFormat="1" applyFont="1" applyFill="1" applyBorder="1" applyAlignment="1" applyProtection="1">
      <alignment horizontal="center" vertical="center"/>
    </xf>
    <xf numFmtId="207" fontId="257" fillId="0" borderId="76" xfId="0" applyNumberFormat="1" applyFont="1" applyFill="1" applyBorder="1" applyAlignment="1" applyProtection="1">
      <alignment horizontal="center" vertical="center"/>
    </xf>
    <xf numFmtId="0" fontId="257" fillId="0" borderId="26" xfId="0" applyFont="1" applyFill="1" applyBorder="1" applyAlignment="1" applyProtection="1">
      <alignment vertical="center" textRotation="255"/>
    </xf>
    <xf numFmtId="0" fontId="257" fillId="0" borderId="27" xfId="0" applyFont="1" applyBorder="1" applyAlignment="1">
      <alignment vertical="center"/>
    </xf>
    <xf numFmtId="0" fontId="257" fillId="0" borderId="28" xfId="0" applyFont="1" applyBorder="1" applyAlignment="1">
      <alignment vertical="center"/>
    </xf>
    <xf numFmtId="0" fontId="257" fillId="0" borderId="26" xfId="0" applyFont="1" applyFill="1" applyBorder="1" applyAlignment="1" applyProtection="1">
      <alignment horizontal="center" vertical="center" textRotation="255"/>
    </xf>
    <xf numFmtId="0" fontId="257" fillId="0" borderId="27" xfId="0" applyFont="1" applyFill="1" applyBorder="1" applyAlignment="1">
      <alignment vertical="center"/>
    </xf>
    <xf numFmtId="0" fontId="257" fillId="0" borderId="28" xfId="0" applyFont="1" applyFill="1" applyBorder="1" applyAlignment="1">
      <alignment vertical="center"/>
    </xf>
    <xf numFmtId="0" fontId="257" fillId="0" borderId="107" xfId="0" applyFont="1" applyFill="1" applyBorder="1" applyAlignment="1">
      <alignment horizontal="left" vertical="center" shrinkToFit="1"/>
    </xf>
    <xf numFmtId="0" fontId="257" fillId="0" borderId="4" xfId="0" applyFont="1" applyFill="1" applyBorder="1" applyAlignment="1">
      <alignment horizontal="left" vertical="center" shrinkToFit="1"/>
    </xf>
    <xf numFmtId="0" fontId="257" fillId="0" borderId="69" xfId="0" applyFont="1" applyFill="1" applyBorder="1" applyAlignment="1">
      <alignment horizontal="left" vertical="center" shrinkToFit="1"/>
    </xf>
    <xf numFmtId="0" fontId="257" fillId="0" borderId="48" xfId="0" applyFont="1" applyFill="1" applyBorder="1" applyAlignment="1">
      <alignment horizontal="left" vertical="center" shrinkToFit="1"/>
    </xf>
    <xf numFmtId="0" fontId="257" fillId="0" borderId="5" xfId="0" applyFont="1" applyFill="1" applyBorder="1" applyAlignment="1">
      <alignment horizontal="left" vertical="center" shrinkToFit="1"/>
    </xf>
    <xf numFmtId="0" fontId="257" fillId="0" borderId="49" xfId="0" applyFont="1" applyFill="1" applyBorder="1" applyAlignment="1">
      <alignment horizontal="left" vertical="center" shrinkToFit="1"/>
    </xf>
    <xf numFmtId="0" fontId="271" fillId="44" borderId="106" xfId="43" applyNumberFormat="1" applyFont="1" applyFill="1" applyBorder="1" applyAlignment="1">
      <alignment horizontal="center" vertical="center"/>
    </xf>
    <xf numFmtId="0" fontId="271" fillId="44" borderId="63" xfId="43" applyNumberFormat="1" applyFont="1" applyFill="1" applyBorder="1" applyAlignment="1">
      <alignment horizontal="center" vertical="center"/>
    </xf>
    <xf numFmtId="0" fontId="271" fillId="44" borderId="119" xfId="43" applyNumberFormat="1" applyFont="1" applyFill="1" applyBorder="1" applyAlignment="1">
      <alignment horizontal="center" vertical="center"/>
    </xf>
    <xf numFmtId="0" fontId="283" fillId="0" borderId="107" xfId="43" applyNumberFormat="1" applyFont="1" applyBorder="1" applyAlignment="1">
      <alignment horizontal="left" vertical="top" wrapText="1"/>
    </xf>
    <xf numFmtId="0" fontId="283" fillId="0" borderId="4" xfId="43" applyNumberFormat="1" applyFont="1" applyBorder="1" applyAlignment="1">
      <alignment horizontal="left" vertical="top" wrapText="1"/>
    </xf>
    <xf numFmtId="0" fontId="283" fillId="0" borderId="69" xfId="43" applyNumberFormat="1" applyFont="1" applyBorder="1" applyAlignment="1">
      <alignment horizontal="left" vertical="top" wrapText="1"/>
    </xf>
    <xf numFmtId="0" fontId="283" fillId="0" borderId="108" xfId="43" applyNumberFormat="1" applyFont="1" applyBorder="1" applyAlignment="1">
      <alignment horizontal="left" vertical="top" wrapText="1"/>
    </xf>
    <xf numFmtId="0" fontId="283" fillId="0" borderId="78" xfId="43" applyNumberFormat="1" applyFont="1" applyBorder="1" applyAlignment="1">
      <alignment horizontal="left" vertical="top" wrapText="1"/>
    </xf>
    <xf numFmtId="0" fontId="283" fillId="0" borderId="80" xfId="43" applyNumberFormat="1" applyFont="1" applyBorder="1" applyAlignment="1">
      <alignment horizontal="left" vertical="top" wrapText="1"/>
    </xf>
    <xf numFmtId="0" fontId="260" fillId="0" borderId="56" xfId="43" applyNumberFormat="1" applyFont="1" applyFill="1" applyBorder="1" applyAlignment="1">
      <alignment horizontal="center" vertical="center"/>
    </xf>
    <xf numFmtId="0" fontId="260" fillId="0" borderId="54" xfId="43" applyNumberFormat="1" applyFont="1" applyFill="1" applyBorder="1" applyAlignment="1">
      <alignment horizontal="center" vertical="center"/>
    </xf>
    <xf numFmtId="0" fontId="260" fillId="0" borderId="57" xfId="43" applyNumberFormat="1" applyFont="1" applyFill="1" applyBorder="1" applyAlignment="1">
      <alignment horizontal="center" vertical="center"/>
    </xf>
    <xf numFmtId="0" fontId="258" fillId="42" borderId="53" xfId="0" applyFont="1" applyFill="1" applyBorder="1" applyAlignment="1" applyProtection="1">
      <alignment horizontal="center" vertical="center"/>
    </xf>
    <xf numFmtId="0" fontId="258" fillId="42" borderId="54" xfId="0" applyFont="1" applyFill="1" applyBorder="1" applyAlignment="1" applyProtection="1">
      <alignment horizontal="center" vertical="center"/>
    </xf>
    <xf numFmtId="0" fontId="258" fillId="42" borderId="57" xfId="0" applyFont="1" applyFill="1" applyBorder="1" applyAlignment="1" applyProtection="1">
      <alignment horizontal="center" vertical="center"/>
    </xf>
    <xf numFmtId="0" fontId="257" fillId="13" borderId="53" xfId="0" applyFont="1" applyFill="1" applyBorder="1" applyAlignment="1" applyProtection="1">
      <alignment horizontal="center" vertical="center"/>
    </xf>
    <xf numFmtId="0" fontId="257" fillId="13" borderId="57" xfId="0" applyFont="1" applyFill="1" applyBorder="1" applyAlignment="1" applyProtection="1">
      <alignment horizontal="center" vertical="center"/>
    </xf>
    <xf numFmtId="0" fontId="264" fillId="43" borderId="53" xfId="0" applyFont="1" applyFill="1" applyBorder="1" applyAlignment="1" applyProtection="1">
      <alignment horizontal="center" vertical="center"/>
    </xf>
    <xf numFmtId="0" fontId="264" fillId="43" borderId="57" xfId="0" applyFont="1" applyFill="1" applyBorder="1" applyAlignment="1" applyProtection="1">
      <alignment horizontal="center" vertical="center"/>
    </xf>
    <xf numFmtId="0" fontId="257" fillId="13" borderId="58" xfId="0" applyFont="1" applyFill="1" applyBorder="1" applyAlignment="1">
      <alignment horizontal="center" vertical="center"/>
    </xf>
    <xf numFmtId="0" fontId="257" fillId="13" borderId="103" xfId="0" applyFont="1" applyFill="1" applyBorder="1" applyAlignment="1">
      <alignment horizontal="center" vertical="center"/>
    </xf>
    <xf numFmtId="0" fontId="257" fillId="13" borderId="243" xfId="0" applyFont="1" applyFill="1" applyBorder="1" applyAlignment="1">
      <alignment horizontal="center" vertical="center"/>
    </xf>
    <xf numFmtId="49" fontId="257" fillId="42" borderId="58" xfId="0" applyNumberFormat="1" applyFont="1" applyFill="1" applyBorder="1" applyAlignment="1">
      <alignment horizontal="center" vertical="center"/>
    </xf>
    <xf numFmtId="49" fontId="257" fillId="42" borderId="103" xfId="0" applyNumberFormat="1" applyFont="1" applyFill="1" applyBorder="1" applyAlignment="1">
      <alignment horizontal="center" vertical="center"/>
    </xf>
    <xf numFmtId="49" fontId="257" fillId="42" borderId="243" xfId="0" applyNumberFormat="1" applyFont="1" applyFill="1" applyBorder="1" applyAlignment="1">
      <alignment horizontal="center" vertical="center"/>
    </xf>
    <xf numFmtId="0" fontId="257" fillId="0" borderId="43" xfId="0" applyNumberFormat="1" applyFont="1" applyBorder="1" applyAlignment="1">
      <alignment horizontal="center" vertical="center"/>
    </xf>
    <xf numFmtId="0" fontId="257" fillId="0" borderId="109" xfId="0" applyNumberFormat="1" applyFont="1" applyBorder="1" applyAlignment="1">
      <alignment horizontal="center" vertical="center"/>
    </xf>
    <xf numFmtId="0" fontId="264" fillId="47" borderId="58" xfId="0" applyFont="1" applyFill="1" applyBorder="1" applyAlignment="1" applyProtection="1">
      <alignment horizontal="center" vertical="center"/>
    </xf>
    <xf numFmtId="0" fontId="264" fillId="47" borderId="243" xfId="0" applyFont="1" applyFill="1" applyBorder="1" applyAlignment="1" applyProtection="1">
      <alignment horizontal="center" vertical="center"/>
    </xf>
    <xf numFmtId="0" fontId="264" fillId="48" borderId="53" xfId="0" applyFont="1" applyFill="1" applyBorder="1" applyAlignment="1" applyProtection="1">
      <alignment horizontal="left" vertical="center"/>
    </xf>
    <xf numFmtId="0" fontId="264" fillId="48" borderId="54" xfId="0" applyFont="1" applyFill="1" applyBorder="1" applyAlignment="1" applyProtection="1">
      <alignment horizontal="left" vertical="center"/>
    </xf>
    <xf numFmtId="0" fontId="264" fillId="48" borderId="57" xfId="0" applyFont="1" applyFill="1" applyBorder="1" applyAlignment="1" applyProtection="1">
      <alignment horizontal="left" vertical="center"/>
    </xf>
    <xf numFmtId="0" fontId="257" fillId="0" borderId="108" xfId="0" applyFont="1" applyFill="1" applyBorder="1" applyAlignment="1">
      <alignment horizontal="left" vertical="center" shrinkToFit="1"/>
    </xf>
    <xf numFmtId="0" fontId="257" fillId="0" borderId="78" xfId="0" applyFont="1" applyFill="1" applyBorder="1" applyAlignment="1">
      <alignment horizontal="left" vertical="center" shrinkToFit="1"/>
    </xf>
    <xf numFmtId="0" fontId="257" fillId="0" borderId="80" xfId="0" applyFont="1" applyFill="1" applyBorder="1" applyAlignment="1">
      <alignment horizontal="left" vertical="center" shrinkToFit="1"/>
    </xf>
    <xf numFmtId="0" fontId="40" fillId="0" borderId="294" xfId="0" applyFont="1" applyFill="1" applyBorder="1" applyAlignment="1" applyProtection="1">
      <alignment horizontal="center" vertical="center" wrapText="1"/>
    </xf>
    <xf numFmtId="0" fontId="40" fillId="0" borderId="293" xfId="0" applyFont="1" applyFill="1" applyBorder="1" applyAlignment="1" applyProtection="1">
      <alignment horizontal="center" vertical="center" wrapText="1"/>
    </xf>
    <xf numFmtId="0" fontId="40" fillId="0" borderId="295" xfId="0" applyFont="1" applyFill="1" applyBorder="1" applyAlignment="1" applyProtection="1">
      <alignment horizontal="center" vertical="center" wrapText="1"/>
    </xf>
    <xf numFmtId="0" fontId="290" fillId="0" borderId="75" xfId="43" applyNumberFormat="1" applyFont="1" applyFill="1" applyBorder="1" applyAlignment="1">
      <alignment horizontal="center" vertical="center"/>
    </xf>
    <xf numFmtId="0" fontId="290" fillId="0" borderId="62" xfId="43" applyNumberFormat="1" applyFont="1" applyFill="1" applyBorder="1" applyAlignment="1">
      <alignment horizontal="center" vertical="center"/>
    </xf>
    <xf numFmtId="0" fontId="290" fillId="0" borderId="73" xfId="43" applyNumberFormat="1" applyFont="1" applyFill="1" applyBorder="1" applyAlignment="1">
      <alignment horizontal="center" vertical="center"/>
    </xf>
    <xf numFmtId="0" fontId="290" fillId="0" borderId="76" xfId="43" applyNumberFormat="1" applyFont="1" applyFill="1" applyBorder="1" applyAlignment="1">
      <alignment horizontal="center" vertical="center"/>
    </xf>
    <xf numFmtId="0" fontId="291" fillId="3" borderId="3" xfId="0" applyFont="1" applyFill="1" applyBorder="1" applyAlignment="1" applyProtection="1">
      <alignment horizontal="right" vertical="center"/>
    </xf>
    <xf numFmtId="0" fontId="291" fillId="3" borderId="4" xfId="0" applyFont="1" applyFill="1" applyBorder="1" applyAlignment="1" applyProtection="1">
      <alignment horizontal="right" vertical="center"/>
    </xf>
    <xf numFmtId="0" fontId="291" fillId="3" borderId="10" xfId="0" applyFont="1" applyFill="1" applyBorder="1" applyAlignment="1" applyProtection="1">
      <alignment horizontal="right" vertical="center"/>
    </xf>
    <xf numFmtId="0" fontId="291" fillId="9" borderId="5" xfId="0" applyFont="1" applyFill="1" applyBorder="1" applyAlignment="1" applyProtection="1">
      <alignment horizontal="right" vertical="center"/>
    </xf>
    <xf numFmtId="0" fontId="290" fillId="0" borderId="92" xfId="43" applyNumberFormat="1" applyFont="1" applyFill="1" applyBorder="1" applyAlignment="1">
      <alignment horizontal="center" vertical="center"/>
    </xf>
    <xf numFmtId="0" fontId="290" fillId="0" borderId="95" xfId="43" applyNumberFormat="1" applyFont="1" applyFill="1" applyBorder="1" applyAlignment="1">
      <alignment horizontal="center" vertical="center"/>
    </xf>
    <xf numFmtId="0" fontId="264" fillId="50" borderId="106" xfId="0" applyFont="1" applyFill="1" applyBorder="1" applyAlignment="1" applyProtection="1">
      <alignment horizontal="center" vertical="center"/>
    </xf>
    <xf numFmtId="0" fontId="264" fillId="50" borderId="63" xfId="0" applyFont="1" applyFill="1" applyBorder="1" applyAlignment="1" applyProtection="1">
      <alignment horizontal="center" vertical="center"/>
    </xf>
    <xf numFmtId="0" fontId="264" fillId="50" borderId="119" xfId="0" applyFont="1" applyFill="1" applyBorder="1" applyAlignment="1" applyProtection="1">
      <alignment horizontal="center" vertical="center"/>
    </xf>
    <xf numFmtId="0" fontId="250" fillId="26" borderId="75" xfId="0" applyFont="1" applyFill="1" applyBorder="1" applyAlignment="1">
      <alignment horizontal="center" vertical="center"/>
    </xf>
    <xf numFmtId="0" fontId="250" fillId="26" borderId="26" xfId="0" applyFont="1" applyFill="1" applyBorder="1" applyAlignment="1">
      <alignment horizontal="center" vertical="center"/>
    </xf>
    <xf numFmtId="0" fontId="248" fillId="24" borderId="58" xfId="0" applyFont="1" applyFill="1" applyBorder="1" applyAlignment="1">
      <alignment horizontal="center" vertical="center" shrinkToFit="1"/>
    </xf>
    <xf numFmtId="0" fontId="248" fillId="24" borderId="103" xfId="0" applyFont="1" applyFill="1" applyBorder="1" applyAlignment="1">
      <alignment horizontal="center" vertical="center" shrinkToFit="1"/>
    </xf>
    <xf numFmtId="0" fontId="250" fillId="0" borderId="59" xfId="0" applyFont="1" applyBorder="1" applyAlignment="1">
      <alignment horizontal="center" vertical="center"/>
    </xf>
    <xf numFmtId="0" fontId="250" fillId="0" borderId="93" xfId="0" applyFont="1" applyBorder="1" applyAlignment="1">
      <alignment horizontal="center" vertical="center"/>
    </xf>
    <xf numFmtId="0" fontId="250" fillId="25" borderId="92" xfId="0" applyFont="1" applyFill="1" applyBorder="1" applyAlignment="1">
      <alignment horizontal="center" vertical="center"/>
    </xf>
    <xf numFmtId="0" fontId="250" fillId="25" borderId="38" xfId="0" applyFont="1" applyFill="1" applyBorder="1" applyAlignment="1">
      <alignment horizontal="center" vertical="center"/>
    </xf>
    <xf numFmtId="0" fontId="250" fillId="25" borderId="96" xfId="0" applyFont="1" applyFill="1" applyBorder="1" applyAlignment="1">
      <alignment horizontal="center" vertical="center"/>
    </xf>
    <xf numFmtId="0" fontId="250" fillId="25" borderId="43" xfId="0" applyFont="1" applyFill="1" applyBorder="1" applyAlignment="1">
      <alignment horizontal="center" vertical="center"/>
    </xf>
    <xf numFmtId="0" fontId="250" fillId="26" borderId="73" xfId="0" applyFont="1" applyFill="1" applyBorder="1" applyAlignment="1">
      <alignment horizontal="center" vertical="center"/>
    </xf>
    <xf numFmtId="0" fontId="250" fillId="26" borderId="28" xfId="0" applyFont="1" applyFill="1" applyBorder="1" applyAlignment="1">
      <alignment horizontal="center" vertical="center"/>
    </xf>
    <xf numFmtId="0" fontId="250" fillId="28" borderId="58" xfId="0" applyFont="1" applyFill="1" applyBorder="1" applyAlignment="1">
      <alignment horizontal="center" vertical="center"/>
    </xf>
    <xf numFmtId="0" fontId="250" fillId="28" borderId="103" xfId="0" applyFont="1" applyFill="1" applyBorder="1" applyAlignment="1">
      <alignment horizontal="center" vertical="center"/>
    </xf>
    <xf numFmtId="0" fontId="248" fillId="29" borderId="58" xfId="0" applyFont="1" applyFill="1" applyBorder="1" applyAlignment="1">
      <alignment horizontal="center"/>
    </xf>
    <xf numFmtId="0" fontId="248" fillId="29" borderId="103" xfId="0" applyFont="1" applyFill="1" applyBorder="1" applyAlignment="1">
      <alignment horizontal="center"/>
    </xf>
    <xf numFmtId="0" fontId="250" fillId="30" borderId="73" xfId="0" applyFont="1" applyFill="1" applyBorder="1" applyAlignment="1">
      <alignment horizontal="center" vertical="center"/>
    </xf>
    <xf numFmtId="0" fontId="250" fillId="30" borderId="28" xfId="0" applyFont="1" applyFill="1" applyBorder="1" applyAlignment="1">
      <alignment horizontal="center" vertical="center"/>
    </xf>
    <xf numFmtId="0" fontId="250" fillId="30" borderId="95" xfId="0" applyFont="1" applyFill="1" applyBorder="1" applyAlignment="1">
      <alignment horizontal="center" vertical="center"/>
    </xf>
    <xf numFmtId="0" fontId="250" fillId="30" borderId="2" xfId="0" applyFont="1" applyFill="1" applyBorder="1" applyAlignment="1">
      <alignment horizontal="center" vertical="center"/>
    </xf>
    <xf numFmtId="0" fontId="254" fillId="32" borderId="59" xfId="0" applyFont="1" applyFill="1" applyBorder="1" applyAlignment="1" applyProtection="1">
      <alignment horizontal="center" vertical="center"/>
      <protection locked="0"/>
    </xf>
    <xf numFmtId="0" fontId="254" fillId="32" borderId="62" xfId="0" applyFont="1" applyFill="1" applyBorder="1" applyAlignment="1" applyProtection="1">
      <alignment horizontal="center" vertical="center"/>
      <protection locked="0"/>
    </xf>
    <xf numFmtId="0" fontId="254" fillId="32" borderId="76" xfId="0" applyFont="1" applyFill="1" applyBorder="1" applyAlignment="1" applyProtection="1">
      <alignment horizontal="center" vertical="center"/>
      <protection locked="0"/>
    </xf>
    <xf numFmtId="0" fontId="254" fillId="0" borderId="59" xfId="0" applyFont="1" applyBorder="1" applyAlignment="1">
      <alignment horizontal="center" vertical="center"/>
    </xf>
    <xf numFmtId="0" fontId="254" fillId="0" borderId="62" xfId="0" applyFont="1" applyBorder="1" applyAlignment="1">
      <alignment horizontal="center" vertical="center"/>
    </xf>
    <xf numFmtId="0" fontId="254" fillId="0" borderId="76" xfId="0" applyFont="1" applyBorder="1" applyAlignment="1">
      <alignment horizontal="center" vertical="center"/>
    </xf>
    <xf numFmtId="216" fontId="250" fillId="8" borderId="59" xfId="0" applyNumberFormat="1" applyFont="1" applyFill="1" applyBorder="1" applyAlignment="1">
      <alignment horizontal="center" vertical="center"/>
    </xf>
    <xf numFmtId="192" fontId="250" fillId="8" borderId="62" xfId="0" applyNumberFormat="1" applyFont="1" applyFill="1" applyBorder="1" applyAlignment="1">
      <alignment horizontal="center" vertical="center"/>
    </xf>
    <xf numFmtId="192" fontId="250" fillId="8" borderId="76" xfId="0" applyNumberFormat="1" applyFont="1" applyFill="1" applyBorder="1" applyAlignment="1">
      <alignment horizontal="center" vertical="center"/>
    </xf>
    <xf numFmtId="216" fontId="250" fillId="0" borderId="59" xfId="0" applyNumberFormat="1" applyFont="1" applyFill="1" applyBorder="1" applyAlignment="1">
      <alignment horizontal="center" vertical="center"/>
    </xf>
    <xf numFmtId="192" fontId="250" fillId="0" borderId="62" xfId="0" applyNumberFormat="1" applyFont="1" applyFill="1" applyBorder="1" applyAlignment="1">
      <alignment horizontal="center" vertical="center"/>
    </xf>
    <xf numFmtId="192" fontId="250" fillId="0" borderId="76" xfId="0" applyNumberFormat="1" applyFont="1" applyFill="1" applyBorder="1" applyAlignment="1">
      <alignment horizontal="center" vertical="center"/>
    </xf>
    <xf numFmtId="0" fontId="250" fillId="30" borderId="96" xfId="0" applyFont="1" applyFill="1" applyBorder="1" applyAlignment="1">
      <alignment horizontal="center" vertical="center"/>
    </xf>
    <xf numFmtId="0" fontId="250" fillId="30" borderId="43" xfId="0" applyFont="1" applyFill="1" applyBorder="1" applyAlignment="1">
      <alignment horizontal="center" vertical="center"/>
    </xf>
    <xf numFmtId="0" fontId="250" fillId="0" borderId="35" xfId="0" applyFont="1" applyBorder="1" applyAlignment="1">
      <alignment horizontal="center" vertical="center"/>
    </xf>
    <xf numFmtId="0" fontId="250" fillId="0" borderId="37" xfId="0" applyFont="1" applyBorder="1" applyAlignment="1">
      <alignment horizontal="center" vertical="center"/>
    </xf>
    <xf numFmtId="0" fontId="250" fillId="27" borderId="58" xfId="0" applyFont="1" applyFill="1" applyBorder="1" applyAlignment="1">
      <alignment horizontal="center" vertical="center"/>
    </xf>
    <xf numFmtId="0" fontId="250" fillId="27" borderId="103" xfId="0" applyFont="1" applyFill="1" applyBorder="1" applyAlignment="1">
      <alignment horizontal="center" vertical="center"/>
    </xf>
    <xf numFmtId="0" fontId="249" fillId="0" borderId="59" xfId="0" applyFont="1" applyBorder="1" applyAlignment="1">
      <alignment horizontal="center" vertical="center"/>
    </xf>
    <xf numFmtId="0" fontId="249" fillId="0" borderId="62" xfId="0" applyFont="1" applyBorder="1" applyAlignment="1">
      <alignment horizontal="center" vertical="center"/>
    </xf>
    <xf numFmtId="0" fontId="249" fillId="0" borderId="76" xfId="0" applyFont="1" applyBorder="1" applyAlignment="1">
      <alignment horizontal="center" vertical="center"/>
    </xf>
  </cellXfs>
  <cellStyles count="2021">
    <cellStyle name="Calc Currency (0)" xfId="20"/>
    <cellStyle name="Calc Currency (0) 2" xfId="551"/>
    <cellStyle name="Grey" xfId="21"/>
    <cellStyle name="Header1" xfId="22"/>
    <cellStyle name="Header2" xfId="23"/>
    <cellStyle name="Input [yellow]" xfId="24"/>
    <cellStyle name="Normal - Style1" xfId="25"/>
    <cellStyle name="Normal - Style1 2" xfId="552"/>
    <cellStyle name="Normal_#18-Internet" xfId="26"/>
    <cellStyle name="Percent [2]" xfId="27"/>
    <cellStyle name="パーセント" xfId="2" builtinId="5"/>
    <cellStyle name="パーセント 2" xfId="28"/>
    <cellStyle name="パーセント 3" xfId="71"/>
    <cellStyle name="ハイパーリンク" xfId="6" builtinId="8"/>
    <cellStyle name="桁区切り" xfId="1" builtinId="6"/>
    <cellStyle name="桁区切り 2" xfId="29"/>
    <cellStyle name="桁区切り 2 2" xfId="30"/>
    <cellStyle name="桁区切り 2 3" xfId="44"/>
    <cellStyle name="桁区切り 2 3 2" xfId="554"/>
    <cellStyle name="桁区切り 3" xfId="31"/>
    <cellStyle name="桁区切り 4" xfId="45"/>
    <cellStyle name="桁区切り 5" xfId="70"/>
    <cellStyle name="桁区切り 6" xfId="549"/>
    <cellStyle name="桁区切り 6 2" xfId="1041"/>
    <cellStyle name="桁区切り 6 2 2" xfId="2017"/>
    <cellStyle name="桁区切り 6 3" xfId="1529"/>
    <cellStyle name="標準" xfId="0" builtinId="0"/>
    <cellStyle name="標準 10" xfId="11"/>
    <cellStyle name="標準 11" xfId="18"/>
    <cellStyle name="標準 11 10" xfId="170"/>
    <cellStyle name="標準 11 10 2" xfId="392"/>
    <cellStyle name="標準 11 10 2 2" xfId="890"/>
    <cellStyle name="標準 11 10 2 2 2" xfId="1866"/>
    <cellStyle name="標準 11 10 2 3" xfId="1378"/>
    <cellStyle name="標準 11 10 3" xfId="668"/>
    <cellStyle name="標準 11 10 3 2" xfId="1644"/>
    <cellStyle name="標準 11 10 4" xfId="1156"/>
    <cellStyle name="標準 11 11" xfId="281"/>
    <cellStyle name="標準 11 11 2" xfId="779"/>
    <cellStyle name="標準 11 11 2 2" xfId="1755"/>
    <cellStyle name="標準 11 11 3" xfId="1267"/>
    <cellStyle name="標準 11 12" xfId="504"/>
    <cellStyle name="標準 11 12 2" xfId="1002"/>
    <cellStyle name="標準 11 12 2 2" xfId="1978"/>
    <cellStyle name="標準 11 12 3" xfId="1490"/>
    <cellStyle name="標準 11 13" xfId="557"/>
    <cellStyle name="標準 11 13 2" xfId="1533"/>
    <cellStyle name="標準 11 14" xfId="1045"/>
    <cellStyle name="標準 11 2" xfId="43"/>
    <cellStyle name="標準 11 2 2" xfId="47"/>
    <cellStyle name="標準 11 2 3" xfId="505"/>
    <cellStyle name="標準 11 2 3 2" xfId="1003"/>
    <cellStyle name="標準 11 2 3 2 2" xfId="1979"/>
    <cellStyle name="標準 11 2 3 3" xfId="1491"/>
    <cellStyle name="標準 11 3" xfId="72"/>
    <cellStyle name="標準 11 3 2" xfId="109"/>
    <cellStyle name="標準 11 3 2 2" xfId="220"/>
    <cellStyle name="標準 11 3 2 2 2" xfId="442"/>
    <cellStyle name="標準 11 3 2 2 2 2" xfId="940"/>
    <cellStyle name="標準 11 3 2 2 2 2 2" xfId="1916"/>
    <cellStyle name="標準 11 3 2 2 2 3" xfId="1428"/>
    <cellStyle name="標準 11 3 2 2 3" xfId="718"/>
    <cellStyle name="標準 11 3 2 2 3 2" xfId="1694"/>
    <cellStyle name="標準 11 3 2 2 4" xfId="1206"/>
    <cellStyle name="標準 11 3 2 3" xfId="331"/>
    <cellStyle name="標準 11 3 2 3 2" xfId="829"/>
    <cellStyle name="標準 11 3 2 3 2 2" xfId="1805"/>
    <cellStyle name="標準 11 3 2 3 3" xfId="1317"/>
    <cellStyle name="標準 11 3 2 4" xfId="542"/>
    <cellStyle name="標準 11 3 2 4 2" xfId="1034"/>
    <cellStyle name="標準 11 3 2 4 2 2" xfId="2010"/>
    <cellStyle name="標準 11 3 2 4 3" xfId="1522"/>
    <cellStyle name="標準 11 3 2 5" xfId="607"/>
    <cellStyle name="標準 11 3 2 5 2" xfId="1583"/>
    <cellStyle name="標準 11 3 2 6" xfId="1095"/>
    <cellStyle name="標準 11 3 3" xfId="146"/>
    <cellStyle name="標準 11 3 3 2" xfId="257"/>
    <cellStyle name="標準 11 3 3 2 2" xfId="479"/>
    <cellStyle name="標準 11 3 3 2 2 2" xfId="977"/>
    <cellStyle name="標準 11 3 3 2 2 2 2" xfId="1953"/>
    <cellStyle name="標準 11 3 3 2 2 3" xfId="1465"/>
    <cellStyle name="標準 11 3 3 2 3" xfId="755"/>
    <cellStyle name="標準 11 3 3 2 3 2" xfId="1731"/>
    <cellStyle name="標準 11 3 3 2 4" xfId="1243"/>
    <cellStyle name="標準 11 3 3 3" xfId="368"/>
    <cellStyle name="標準 11 3 3 3 2" xfId="866"/>
    <cellStyle name="標準 11 3 3 3 2 2" xfId="1842"/>
    <cellStyle name="標準 11 3 3 3 3" xfId="1354"/>
    <cellStyle name="標準 11 3 3 4" xfId="644"/>
    <cellStyle name="標準 11 3 3 4 2" xfId="1620"/>
    <cellStyle name="標準 11 3 3 5" xfId="1132"/>
    <cellStyle name="標準 11 3 4" xfId="183"/>
    <cellStyle name="標準 11 3 4 2" xfId="405"/>
    <cellStyle name="標準 11 3 4 2 2" xfId="903"/>
    <cellStyle name="標準 11 3 4 2 2 2" xfId="1879"/>
    <cellStyle name="標準 11 3 4 2 3" xfId="1391"/>
    <cellStyle name="標準 11 3 4 3" xfId="681"/>
    <cellStyle name="標準 11 3 4 3 2" xfId="1657"/>
    <cellStyle name="標準 11 3 4 4" xfId="1169"/>
    <cellStyle name="標準 11 3 5" xfId="294"/>
    <cellStyle name="標準 11 3 5 2" xfId="792"/>
    <cellStyle name="標準 11 3 5 2 2" xfId="1768"/>
    <cellStyle name="標準 11 3 5 3" xfId="1280"/>
    <cellStyle name="標準 11 3 6" xfId="517"/>
    <cellStyle name="標準 11 3 6 2" xfId="1015"/>
    <cellStyle name="標準 11 3 6 2 2" xfId="1991"/>
    <cellStyle name="標準 11 3 6 3" xfId="1503"/>
    <cellStyle name="標準 11 3 7" xfId="570"/>
    <cellStyle name="標準 11 3 7 2" xfId="1546"/>
    <cellStyle name="標準 11 3 8" xfId="1058"/>
    <cellStyle name="標準 11 4" xfId="62"/>
    <cellStyle name="標準 11 4 2" xfId="102"/>
    <cellStyle name="標準 11 4 2 2" xfId="213"/>
    <cellStyle name="標準 11 4 2 2 2" xfId="435"/>
    <cellStyle name="標準 11 4 2 2 2 2" xfId="933"/>
    <cellStyle name="標準 11 4 2 2 2 2 2" xfId="1909"/>
    <cellStyle name="標準 11 4 2 2 2 3" xfId="1421"/>
    <cellStyle name="標準 11 4 2 2 3" xfId="711"/>
    <cellStyle name="標準 11 4 2 2 3 2" xfId="1687"/>
    <cellStyle name="標準 11 4 2 2 4" xfId="1199"/>
    <cellStyle name="標準 11 4 2 3" xfId="324"/>
    <cellStyle name="標準 11 4 2 3 2" xfId="822"/>
    <cellStyle name="標準 11 4 2 3 2 2" xfId="1798"/>
    <cellStyle name="標準 11 4 2 3 3" xfId="1310"/>
    <cellStyle name="標準 11 4 2 4" xfId="600"/>
    <cellStyle name="標準 11 4 2 4 2" xfId="1576"/>
    <cellStyle name="標準 11 4 2 5" xfId="1088"/>
    <cellStyle name="標準 11 4 3" xfId="139"/>
    <cellStyle name="標準 11 4 3 2" xfId="250"/>
    <cellStyle name="標準 11 4 3 2 2" xfId="472"/>
    <cellStyle name="標準 11 4 3 2 2 2" xfId="970"/>
    <cellStyle name="標準 11 4 3 2 2 2 2" xfId="1946"/>
    <cellStyle name="標準 11 4 3 2 2 3" xfId="1458"/>
    <cellStyle name="標準 11 4 3 2 3" xfId="748"/>
    <cellStyle name="標準 11 4 3 2 3 2" xfId="1724"/>
    <cellStyle name="標準 11 4 3 2 4" xfId="1236"/>
    <cellStyle name="標準 11 4 3 3" xfId="361"/>
    <cellStyle name="標準 11 4 3 3 2" xfId="859"/>
    <cellStyle name="標準 11 4 3 3 2 2" xfId="1835"/>
    <cellStyle name="標準 11 4 3 3 3" xfId="1347"/>
    <cellStyle name="標準 11 4 3 4" xfId="637"/>
    <cellStyle name="標準 11 4 3 4 2" xfId="1613"/>
    <cellStyle name="標準 11 4 3 5" xfId="1125"/>
    <cellStyle name="標準 11 4 4" xfId="176"/>
    <cellStyle name="標準 11 4 4 2" xfId="398"/>
    <cellStyle name="標準 11 4 4 2 2" xfId="896"/>
    <cellStyle name="標準 11 4 4 2 2 2" xfId="1872"/>
    <cellStyle name="標準 11 4 4 2 3" xfId="1384"/>
    <cellStyle name="標準 11 4 4 3" xfId="674"/>
    <cellStyle name="標準 11 4 4 3 2" xfId="1650"/>
    <cellStyle name="標準 11 4 4 4" xfId="1162"/>
    <cellStyle name="標準 11 4 5" xfId="287"/>
    <cellStyle name="標準 11 4 5 2" xfId="785"/>
    <cellStyle name="標準 11 4 5 2 2" xfId="1761"/>
    <cellStyle name="標準 11 4 5 3" xfId="1273"/>
    <cellStyle name="標準 11 4 6" xfId="535"/>
    <cellStyle name="標準 11 4 6 2" xfId="1027"/>
    <cellStyle name="標準 11 4 6 2 2" xfId="2003"/>
    <cellStyle name="標準 11 4 6 3" xfId="1515"/>
    <cellStyle name="標準 11 4 7" xfId="563"/>
    <cellStyle name="標準 11 4 7 2" xfId="1539"/>
    <cellStyle name="標準 11 4 8" xfId="1051"/>
    <cellStyle name="標準 11 5" xfId="78"/>
    <cellStyle name="標準 11 5 2" xfId="115"/>
    <cellStyle name="標準 11 5 2 2" xfId="226"/>
    <cellStyle name="標準 11 5 2 2 2" xfId="448"/>
    <cellStyle name="標準 11 5 2 2 2 2" xfId="946"/>
    <cellStyle name="標準 11 5 2 2 2 2 2" xfId="1922"/>
    <cellStyle name="標準 11 5 2 2 2 3" xfId="1434"/>
    <cellStyle name="標準 11 5 2 2 3" xfId="724"/>
    <cellStyle name="標準 11 5 2 2 3 2" xfId="1700"/>
    <cellStyle name="標準 11 5 2 2 4" xfId="1212"/>
    <cellStyle name="標準 11 5 2 3" xfId="337"/>
    <cellStyle name="標準 11 5 2 3 2" xfId="835"/>
    <cellStyle name="標準 11 5 2 3 2 2" xfId="1811"/>
    <cellStyle name="標準 11 5 2 3 3" xfId="1323"/>
    <cellStyle name="標準 11 5 2 4" xfId="613"/>
    <cellStyle name="標準 11 5 2 4 2" xfId="1589"/>
    <cellStyle name="標準 11 5 2 5" xfId="1101"/>
    <cellStyle name="標準 11 5 3" xfId="152"/>
    <cellStyle name="標準 11 5 3 2" xfId="263"/>
    <cellStyle name="標準 11 5 3 2 2" xfId="485"/>
    <cellStyle name="標準 11 5 3 2 2 2" xfId="983"/>
    <cellStyle name="標準 11 5 3 2 2 2 2" xfId="1959"/>
    <cellStyle name="標準 11 5 3 2 2 3" xfId="1471"/>
    <cellStyle name="標準 11 5 3 2 3" xfId="761"/>
    <cellStyle name="標準 11 5 3 2 3 2" xfId="1737"/>
    <cellStyle name="標準 11 5 3 2 4" xfId="1249"/>
    <cellStyle name="標準 11 5 3 3" xfId="374"/>
    <cellStyle name="標準 11 5 3 3 2" xfId="872"/>
    <cellStyle name="標準 11 5 3 3 2 2" xfId="1848"/>
    <cellStyle name="標準 11 5 3 3 3" xfId="1360"/>
    <cellStyle name="標準 11 5 3 4" xfId="650"/>
    <cellStyle name="標準 11 5 3 4 2" xfId="1626"/>
    <cellStyle name="標準 11 5 3 5" xfId="1138"/>
    <cellStyle name="標準 11 5 4" xfId="189"/>
    <cellStyle name="標準 11 5 4 2" xfId="411"/>
    <cellStyle name="標準 11 5 4 2 2" xfId="909"/>
    <cellStyle name="標準 11 5 4 2 2 2" xfId="1885"/>
    <cellStyle name="標準 11 5 4 2 3" xfId="1397"/>
    <cellStyle name="標準 11 5 4 3" xfId="687"/>
    <cellStyle name="標準 11 5 4 3 2" xfId="1663"/>
    <cellStyle name="標準 11 5 4 4" xfId="1175"/>
    <cellStyle name="標準 11 5 5" xfId="300"/>
    <cellStyle name="標準 11 5 5 2" xfId="798"/>
    <cellStyle name="標準 11 5 5 2 2" xfId="1774"/>
    <cellStyle name="標準 11 5 5 3" xfId="1286"/>
    <cellStyle name="標準 11 5 6" xfId="529"/>
    <cellStyle name="標準 11 5 6 2" xfId="1021"/>
    <cellStyle name="標準 11 5 6 2 2" xfId="1997"/>
    <cellStyle name="標準 11 5 6 3" xfId="1509"/>
    <cellStyle name="標準 11 5 7" xfId="576"/>
    <cellStyle name="標準 11 5 7 2" xfId="1552"/>
    <cellStyle name="標準 11 5 8" xfId="1064"/>
    <cellStyle name="標準 11 6" xfId="84"/>
    <cellStyle name="標準 11 6 2" xfId="121"/>
    <cellStyle name="標準 11 6 2 2" xfId="232"/>
    <cellStyle name="標準 11 6 2 2 2" xfId="454"/>
    <cellStyle name="標準 11 6 2 2 2 2" xfId="952"/>
    <cellStyle name="標準 11 6 2 2 2 2 2" xfId="1928"/>
    <cellStyle name="標準 11 6 2 2 2 3" xfId="1440"/>
    <cellStyle name="標準 11 6 2 2 3" xfId="730"/>
    <cellStyle name="標準 11 6 2 2 3 2" xfId="1706"/>
    <cellStyle name="標準 11 6 2 2 4" xfId="1218"/>
    <cellStyle name="標準 11 6 2 3" xfId="343"/>
    <cellStyle name="標準 11 6 2 3 2" xfId="841"/>
    <cellStyle name="標準 11 6 2 3 2 2" xfId="1817"/>
    <cellStyle name="標準 11 6 2 3 3" xfId="1329"/>
    <cellStyle name="標準 11 6 2 4" xfId="619"/>
    <cellStyle name="標準 11 6 2 4 2" xfId="1595"/>
    <cellStyle name="標準 11 6 2 5" xfId="1107"/>
    <cellStyle name="標準 11 6 3" xfId="158"/>
    <cellStyle name="標準 11 6 3 2" xfId="269"/>
    <cellStyle name="標準 11 6 3 2 2" xfId="491"/>
    <cellStyle name="標準 11 6 3 2 2 2" xfId="989"/>
    <cellStyle name="標準 11 6 3 2 2 2 2" xfId="1965"/>
    <cellStyle name="標準 11 6 3 2 2 3" xfId="1477"/>
    <cellStyle name="標準 11 6 3 2 3" xfId="767"/>
    <cellStyle name="標準 11 6 3 2 3 2" xfId="1743"/>
    <cellStyle name="標準 11 6 3 2 4" xfId="1255"/>
    <cellStyle name="標準 11 6 3 3" xfId="380"/>
    <cellStyle name="標準 11 6 3 3 2" xfId="878"/>
    <cellStyle name="標準 11 6 3 3 2 2" xfId="1854"/>
    <cellStyle name="標準 11 6 3 3 3" xfId="1366"/>
    <cellStyle name="標準 11 6 3 4" xfId="656"/>
    <cellStyle name="標準 11 6 3 4 2" xfId="1632"/>
    <cellStyle name="標準 11 6 3 5" xfId="1144"/>
    <cellStyle name="標準 11 6 4" xfId="195"/>
    <cellStyle name="標準 11 6 4 2" xfId="417"/>
    <cellStyle name="標準 11 6 4 2 2" xfId="915"/>
    <cellStyle name="標準 11 6 4 2 2 2" xfId="1891"/>
    <cellStyle name="標準 11 6 4 2 3" xfId="1403"/>
    <cellStyle name="標準 11 6 4 3" xfId="693"/>
    <cellStyle name="標準 11 6 4 3 2" xfId="1669"/>
    <cellStyle name="標準 11 6 4 4" xfId="1181"/>
    <cellStyle name="標準 11 6 5" xfId="306"/>
    <cellStyle name="標準 11 6 5 2" xfId="804"/>
    <cellStyle name="標準 11 6 5 2 2" xfId="1780"/>
    <cellStyle name="標準 11 6 5 3" xfId="1292"/>
    <cellStyle name="標準 11 6 6" xfId="550"/>
    <cellStyle name="標準 11 6 6 2" xfId="1042"/>
    <cellStyle name="標準 11 6 6 2 2" xfId="2018"/>
    <cellStyle name="標準 11 6 6 3" xfId="1530"/>
    <cellStyle name="標準 11 6 7" xfId="582"/>
    <cellStyle name="標準 11 6 7 2" xfId="1558"/>
    <cellStyle name="標準 11 6 8" xfId="1070"/>
    <cellStyle name="標準 11 7" xfId="90"/>
    <cellStyle name="標準 11 7 2" xfId="127"/>
    <cellStyle name="標準 11 7 2 2" xfId="238"/>
    <cellStyle name="標準 11 7 2 2 2" xfId="460"/>
    <cellStyle name="標準 11 7 2 2 2 2" xfId="958"/>
    <cellStyle name="標準 11 7 2 2 2 2 2" xfId="1934"/>
    <cellStyle name="標準 11 7 2 2 2 3" xfId="1446"/>
    <cellStyle name="標準 11 7 2 2 3" xfId="736"/>
    <cellStyle name="標準 11 7 2 2 3 2" xfId="1712"/>
    <cellStyle name="標準 11 7 2 2 4" xfId="1224"/>
    <cellStyle name="標準 11 7 2 3" xfId="349"/>
    <cellStyle name="標準 11 7 2 3 2" xfId="847"/>
    <cellStyle name="標準 11 7 2 3 2 2" xfId="1823"/>
    <cellStyle name="標準 11 7 2 3 3" xfId="1335"/>
    <cellStyle name="標準 11 7 2 4" xfId="625"/>
    <cellStyle name="標準 11 7 2 4 2" xfId="1601"/>
    <cellStyle name="標準 11 7 2 5" xfId="1113"/>
    <cellStyle name="標準 11 7 3" xfId="164"/>
    <cellStyle name="標準 11 7 3 2" xfId="275"/>
    <cellStyle name="標準 11 7 3 2 2" xfId="497"/>
    <cellStyle name="標準 11 7 3 2 2 2" xfId="995"/>
    <cellStyle name="標準 11 7 3 2 2 2 2" xfId="1971"/>
    <cellStyle name="標準 11 7 3 2 2 3" xfId="1483"/>
    <cellStyle name="標準 11 7 3 2 3" xfId="773"/>
    <cellStyle name="標準 11 7 3 2 3 2" xfId="1749"/>
    <cellStyle name="標準 11 7 3 2 4" xfId="1261"/>
    <cellStyle name="標準 11 7 3 3" xfId="386"/>
    <cellStyle name="標準 11 7 3 3 2" xfId="884"/>
    <cellStyle name="標準 11 7 3 3 2 2" xfId="1860"/>
    <cellStyle name="標準 11 7 3 3 3" xfId="1372"/>
    <cellStyle name="標準 11 7 3 4" xfId="662"/>
    <cellStyle name="標準 11 7 3 4 2" xfId="1638"/>
    <cellStyle name="標準 11 7 3 5" xfId="1150"/>
    <cellStyle name="標準 11 7 4" xfId="201"/>
    <cellStyle name="標準 11 7 4 2" xfId="423"/>
    <cellStyle name="標準 11 7 4 2 2" xfId="921"/>
    <cellStyle name="標準 11 7 4 2 2 2" xfId="1897"/>
    <cellStyle name="標準 11 7 4 2 3" xfId="1409"/>
    <cellStyle name="標準 11 7 4 3" xfId="699"/>
    <cellStyle name="標準 11 7 4 3 2" xfId="1675"/>
    <cellStyle name="標準 11 7 4 4" xfId="1187"/>
    <cellStyle name="標準 11 7 5" xfId="312"/>
    <cellStyle name="標準 11 7 5 2" xfId="810"/>
    <cellStyle name="標準 11 7 5 2 2" xfId="1786"/>
    <cellStyle name="標準 11 7 5 3" xfId="1298"/>
    <cellStyle name="標準 11 7 6" xfId="553"/>
    <cellStyle name="標準 11 7 7" xfId="588"/>
    <cellStyle name="標準 11 7 7 2" xfId="1564"/>
    <cellStyle name="標準 11 7 8" xfId="1076"/>
    <cellStyle name="標準 11 8" xfId="96"/>
    <cellStyle name="標準 11 8 2" xfId="207"/>
    <cellStyle name="標準 11 8 2 2" xfId="429"/>
    <cellStyle name="標準 11 8 2 2 2" xfId="927"/>
    <cellStyle name="標準 11 8 2 2 2 2" xfId="1903"/>
    <cellStyle name="標準 11 8 2 2 3" xfId="1415"/>
    <cellStyle name="標準 11 8 2 3" xfId="705"/>
    <cellStyle name="標準 11 8 2 3 2" xfId="1681"/>
    <cellStyle name="標準 11 8 2 4" xfId="1193"/>
    <cellStyle name="標準 11 8 3" xfId="318"/>
    <cellStyle name="標準 11 8 3 2" xfId="816"/>
    <cellStyle name="標準 11 8 3 2 2" xfId="1792"/>
    <cellStyle name="標準 11 8 3 3" xfId="1304"/>
    <cellStyle name="標準 11 8 4" xfId="594"/>
    <cellStyle name="標準 11 8 4 2" xfId="1570"/>
    <cellStyle name="標準 11 8 5" xfId="1082"/>
    <cellStyle name="標準 11 9" xfId="133"/>
    <cellStyle name="標準 11 9 2" xfId="244"/>
    <cellStyle name="標準 11 9 2 2" xfId="466"/>
    <cellStyle name="標準 11 9 2 2 2" xfId="964"/>
    <cellStyle name="標準 11 9 2 2 2 2" xfId="1940"/>
    <cellStyle name="標準 11 9 2 2 3" xfId="1452"/>
    <cellStyle name="標準 11 9 2 3" xfId="742"/>
    <cellStyle name="標準 11 9 2 3 2" xfId="1718"/>
    <cellStyle name="標準 11 9 2 4" xfId="1230"/>
    <cellStyle name="標準 11 9 3" xfId="355"/>
    <cellStyle name="標準 11 9 3 2" xfId="853"/>
    <cellStyle name="標準 11 9 3 2 2" xfId="1829"/>
    <cellStyle name="標準 11 9 3 3" xfId="1341"/>
    <cellStyle name="標準 11 9 4" xfId="631"/>
    <cellStyle name="標準 11 9 4 2" xfId="1607"/>
    <cellStyle name="標準 11 9 5" xfId="1119"/>
    <cellStyle name="標準 12" xfId="32"/>
    <cellStyle name="標準 12 2" xfId="33"/>
    <cellStyle name="標準 12 2 2" xfId="519"/>
    <cellStyle name="標準 12 2 3" xfId="507"/>
    <cellStyle name="標準 12 2 3 2" xfId="1005"/>
    <cellStyle name="標準 12 2 3 2 2" xfId="1981"/>
    <cellStyle name="標準 12 2 3 3" xfId="1493"/>
    <cellStyle name="標準 12 3" xfId="518"/>
    <cellStyle name="標準 12 4" xfId="506"/>
    <cellStyle name="標準 12 4 2" xfId="1004"/>
    <cellStyle name="標準 12 4 2 2" xfId="1980"/>
    <cellStyle name="標準 12 4 3" xfId="1492"/>
    <cellStyle name="標準 13" xfId="34"/>
    <cellStyle name="標準 13 2" xfId="48"/>
    <cellStyle name="標準 13 2 10" xfId="282"/>
    <cellStyle name="標準 13 2 10 2" xfId="780"/>
    <cellStyle name="標準 13 2 10 2 2" xfId="1756"/>
    <cellStyle name="標準 13 2 10 3" xfId="1268"/>
    <cellStyle name="標準 13 2 11" xfId="509"/>
    <cellStyle name="標準 13 2 11 2" xfId="1007"/>
    <cellStyle name="標準 13 2 11 2 2" xfId="1983"/>
    <cellStyle name="標準 13 2 11 3" xfId="1495"/>
    <cellStyle name="標準 13 2 12" xfId="558"/>
    <cellStyle name="標準 13 2 12 2" xfId="1534"/>
    <cellStyle name="標準 13 2 13" xfId="1046"/>
    <cellStyle name="標準 13 2 2" xfId="73"/>
    <cellStyle name="標準 13 2 2 2" xfId="110"/>
    <cellStyle name="標準 13 2 2 2 2" xfId="221"/>
    <cellStyle name="標準 13 2 2 2 2 2" xfId="443"/>
    <cellStyle name="標準 13 2 2 2 2 2 2" xfId="941"/>
    <cellStyle name="標準 13 2 2 2 2 2 2 2" xfId="1917"/>
    <cellStyle name="標準 13 2 2 2 2 2 3" xfId="1429"/>
    <cellStyle name="標準 13 2 2 2 2 3" xfId="719"/>
    <cellStyle name="標準 13 2 2 2 2 3 2" xfId="1695"/>
    <cellStyle name="標準 13 2 2 2 2 4" xfId="1207"/>
    <cellStyle name="標準 13 2 2 2 3" xfId="332"/>
    <cellStyle name="標準 13 2 2 2 3 2" xfId="830"/>
    <cellStyle name="標準 13 2 2 2 3 2 2" xfId="1806"/>
    <cellStyle name="標準 13 2 2 2 3 3" xfId="1318"/>
    <cellStyle name="標準 13 2 2 2 4" xfId="543"/>
    <cellStyle name="標準 13 2 2 2 4 2" xfId="1035"/>
    <cellStyle name="標準 13 2 2 2 4 2 2" xfId="2011"/>
    <cellStyle name="標準 13 2 2 2 4 3" xfId="1523"/>
    <cellStyle name="標準 13 2 2 2 5" xfId="608"/>
    <cellStyle name="標準 13 2 2 2 5 2" xfId="1584"/>
    <cellStyle name="標準 13 2 2 2 6" xfId="1096"/>
    <cellStyle name="標準 13 2 2 3" xfId="147"/>
    <cellStyle name="標準 13 2 2 3 2" xfId="258"/>
    <cellStyle name="標準 13 2 2 3 2 2" xfId="480"/>
    <cellStyle name="標準 13 2 2 3 2 2 2" xfId="978"/>
    <cellStyle name="標準 13 2 2 3 2 2 2 2" xfId="1954"/>
    <cellStyle name="標準 13 2 2 3 2 2 3" xfId="1466"/>
    <cellStyle name="標準 13 2 2 3 2 3" xfId="756"/>
    <cellStyle name="標準 13 2 2 3 2 3 2" xfId="1732"/>
    <cellStyle name="標準 13 2 2 3 2 4" xfId="1244"/>
    <cellStyle name="標準 13 2 2 3 3" xfId="369"/>
    <cellStyle name="標準 13 2 2 3 3 2" xfId="867"/>
    <cellStyle name="標準 13 2 2 3 3 2 2" xfId="1843"/>
    <cellStyle name="標準 13 2 2 3 3 3" xfId="1355"/>
    <cellStyle name="標準 13 2 2 3 4" xfId="645"/>
    <cellStyle name="標準 13 2 2 3 4 2" xfId="1621"/>
    <cellStyle name="標準 13 2 2 3 5" xfId="1133"/>
    <cellStyle name="標準 13 2 2 4" xfId="184"/>
    <cellStyle name="標準 13 2 2 4 2" xfId="406"/>
    <cellStyle name="標準 13 2 2 4 2 2" xfId="904"/>
    <cellStyle name="標準 13 2 2 4 2 2 2" xfId="1880"/>
    <cellStyle name="標準 13 2 2 4 2 3" xfId="1392"/>
    <cellStyle name="標準 13 2 2 4 3" xfId="682"/>
    <cellStyle name="標準 13 2 2 4 3 2" xfId="1658"/>
    <cellStyle name="標準 13 2 2 4 4" xfId="1170"/>
    <cellStyle name="標準 13 2 2 5" xfId="295"/>
    <cellStyle name="標準 13 2 2 5 2" xfId="793"/>
    <cellStyle name="標準 13 2 2 5 2 2" xfId="1769"/>
    <cellStyle name="標準 13 2 2 5 3" xfId="1281"/>
    <cellStyle name="標準 13 2 2 6" xfId="524"/>
    <cellStyle name="標準 13 2 2 6 2" xfId="1016"/>
    <cellStyle name="標準 13 2 2 6 2 2" xfId="1992"/>
    <cellStyle name="標準 13 2 2 6 3" xfId="1504"/>
    <cellStyle name="標準 13 2 2 7" xfId="571"/>
    <cellStyle name="標準 13 2 2 7 2" xfId="1547"/>
    <cellStyle name="標準 13 2 2 8" xfId="1059"/>
    <cellStyle name="標準 13 2 3" xfId="63"/>
    <cellStyle name="標準 13 2 3 2" xfId="103"/>
    <cellStyle name="標準 13 2 3 2 2" xfId="214"/>
    <cellStyle name="標準 13 2 3 2 2 2" xfId="436"/>
    <cellStyle name="標準 13 2 3 2 2 2 2" xfId="934"/>
    <cellStyle name="標準 13 2 3 2 2 2 2 2" xfId="1910"/>
    <cellStyle name="標準 13 2 3 2 2 2 3" xfId="1422"/>
    <cellStyle name="標準 13 2 3 2 2 3" xfId="712"/>
    <cellStyle name="標準 13 2 3 2 2 3 2" xfId="1688"/>
    <cellStyle name="標準 13 2 3 2 2 4" xfId="1200"/>
    <cellStyle name="標準 13 2 3 2 3" xfId="325"/>
    <cellStyle name="標準 13 2 3 2 3 2" xfId="823"/>
    <cellStyle name="標準 13 2 3 2 3 2 2" xfId="1799"/>
    <cellStyle name="標準 13 2 3 2 3 3" xfId="1311"/>
    <cellStyle name="標準 13 2 3 2 4" xfId="601"/>
    <cellStyle name="標準 13 2 3 2 4 2" xfId="1577"/>
    <cellStyle name="標準 13 2 3 2 5" xfId="1089"/>
    <cellStyle name="標準 13 2 3 3" xfId="140"/>
    <cellStyle name="標準 13 2 3 3 2" xfId="251"/>
    <cellStyle name="標準 13 2 3 3 2 2" xfId="473"/>
    <cellStyle name="標準 13 2 3 3 2 2 2" xfId="971"/>
    <cellStyle name="標準 13 2 3 3 2 2 2 2" xfId="1947"/>
    <cellStyle name="標準 13 2 3 3 2 2 3" xfId="1459"/>
    <cellStyle name="標準 13 2 3 3 2 3" xfId="749"/>
    <cellStyle name="標準 13 2 3 3 2 3 2" xfId="1725"/>
    <cellStyle name="標準 13 2 3 3 2 4" xfId="1237"/>
    <cellStyle name="標準 13 2 3 3 3" xfId="362"/>
    <cellStyle name="標準 13 2 3 3 3 2" xfId="860"/>
    <cellStyle name="標準 13 2 3 3 3 2 2" xfId="1836"/>
    <cellStyle name="標準 13 2 3 3 3 3" xfId="1348"/>
    <cellStyle name="標準 13 2 3 3 4" xfId="638"/>
    <cellStyle name="標準 13 2 3 3 4 2" xfId="1614"/>
    <cellStyle name="標準 13 2 3 3 5" xfId="1126"/>
    <cellStyle name="標準 13 2 3 4" xfId="177"/>
    <cellStyle name="標準 13 2 3 4 2" xfId="399"/>
    <cellStyle name="標準 13 2 3 4 2 2" xfId="897"/>
    <cellStyle name="標準 13 2 3 4 2 2 2" xfId="1873"/>
    <cellStyle name="標準 13 2 3 4 2 3" xfId="1385"/>
    <cellStyle name="標準 13 2 3 4 3" xfId="675"/>
    <cellStyle name="標準 13 2 3 4 3 2" xfId="1651"/>
    <cellStyle name="標準 13 2 3 4 4" xfId="1163"/>
    <cellStyle name="標準 13 2 3 5" xfId="288"/>
    <cellStyle name="標準 13 2 3 5 2" xfId="786"/>
    <cellStyle name="標準 13 2 3 5 2 2" xfId="1762"/>
    <cellStyle name="標準 13 2 3 5 3" xfId="1274"/>
    <cellStyle name="標準 13 2 3 6" xfId="536"/>
    <cellStyle name="標準 13 2 3 6 2" xfId="1028"/>
    <cellStyle name="標準 13 2 3 6 2 2" xfId="2004"/>
    <cellStyle name="標準 13 2 3 6 3" xfId="1516"/>
    <cellStyle name="標準 13 2 3 7" xfId="564"/>
    <cellStyle name="標準 13 2 3 7 2" xfId="1540"/>
    <cellStyle name="標準 13 2 3 8" xfId="1052"/>
    <cellStyle name="標準 13 2 4" xfId="79"/>
    <cellStyle name="標準 13 2 4 2" xfId="116"/>
    <cellStyle name="標準 13 2 4 2 2" xfId="227"/>
    <cellStyle name="標準 13 2 4 2 2 2" xfId="449"/>
    <cellStyle name="標準 13 2 4 2 2 2 2" xfId="947"/>
    <cellStyle name="標準 13 2 4 2 2 2 2 2" xfId="1923"/>
    <cellStyle name="標準 13 2 4 2 2 2 3" xfId="1435"/>
    <cellStyle name="標準 13 2 4 2 2 3" xfId="725"/>
    <cellStyle name="標準 13 2 4 2 2 3 2" xfId="1701"/>
    <cellStyle name="標準 13 2 4 2 2 4" xfId="1213"/>
    <cellStyle name="標準 13 2 4 2 3" xfId="338"/>
    <cellStyle name="標準 13 2 4 2 3 2" xfId="836"/>
    <cellStyle name="標準 13 2 4 2 3 2 2" xfId="1812"/>
    <cellStyle name="標準 13 2 4 2 3 3" xfId="1324"/>
    <cellStyle name="標準 13 2 4 2 4" xfId="614"/>
    <cellStyle name="標準 13 2 4 2 4 2" xfId="1590"/>
    <cellStyle name="標準 13 2 4 2 5" xfId="1102"/>
    <cellStyle name="標準 13 2 4 3" xfId="153"/>
    <cellStyle name="標準 13 2 4 3 2" xfId="264"/>
    <cellStyle name="標準 13 2 4 3 2 2" xfId="486"/>
    <cellStyle name="標準 13 2 4 3 2 2 2" xfId="984"/>
    <cellStyle name="標準 13 2 4 3 2 2 2 2" xfId="1960"/>
    <cellStyle name="標準 13 2 4 3 2 2 3" xfId="1472"/>
    <cellStyle name="標準 13 2 4 3 2 3" xfId="762"/>
    <cellStyle name="標準 13 2 4 3 2 3 2" xfId="1738"/>
    <cellStyle name="標準 13 2 4 3 2 4" xfId="1250"/>
    <cellStyle name="標準 13 2 4 3 3" xfId="375"/>
    <cellStyle name="標準 13 2 4 3 3 2" xfId="873"/>
    <cellStyle name="標準 13 2 4 3 3 2 2" xfId="1849"/>
    <cellStyle name="標準 13 2 4 3 3 3" xfId="1361"/>
    <cellStyle name="標準 13 2 4 3 4" xfId="651"/>
    <cellStyle name="標準 13 2 4 3 4 2" xfId="1627"/>
    <cellStyle name="標準 13 2 4 3 5" xfId="1139"/>
    <cellStyle name="標準 13 2 4 4" xfId="190"/>
    <cellStyle name="標準 13 2 4 4 2" xfId="412"/>
    <cellStyle name="標準 13 2 4 4 2 2" xfId="910"/>
    <cellStyle name="標準 13 2 4 4 2 2 2" xfId="1886"/>
    <cellStyle name="標準 13 2 4 4 2 3" xfId="1398"/>
    <cellStyle name="標準 13 2 4 4 3" xfId="688"/>
    <cellStyle name="標準 13 2 4 4 3 2" xfId="1664"/>
    <cellStyle name="標準 13 2 4 4 4" xfId="1176"/>
    <cellStyle name="標準 13 2 4 5" xfId="301"/>
    <cellStyle name="標準 13 2 4 5 2" xfId="799"/>
    <cellStyle name="標準 13 2 4 5 2 2" xfId="1775"/>
    <cellStyle name="標準 13 2 4 5 3" xfId="1287"/>
    <cellStyle name="標準 13 2 4 6" xfId="530"/>
    <cellStyle name="標準 13 2 4 6 2" xfId="1022"/>
    <cellStyle name="標準 13 2 4 6 2 2" xfId="1998"/>
    <cellStyle name="標準 13 2 4 6 3" xfId="1510"/>
    <cellStyle name="標準 13 2 4 7" xfId="577"/>
    <cellStyle name="標準 13 2 4 7 2" xfId="1553"/>
    <cellStyle name="標準 13 2 4 8" xfId="1065"/>
    <cellStyle name="標準 13 2 5" xfId="85"/>
    <cellStyle name="標準 13 2 5 2" xfId="122"/>
    <cellStyle name="標準 13 2 5 2 2" xfId="233"/>
    <cellStyle name="標準 13 2 5 2 2 2" xfId="455"/>
    <cellStyle name="標準 13 2 5 2 2 2 2" xfId="953"/>
    <cellStyle name="標準 13 2 5 2 2 2 2 2" xfId="1929"/>
    <cellStyle name="標準 13 2 5 2 2 2 3" xfId="1441"/>
    <cellStyle name="標準 13 2 5 2 2 3" xfId="731"/>
    <cellStyle name="標準 13 2 5 2 2 3 2" xfId="1707"/>
    <cellStyle name="標準 13 2 5 2 2 4" xfId="1219"/>
    <cellStyle name="標準 13 2 5 2 3" xfId="344"/>
    <cellStyle name="標準 13 2 5 2 3 2" xfId="842"/>
    <cellStyle name="標準 13 2 5 2 3 2 2" xfId="1818"/>
    <cellStyle name="標準 13 2 5 2 3 3" xfId="1330"/>
    <cellStyle name="標準 13 2 5 2 4" xfId="620"/>
    <cellStyle name="標準 13 2 5 2 4 2" xfId="1596"/>
    <cellStyle name="標準 13 2 5 2 5" xfId="1108"/>
    <cellStyle name="標準 13 2 5 3" xfId="159"/>
    <cellStyle name="標準 13 2 5 3 2" xfId="270"/>
    <cellStyle name="標準 13 2 5 3 2 2" xfId="492"/>
    <cellStyle name="標準 13 2 5 3 2 2 2" xfId="990"/>
    <cellStyle name="標準 13 2 5 3 2 2 2 2" xfId="1966"/>
    <cellStyle name="標準 13 2 5 3 2 2 3" xfId="1478"/>
    <cellStyle name="標準 13 2 5 3 2 3" xfId="768"/>
    <cellStyle name="標準 13 2 5 3 2 3 2" xfId="1744"/>
    <cellStyle name="標準 13 2 5 3 2 4" xfId="1256"/>
    <cellStyle name="標準 13 2 5 3 3" xfId="381"/>
    <cellStyle name="標準 13 2 5 3 3 2" xfId="879"/>
    <cellStyle name="標準 13 2 5 3 3 2 2" xfId="1855"/>
    <cellStyle name="標準 13 2 5 3 3 3" xfId="1367"/>
    <cellStyle name="標準 13 2 5 3 4" xfId="657"/>
    <cellStyle name="標準 13 2 5 3 4 2" xfId="1633"/>
    <cellStyle name="標準 13 2 5 3 5" xfId="1145"/>
    <cellStyle name="標準 13 2 5 4" xfId="196"/>
    <cellStyle name="標準 13 2 5 4 2" xfId="418"/>
    <cellStyle name="標準 13 2 5 4 2 2" xfId="916"/>
    <cellStyle name="標準 13 2 5 4 2 2 2" xfId="1892"/>
    <cellStyle name="標準 13 2 5 4 2 3" xfId="1404"/>
    <cellStyle name="標準 13 2 5 4 3" xfId="694"/>
    <cellStyle name="標準 13 2 5 4 3 2" xfId="1670"/>
    <cellStyle name="標準 13 2 5 4 4" xfId="1182"/>
    <cellStyle name="標準 13 2 5 5" xfId="307"/>
    <cellStyle name="標準 13 2 5 5 2" xfId="805"/>
    <cellStyle name="標準 13 2 5 5 2 2" xfId="1781"/>
    <cellStyle name="標準 13 2 5 5 3" xfId="1293"/>
    <cellStyle name="標準 13 2 5 6" xfId="583"/>
    <cellStyle name="標準 13 2 5 6 2" xfId="1559"/>
    <cellStyle name="標準 13 2 5 7" xfId="1071"/>
    <cellStyle name="標準 13 2 6" xfId="91"/>
    <cellStyle name="標準 13 2 6 2" xfId="128"/>
    <cellStyle name="標準 13 2 6 2 2" xfId="239"/>
    <cellStyle name="標準 13 2 6 2 2 2" xfId="461"/>
    <cellStyle name="標準 13 2 6 2 2 2 2" xfId="959"/>
    <cellStyle name="標準 13 2 6 2 2 2 2 2" xfId="1935"/>
    <cellStyle name="標準 13 2 6 2 2 2 3" xfId="1447"/>
    <cellStyle name="標準 13 2 6 2 2 3" xfId="737"/>
    <cellStyle name="標準 13 2 6 2 2 3 2" xfId="1713"/>
    <cellStyle name="標準 13 2 6 2 2 4" xfId="1225"/>
    <cellStyle name="標準 13 2 6 2 3" xfId="350"/>
    <cellStyle name="標準 13 2 6 2 3 2" xfId="848"/>
    <cellStyle name="標準 13 2 6 2 3 2 2" xfId="1824"/>
    <cellStyle name="標準 13 2 6 2 3 3" xfId="1336"/>
    <cellStyle name="標準 13 2 6 2 4" xfId="626"/>
    <cellStyle name="標準 13 2 6 2 4 2" xfId="1602"/>
    <cellStyle name="標準 13 2 6 2 5" xfId="1114"/>
    <cellStyle name="標準 13 2 6 3" xfId="165"/>
    <cellStyle name="標準 13 2 6 3 2" xfId="276"/>
    <cellStyle name="標準 13 2 6 3 2 2" xfId="498"/>
    <cellStyle name="標準 13 2 6 3 2 2 2" xfId="996"/>
    <cellStyle name="標準 13 2 6 3 2 2 2 2" xfId="1972"/>
    <cellStyle name="標準 13 2 6 3 2 2 3" xfId="1484"/>
    <cellStyle name="標準 13 2 6 3 2 3" xfId="774"/>
    <cellStyle name="標準 13 2 6 3 2 3 2" xfId="1750"/>
    <cellStyle name="標準 13 2 6 3 2 4" xfId="1262"/>
    <cellStyle name="標準 13 2 6 3 3" xfId="387"/>
    <cellStyle name="標準 13 2 6 3 3 2" xfId="885"/>
    <cellStyle name="標準 13 2 6 3 3 2 2" xfId="1861"/>
    <cellStyle name="標準 13 2 6 3 3 3" xfId="1373"/>
    <cellStyle name="標準 13 2 6 3 4" xfId="663"/>
    <cellStyle name="標準 13 2 6 3 4 2" xfId="1639"/>
    <cellStyle name="標準 13 2 6 3 5" xfId="1151"/>
    <cellStyle name="標準 13 2 6 4" xfId="202"/>
    <cellStyle name="標準 13 2 6 4 2" xfId="424"/>
    <cellStyle name="標準 13 2 6 4 2 2" xfId="922"/>
    <cellStyle name="標準 13 2 6 4 2 2 2" xfId="1898"/>
    <cellStyle name="標準 13 2 6 4 2 3" xfId="1410"/>
    <cellStyle name="標準 13 2 6 4 3" xfId="700"/>
    <cellStyle name="標準 13 2 6 4 3 2" xfId="1676"/>
    <cellStyle name="標準 13 2 6 4 4" xfId="1188"/>
    <cellStyle name="標準 13 2 6 5" xfId="313"/>
    <cellStyle name="標準 13 2 6 5 2" xfId="811"/>
    <cellStyle name="標準 13 2 6 5 2 2" xfId="1787"/>
    <cellStyle name="標準 13 2 6 5 3" xfId="1299"/>
    <cellStyle name="標準 13 2 6 6" xfId="589"/>
    <cellStyle name="標準 13 2 6 6 2" xfId="1565"/>
    <cellStyle name="標準 13 2 6 7" xfId="1077"/>
    <cellStyle name="標準 13 2 7" xfId="97"/>
    <cellStyle name="標準 13 2 7 2" xfId="208"/>
    <cellStyle name="標準 13 2 7 2 2" xfId="430"/>
    <cellStyle name="標準 13 2 7 2 2 2" xfId="928"/>
    <cellStyle name="標準 13 2 7 2 2 2 2" xfId="1904"/>
    <cellStyle name="標準 13 2 7 2 2 3" xfId="1416"/>
    <cellStyle name="標準 13 2 7 2 3" xfId="706"/>
    <cellStyle name="標準 13 2 7 2 3 2" xfId="1682"/>
    <cellStyle name="標準 13 2 7 2 4" xfId="1194"/>
    <cellStyle name="標準 13 2 7 3" xfId="319"/>
    <cellStyle name="標準 13 2 7 3 2" xfId="817"/>
    <cellStyle name="標準 13 2 7 3 2 2" xfId="1793"/>
    <cellStyle name="標準 13 2 7 3 3" xfId="1305"/>
    <cellStyle name="標準 13 2 7 4" xfId="595"/>
    <cellStyle name="標準 13 2 7 4 2" xfId="1571"/>
    <cellStyle name="標準 13 2 7 5" xfId="1083"/>
    <cellStyle name="標準 13 2 8" xfId="134"/>
    <cellStyle name="標準 13 2 8 2" xfId="245"/>
    <cellStyle name="標準 13 2 8 2 2" xfId="467"/>
    <cellStyle name="標準 13 2 8 2 2 2" xfId="965"/>
    <cellStyle name="標準 13 2 8 2 2 2 2" xfId="1941"/>
    <cellStyle name="標準 13 2 8 2 2 3" xfId="1453"/>
    <cellStyle name="標準 13 2 8 2 3" xfId="743"/>
    <cellStyle name="標準 13 2 8 2 3 2" xfId="1719"/>
    <cellStyle name="標準 13 2 8 2 4" xfId="1231"/>
    <cellStyle name="標準 13 2 8 3" xfId="356"/>
    <cellStyle name="標準 13 2 8 3 2" xfId="854"/>
    <cellStyle name="標準 13 2 8 3 2 2" xfId="1830"/>
    <cellStyle name="標準 13 2 8 3 3" xfId="1342"/>
    <cellStyle name="標準 13 2 8 4" xfId="632"/>
    <cellStyle name="標準 13 2 8 4 2" xfId="1608"/>
    <cellStyle name="標準 13 2 8 5" xfId="1120"/>
    <cellStyle name="標準 13 2 9" xfId="171"/>
    <cellStyle name="標準 13 2 9 2" xfId="393"/>
    <cellStyle name="標準 13 2 9 2 2" xfId="891"/>
    <cellStyle name="標準 13 2 9 2 2 2" xfId="1867"/>
    <cellStyle name="標準 13 2 9 2 3" xfId="1379"/>
    <cellStyle name="標準 13 2 9 3" xfId="669"/>
    <cellStyle name="標準 13 2 9 3 2" xfId="1645"/>
    <cellStyle name="標準 13 2 9 4" xfId="1157"/>
    <cellStyle name="標準 13 3" xfId="520"/>
    <cellStyle name="標準 13 4" xfId="508"/>
    <cellStyle name="標準 13 4 2" xfId="1006"/>
    <cellStyle name="標準 13 4 2 2" xfId="1982"/>
    <cellStyle name="標準 13 4 3" xfId="1494"/>
    <cellStyle name="標準 14" xfId="19"/>
    <cellStyle name="標準 14 2" xfId="49"/>
    <cellStyle name="標準 14 3" xfId="50"/>
    <cellStyle name="標準 14 3 10" xfId="283"/>
    <cellStyle name="標準 14 3 10 2" xfId="781"/>
    <cellStyle name="標準 14 3 10 2 2" xfId="1757"/>
    <cellStyle name="標準 14 3 10 3" xfId="1269"/>
    <cellStyle name="標準 14 3 11" xfId="511"/>
    <cellStyle name="標準 14 3 11 2" xfId="1009"/>
    <cellStyle name="標準 14 3 11 2 2" xfId="1985"/>
    <cellStyle name="標準 14 3 11 3" xfId="1497"/>
    <cellStyle name="標準 14 3 12" xfId="559"/>
    <cellStyle name="標準 14 3 12 2" xfId="1535"/>
    <cellStyle name="標準 14 3 13" xfId="1047"/>
    <cellStyle name="標準 14 3 2" xfId="74"/>
    <cellStyle name="標準 14 3 2 2" xfId="111"/>
    <cellStyle name="標準 14 3 2 2 2" xfId="222"/>
    <cellStyle name="標準 14 3 2 2 2 2" xfId="444"/>
    <cellStyle name="標準 14 3 2 2 2 2 2" xfId="942"/>
    <cellStyle name="標準 14 3 2 2 2 2 2 2" xfId="1918"/>
    <cellStyle name="標準 14 3 2 2 2 2 3" xfId="1430"/>
    <cellStyle name="標準 14 3 2 2 2 3" xfId="720"/>
    <cellStyle name="標準 14 3 2 2 2 3 2" xfId="1696"/>
    <cellStyle name="標準 14 3 2 2 2 4" xfId="1208"/>
    <cellStyle name="標準 14 3 2 2 3" xfId="333"/>
    <cellStyle name="標準 14 3 2 2 3 2" xfId="831"/>
    <cellStyle name="標準 14 3 2 2 3 2 2" xfId="1807"/>
    <cellStyle name="標準 14 3 2 2 3 3" xfId="1319"/>
    <cellStyle name="標準 14 3 2 2 4" xfId="544"/>
    <cellStyle name="標準 14 3 2 2 4 2" xfId="1036"/>
    <cellStyle name="標準 14 3 2 2 4 2 2" xfId="2012"/>
    <cellStyle name="標準 14 3 2 2 4 3" xfId="1524"/>
    <cellStyle name="標準 14 3 2 2 5" xfId="609"/>
    <cellStyle name="標準 14 3 2 2 5 2" xfId="1585"/>
    <cellStyle name="標準 14 3 2 2 6" xfId="1097"/>
    <cellStyle name="標準 14 3 2 3" xfId="148"/>
    <cellStyle name="標準 14 3 2 3 2" xfId="259"/>
    <cellStyle name="標準 14 3 2 3 2 2" xfId="481"/>
    <cellStyle name="標準 14 3 2 3 2 2 2" xfId="979"/>
    <cellStyle name="標準 14 3 2 3 2 2 2 2" xfId="1955"/>
    <cellStyle name="標準 14 3 2 3 2 2 3" xfId="1467"/>
    <cellStyle name="標準 14 3 2 3 2 3" xfId="757"/>
    <cellStyle name="標準 14 3 2 3 2 3 2" xfId="1733"/>
    <cellStyle name="標準 14 3 2 3 2 4" xfId="1245"/>
    <cellStyle name="標準 14 3 2 3 3" xfId="370"/>
    <cellStyle name="標準 14 3 2 3 3 2" xfId="868"/>
    <cellStyle name="標準 14 3 2 3 3 2 2" xfId="1844"/>
    <cellStyle name="標準 14 3 2 3 3 3" xfId="1356"/>
    <cellStyle name="標準 14 3 2 3 4" xfId="646"/>
    <cellStyle name="標準 14 3 2 3 4 2" xfId="1622"/>
    <cellStyle name="標準 14 3 2 3 5" xfId="1134"/>
    <cellStyle name="標準 14 3 2 4" xfId="185"/>
    <cellStyle name="標準 14 3 2 4 2" xfId="407"/>
    <cellStyle name="標準 14 3 2 4 2 2" xfId="905"/>
    <cellStyle name="標準 14 3 2 4 2 2 2" xfId="1881"/>
    <cellStyle name="標準 14 3 2 4 2 3" xfId="1393"/>
    <cellStyle name="標準 14 3 2 4 3" xfId="683"/>
    <cellStyle name="標準 14 3 2 4 3 2" xfId="1659"/>
    <cellStyle name="標準 14 3 2 4 4" xfId="1171"/>
    <cellStyle name="標準 14 3 2 5" xfId="296"/>
    <cellStyle name="標準 14 3 2 5 2" xfId="794"/>
    <cellStyle name="標準 14 3 2 5 2 2" xfId="1770"/>
    <cellStyle name="標準 14 3 2 5 3" xfId="1282"/>
    <cellStyle name="標準 14 3 2 6" xfId="525"/>
    <cellStyle name="標準 14 3 2 6 2" xfId="1017"/>
    <cellStyle name="標準 14 3 2 6 2 2" xfId="1993"/>
    <cellStyle name="標準 14 3 2 6 3" xfId="1505"/>
    <cellStyle name="標準 14 3 2 7" xfId="572"/>
    <cellStyle name="標準 14 3 2 7 2" xfId="1548"/>
    <cellStyle name="標準 14 3 2 8" xfId="1060"/>
    <cellStyle name="標準 14 3 3" xfId="64"/>
    <cellStyle name="標準 14 3 3 2" xfId="104"/>
    <cellStyle name="標準 14 3 3 2 2" xfId="215"/>
    <cellStyle name="標準 14 3 3 2 2 2" xfId="437"/>
    <cellStyle name="標準 14 3 3 2 2 2 2" xfId="935"/>
    <cellStyle name="標準 14 3 3 2 2 2 2 2" xfId="1911"/>
    <cellStyle name="標準 14 3 3 2 2 2 3" xfId="1423"/>
    <cellStyle name="標準 14 3 3 2 2 3" xfId="713"/>
    <cellStyle name="標準 14 3 3 2 2 3 2" xfId="1689"/>
    <cellStyle name="標準 14 3 3 2 2 4" xfId="1201"/>
    <cellStyle name="標準 14 3 3 2 3" xfId="326"/>
    <cellStyle name="標準 14 3 3 2 3 2" xfId="824"/>
    <cellStyle name="標準 14 3 3 2 3 2 2" xfId="1800"/>
    <cellStyle name="標準 14 3 3 2 3 3" xfId="1312"/>
    <cellStyle name="標準 14 3 3 2 4" xfId="602"/>
    <cellStyle name="標準 14 3 3 2 4 2" xfId="1578"/>
    <cellStyle name="標準 14 3 3 2 5" xfId="1090"/>
    <cellStyle name="標準 14 3 3 3" xfId="141"/>
    <cellStyle name="標準 14 3 3 3 2" xfId="252"/>
    <cellStyle name="標準 14 3 3 3 2 2" xfId="474"/>
    <cellStyle name="標準 14 3 3 3 2 2 2" xfId="972"/>
    <cellStyle name="標準 14 3 3 3 2 2 2 2" xfId="1948"/>
    <cellStyle name="標準 14 3 3 3 2 2 3" xfId="1460"/>
    <cellStyle name="標準 14 3 3 3 2 3" xfId="750"/>
    <cellStyle name="標準 14 3 3 3 2 3 2" xfId="1726"/>
    <cellStyle name="標準 14 3 3 3 2 4" xfId="1238"/>
    <cellStyle name="標準 14 3 3 3 3" xfId="363"/>
    <cellStyle name="標準 14 3 3 3 3 2" xfId="861"/>
    <cellStyle name="標準 14 3 3 3 3 2 2" xfId="1837"/>
    <cellStyle name="標準 14 3 3 3 3 3" xfId="1349"/>
    <cellStyle name="標準 14 3 3 3 4" xfId="639"/>
    <cellStyle name="標準 14 3 3 3 4 2" xfId="1615"/>
    <cellStyle name="標準 14 3 3 3 5" xfId="1127"/>
    <cellStyle name="標準 14 3 3 4" xfId="178"/>
    <cellStyle name="標準 14 3 3 4 2" xfId="400"/>
    <cellStyle name="標準 14 3 3 4 2 2" xfId="898"/>
    <cellStyle name="標準 14 3 3 4 2 2 2" xfId="1874"/>
    <cellStyle name="標準 14 3 3 4 2 3" xfId="1386"/>
    <cellStyle name="標準 14 3 3 4 3" xfId="676"/>
    <cellStyle name="標準 14 3 3 4 3 2" xfId="1652"/>
    <cellStyle name="標準 14 3 3 4 4" xfId="1164"/>
    <cellStyle name="標準 14 3 3 5" xfId="289"/>
    <cellStyle name="標準 14 3 3 5 2" xfId="787"/>
    <cellStyle name="標準 14 3 3 5 2 2" xfId="1763"/>
    <cellStyle name="標準 14 3 3 5 3" xfId="1275"/>
    <cellStyle name="標準 14 3 3 6" xfId="537"/>
    <cellStyle name="標準 14 3 3 6 2" xfId="1029"/>
    <cellStyle name="標準 14 3 3 6 2 2" xfId="2005"/>
    <cellStyle name="標準 14 3 3 6 3" xfId="1517"/>
    <cellStyle name="標準 14 3 3 7" xfId="565"/>
    <cellStyle name="標準 14 3 3 7 2" xfId="1541"/>
    <cellStyle name="標準 14 3 3 8" xfId="1053"/>
    <cellStyle name="標準 14 3 4" xfId="80"/>
    <cellStyle name="標準 14 3 4 2" xfId="117"/>
    <cellStyle name="標準 14 3 4 2 2" xfId="228"/>
    <cellStyle name="標準 14 3 4 2 2 2" xfId="450"/>
    <cellStyle name="標準 14 3 4 2 2 2 2" xfId="948"/>
    <cellStyle name="標準 14 3 4 2 2 2 2 2" xfId="1924"/>
    <cellStyle name="標準 14 3 4 2 2 2 3" xfId="1436"/>
    <cellStyle name="標準 14 3 4 2 2 3" xfId="726"/>
    <cellStyle name="標準 14 3 4 2 2 3 2" xfId="1702"/>
    <cellStyle name="標準 14 3 4 2 2 4" xfId="1214"/>
    <cellStyle name="標準 14 3 4 2 3" xfId="339"/>
    <cellStyle name="標準 14 3 4 2 3 2" xfId="837"/>
    <cellStyle name="標準 14 3 4 2 3 2 2" xfId="1813"/>
    <cellStyle name="標準 14 3 4 2 3 3" xfId="1325"/>
    <cellStyle name="標準 14 3 4 2 4" xfId="615"/>
    <cellStyle name="標準 14 3 4 2 4 2" xfId="1591"/>
    <cellStyle name="標準 14 3 4 2 5" xfId="1103"/>
    <cellStyle name="標準 14 3 4 3" xfId="154"/>
    <cellStyle name="標準 14 3 4 3 2" xfId="265"/>
    <cellStyle name="標準 14 3 4 3 2 2" xfId="487"/>
    <cellStyle name="標準 14 3 4 3 2 2 2" xfId="985"/>
    <cellStyle name="標準 14 3 4 3 2 2 2 2" xfId="1961"/>
    <cellStyle name="標準 14 3 4 3 2 2 3" xfId="1473"/>
    <cellStyle name="標準 14 3 4 3 2 3" xfId="763"/>
    <cellStyle name="標準 14 3 4 3 2 3 2" xfId="1739"/>
    <cellStyle name="標準 14 3 4 3 2 4" xfId="1251"/>
    <cellStyle name="標準 14 3 4 3 3" xfId="376"/>
    <cellStyle name="標準 14 3 4 3 3 2" xfId="874"/>
    <cellStyle name="標準 14 3 4 3 3 2 2" xfId="1850"/>
    <cellStyle name="標準 14 3 4 3 3 3" xfId="1362"/>
    <cellStyle name="標準 14 3 4 3 4" xfId="652"/>
    <cellStyle name="標準 14 3 4 3 4 2" xfId="1628"/>
    <cellStyle name="標準 14 3 4 3 5" xfId="1140"/>
    <cellStyle name="標準 14 3 4 4" xfId="191"/>
    <cellStyle name="標準 14 3 4 4 2" xfId="413"/>
    <cellStyle name="標準 14 3 4 4 2 2" xfId="911"/>
    <cellStyle name="標準 14 3 4 4 2 2 2" xfId="1887"/>
    <cellStyle name="標準 14 3 4 4 2 3" xfId="1399"/>
    <cellStyle name="標準 14 3 4 4 3" xfId="689"/>
    <cellStyle name="標準 14 3 4 4 3 2" xfId="1665"/>
    <cellStyle name="標準 14 3 4 4 4" xfId="1177"/>
    <cellStyle name="標準 14 3 4 5" xfId="302"/>
    <cellStyle name="標準 14 3 4 5 2" xfId="800"/>
    <cellStyle name="標準 14 3 4 5 2 2" xfId="1776"/>
    <cellStyle name="標準 14 3 4 5 3" xfId="1288"/>
    <cellStyle name="標準 14 3 4 6" xfId="531"/>
    <cellStyle name="標準 14 3 4 6 2" xfId="1023"/>
    <cellStyle name="標準 14 3 4 6 2 2" xfId="1999"/>
    <cellStyle name="標準 14 3 4 6 3" xfId="1511"/>
    <cellStyle name="標準 14 3 4 7" xfId="578"/>
    <cellStyle name="標準 14 3 4 7 2" xfId="1554"/>
    <cellStyle name="標準 14 3 4 8" xfId="1066"/>
    <cellStyle name="標準 14 3 5" xfId="86"/>
    <cellStyle name="標準 14 3 5 2" xfId="123"/>
    <cellStyle name="標準 14 3 5 2 2" xfId="234"/>
    <cellStyle name="標準 14 3 5 2 2 2" xfId="456"/>
    <cellStyle name="標準 14 3 5 2 2 2 2" xfId="954"/>
    <cellStyle name="標準 14 3 5 2 2 2 2 2" xfId="1930"/>
    <cellStyle name="標準 14 3 5 2 2 2 3" xfId="1442"/>
    <cellStyle name="標準 14 3 5 2 2 3" xfId="732"/>
    <cellStyle name="標準 14 3 5 2 2 3 2" xfId="1708"/>
    <cellStyle name="標準 14 3 5 2 2 4" xfId="1220"/>
    <cellStyle name="標準 14 3 5 2 3" xfId="345"/>
    <cellStyle name="標準 14 3 5 2 3 2" xfId="843"/>
    <cellStyle name="標準 14 3 5 2 3 2 2" xfId="1819"/>
    <cellStyle name="標準 14 3 5 2 3 3" xfId="1331"/>
    <cellStyle name="標準 14 3 5 2 4" xfId="621"/>
    <cellStyle name="標準 14 3 5 2 4 2" xfId="1597"/>
    <cellStyle name="標準 14 3 5 2 5" xfId="1109"/>
    <cellStyle name="標準 14 3 5 3" xfId="160"/>
    <cellStyle name="標準 14 3 5 3 2" xfId="271"/>
    <cellStyle name="標準 14 3 5 3 2 2" xfId="493"/>
    <cellStyle name="標準 14 3 5 3 2 2 2" xfId="991"/>
    <cellStyle name="標準 14 3 5 3 2 2 2 2" xfId="1967"/>
    <cellStyle name="標準 14 3 5 3 2 2 3" xfId="1479"/>
    <cellStyle name="標準 14 3 5 3 2 3" xfId="769"/>
    <cellStyle name="標準 14 3 5 3 2 3 2" xfId="1745"/>
    <cellStyle name="標準 14 3 5 3 2 4" xfId="1257"/>
    <cellStyle name="標準 14 3 5 3 3" xfId="382"/>
    <cellStyle name="標準 14 3 5 3 3 2" xfId="880"/>
    <cellStyle name="標準 14 3 5 3 3 2 2" xfId="1856"/>
    <cellStyle name="標準 14 3 5 3 3 3" xfId="1368"/>
    <cellStyle name="標準 14 3 5 3 4" xfId="658"/>
    <cellStyle name="標準 14 3 5 3 4 2" xfId="1634"/>
    <cellStyle name="標準 14 3 5 3 5" xfId="1146"/>
    <cellStyle name="標準 14 3 5 4" xfId="197"/>
    <cellStyle name="標準 14 3 5 4 2" xfId="419"/>
    <cellStyle name="標準 14 3 5 4 2 2" xfId="917"/>
    <cellStyle name="標準 14 3 5 4 2 2 2" xfId="1893"/>
    <cellStyle name="標準 14 3 5 4 2 3" xfId="1405"/>
    <cellStyle name="標準 14 3 5 4 3" xfId="695"/>
    <cellStyle name="標準 14 3 5 4 3 2" xfId="1671"/>
    <cellStyle name="標準 14 3 5 4 4" xfId="1183"/>
    <cellStyle name="標準 14 3 5 5" xfId="308"/>
    <cellStyle name="標準 14 3 5 5 2" xfId="806"/>
    <cellStyle name="標準 14 3 5 5 2 2" xfId="1782"/>
    <cellStyle name="標準 14 3 5 5 3" xfId="1294"/>
    <cellStyle name="標準 14 3 5 6" xfId="584"/>
    <cellStyle name="標準 14 3 5 6 2" xfId="1560"/>
    <cellStyle name="標準 14 3 5 7" xfId="1072"/>
    <cellStyle name="標準 14 3 6" xfId="92"/>
    <cellStyle name="標準 14 3 6 2" xfId="129"/>
    <cellStyle name="標準 14 3 6 2 2" xfId="240"/>
    <cellStyle name="標準 14 3 6 2 2 2" xfId="462"/>
    <cellStyle name="標準 14 3 6 2 2 2 2" xfId="960"/>
    <cellStyle name="標準 14 3 6 2 2 2 2 2" xfId="1936"/>
    <cellStyle name="標準 14 3 6 2 2 2 3" xfId="1448"/>
    <cellStyle name="標準 14 3 6 2 2 3" xfId="738"/>
    <cellStyle name="標準 14 3 6 2 2 3 2" xfId="1714"/>
    <cellStyle name="標準 14 3 6 2 2 4" xfId="1226"/>
    <cellStyle name="標準 14 3 6 2 3" xfId="351"/>
    <cellStyle name="標準 14 3 6 2 3 2" xfId="849"/>
    <cellStyle name="標準 14 3 6 2 3 2 2" xfId="1825"/>
    <cellStyle name="標準 14 3 6 2 3 3" xfId="1337"/>
    <cellStyle name="標準 14 3 6 2 4" xfId="627"/>
    <cellStyle name="標準 14 3 6 2 4 2" xfId="1603"/>
    <cellStyle name="標準 14 3 6 2 5" xfId="1115"/>
    <cellStyle name="標準 14 3 6 3" xfId="166"/>
    <cellStyle name="標準 14 3 6 3 2" xfId="277"/>
    <cellStyle name="標準 14 3 6 3 2 2" xfId="499"/>
    <cellStyle name="標準 14 3 6 3 2 2 2" xfId="997"/>
    <cellStyle name="標準 14 3 6 3 2 2 2 2" xfId="1973"/>
    <cellStyle name="標準 14 3 6 3 2 2 3" xfId="1485"/>
    <cellStyle name="標準 14 3 6 3 2 3" xfId="775"/>
    <cellStyle name="標準 14 3 6 3 2 3 2" xfId="1751"/>
    <cellStyle name="標準 14 3 6 3 2 4" xfId="1263"/>
    <cellStyle name="標準 14 3 6 3 3" xfId="388"/>
    <cellStyle name="標準 14 3 6 3 3 2" xfId="886"/>
    <cellStyle name="標準 14 3 6 3 3 2 2" xfId="1862"/>
    <cellStyle name="標準 14 3 6 3 3 3" xfId="1374"/>
    <cellStyle name="標準 14 3 6 3 4" xfId="664"/>
    <cellStyle name="標準 14 3 6 3 4 2" xfId="1640"/>
    <cellStyle name="標準 14 3 6 3 5" xfId="1152"/>
    <cellStyle name="標準 14 3 6 4" xfId="203"/>
    <cellStyle name="標準 14 3 6 4 2" xfId="425"/>
    <cellStyle name="標準 14 3 6 4 2 2" xfId="923"/>
    <cellStyle name="標準 14 3 6 4 2 2 2" xfId="1899"/>
    <cellStyle name="標準 14 3 6 4 2 3" xfId="1411"/>
    <cellStyle name="標準 14 3 6 4 3" xfId="701"/>
    <cellStyle name="標準 14 3 6 4 3 2" xfId="1677"/>
    <cellStyle name="標準 14 3 6 4 4" xfId="1189"/>
    <cellStyle name="標準 14 3 6 5" xfId="314"/>
    <cellStyle name="標準 14 3 6 5 2" xfId="812"/>
    <cellStyle name="標準 14 3 6 5 2 2" xfId="1788"/>
    <cellStyle name="標準 14 3 6 5 3" xfId="1300"/>
    <cellStyle name="標準 14 3 6 6" xfId="590"/>
    <cellStyle name="標準 14 3 6 6 2" xfId="1566"/>
    <cellStyle name="標準 14 3 6 7" xfId="1078"/>
    <cellStyle name="標準 14 3 7" xfId="98"/>
    <cellStyle name="標準 14 3 7 2" xfId="209"/>
    <cellStyle name="標準 14 3 7 2 2" xfId="431"/>
    <cellStyle name="標準 14 3 7 2 2 2" xfId="929"/>
    <cellStyle name="標準 14 3 7 2 2 2 2" xfId="1905"/>
    <cellStyle name="標準 14 3 7 2 2 3" xfId="1417"/>
    <cellStyle name="標準 14 3 7 2 3" xfId="707"/>
    <cellStyle name="標準 14 3 7 2 3 2" xfId="1683"/>
    <cellStyle name="標準 14 3 7 2 4" xfId="1195"/>
    <cellStyle name="標準 14 3 7 3" xfId="320"/>
    <cellStyle name="標準 14 3 7 3 2" xfId="818"/>
    <cellStyle name="標準 14 3 7 3 2 2" xfId="1794"/>
    <cellStyle name="標準 14 3 7 3 3" xfId="1306"/>
    <cellStyle name="標準 14 3 7 4" xfId="596"/>
    <cellStyle name="標準 14 3 7 4 2" xfId="1572"/>
    <cellStyle name="標準 14 3 7 5" xfId="1084"/>
    <cellStyle name="標準 14 3 8" xfId="135"/>
    <cellStyle name="標準 14 3 8 2" xfId="246"/>
    <cellStyle name="標準 14 3 8 2 2" xfId="468"/>
    <cellStyle name="標準 14 3 8 2 2 2" xfId="966"/>
    <cellStyle name="標準 14 3 8 2 2 2 2" xfId="1942"/>
    <cellStyle name="標準 14 3 8 2 2 3" xfId="1454"/>
    <cellStyle name="標準 14 3 8 2 3" xfId="744"/>
    <cellStyle name="標準 14 3 8 2 3 2" xfId="1720"/>
    <cellStyle name="標準 14 3 8 2 4" xfId="1232"/>
    <cellStyle name="標準 14 3 8 3" xfId="357"/>
    <cellStyle name="標準 14 3 8 3 2" xfId="855"/>
    <cellStyle name="標準 14 3 8 3 2 2" xfId="1831"/>
    <cellStyle name="標準 14 3 8 3 3" xfId="1343"/>
    <cellStyle name="標準 14 3 8 4" xfId="633"/>
    <cellStyle name="標準 14 3 8 4 2" xfId="1609"/>
    <cellStyle name="標準 14 3 8 5" xfId="1121"/>
    <cellStyle name="標準 14 3 9" xfId="172"/>
    <cellStyle name="標準 14 3 9 2" xfId="394"/>
    <cellStyle name="標準 14 3 9 2 2" xfId="892"/>
    <cellStyle name="標準 14 3 9 2 2 2" xfId="1868"/>
    <cellStyle name="標準 14 3 9 2 3" xfId="1380"/>
    <cellStyle name="標準 14 3 9 3" xfId="670"/>
    <cellStyle name="標準 14 3 9 3 2" xfId="1646"/>
    <cellStyle name="標準 14 3 9 4" xfId="1158"/>
    <cellStyle name="標準 14 4" xfId="51"/>
    <cellStyle name="標準 14 4 10" xfId="284"/>
    <cellStyle name="標準 14 4 10 2" xfId="782"/>
    <cellStyle name="標準 14 4 10 2 2" xfId="1758"/>
    <cellStyle name="標準 14 4 10 3" xfId="1270"/>
    <cellStyle name="標準 14 4 11" xfId="512"/>
    <cellStyle name="標準 14 4 11 2" xfId="1010"/>
    <cellStyle name="標準 14 4 11 2 2" xfId="1986"/>
    <cellStyle name="標準 14 4 11 3" xfId="1498"/>
    <cellStyle name="標準 14 4 12" xfId="560"/>
    <cellStyle name="標準 14 4 12 2" xfId="1536"/>
    <cellStyle name="標準 14 4 13" xfId="1048"/>
    <cellStyle name="標準 14 4 2" xfId="75"/>
    <cellStyle name="標準 14 4 2 2" xfId="112"/>
    <cellStyle name="標準 14 4 2 2 2" xfId="223"/>
    <cellStyle name="標準 14 4 2 2 2 2" xfId="445"/>
    <cellStyle name="標準 14 4 2 2 2 2 2" xfId="943"/>
    <cellStyle name="標準 14 4 2 2 2 2 2 2" xfId="1919"/>
    <cellStyle name="標準 14 4 2 2 2 2 3" xfId="1431"/>
    <cellStyle name="標準 14 4 2 2 2 3" xfId="721"/>
    <cellStyle name="標準 14 4 2 2 2 3 2" xfId="1697"/>
    <cellStyle name="標準 14 4 2 2 2 4" xfId="1209"/>
    <cellStyle name="標準 14 4 2 2 3" xfId="334"/>
    <cellStyle name="標準 14 4 2 2 3 2" xfId="832"/>
    <cellStyle name="標準 14 4 2 2 3 2 2" xfId="1808"/>
    <cellStyle name="標準 14 4 2 2 3 3" xfId="1320"/>
    <cellStyle name="標準 14 4 2 2 4" xfId="545"/>
    <cellStyle name="標準 14 4 2 2 4 2" xfId="1037"/>
    <cellStyle name="標準 14 4 2 2 4 2 2" xfId="2013"/>
    <cellStyle name="標準 14 4 2 2 4 3" xfId="1525"/>
    <cellStyle name="標準 14 4 2 2 5" xfId="610"/>
    <cellStyle name="標準 14 4 2 2 5 2" xfId="1586"/>
    <cellStyle name="標準 14 4 2 2 6" xfId="1098"/>
    <cellStyle name="標準 14 4 2 3" xfId="149"/>
    <cellStyle name="標準 14 4 2 3 2" xfId="260"/>
    <cellStyle name="標準 14 4 2 3 2 2" xfId="482"/>
    <cellStyle name="標準 14 4 2 3 2 2 2" xfId="980"/>
    <cellStyle name="標準 14 4 2 3 2 2 2 2" xfId="1956"/>
    <cellStyle name="標準 14 4 2 3 2 2 3" xfId="1468"/>
    <cellStyle name="標準 14 4 2 3 2 3" xfId="758"/>
    <cellStyle name="標準 14 4 2 3 2 3 2" xfId="1734"/>
    <cellStyle name="標準 14 4 2 3 2 4" xfId="1246"/>
    <cellStyle name="標準 14 4 2 3 3" xfId="371"/>
    <cellStyle name="標準 14 4 2 3 3 2" xfId="869"/>
    <cellStyle name="標準 14 4 2 3 3 2 2" xfId="1845"/>
    <cellStyle name="標準 14 4 2 3 3 3" xfId="1357"/>
    <cellStyle name="標準 14 4 2 3 4" xfId="647"/>
    <cellStyle name="標準 14 4 2 3 4 2" xfId="1623"/>
    <cellStyle name="標準 14 4 2 3 5" xfId="1135"/>
    <cellStyle name="標準 14 4 2 4" xfId="186"/>
    <cellStyle name="標準 14 4 2 4 2" xfId="408"/>
    <cellStyle name="標準 14 4 2 4 2 2" xfId="906"/>
    <cellStyle name="標準 14 4 2 4 2 2 2" xfId="1882"/>
    <cellStyle name="標準 14 4 2 4 2 3" xfId="1394"/>
    <cellStyle name="標準 14 4 2 4 3" xfId="684"/>
    <cellStyle name="標準 14 4 2 4 3 2" xfId="1660"/>
    <cellStyle name="標準 14 4 2 4 4" xfId="1172"/>
    <cellStyle name="標準 14 4 2 5" xfId="297"/>
    <cellStyle name="標準 14 4 2 5 2" xfId="795"/>
    <cellStyle name="標準 14 4 2 5 2 2" xfId="1771"/>
    <cellStyle name="標準 14 4 2 5 3" xfId="1283"/>
    <cellStyle name="標準 14 4 2 6" xfId="526"/>
    <cellStyle name="標準 14 4 2 6 2" xfId="1018"/>
    <cellStyle name="標準 14 4 2 6 2 2" xfId="1994"/>
    <cellStyle name="標準 14 4 2 6 3" xfId="1506"/>
    <cellStyle name="標準 14 4 2 7" xfId="573"/>
    <cellStyle name="標準 14 4 2 7 2" xfId="1549"/>
    <cellStyle name="標準 14 4 2 8" xfId="1061"/>
    <cellStyle name="標準 14 4 3" xfId="65"/>
    <cellStyle name="標準 14 4 3 2" xfId="105"/>
    <cellStyle name="標準 14 4 3 2 2" xfId="216"/>
    <cellStyle name="標準 14 4 3 2 2 2" xfId="438"/>
    <cellStyle name="標準 14 4 3 2 2 2 2" xfId="936"/>
    <cellStyle name="標準 14 4 3 2 2 2 2 2" xfId="1912"/>
    <cellStyle name="標準 14 4 3 2 2 2 3" xfId="1424"/>
    <cellStyle name="標準 14 4 3 2 2 3" xfId="714"/>
    <cellStyle name="標準 14 4 3 2 2 3 2" xfId="1690"/>
    <cellStyle name="標準 14 4 3 2 2 4" xfId="1202"/>
    <cellStyle name="標準 14 4 3 2 3" xfId="327"/>
    <cellStyle name="標準 14 4 3 2 3 2" xfId="825"/>
    <cellStyle name="標準 14 4 3 2 3 2 2" xfId="1801"/>
    <cellStyle name="標準 14 4 3 2 3 3" xfId="1313"/>
    <cellStyle name="標準 14 4 3 2 4" xfId="603"/>
    <cellStyle name="標準 14 4 3 2 4 2" xfId="1579"/>
    <cellStyle name="標準 14 4 3 2 5" xfId="1091"/>
    <cellStyle name="標準 14 4 3 3" xfId="142"/>
    <cellStyle name="標準 14 4 3 3 2" xfId="253"/>
    <cellStyle name="標準 14 4 3 3 2 2" xfId="475"/>
    <cellStyle name="標準 14 4 3 3 2 2 2" xfId="973"/>
    <cellStyle name="標準 14 4 3 3 2 2 2 2" xfId="1949"/>
    <cellStyle name="標準 14 4 3 3 2 2 3" xfId="1461"/>
    <cellStyle name="標準 14 4 3 3 2 3" xfId="751"/>
    <cellStyle name="標準 14 4 3 3 2 3 2" xfId="1727"/>
    <cellStyle name="標準 14 4 3 3 2 4" xfId="1239"/>
    <cellStyle name="標準 14 4 3 3 3" xfId="364"/>
    <cellStyle name="標準 14 4 3 3 3 2" xfId="862"/>
    <cellStyle name="標準 14 4 3 3 3 2 2" xfId="1838"/>
    <cellStyle name="標準 14 4 3 3 3 3" xfId="1350"/>
    <cellStyle name="標準 14 4 3 3 4" xfId="640"/>
    <cellStyle name="標準 14 4 3 3 4 2" xfId="1616"/>
    <cellStyle name="標準 14 4 3 3 5" xfId="1128"/>
    <cellStyle name="標準 14 4 3 4" xfId="179"/>
    <cellStyle name="標準 14 4 3 4 2" xfId="401"/>
    <cellStyle name="標準 14 4 3 4 2 2" xfId="899"/>
    <cellStyle name="標準 14 4 3 4 2 2 2" xfId="1875"/>
    <cellStyle name="標準 14 4 3 4 2 3" xfId="1387"/>
    <cellStyle name="標準 14 4 3 4 3" xfId="677"/>
    <cellStyle name="標準 14 4 3 4 3 2" xfId="1653"/>
    <cellStyle name="標準 14 4 3 4 4" xfId="1165"/>
    <cellStyle name="標準 14 4 3 5" xfId="290"/>
    <cellStyle name="標準 14 4 3 5 2" xfId="788"/>
    <cellStyle name="標準 14 4 3 5 2 2" xfId="1764"/>
    <cellStyle name="標準 14 4 3 5 3" xfId="1276"/>
    <cellStyle name="標準 14 4 3 6" xfId="538"/>
    <cellStyle name="標準 14 4 3 6 2" xfId="1030"/>
    <cellStyle name="標準 14 4 3 6 2 2" xfId="2006"/>
    <cellStyle name="標準 14 4 3 6 3" xfId="1518"/>
    <cellStyle name="標準 14 4 3 7" xfId="566"/>
    <cellStyle name="標準 14 4 3 7 2" xfId="1542"/>
    <cellStyle name="標準 14 4 3 8" xfId="1054"/>
    <cellStyle name="標準 14 4 4" xfId="81"/>
    <cellStyle name="標準 14 4 4 2" xfId="118"/>
    <cellStyle name="標準 14 4 4 2 2" xfId="229"/>
    <cellStyle name="標準 14 4 4 2 2 2" xfId="451"/>
    <cellStyle name="標準 14 4 4 2 2 2 2" xfId="949"/>
    <cellStyle name="標準 14 4 4 2 2 2 2 2" xfId="1925"/>
    <cellStyle name="標準 14 4 4 2 2 2 3" xfId="1437"/>
    <cellStyle name="標準 14 4 4 2 2 3" xfId="727"/>
    <cellStyle name="標準 14 4 4 2 2 3 2" xfId="1703"/>
    <cellStyle name="標準 14 4 4 2 2 4" xfId="1215"/>
    <cellStyle name="標準 14 4 4 2 3" xfId="340"/>
    <cellStyle name="標準 14 4 4 2 3 2" xfId="838"/>
    <cellStyle name="標準 14 4 4 2 3 2 2" xfId="1814"/>
    <cellStyle name="標準 14 4 4 2 3 3" xfId="1326"/>
    <cellStyle name="標準 14 4 4 2 4" xfId="616"/>
    <cellStyle name="標準 14 4 4 2 4 2" xfId="1592"/>
    <cellStyle name="標準 14 4 4 2 5" xfId="1104"/>
    <cellStyle name="標準 14 4 4 3" xfId="155"/>
    <cellStyle name="標準 14 4 4 3 2" xfId="266"/>
    <cellStyle name="標準 14 4 4 3 2 2" xfId="488"/>
    <cellStyle name="標準 14 4 4 3 2 2 2" xfId="986"/>
    <cellStyle name="標準 14 4 4 3 2 2 2 2" xfId="1962"/>
    <cellStyle name="標準 14 4 4 3 2 2 3" xfId="1474"/>
    <cellStyle name="標準 14 4 4 3 2 3" xfId="764"/>
    <cellStyle name="標準 14 4 4 3 2 3 2" xfId="1740"/>
    <cellStyle name="標準 14 4 4 3 2 4" xfId="1252"/>
    <cellStyle name="標準 14 4 4 3 3" xfId="377"/>
    <cellStyle name="標準 14 4 4 3 3 2" xfId="875"/>
    <cellStyle name="標準 14 4 4 3 3 2 2" xfId="1851"/>
    <cellStyle name="標準 14 4 4 3 3 3" xfId="1363"/>
    <cellStyle name="標準 14 4 4 3 4" xfId="653"/>
    <cellStyle name="標準 14 4 4 3 4 2" xfId="1629"/>
    <cellStyle name="標準 14 4 4 3 5" xfId="1141"/>
    <cellStyle name="標準 14 4 4 4" xfId="192"/>
    <cellStyle name="標準 14 4 4 4 2" xfId="414"/>
    <cellStyle name="標準 14 4 4 4 2 2" xfId="912"/>
    <cellStyle name="標準 14 4 4 4 2 2 2" xfId="1888"/>
    <cellStyle name="標準 14 4 4 4 2 3" xfId="1400"/>
    <cellStyle name="標準 14 4 4 4 3" xfId="690"/>
    <cellStyle name="標準 14 4 4 4 3 2" xfId="1666"/>
    <cellStyle name="標準 14 4 4 4 4" xfId="1178"/>
    <cellStyle name="標準 14 4 4 5" xfId="303"/>
    <cellStyle name="標準 14 4 4 5 2" xfId="801"/>
    <cellStyle name="標準 14 4 4 5 2 2" xfId="1777"/>
    <cellStyle name="標準 14 4 4 5 3" xfId="1289"/>
    <cellStyle name="標準 14 4 4 6" xfId="532"/>
    <cellStyle name="標準 14 4 4 6 2" xfId="1024"/>
    <cellStyle name="標準 14 4 4 6 2 2" xfId="2000"/>
    <cellStyle name="標準 14 4 4 6 3" xfId="1512"/>
    <cellStyle name="標準 14 4 4 7" xfId="579"/>
    <cellStyle name="標準 14 4 4 7 2" xfId="1555"/>
    <cellStyle name="標準 14 4 4 8" xfId="1067"/>
    <cellStyle name="標準 14 4 5" xfId="87"/>
    <cellStyle name="標準 14 4 5 2" xfId="124"/>
    <cellStyle name="標準 14 4 5 2 2" xfId="235"/>
    <cellStyle name="標準 14 4 5 2 2 2" xfId="457"/>
    <cellStyle name="標準 14 4 5 2 2 2 2" xfId="955"/>
    <cellStyle name="標準 14 4 5 2 2 2 2 2" xfId="1931"/>
    <cellStyle name="標準 14 4 5 2 2 2 3" xfId="1443"/>
    <cellStyle name="標準 14 4 5 2 2 3" xfId="733"/>
    <cellStyle name="標準 14 4 5 2 2 3 2" xfId="1709"/>
    <cellStyle name="標準 14 4 5 2 2 4" xfId="1221"/>
    <cellStyle name="標準 14 4 5 2 3" xfId="346"/>
    <cellStyle name="標準 14 4 5 2 3 2" xfId="844"/>
    <cellStyle name="標準 14 4 5 2 3 2 2" xfId="1820"/>
    <cellStyle name="標準 14 4 5 2 3 3" xfId="1332"/>
    <cellStyle name="標準 14 4 5 2 4" xfId="622"/>
    <cellStyle name="標準 14 4 5 2 4 2" xfId="1598"/>
    <cellStyle name="標準 14 4 5 2 5" xfId="1110"/>
    <cellStyle name="標準 14 4 5 3" xfId="161"/>
    <cellStyle name="標準 14 4 5 3 2" xfId="272"/>
    <cellStyle name="標準 14 4 5 3 2 2" xfId="494"/>
    <cellStyle name="標準 14 4 5 3 2 2 2" xfId="992"/>
    <cellStyle name="標準 14 4 5 3 2 2 2 2" xfId="1968"/>
    <cellStyle name="標準 14 4 5 3 2 2 3" xfId="1480"/>
    <cellStyle name="標準 14 4 5 3 2 3" xfId="770"/>
    <cellStyle name="標準 14 4 5 3 2 3 2" xfId="1746"/>
    <cellStyle name="標準 14 4 5 3 2 4" xfId="1258"/>
    <cellStyle name="標準 14 4 5 3 3" xfId="383"/>
    <cellStyle name="標準 14 4 5 3 3 2" xfId="881"/>
    <cellStyle name="標準 14 4 5 3 3 2 2" xfId="1857"/>
    <cellStyle name="標準 14 4 5 3 3 3" xfId="1369"/>
    <cellStyle name="標準 14 4 5 3 4" xfId="659"/>
    <cellStyle name="標準 14 4 5 3 4 2" xfId="1635"/>
    <cellStyle name="標準 14 4 5 3 5" xfId="1147"/>
    <cellStyle name="標準 14 4 5 4" xfId="198"/>
    <cellStyle name="標準 14 4 5 4 2" xfId="420"/>
    <cellStyle name="標準 14 4 5 4 2 2" xfId="918"/>
    <cellStyle name="標準 14 4 5 4 2 2 2" xfId="1894"/>
    <cellStyle name="標準 14 4 5 4 2 3" xfId="1406"/>
    <cellStyle name="標準 14 4 5 4 3" xfId="696"/>
    <cellStyle name="標準 14 4 5 4 3 2" xfId="1672"/>
    <cellStyle name="標準 14 4 5 4 4" xfId="1184"/>
    <cellStyle name="標準 14 4 5 5" xfId="309"/>
    <cellStyle name="標準 14 4 5 5 2" xfId="807"/>
    <cellStyle name="標準 14 4 5 5 2 2" xfId="1783"/>
    <cellStyle name="標準 14 4 5 5 3" xfId="1295"/>
    <cellStyle name="標準 14 4 5 6" xfId="585"/>
    <cellStyle name="標準 14 4 5 6 2" xfId="1561"/>
    <cellStyle name="標準 14 4 5 7" xfId="1073"/>
    <cellStyle name="標準 14 4 6" xfId="93"/>
    <cellStyle name="標準 14 4 6 2" xfId="130"/>
    <cellStyle name="標準 14 4 6 2 2" xfId="241"/>
    <cellStyle name="標準 14 4 6 2 2 2" xfId="463"/>
    <cellStyle name="標準 14 4 6 2 2 2 2" xfId="961"/>
    <cellStyle name="標準 14 4 6 2 2 2 2 2" xfId="1937"/>
    <cellStyle name="標準 14 4 6 2 2 2 3" xfId="1449"/>
    <cellStyle name="標準 14 4 6 2 2 3" xfId="739"/>
    <cellStyle name="標準 14 4 6 2 2 3 2" xfId="1715"/>
    <cellStyle name="標準 14 4 6 2 2 4" xfId="1227"/>
    <cellStyle name="標準 14 4 6 2 3" xfId="352"/>
    <cellStyle name="標準 14 4 6 2 3 2" xfId="850"/>
    <cellStyle name="標準 14 4 6 2 3 2 2" xfId="1826"/>
    <cellStyle name="標準 14 4 6 2 3 3" xfId="1338"/>
    <cellStyle name="標準 14 4 6 2 4" xfId="628"/>
    <cellStyle name="標準 14 4 6 2 4 2" xfId="1604"/>
    <cellStyle name="標準 14 4 6 2 5" xfId="1116"/>
    <cellStyle name="標準 14 4 6 3" xfId="167"/>
    <cellStyle name="標準 14 4 6 3 2" xfId="278"/>
    <cellStyle name="標準 14 4 6 3 2 2" xfId="500"/>
    <cellStyle name="標準 14 4 6 3 2 2 2" xfId="998"/>
    <cellStyle name="標準 14 4 6 3 2 2 2 2" xfId="1974"/>
    <cellStyle name="標準 14 4 6 3 2 2 3" xfId="1486"/>
    <cellStyle name="標準 14 4 6 3 2 3" xfId="776"/>
    <cellStyle name="標準 14 4 6 3 2 3 2" xfId="1752"/>
    <cellStyle name="標準 14 4 6 3 2 4" xfId="1264"/>
    <cellStyle name="標準 14 4 6 3 3" xfId="389"/>
    <cellStyle name="標準 14 4 6 3 3 2" xfId="887"/>
    <cellStyle name="標準 14 4 6 3 3 2 2" xfId="1863"/>
    <cellStyle name="標準 14 4 6 3 3 3" xfId="1375"/>
    <cellStyle name="標準 14 4 6 3 4" xfId="665"/>
    <cellStyle name="標準 14 4 6 3 4 2" xfId="1641"/>
    <cellStyle name="標準 14 4 6 3 5" xfId="1153"/>
    <cellStyle name="標準 14 4 6 4" xfId="204"/>
    <cellStyle name="標準 14 4 6 4 2" xfId="426"/>
    <cellStyle name="標準 14 4 6 4 2 2" xfId="924"/>
    <cellStyle name="標準 14 4 6 4 2 2 2" xfId="1900"/>
    <cellStyle name="標準 14 4 6 4 2 3" xfId="1412"/>
    <cellStyle name="標準 14 4 6 4 3" xfId="702"/>
    <cellStyle name="標準 14 4 6 4 3 2" xfId="1678"/>
    <cellStyle name="標準 14 4 6 4 4" xfId="1190"/>
    <cellStyle name="標準 14 4 6 5" xfId="315"/>
    <cellStyle name="標準 14 4 6 5 2" xfId="813"/>
    <cellStyle name="標準 14 4 6 5 2 2" xfId="1789"/>
    <cellStyle name="標準 14 4 6 5 3" xfId="1301"/>
    <cellStyle name="標準 14 4 6 6" xfId="591"/>
    <cellStyle name="標準 14 4 6 6 2" xfId="1567"/>
    <cellStyle name="標準 14 4 6 7" xfId="1079"/>
    <cellStyle name="標準 14 4 7" xfId="99"/>
    <cellStyle name="標準 14 4 7 2" xfId="210"/>
    <cellStyle name="標準 14 4 7 2 2" xfId="432"/>
    <cellStyle name="標準 14 4 7 2 2 2" xfId="930"/>
    <cellStyle name="標準 14 4 7 2 2 2 2" xfId="1906"/>
    <cellStyle name="標準 14 4 7 2 2 3" xfId="1418"/>
    <cellStyle name="標準 14 4 7 2 3" xfId="708"/>
    <cellStyle name="標準 14 4 7 2 3 2" xfId="1684"/>
    <cellStyle name="標準 14 4 7 2 4" xfId="1196"/>
    <cellStyle name="標準 14 4 7 3" xfId="321"/>
    <cellStyle name="標準 14 4 7 3 2" xfId="819"/>
    <cellStyle name="標準 14 4 7 3 2 2" xfId="1795"/>
    <cellStyle name="標準 14 4 7 3 3" xfId="1307"/>
    <cellStyle name="標準 14 4 7 4" xfId="597"/>
    <cellStyle name="標準 14 4 7 4 2" xfId="1573"/>
    <cellStyle name="標準 14 4 7 5" xfId="1085"/>
    <cellStyle name="標準 14 4 8" xfId="136"/>
    <cellStyle name="標準 14 4 8 2" xfId="247"/>
    <cellStyle name="標準 14 4 8 2 2" xfId="469"/>
    <cellStyle name="標準 14 4 8 2 2 2" xfId="967"/>
    <cellStyle name="標準 14 4 8 2 2 2 2" xfId="1943"/>
    <cellStyle name="標準 14 4 8 2 2 3" xfId="1455"/>
    <cellStyle name="標準 14 4 8 2 3" xfId="745"/>
    <cellStyle name="標準 14 4 8 2 3 2" xfId="1721"/>
    <cellStyle name="標準 14 4 8 2 4" xfId="1233"/>
    <cellStyle name="標準 14 4 8 3" xfId="358"/>
    <cellStyle name="標準 14 4 8 3 2" xfId="856"/>
    <cellStyle name="標準 14 4 8 3 2 2" xfId="1832"/>
    <cellStyle name="標準 14 4 8 3 3" xfId="1344"/>
    <cellStyle name="標準 14 4 8 4" xfId="634"/>
    <cellStyle name="標準 14 4 8 4 2" xfId="1610"/>
    <cellStyle name="標準 14 4 8 5" xfId="1122"/>
    <cellStyle name="標準 14 4 9" xfId="173"/>
    <cellStyle name="標準 14 4 9 2" xfId="395"/>
    <cellStyle name="標準 14 4 9 2 2" xfId="893"/>
    <cellStyle name="標準 14 4 9 2 2 2" xfId="1869"/>
    <cellStyle name="標準 14 4 9 2 3" xfId="1381"/>
    <cellStyle name="標準 14 4 9 3" xfId="671"/>
    <cellStyle name="標準 14 4 9 3 2" xfId="1647"/>
    <cellStyle name="標準 14 4 9 4" xfId="1159"/>
    <cellStyle name="標準 14 5" xfId="510"/>
    <cellStyle name="標準 14 5 2" xfId="1008"/>
    <cellStyle name="標準 14 5 2 2" xfId="1984"/>
    <cellStyle name="標準 14 5 3" xfId="1496"/>
    <cellStyle name="標準 15" xfId="46"/>
    <cellStyle name="標準 15 2" xfId="52"/>
    <cellStyle name="標準 15 2 10" xfId="285"/>
    <cellStyle name="標準 15 2 10 2" xfId="783"/>
    <cellStyle name="標準 15 2 10 2 2" xfId="1759"/>
    <cellStyle name="標準 15 2 10 3" xfId="1271"/>
    <cellStyle name="標準 15 2 11" xfId="514"/>
    <cellStyle name="標準 15 2 11 2" xfId="1012"/>
    <cellStyle name="標準 15 2 11 2 2" xfId="1988"/>
    <cellStyle name="標準 15 2 11 3" xfId="1500"/>
    <cellStyle name="標準 15 2 12" xfId="561"/>
    <cellStyle name="標準 15 2 12 2" xfId="1537"/>
    <cellStyle name="標準 15 2 13" xfId="1049"/>
    <cellStyle name="標準 15 2 2" xfId="76"/>
    <cellStyle name="標準 15 2 2 2" xfId="113"/>
    <cellStyle name="標準 15 2 2 2 2" xfId="224"/>
    <cellStyle name="標準 15 2 2 2 2 2" xfId="446"/>
    <cellStyle name="標準 15 2 2 2 2 2 2" xfId="944"/>
    <cellStyle name="標準 15 2 2 2 2 2 2 2" xfId="1920"/>
    <cellStyle name="標準 15 2 2 2 2 2 3" xfId="1432"/>
    <cellStyle name="標準 15 2 2 2 2 3" xfId="722"/>
    <cellStyle name="標準 15 2 2 2 2 3 2" xfId="1698"/>
    <cellStyle name="標準 15 2 2 2 2 4" xfId="1210"/>
    <cellStyle name="標準 15 2 2 2 3" xfId="335"/>
    <cellStyle name="標準 15 2 2 2 3 2" xfId="833"/>
    <cellStyle name="標準 15 2 2 2 3 2 2" xfId="1809"/>
    <cellStyle name="標準 15 2 2 2 3 3" xfId="1321"/>
    <cellStyle name="標準 15 2 2 2 4" xfId="546"/>
    <cellStyle name="標準 15 2 2 2 4 2" xfId="1038"/>
    <cellStyle name="標準 15 2 2 2 4 2 2" xfId="2014"/>
    <cellStyle name="標準 15 2 2 2 4 3" xfId="1526"/>
    <cellStyle name="標準 15 2 2 2 5" xfId="611"/>
    <cellStyle name="標準 15 2 2 2 5 2" xfId="1587"/>
    <cellStyle name="標準 15 2 2 2 6" xfId="1099"/>
    <cellStyle name="標準 15 2 2 3" xfId="150"/>
    <cellStyle name="標準 15 2 2 3 2" xfId="261"/>
    <cellStyle name="標準 15 2 2 3 2 2" xfId="483"/>
    <cellStyle name="標準 15 2 2 3 2 2 2" xfId="981"/>
    <cellStyle name="標準 15 2 2 3 2 2 2 2" xfId="1957"/>
    <cellStyle name="標準 15 2 2 3 2 2 3" xfId="1469"/>
    <cellStyle name="標準 15 2 2 3 2 3" xfId="759"/>
    <cellStyle name="標準 15 2 2 3 2 3 2" xfId="1735"/>
    <cellStyle name="標準 15 2 2 3 2 4" xfId="1247"/>
    <cellStyle name="標準 15 2 2 3 3" xfId="372"/>
    <cellStyle name="標準 15 2 2 3 3 2" xfId="870"/>
    <cellStyle name="標準 15 2 2 3 3 2 2" xfId="1846"/>
    <cellStyle name="標準 15 2 2 3 3 3" xfId="1358"/>
    <cellStyle name="標準 15 2 2 3 4" xfId="648"/>
    <cellStyle name="標準 15 2 2 3 4 2" xfId="1624"/>
    <cellStyle name="標準 15 2 2 3 5" xfId="1136"/>
    <cellStyle name="標準 15 2 2 4" xfId="187"/>
    <cellStyle name="標準 15 2 2 4 2" xfId="409"/>
    <cellStyle name="標準 15 2 2 4 2 2" xfId="907"/>
    <cellStyle name="標準 15 2 2 4 2 2 2" xfId="1883"/>
    <cellStyle name="標準 15 2 2 4 2 3" xfId="1395"/>
    <cellStyle name="標準 15 2 2 4 3" xfId="685"/>
    <cellStyle name="標準 15 2 2 4 3 2" xfId="1661"/>
    <cellStyle name="標準 15 2 2 4 4" xfId="1173"/>
    <cellStyle name="標準 15 2 2 5" xfId="298"/>
    <cellStyle name="標準 15 2 2 5 2" xfId="796"/>
    <cellStyle name="標準 15 2 2 5 2 2" xfId="1772"/>
    <cellStyle name="標準 15 2 2 5 3" xfId="1284"/>
    <cellStyle name="標準 15 2 2 6" xfId="527"/>
    <cellStyle name="標準 15 2 2 6 2" xfId="1019"/>
    <cellStyle name="標準 15 2 2 6 2 2" xfId="1995"/>
    <cellStyle name="標準 15 2 2 6 3" xfId="1507"/>
    <cellStyle name="標準 15 2 2 7" xfId="574"/>
    <cellStyle name="標準 15 2 2 7 2" xfId="1550"/>
    <cellStyle name="標準 15 2 2 8" xfId="1062"/>
    <cellStyle name="標準 15 2 3" xfId="66"/>
    <cellStyle name="標準 15 2 3 2" xfId="106"/>
    <cellStyle name="標準 15 2 3 2 2" xfId="217"/>
    <cellStyle name="標準 15 2 3 2 2 2" xfId="439"/>
    <cellStyle name="標準 15 2 3 2 2 2 2" xfId="937"/>
    <cellStyle name="標準 15 2 3 2 2 2 2 2" xfId="1913"/>
    <cellStyle name="標準 15 2 3 2 2 2 3" xfId="1425"/>
    <cellStyle name="標準 15 2 3 2 2 3" xfId="715"/>
    <cellStyle name="標準 15 2 3 2 2 3 2" xfId="1691"/>
    <cellStyle name="標準 15 2 3 2 2 4" xfId="1203"/>
    <cellStyle name="標準 15 2 3 2 3" xfId="328"/>
    <cellStyle name="標準 15 2 3 2 3 2" xfId="826"/>
    <cellStyle name="標準 15 2 3 2 3 2 2" xfId="1802"/>
    <cellStyle name="標準 15 2 3 2 3 3" xfId="1314"/>
    <cellStyle name="標準 15 2 3 2 4" xfId="604"/>
    <cellStyle name="標準 15 2 3 2 4 2" xfId="1580"/>
    <cellStyle name="標準 15 2 3 2 5" xfId="1092"/>
    <cellStyle name="標準 15 2 3 3" xfId="143"/>
    <cellStyle name="標準 15 2 3 3 2" xfId="254"/>
    <cellStyle name="標準 15 2 3 3 2 2" xfId="476"/>
    <cellStyle name="標準 15 2 3 3 2 2 2" xfId="974"/>
    <cellStyle name="標準 15 2 3 3 2 2 2 2" xfId="1950"/>
    <cellStyle name="標準 15 2 3 3 2 2 3" xfId="1462"/>
    <cellStyle name="標準 15 2 3 3 2 3" xfId="752"/>
    <cellStyle name="標準 15 2 3 3 2 3 2" xfId="1728"/>
    <cellStyle name="標準 15 2 3 3 2 4" xfId="1240"/>
    <cellStyle name="標準 15 2 3 3 3" xfId="365"/>
    <cellStyle name="標準 15 2 3 3 3 2" xfId="863"/>
    <cellStyle name="標準 15 2 3 3 3 2 2" xfId="1839"/>
    <cellStyle name="標準 15 2 3 3 3 3" xfId="1351"/>
    <cellStyle name="標準 15 2 3 3 4" xfId="641"/>
    <cellStyle name="標準 15 2 3 3 4 2" xfId="1617"/>
    <cellStyle name="標準 15 2 3 3 5" xfId="1129"/>
    <cellStyle name="標準 15 2 3 4" xfId="180"/>
    <cellStyle name="標準 15 2 3 4 2" xfId="402"/>
    <cellStyle name="標準 15 2 3 4 2 2" xfId="900"/>
    <cellStyle name="標準 15 2 3 4 2 2 2" xfId="1876"/>
    <cellStyle name="標準 15 2 3 4 2 3" xfId="1388"/>
    <cellStyle name="標準 15 2 3 4 3" xfId="678"/>
    <cellStyle name="標準 15 2 3 4 3 2" xfId="1654"/>
    <cellStyle name="標準 15 2 3 4 4" xfId="1166"/>
    <cellStyle name="標準 15 2 3 5" xfId="291"/>
    <cellStyle name="標準 15 2 3 5 2" xfId="789"/>
    <cellStyle name="標準 15 2 3 5 2 2" xfId="1765"/>
    <cellStyle name="標準 15 2 3 5 3" xfId="1277"/>
    <cellStyle name="標準 15 2 3 6" xfId="539"/>
    <cellStyle name="標準 15 2 3 6 2" xfId="1031"/>
    <cellStyle name="標準 15 2 3 6 2 2" xfId="2007"/>
    <cellStyle name="標準 15 2 3 6 3" xfId="1519"/>
    <cellStyle name="標準 15 2 3 7" xfId="567"/>
    <cellStyle name="標準 15 2 3 7 2" xfId="1543"/>
    <cellStyle name="標準 15 2 3 8" xfId="1055"/>
    <cellStyle name="標準 15 2 4" xfId="82"/>
    <cellStyle name="標準 15 2 4 2" xfId="119"/>
    <cellStyle name="標準 15 2 4 2 2" xfId="230"/>
    <cellStyle name="標準 15 2 4 2 2 2" xfId="452"/>
    <cellStyle name="標準 15 2 4 2 2 2 2" xfId="950"/>
    <cellStyle name="標準 15 2 4 2 2 2 2 2" xfId="1926"/>
    <cellStyle name="標準 15 2 4 2 2 2 3" xfId="1438"/>
    <cellStyle name="標準 15 2 4 2 2 3" xfId="728"/>
    <cellStyle name="標準 15 2 4 2 2 3 2" xfId="1704"/>
    <cellStyle name="標準 15 2 4 2 2 4" xfId="1216"/>
    <cellStyle name="標準 15 2 4 2 3" xfId="341"/>
    <cellStyle name="標準 15 2 4 2 3 2" xfId="839"/>
    <cellStyle name="標準 15 2 4 2 3 2 2" xfId="1815"/>
    <cellStyle name="標準 15 2 4 2 3 3" xfId="1327"/>
    <cellStyle name="標準 15 2 4 2 4" xfId="617"/>
    <cellStyle name="標準 15 2 4 2 4 2" xfId="1593"/>
    <cellStyle name="標準 15 2 4 2 5" xfId="1105"/>
    <cellStyle name="標準 15 2 4 3" xfId="156"/>
    <cellStyle name="標準 15 2 4 3 2" xfId="267"/>
    <cellStyle name="標準 15 2 4 3 2 2" xfId="489"/>
    <cellStyle name="標準 15 2 4 3 2 2 2" xfId="987"/>
    <cellStyle name="標準 15 2 4 3 2 2 2 2" xfId="1963"/>
    <cellStyle name="標準 15 2 4 3 2 2 3" xfId="1475"/>
    <cellStyle name="標準 15 2 4 3 2 3" xfId="765"/>
    <cellStyle name="標準 15 2 4 3 2 3 2" xfId="1741"/>
    <cellStyle name="標準 15 2 4 3 2 4" xfId="1253"/>
    <cellStyle name="標準 15 2 4 3 3" xfId="378"/>
    <cellStyle name="標準 15 2 4 3 3 2" xfId="876"/>
    <cellStyle name="標準 15 2 4 3 3 2 2" xfId="1852"/>
    <cellStyle name="標準 15 2 4 3 3 3" xfId="1364"/>
    <cellStyle name="標準 15 2 4 3 4" xfId="654"/>
    <cellStyle name="標準 15 2 4 3 4 2" xfId="1630"/>
    <cellStyle name="標準 15 2 4 3 5" xfId="1142"/>
    <cellStyle name="標準 15 2 4 4" xfId="193"/>
    <cellStyle name="標準 15 2 4 4 2" xfId="415"/>
    <cellStyle name="標準 15 2 4 4 2 2" xfId="913"/>
    <cellStyle name="標準 15 2 4 4 2 2 2" xfId="1889"/>
    <cellStyle name="標準 15 2 4 4 2 3" xfId="1401"/>
    <cellStyle name="標準 15 2 4 4 3" xfId="691"/>
    <cellStyle name="標準 15 2 4 4 3 2" xfId="1667"/>
    <cellStyle name="標準 15 2 4 4 4" xfId="1179"/>
    <cellStyle name="標準 15 2 4 5" xfId="304"/>
    <cellStyle name="標準 15 2 4 5 2" xfId="802"/>
    <cellStyle name="標準 15 2 4 5 2 2" xfId="1778"/>
    <cellStyle name="標準 15 2 4 5 3" xfId="1290"/>
    <cellStyle name="標準 15 2 4 6" xfId="533"/>
    <cellStyle name="標準 15 2 4 6 2" xfId="1025"/>
    <cellStyle name="標準 15 2 4 6 2 2" xfId="2001"/>
    <cellStyle name="標準 15 2 4 6 3" xfId="1513"/>
    <cellStyle name="標準 15 2 4 7" xfId="580"/>
    <cellStyle name="標準 15 2 4 7 2" xfId="1556"/>
    <cellStyle name="標準 15 2 4 8" xfId="1068"/>
    <cellStyle name="標準 15 2 5" xfId="88"/>
    <cellStyle name="標準 15 2 5 2" xfId="125"/>
    <cellStyle name="標準 15 2 5 2 2" xfId="236"/>
    <cellStyle name="標準 15 2 5 2 2 2" xfId="458"/>
    <cellStyle name="標準 15 2 5 2 2 2 2" xfId="956"/>
    <cellStyle name="標準 15 2 5 2 2 2 2 2" xfId="1932"/>
    <cellStyle name="標準 15 2 5 2 2 2 3" xfId="1444"/>
    <cellStyle name="標準 15 2 5 2 2 3" xfId="734"/>
    <cellStyle name="標準 15 2 5 2 2 3 2" xfId="1710"/>
    <cellStyle name="標準 15 2 5 2 2 4" xfId="1222"/>
    <cellStyle name="標準 15 2 5 2 3" xfId="347"/>
    <cellStyle name="標準 15 2 5 2 3 2" xfId="845"/>
    <cellStyle name="標準 15 2 5 2 3 2 2" xfId="1821"/>
    <cellStyle name="標準 15 2 5 2 3 3" xfId="1333"/>
    <cellStyle name="標準 15 2 5 2 4" xfId="623"/>
    <cellStyle name="標準 15 2 5 2 4 2" xfId="1599"/>
    <cellStyle name="標準 15 2 5 2 5" xfId="1111"/>
    <cellStyle name="標準 15 2 5 3" xfId="162"/>
    <cellStyle name="標準 15 2 5 3 2" xfId="273"/>
    <cellStyle name="標準 15 2 5 3 2 2" xfId="495"/>
    <cellStyle name="標準 15 2 5 3 2 2 2" xfId="993"/>
    <cellStyle name="標準 15 2 5 3 2 2 2 2" xfId="1969"/>
    <cellStyle name="標準 15 2 5 3 2 2 3" xfId="1481"/>
    <cellStyle name="標準 15 2 5 3 2 3" xfId="771"/>
    <cellStyle name="標準 15 2 5 3 2 3 2" xfId="1747"/>
    <cellStyle name="標準 15 2 5 3 2 4" xfId="1259"/>
    <cellStyle name="標準 15 2 5 3 3" xfId="384"/>
    <cellStyle name="標準 15 2 5 3 3 2" xfId="882"/>
    <cellStyle name="標準 15 2 5 3 3 2 2" xfId="1858"/>
    <cellStyle name="標準 15 2 5 3 3 3" xfId="1370"/>
    <cellStyle name="標準 15 2 5 3 4" xfId="660"/>
    <cellStyle name="標準 15 2 5 3 4 2" xfId="1636"/>
    <cellStyle name="標準 15 2 5 3 5" xfId="1148"/>
    <cellStyle name="標準 15 2 5 4" xfId="199"/>
    <cellStyle name="標準 15 2 5 4 2" xfId="421"/>
    <cellStyle name="標準 15 2 5 4 2 2" xfId="919"/>
    <cellStyle name="標準 15 2 5 4 2 2 2" xfId="1895"/>
    <cellStyle name="標準 15 2 5 4 2 3" xfId="1407"/>
    <cellStyle name="標準 15 2 5 4 3" xfId="697"/>
    <cellStyle name="標準 15 2 5 4 3 2" xfId="1673"/>
    <cellStyle name="標準 15 2 5 4 4" xfId="1185"/>
    <cellStyle name="標準 15 2 5 5" xfId="310"/>
    <cellStyle name="標準 15 2 5 5 2" xfId="808"/>
    <cellStyle name="標準 15 2 5 5 2 2" xfId="1784"/>
    <cellStyle name="標準 15 2 5 5 3" xfId="1296"/>
    <cellStyle name="標準 15 2 5 6" xfId="586"/>
    <cellStyle name="標準 15 2 5 6 2" xfId="1562"/>
    <cellStyle name="標準 15 2 5 7" xfId="1074"/>
    <cellStyle name="標準 15 2 6" xfId="94"/>
    <cellStyle name="標準 15 2 6 2" xfId="131"/>
    <cellStyle name="標準 15 2 6 2 2" xfId="242"/>
    <cellStyle name="標準 15 2 6 2 2 2" xfId="464"/>
    <cellStyle name="標準 15 2 6 2 2 2 2" xfId="962"/>
    <cellStyle name="標準 15 2 6 2 2 2 2 2" xfId="1938"/>
    <cellStyle name="標準 15 2 6 2 2 2 3" xfId="1450"/>
    <cellStyle name="標準 15 2 6 2 2 3" xfId="740"/>
    <cellStyle name="標準 15 2 6 2 2 3 2" xfId="1716"/>
    <cellStyle name="標準 15 2 6 2 2 4" xfId="1228"/>
    <cellStyle name="標準 15 2 6 2 3" xfId="353"/>
    <cellStyle name="標準 15 2 6 2 3 2" xfId="851"/>
    <cellStyle name="標準 15 2 6 2 3 2 2" xfId="1827"/>
    <cellStyle name="標準 15 2 6 2 3 3" xfId="1339"/>
    <cellStyle name="標準 15 2 6 2 4" xfId="629"/>
    <cellStyle name="標準 15 2 6 2 4 2" xfId="1605"/>
    <cellStyle name="標準 15 2 6 2 5" xfId="1117"/>
    <cellStyle name="標準 15 2 6 3" xfId="168"/>
    <cellStyle name="標準 15 2 6 3 2" xfId="279"/>
    <cellStyle name="標準 15 2 6 3 2 2" xfId="501"/>
    <cellStyle name="標準 15 2 6 3 2 2 2" xfId="999"/>
    <cellStyle name="標準 15 2 6 3 2 2 2 2" xfId="1975"/>
    <cellStyle name="標準 15 2 6 3 2 2 3" xfId="1487"/>
    <cellStyle name="標準 15 2 6 3 2 3" xfId="777"/>
    <cellStyle name="標準 15 2 6 3 2 3 2" xfId="1753"/>
    <cellStyle name="標準 15 2 6 3 2 4" xfId="1265"/>
    <cellStyle name="標準 15 2 6 3 3" xfId="390"/>
    <cellStyle name="標準 15 2 6 3 3 2" xfId="888"/>
    <cellStyle name="標準 15 2 6 3 3 2 2" xfId="1864"/>
    <cellStyle name="標準 15 2 6 3 3 3" xfId="1376"/>
    <cellStyle name="標準 15 2 6 3 4" xfId="666"/>
    <cellStyle name="標準 15 2 6 3 4 2" xfId="1642"/>
    <cellStyle name="標準 15 2 6 3 5" xfId="1154"/>
    <cellStyle name="標準 15 2 6 4" xfId="205"/>
    <cellStyle name="標準 15 2 6 4 2" xfId="427"/>
    <cellStyle name="標準 15 2 6 4 2 2" xfId="925"/>
    <cellStyle name="標準 15 2 6 4 2 2 2" xfId="1901"/>
    <cellStyle name="標準 15 2 6 4 2 3" xfId="1413"/>
    <cellStyle name="標準 15 2 6 4 3" xfId="703"/>
    <cellStyle name="標準 15 2 6 4 3 2" xfId="1679"/>
    <cellStyle name="標準 15 2 6 4 4" xfId="1191"/>
    <cellStyle name="標準 15 2 6 5" xfId="316"/>
    <cellStyle name="標準 15 2 6 5 2" xfId="814"/>
    <cellStyle name="標準 15 2 6 5 2 2" xfId="1790"/>
    <cellStyle name="標準 15 2 6 5 3" xfId="1302"/>
    <cellStyle name="標準 15 2 6 6" xfId="592"/>
    <cellStyle name="標準 15 2 6 6 2" xfId="1568"/>
    <cellStyle name="標準 15 2 6 7" xfId="1080"/>
    <cellStyle name="標準 15 2 7" xfId="100"/>
    <cellStyle name="標準 15 2 7 2" xfId="211"/>
    <cellStyle name="標準 15 2 7 2 2" xfId="433"/>
    <cellStyle name="標準 15 2 7 2 2 2" xfId="931"/>
    <cellStyle name="標準 15 2 7 2 2 2 2" xfId="1907"/>
    <cellStyle name="標準 15 2 7 2 2 3" xfId="1419"/>
    <cellStyle name="標準 15 2 7 2 3" xfId="709"/>
    <cellStyle name="標準 15 2 7 2 3 2" xfId="1685"/>
    <cellStyle name="標準 15 2 7 2 4" xfId="1197"/>
    <cellStyle name="標準 15 2 7 3" xfId="322"/>
    <cellStyle name="標準 15 2 7 3 2" xfId="820"/>
    <cellStyle name="標準 15 2 7 3 2 2" xfId="1796"/>
    <cellStyle name="標準 15 2 7 3 3" xfId="1308"/>
    <cellStyle name="標準 15 2 7 4" xfId="598"/>
    <cellStyle name="標準 15 2 7 4 2" xfId="1574"/>
    <cellStyle name="標準 15 2 7 5" xfId="1086"/>
    <cellStyle name="標準 15 2 8" xfId="137"/>
    <cellStyle name="標準 15 2 8 2" xfId="248"/>
    <cellStyle name="標準 15 2 8 2 2" xfId="470"/>
    <cellStyle name="標準 15 2 8 2 2 2" xfId="968"/>
    <cellStyle name="標準 15 2 8 2 2 2 2" xfId="1944"/>
    <cellStyle name="標準 15 2 8 2 2 3" xfId="1456"/>
    <cellStyle name="標準 15 2 8 2 3" xfId="746"/>
    <cellStyle name="標準 15 2 8 2 3 2" xfId="1722"/>
    <cellStyle name="標準 15 2 8 2 4" xfId="1234"/>
    <cellStyle name="標準 15 2 8 3" xfId="359"/>
    <cellStyle name="標準 15 2 8 3 2" xfId="857"/>
    <cellStyle name="標準 15 2 8 3 2 2" xfId="1833"/>
    <cellStyle name="標準 15 2 8 3 3" xfId="1345"/>
    <cellStyle name="標準 15 2 8 4" xfId="635"/>
    <cellStyle name="標準 15 2 8 4 2" xfId="1611"/>
    <cellStyle name="標準 15 2 8 5" xfId="1123"/>
    <cellStyle name="標準 15 2 9" xfId="174"/>
    <cellStyle name="標準 15 2 9 2" xfId="396"/>
    <cellStyle name="標準 15 2 9 2 2" xfId="894"/>
    <cellStyle name="標準 15 2 9 2 2 2" xfId="1870"/>
    <cellStyle name="標準 15 2 9 2 3" xfId="1382"/>
    <cellStyle name="標準 15 2 9 3" xfId="672"/>
    <cellStyle name="標準 15 2 9 3 2" xfId="1648"/>
    <cellStyle name="標準 15 2 9 4" xfId="1160"/>
    <cellStyle name="標準 15 3" xfId="523"/>
    <cellStyle name="標準 15 4" xfId="513"/>
    <cellStyle name="標準 15 4 2" xfId="1011"/>
    <cellStyle name="標準 15 4 2 2" xfId="1987"/>
    <cellStyle name="標準 15 4 3" xfId="1499"/>
    <cellStyle name="標準 16" xfId="53"/>
    <cellStyle name="標準 16 2" xfId="555"/>
    <cellStyle name="標準 16 2 2" xfId="1043"/>
    <cellStyle name="標準 16 2 2 2" xfId="2019"/>
    <cellStyle name="標準 16 2 3" xfId="1531"/>
    <cellStyle name="標準 16 3" xfId="556"/>
    <cellStyle name="標準 16 3 2" xfId="1044"/>
    <cellStyle name="標準 16 3 2 2" xfId="2020"/>
    <cellStyle name="標準 16 3 3" xfId="1532"/>
    <cellStyle name="標準 17" xfId="54"/>
    <cellStyle name="標準 18" xfId="55"/>
    <cellStyle name="標準 19" xfId="56"/>
    <cellStyle name="標準 2" xfId="3"/>
    <cellStyle name="標準 2 2" xfId="16"/>
    <cellStyle name="標準 2 3" xfId="15"/>
    <cellStyle name="標準 2 4" xfId="57"/>
    <cellStyle name="標準 2 5" xfId="58"/>
    <cellStyle name="標準 2 6" xfId="59"/>
    <cellStyle name="標準 2 7" xfId="60"/>
    <cellStyle name="標準 20" xfId="35"/>
    <cellStyle name="標準 20 2" xfId="521"/>
    <cellStyle name="標準 20 3" xfId="503"/>
    <cellStyle name="標準 20 3 2" xfId="1001"/>
    <cellStyle name="標準 20 3 2 2" xfId="1977"/>
    <cellStyle name="標準 20 3 3" xfId="1489"/>
    <cellStyle name="標準 21" xfId="36"/>
    <cellStyle name="標準 21 2" xfId="522"/>
    <cellStyle name="標準 21 3" xfId="515"/>
    <cellStyle name="標準 21 3 2" xfId="1013"/>
    <cellStyle name="標準 21 3 2 2" xfId="1989"/>
    <cellStyle name="標準 21 3 3" xfId="1501"/>
    <cellStyle name="標準 22" xfId="61"/>
    <cellStyle name="標準 22 10" xfId="286"/>
    <cellStyle name="標準 22 10 2" xfId="784"/>
    <cellStyle name="標準 22 10 2 2" xfId="1760"/>
    <cellStyle name="標準 22 10 3" xfId="1272"/>
    <cellStyle name="標準 22 11" xfId="516"/>
    <cellStyle name="標準 22 11 2" xfId="1014"/>
    <cellStyle name="標準 22 11 2 2" xfId="1990"/>
    <cellStyle name="標準 22 11 3" xfId="1502"/>
    <cellStyle name="標準 22 12" xfId="562"/>
    <cellStyle name="標準 22 12 2" xfId="1538"/>
    <cellStyle name="標準 22 13" xfId="1050"/>
    <cellStyle name="標準 22 2" xfId="77"/>
    <cellStyle name="標準 22 2 2" xfId="114"/>
    <cellStyle name="標準 22 2 2 2" xfId="225"/>
    <cellStyle name="標準 22 2 2 2 2" xfId="447"/>
    <cellStyle name="標準 22 2 2 2 2 2" xfId="945"/>
    <cellStyle name="標準 22 2 2 2 2 2 2" xfId="1921"/>
    <cellStyle name="標準 22 2 2 2 2 3" xfId="1433"/>
    <cellStyle name="標準 22 2 2 2 3" xfId="723"/>
    <cellStyle name="標準 22 2 2 2 3 2" xfId="1699"/>
    <cellStyle name="標準 22 2 2 2 4" xfId="1211"/>
    <cellStyle name="標準 22 2 2 3" xfId="336"/>
    <cellStyle name="標準 22 2 2 3 2" xfId="834"/>
    <cellStyle name="標準 22 2 2 3 2 2" xfId="1810"/>
    <cellStyle name="標準 22 2 2 3 3" xfId="1322"/>
    <cellStyle name="標準 22 2 2 4" xfId="547"/>
    <cellStyle name="標準 22 2 2 4 2" xfId="1039"/>
    <cellStyle name="標準 22 2 2 4 2 2" xfId="2015"/>
    <cellStyle name="標準 22 2 2 4 3" xfId="1527"/>
    <cellStyle name="標準 22 2 2 5" xfId="612"/>
    <cellStyle name="標準 22 2 2 5 2" xfId="1588"/>
    <cellStyle name="標準 22 2 2 6" xfId="1100"/>
    <cellStyle name="標準 22 2 3" xfId="151"/>
    <cellStyle name="標準 22 2 3 2" xfId="262"/>
    <cellStyle name="標準 22 2 3 2 2" xfId="484"/>
    <cellStyle name="標準 22 2 3 2 2 2" xfId="982"/>
    <cellStyle name="標準 22 2 3 2 2 2 2" xfId="1958"/>
    <cellStyle name="標準 22 2 3 2 2 3" xfId="1470"/>
    <cellStyle name="標準 22 2 3 2 3" xfId="760"/>
    <cellStyle name="標準 22 2 3 2 3 2" xfId="1736"/>
    <cellStyle name="標準 22 2 3 2 4" xfId="1248"/>
    <cellStyle name="標準 22 2 3 3" xfId="373"/>
    <cellStyle name="標準 22 2 3 3 2" xfId="871"/>
    <cellStyle name="標準 22 2 3 3 2 2" xfId="1847"/>
    <cellStyle name="標準 22 2 3 3 3" xfId="1359"/>
    <cellStyle name="標準 22 2 3 4" xfId="649"/>
    <cellStyle name="標準 22 2 3 4 2" xfId="1625"/>
    <cellStyle name="標準 22 2 3 5" xfId="1137"/>
    <cellStyle name="標準 22 2 4" xfId="188"/>
    <cellStyle name="標準 22 2 4 2" xfId="410"/>
    <cellStyle name="標準 22 2 4 2 2" xfId="908"/>
    <cellStyle name="標準 22 2 4 2 2 2" xfId="1884"/>
    <cellStyle name="標準 22 2 4 2 3" xfId="1396"/>
    <cellStyle name="標準 22 2 4 3" xfId="686"/>
    <cellStyle name="標準 22 2 4 3 2" xfId="1662"/>
    <cellStyle name="標準 22 2 4 4" xfId="1174"/>
    <cellStyle name="標準 22 2 5" xfId="299"/>
    <cellStyle name="標準 22 2 5 2" xfId="797"/>
    <cellStyle name="標準 22 2 5 2 2" xfId="1773"/>
    <cellStyle name="標準 22 2 5 3" xfId="1285"/>
    <cellStyle name="標準 22 2 6" xfId="528"/>
    <cellStyle name="標準 22 2 6 2" xfId="1020"/>
    <cellStyle name="標準 22 2 6 2 2" xfId="1996"/>
    <cellStyle name="標準 22 2 6 3" xfId="1508"/>
    <cellStyle name="標準 22 2 7" xfId="575"/>
    <cellStyle name="標準 22 2 7 2" xfId="1551"/>
    <cellStyle name="標準 22 2 8" xfId="1063"/>
    <cellStyle name="標準 22 3" xfId="67"/>
    <cellStyle name="標準 22 3 2" xfId="107"/>
    <cellStyle name="標準 22 3 2 2" xfId="218"/>
    <cellStyle name="標準 22 3 2 2 2" xfId="440"/>
    <cellStyle name="標準 22 3 2 2 2 2" xfId="938"/>
    <cellStyle name="標準 22 3 2 2 2 2 2" xfId="1914"/>
    <cellStyle name="標準 22 3 2 2 2 3" xfId="1426"/>
    <cellStyle name="標準 22 3 2 2 3" xfId="716"/>
    <cellStyle name="標準 22 3 2 2 3 2" xfId="1692"/>
    <cellStyle name="標準 22 3 2 2 4" xfId="1204"/>
    <cellStyle name="標準 22 3 2 3" xfId="329"/>
    <cellStyle name="標準 22 3 2 3 2" xfId="827"/>
    <cellStyle name="標準 22 3 2 3 2 2" xfId="1803"/>
    <cellStyle name="標準 22 3 2 3 3" xfId="1315"/>
    <cellStyle name="標準 22 3 2 4" xfId="605"/>
    <cellStyle name="標準 22 3 2 4 2" xfId="1581"/>
    <cellStyle name="標準 22 3 2 5" xfId="1093"/>
    <cellStyle name="標準 22 3 3" xfId="144"/>
    <cellStyle name="標準 22 3 3 2" xfId="255"/>
    <cellStyle name="標準 22 3 3 2 2" xfId="477"/>
    <cellStyle name="標準 22 3 3 2 2 2" xfId="975"/>
    <cellStyle name="標準 22 3 3 2 2 2 2" xfId="1951"/>
    <cellStyle name="標準 22 3 3 2 2 3" xfId="1463"/>
    <cellStyle name="標準 22 3 3 2 3" xfId="753"/>
    <cellStyle name="標準 22 3 3 2 3 2" xfId="1729"/>
    <cellStyle name="標準 22 3 3 2 4" xfId="1241"/>
    <cellStyle name="標準 22 3 3 3" xfId="366"/>
    <cellStyle name="標準 22 3 3 3 2" xfId="864"/>
    <cellStyle name="標準 22 3 3 3 2 2" xfId="1840"/>
    <cellStyle name="標準 22 3 3 3 3" xfId="1352"/>
    <cellStyle name="標準 22 3 3 4" xfId="642"/>
    <cellStyle name="標準 22 3 3 4 2" xfId="1618"/>
    <cellStyle name="標準 22 3 3 5" xfId="1130"/>
    <cellStyle name="標準 22 3 4" xfId="181"/>
    <cellStyle name="標準 22 3 4 2" xfId="403"/>
    <cellStyle name="標準 22 3 4 2 2" xfId="901"/>
    <cellStyle name="標準 22 3 4 2 2 2" xfId="1877"/>
    <cellStyle name="標準 22 3 4 2 3" xfId="1389"/>
    <cellStyle name="標準 22 3 4 3" xfId="679"/>
    <cellStyle name="標準 22 3 4 3 2" xfId="1655"/>
    <cellStyle name="標準 22 3 4 4" xfId="1167"/>
    <cellStyle name="標準 22 3 5" xfId="292"/>
    <cellStyle name="標準 22 3 5 2" xfId="790"/>
    <cellStyle name="標準 22 3 5 2 2" xfId="1766"/>
    <cellStyle name="標準 22 3 5 3" xfId="1278"/>
    <cellStyle name="標準 22 3 6" xfId="540"/>
    <cellStyle name="標準 22 3 6 2" xfId="1032"/>
    <cellStyle name="標準 22 3 6 2 2" xfId="2008"/>
    <cellStyle name="標準 22 3 6 3" xfId="1520"/>
    <cellStyle name="標準 22 3 7" xfId="568"/>
    <cellStyle name="標準 22 3 7 2" xfId="1544"/>
    <cellStyle name="標準 22 3 8" xfId="1056"/>
    <cellStyle name="標準 22 4" xfId="83"/>
    <cellStyle name="標準 22 4 2" xfId="120"/>
    <cellStyle name="標準 22 4 2 2" xfId="231"/>
    <cellStyle name="標準 22 4 2 2 2" xfId="453"/>
    <cellStyle name="標準 22 4 2 2 2 2" xfId="951"/>
    <cellStyle name="標準 22 4 2 2 2 2 2" xfId="1927"/>
    <cellStyle name="標準 22 4 2 2 2 3" xfId="1439"/>
    <cellStyle name="標準 22 4 2 2 3" xfId="729"/>
    <cellStyle name="標準 22 4 2 2 3 2" xfId="1705"/>
    <cellStyle name="標準 22 4 2 2 4" xfId="1217"/>
    <cellStyle name="標準 22 4 2 3" xfId="342"/>
    <cellStyle name="標準 22 4 2 3 2" xfId="840"/>
    <cellStyle name="標準 22 4 2 3 2 2" xfId="1816"/>
    <cellStyle name="標準 22 4 2 3 3" xfId="1328"/>
    <cellStyle name="標準 22 4 2 4" xfId="618"/>
    <cellStyle name="標準 22 4 2 4 2" xfId="1594"/>
    <cellStyle name="標準 22 4 2 5" xfId="1106"/>
    <cellStyle name="標準 22 4 3" xfId="157"/>
    <cellStyle name="標準 22 4 3 2" xfId="268"/>
    <cellStyle name="標準 22 4 3 2 2" xfId="490"/>
    <cellStyle name="標準 22 4 3 2 2 2" xfId="988"/>
    <cellStyle name="標準 22 4 3 2 2 2 2" xfId="1964"/>
    <cellStyle name="標準 22 4 3 2 2 3" xfId="1476"/>
    <cellStyle name="標準 22 4 3 2 3" xfId="766"/>
    <cellStyle name="標準 22 4 3 2 3 2" xfId="1742"/>
    <cellStyle name="標準 22 4 3 2 4" xfId="1254"/>
    <cellStyle name="標準 22 4 3 3" xfId="379"/>
    <cellStyle name="標準 22 4 3 3 2" xfId="877"/>
    <cellStyle name="標準 22 4 3 3 2 2" xfId="1853"/>
    <cellStyle name="標準 22 4 3 3 3" xfId="1365"/>
    <cellStyle name="標準 22 4 3 4" xfId="655"/>
    <cellStyle name="標準 22 4 3 4 2" xfId="1631"/>
    <cellStyle name="標準 22 4 3 5" xfId="1143"/>
    <cellStyle name="標準 22 4 4" xfId="194"/>
    <cellStyle name="標準 22 4 4 2" xfId="416"/>
    <cellStyle name="標準 22 4 4 2 2" xfId="914"/>
    <cellStyle name="標準 22 4 4 2 2 2" xfId="1890"/>
    <cellStyle name="標準 22 4 4 2 3" xfId="1402"/>
    <cellStyle name="標準 22 4 4 3" xfId="692"/>
    <cellStyle name="標準 22 4 4 3 2" xfId="1668"/>
    <cellStyle name="標準 22 4 4 4" xfId="1180"/>
    <cellStyle name="標準 22 4 5" xfId="305"/>
    <cellStyle name="標準 22 4 5 2" xfId="803"/>
    <cellStyle name="標準 22 4 5 2 2" xfId="1779"/>
    <cellStyle name="標準 22 4 5 3" xfId="1291"/>
    <cellStyle name="標準 22 4 6" xfId="534"/>
    <cellStyle name="標準 22 4 6 2" xfId="1026"/>
    <cellStyle name="標準 22 4 6 2 2" xfId="2002"/>
    <cellStyle name="標準 22 4 6 3" xfId="1514"/>
    <cellStyle name="標準 22 4 7" xfId="581"/>
    <cellStyle name="標準 22 4 7 2" xfId="1557"/>
    <cellStyle name="標準 22 4 8" xfId="1069"/>
    <cellStyle name="標準 22 5" xfId="89"/>
    <cellStyle name="標準 22 5 2" xfId="126"/>
    <cellStyle name="標準 22 5 2 2" xfId="237"/>
    <cellStyle name="標準 22 5 2 2 2" xfId="459"/>
    <cellStyle name="標準 22 5 2 2 2 2" xfId="957"/>
    <cellStyle name="標準 22 5 2 2 2 2 2" xfId="1933"/>
    <cellStyle name="標準 22 5 2 2 2 3" xfId="1445"/>
    <cellStyle name="標準 22 5 2 2 3" xfId="735"/>
    <cellStyle name="標準 22 5 2 2 3 2" xfId="1711"/>
    <cellStyle name="標準 22 5 2 2 4" xfId="1223"/>
    <cellStyle name="標準 22 5 2 3" xfId="348"/>
    <cellStyle name="標準 22 5 2 3 2" xfId="846"/>
    <cellStyle name="標準 22 5 2 3 2 2" xfId="1822"/>
    <cellStyle name="標準 22 5 2 3 3" xfId="1334"/>
    <cellStyle name="標準 22 5 2 4" xfId="624"/>
    <cellStyle name="標準 22 5 2 4 2" xfId="1600"/>
    <cellStyle name="標準 22 5 2 5" xfId="1112"/>
    <cellStyle name="標準 22 5 3" xfId="163"/>
    <cellStyle name="標準 22 5 3 2" xfId="274"/>
    <cellStyle name="標準 22 5 3 2 2" xfId="496"/>
    <cellStyle name="標準 22 5 3 2 2 2" xfId="994"/>
    <cellStyle name="標準 22 5 3 2 2 2 2" xfId="1970"/>
    <cellStyle name="標準 22 5 3 2 2 3" xfId="1482"/>
    <cellStyle name="標準 22 5 3 2 3" xfId="772"/>
    <cellStyle name="標準 22 5 3 2 3 2" xfId="1748"/>
    <cellStyle name="標準 22 5 3 2 4" xfId="1260"/>
    <cellStyle name="標準 22 5 3 3" xfId="385"/>
    <cellStyle name="標準 22 5 3 3 2" xfId="883"/>
    <cellStyle name="標準 22 5 3 3 2 2" xfId="1859"/>
    <cellStyle name="標準 22 5 3 3 3" xfId="1371"/>
    <cellStyle name="標準 22 5 3 4" xfId="661"/>
    <cellStyle name="標準 22 5 3 4 2" xfId="1637"/>
    <cellStyle name="標準 22 5 3 5" xfId="1149"/>
    <cellStyle name="標準 22 5 4" xfId="200"/>
    <cellStyle name="標準 22 5 4 2" xfId="422"/>
    <cellStyle name="標準 22 5 4 2 2" xfId="920"/>
    <cellStyle name="標準 22 5 4 2 2 2" xfId="1896"/>
    <cellStyle name="標準 22 5 4 2 3" xfId="1408"/>
    <cellStyle name="標準 22 5 4 3" xfId="698"/>
    <cellStyle name="標準 22 5 4 3 2" xfId="1674"/>
    <cellStyle name="標準 22 5 4 4" xfId="1186"/>
    <cellStyle name="標準 22 5 5" xfId="311"/>
    <cellStyle name="標準 22 5 5 2" xfId="809"/>
    <cellStyle name="標準 22 5 5 2 2" xfId="1785"/>
    <cellStyle name="標準 22 5 5 3" xfId="1297"/>
    <cellStyle name="標準 22 5 6" xfId="587"/>
    <cellStyle name="標準 22 5 6 2" xfId="1563"/>
    <cellStyle name="標準 22 5 7" xfId="1075"/>
    <cellStyle name="標準 22 6" xfId="95"/>
    <cellStyle name="標準 22 6 2" xfId="132"/>
    <cellStyle name="標準 22 6 2 2" xfId="243"/>
    <cellStyle name="標準 22 6 2 2 2" xfId="465"/>
    <cellStyle name="標準 22 6 2 2 2 2" xfId="963"/>
    <cellStyle name="標準 22 6 2 2 2 2 2" xfId="1939"/>
    <cellStyle name="標準 22 6 2 2 2 3" xfId="1451"/>
    <cellStyle name="標準 22 6 2 2 3" xfId="741"/>
    <cellStyle name="標準 22 6 2 2 3 2" xfId="1717"/>
    <cellStyle name="標準 22 6 2 2 4" xfId="1229"/>
    <cellStyle name="標準 22 6 2 3" xfId="354"/>
    <cellStyle name="標準 22 6 2 3 2" xfId="852"/>
    <cellStyle name="標準 22 6 2 3 2 2" xfId="1828"/>
    <cellStyle name="標準 22 6 2 3 3" xfId="1340"/>
    <cellStyle name="標準 22 6 2 4" xfId="630"/>
    <cellStyle name="標準 22 6 2 4 2" xfId="1606"/>
    <cellStyle name="標準 22 6 2 5" xfId="1118"/>
    <cellStyle name="標準 22 6 3" xfId="169"/>
    <cellStyle name="標準 22 6 3 2" xfId="280"/>
    <cellStyle name="標準 22 6 3 2 2" xfId="502"/>
    <cellStyle name="標準 22 6 3 2 2 2" xfId="1000"/>
    <cellStyle name="標準 22 6 3 2 2 2 2" xfId="1976"/>
    <cellStyle name="標準 22 6 3 2 2 3" xfId="1488"/>
    <cellStyle name="標準 22 6 3 2 3" xfId="778"/>
    <cellStyle name="標準 22 6 3 2 3 2" xfId="1754"/>
    <cellStyle name="標準 22 6 3 2 4" xfId="1266"/>
    <cellStyle name="標準 22 6 3 3" xfId="391"/>
    <cellStyle name="標準 22 6 3 3 2" xfId="889"/>
    <cellStyle name="標準 22 6 3 3 2 2" xfId="1865"/>
    <cellStyle name="標準 22 6 3 3 3" xfId="1377"/>
    <cellStyle name="標準 22 6 3 4" xfId="667"/>
    <cellStyle name="標準 22 6 3 4 2" xfId="1643"/>
    <cellStyle name="標準 22 6 3 5" xfId="1155"/>
    <cellStyle name="標準 22 6 4" xfId="206"/>
    <cellStyle name="標準 22 6 4 2" xfId="428"/>
    <cellStyle name="標準 22 6 4 2 2" xfId="926"/>
    <cellStyle name="標準 22 6 4 2 2 2" xfId="1902"/>
    <cellStyle name="標準 22 6 4 2 3" xfId="1414"/>
    <cellStyle name="標準 22 6 4 3" xfId="704"/>
    <cellStyle name="標準 22 6 4 3 2" xfId="1680"/>
    <cellStyle name="標準 22 6 4 4" xfId="1192"/>
    <cellStyle name="標準 22 6 5" xfId="317"/>
    <cellStyle name="標準 22 6 5 2" xfId="815"/>
    <cellStyle name="標準 22 6 5 2 2" xfId="1791"/>
    <cellStyle name="標準 22 6 5 3" xfId="1303"/>
    <cellStyle name="標準 22 6 6" xfId="593"/>
    <cellStyle name="標準 22 6 6 2" xfId="1569"/>
    <cellStyle name="標準 22 6 7" xfId="1081"/>
    <cellStyle name="標準 22 7" xfId="101"/>
    <cellStyle name="標準 22 7 2" xfId="212"/>
    <cellStyle name="標準 22 7 2 2" xfId="434"/>
    <cellStyle name="標準 22 7 2 2 2" xfId="932"/>
    <cellStyle name="標準 22 7 2 2 2 2" xfId="1908"/>
    <cellStyle name="標準 22 7 2 2 3" xfId="1420"/>
    <cellStyle name="標準 22 7 2 3" xfId="710"/>
    <cellStyle name="標準 22 7 2 3 2" xfId="1686"/>
    <cellStyle name="標準 22 7 2 4" xfId="1198"/>
    <cellStyle name="標準 22 7 3" xfId="323"/>
    <cellStyle name="標準 22 7 3 2" xfId="821"/>
    <cellStyle name="標準 22 7 3 2 2" xfId="1797"/>
    <cellStyle name="標準 22 7 3 3" xfId="1309"/>
    <cellStyle name="標準 22 7 4" xfId="599"/>
    <cellStyle name="標準 22 7 4 2" xfId="1575"/>
    <cellStyle name="標準 22 7 5" xfId="1087"/>
    <cellStyle name="標準 22 8" xfId="138"/>
    <cellStyle name="標準 22 8 2" xfId="249"/>
    <cellStyle name="標準 22 8 2 2" xfId="471"/>
    <cellStyle name="標準 22 8 2 2 2" xfId="969"/>
    <cellStyle name="標準 22 8 2 2 2 2" xfId="1945"/>
    <cellStyle name="標準 22 8 2 2 3" xfId="1457"/>
    <cellStyle name="標準 22 8 2 3" xfId="747"/>
    <cellStyle name="標準 22 8 2 3 2" xfId="1723"/>
    <cellStyle name="標準 22 8 2 4" xfId="1235"/>
    <cellStyle name="標準 22 8 3" xfId="360"/>
    <cellStyle name="標準 22 8 3 2" xfId="858"/>
    <cellStyle name="標準 22 8 3 2 2" xfId="1834"/>
    <cellStyle name="標準 22 8 3 3" xfId="1346"/>
    <cellStyle name="標準 22 8 4" xfId="636"/>
    <cellStyle name="標準 22 8 4 2" xfId="1612"/>
    <cellStyle name="標準 22 8 5" xfId="1124"/>
    <cellStyle name="標準 22 9" xfId="175"/>
    <cellStyle name="標準 22 9 2" xfId="397"/>
    <cellStyle name="標準 22 9 2 2" xfId="895"/>
    <cellStyle name="標準 22 9 2 2 2" xfId="1871"/>
    <cellStyle name="標準 22 9 2 3" xfId="1383"/>
    <cellStyle name="標準 22 9 3" xfId="673"/>
    <cellStyle name="標準 22 9 3 2" xfId="1649"/>
    <cellStyle name="標準 22 9 4" xfId="1161"/>
    <cellStyle name="標準 23" xfId="69"/>
    <cellStyle name="標準 24" xfId="68"/>
    <cellStyle name="標準 24 2" xfId="108"/>
    <cellStyle name="標準 24 2 2" xfId="219"/>
    <cellStyle name="標準 24 2 2 2" xfId="441"/>
    <cellStyle name="標準 24 2 2 2 2" xfId="939"/>
    <cellStyle name="標準 24 2 2 2 2 2" xfId="1915"/>
    <cellStyle name="標準 24 2 2 2 3" xfId="1427"/>
    <cellStyle name="標準 24 2 2 3" xfId="717"/>
    <cellStyle name="標準 24 2 2 3 2" xfId="1693"/>
    <cellStyle name="標準 24 2 2 4" xfId="1205"/>
    <cellStyle name="標準 24 2 3" xfId="330"/>
    <cellStyle name="標準 24 2 3 2" xfId="828"/>
    <cellStyle name="標準 24 2 3 2 2" xfId="1804"/>
    <cellStyle name="標準 24 2 3 3" xfId="1316"/>
    <cellStyle name="標準 24 2 4" xfId="606"/>
    <cellStyle name="標準 24 2 4 2" xfId="1582"/>
    <cellStyle name="標準 24 2 5" xfId="1094"/>
    <cellStyle name="標準 24 3" xfId="145"/>
    <cellStyle name="標準 24 3 2" xfId="256"/>
    <cellStyle name="標準 24 3 2 2" xfId="478"/>
    <cellStyle name="標準 24 3 2 2 2" xfId="976"/>
    <cellStyle name="標準 24 3 2 2 2 2" xfId="1952"/>
    <cellStyle name="標準 24 3 2 2 3" xfId="1464"/>
    <cellStyle name="標準 24 3 2 3" xfId="754"/>
    <cellStyle name="標準 24 3 2 3 2" xfId="1730"/>
    <cellStyle name="標準 24 3 2 4" xfId="1242"/>
    <cellStyle name="標準 24 3 3" xfId="367"/>
    <cellStyle name="標準 24 3 3 2" xfId="865"/>
    <cellStyle name="標準 24 3 3 2 2" xfId="1841"/>
    <cellStyle name="標準 24 3 3 3" xfId="1353"/>
    <cellStyle name="標準 24 3 4" xfId="643"/>
    <cellStyle name="標準 24 3 4 2" xfId="1619"/>
    <cellStyle name="標準 24 3 5" xfId="1131"/>
    <cellStyle name="標準 24 4" xfId="182"/>
    <cellStyle name="標準 24 4 2" xfId="404"/>
    <cellStyle name="標準 24 4 2 2" xfId="902"/>
    <cellStyle name="標準 24 4 2 2 2" xfId="1878"/>
    <cellStyle name="標準 24 4 2 3" xfId="1390"/>
    <cellStyle name="標準 24 4 3" xfId="680"/>
    <cellStyle name="標準 24 4 3 2" xfId="1656"/>
    <cellStyle name="標準 24 4 4" xfId="1168"/>
    <cellStyle name="標準 24 5" xfId="293"/>
    <cellStyle name="標準 24 5 2" xfId="791"/>
    <cellStyle name="標準 24 5 2 2" xfId="1767"/>
    <cellStyle name="標準 24 5 3" xfId="1279"/>
    <cellStyle name="標準 24 6" xfId="541"/>
    <cellStyle name="標準 24 6 2" xfId="1033"/>
    <cellStyle name="標準 24 6 2 2" xfId="2009"/>
    <cellStyle name="標準 24 6 3" xfId="1521"/>
    <cellStyle name="標準 24 7" xfId="569"/>
    <cellStyle name="標準 24 7 2" xfId="1545"/>
    <cellStyle name="標準 24 8" xfId="1057"/>
    <cellStyle name="標準 25" xfId="548"/>
    <cellStyle name="標準 25 2" xfId="1040"/>
    <cellStyle name="標準 25 2 2" xfId="2016"/>
    <cellStyle name="標準 25 3" xfId="1528"/>
    <cellStyle name="標準 3" xfId="7"/>
    <cellStyle name="標準 3 2" xfId="37"/>
    <cellStyle name="標準 3 3" xfId="38"/>
    <cellStyle name="標準 4" xfId="4"/>
    <cellStyle name="標準 5" xfId="9"/>
    <cellStyle name="標準 5 2" xfId="39"/>
    <cellStyle name="標準 6" xfId="8"/>
    <cellStyle name="標準 6 2" xfId="40"/>
    <cellStyle name="標準 7" xfId="12"/>
    <cellStyle name="標準 7 2" xfId="17"/>
    <cellStyle name="標準 8" xfId="10"/>
    <cellStyle name="標準 8 2" xfId="13"/>
    <cellStyle name="標準 9" xfId="14"/>
    <cellStyle name="標準_様式（P25～P38)" xfId="5"/>
    <cellStyle name="標準KIKU" xfId="41"/>
    <cellStyle name="未定義" xfId="42"/>
  </cellStyles>
  <dxfs count="713">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ECFF"/>
        </patternFill>
      </fill>
    </dxf>
    <dxf>
      <fill>
        <patternFill>
          <bgColor theme="0" tint="-0.499984740745262"/>
        </patternFill>
      </fill>
    </dxf>
    <dxf>
      <fill>
        <patternFill>
          <bgColor rgb="FFCCFFCC"/>
        </patternFill>
      </fill>
    </dxf>
    <dxf>
      <fill>
        <patternFill>
          <bgColor theme="0" tint="-0.499984740745262"/>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theme="0"/>
        </patternFill>
      </fill>
    </dxf>
    <dxf>
      <fill>
        <patternFill>
          <bgColor rgb="FFCCECFF"/>
        </patternFill>
      </fill>
    </dxf>
    <dxf>
      <fill>
        <patternFill>
          <bgColor rgb="FFCCFFCC"/>
        </patternFill>
      </fill>
    </dxf>
    <dxf>
      <fill>
        <patternFill>
          <bgColor theme="0"/>
        </patternFill>
      </fill>
    </dxf>
    <dxf>
      <fill>
        <patternFill>
          <bgColor rgb="FFCCECFF"/>
        </patternFill>
      </fill>
    </dxf>
    <dxf>
      <fill>
        <patternFill>
          <bgColor rgb="FFCCECFF"/>
        </patternFill>
      </fill>
    </dxf>
    <dxf>
      <fill>
        <patternFill>
          <bgColor rgb="FFCCFFCC"/>
        </patternFill>
      </fill>
    </dxf>
    <dxf>
      <fill>
        <patternFill>
          <bgColor theme="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theme="0"/>
        </patternFill>
      </fill>
    </dxf>
    <dxf>
      <fill>
        <patternFill>
          <bgColor rgb="FFCCECFF"/>
        </patternFill>
      </fill>
    </dxf>
    <dxf>
      <fill>
        <patternFill>
          <bgColor rgb="FFCCECFF"/>
        </patternFill>
      </fill>
    </dxf>
    <dxf>
      <fill>
        <patternFill>
          <bgColor rgb="FFCCECFF"/>
        </patternFill>
      </fill>
    </dxf>
    <dxf>
      <fill>
        <patternFill>
          <bgColor theme="0" tint="-0.499984740745262"/>
        </patternFill>
      </fill>
    </dxf>
    <dxf>
      <fill>
        <patternFill>
          <bgColor theme="0" tint="-0.499984740745262"/>
        </patternFill>
      </fill>
    </dxf>
    <dxf>
      <fill>
        <patternFill>
          <bgColor rgb="FFCCECFF"/>
        </patternFill>
      </fill>
    </dxf>
    <dxf>
      <fill>
        <patternFill>
          <bgColor theme="0" tint="-0.499984740745262"/>
        </patternFill>
      </fill>
    </dxf>
    <dxf>
      <fill>
        <patternFill>
          <bgColor rgb="FFCCECFF"/>
        </patternFill>
      </fill>
    </dxf>
    <dxf>
      <fill>
        <patternFill>
          <bgColor theme="0" tint="-0.499984740745262"/>
        </patternFill>
      </fill>
    </dxf>
    <dxf>
      <fill>
        <patternFill>
          <bgColor theme="0" tint="-0.499984740745262"/>
        </patternFill>
      </fill>
    </dxf>
    <dxf>
      <fill>
        <patternFill>
          <bgColor rgb="FF0000FF"/>
        </patternFill>
      </fill>
    </dxf>
    <dxf>
      <fill>
        <patternFill>
          <bgColor rgb="FFCCECFF"/>
        </patternFill>
      </fill>
    </dxf>
    <dxf>
      <fill>
        <patternFill>
          <bgColor rgb="FFCCECFF"/>
        </patternFill>
      </fill>
    </dxf>
    <dxf>
      <fill>
        <patternFill>
          <bgColor rgb="FF0000FF"/>
        </patternFill>
      </fill>
    </dxf>
    <dxf>
      <fill>
        <patternFill>
          <bgColor rgb="FF0000FF"/>
        </patternFill>
      </fill>
    </dxf>
    <dxf>
      <fill>
        <patternFill>
          <bgColor rgb="FF0000FF"/>
        </patternFill>
      </fill>
    </dxf>
    <dxf>
      <fill>
        <patternFill>
          <bgColor rgb="FFCCECFF"/>
        </patternFill>
      </fill>
    </dxf>
    <dxf>
      <fill>
        <patternFill>
          <bgColor theme="0"/>
        </patternFill>
      </fill>
    </dxf>
    <dxf>
      <fill>
        <patternFill>
          <bgColor rgb="FFCCFFFF"/>
        </patternFill>
      </fill>
    </dxf>
    <dxf>
      <fill>
        <patternFill>
          <bgColor rgb="FFCCFFFF"/>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fill>
        <patternFill>
          <bgColor rgb="FFCCFFCC"/>
        </patternFill>
      </fill>
    </dxf>
    <dxf>
      <fill>
        <patternFill patternType="none">
          <bgColor auto="1"/>
        </patternFill>
      </fill>
    </dxf>
    <dxf>
      <fill>
        <patternFill>
          <bgColor rgb="FFCCFFCC"/>
        </patternFill>
      </fill>
    </dxf>
    <dxf>
      <fill>
        <patternFill patternType="none">
          <bgColor auto="1"/>
        </patternFill>
      </fill>
    </dxf>
    <dxf>
      <fill>
        <patternFill patternType="none">
          <bgColor auto="1"/>
        </patternFill>
      </fill>
    </dxf>
    <dxf>
      <fill>
        <patternFill patternType="none">
          <bgColor auto="1"/>
        </patternFill>
      </fill>
    </dxf>
    <dxf>
      <fill>
        <patternFill>
          <bgColor rgb="FFCCFFCC"/>
        </patternFill>
      </fill>
    </dxf>
    <dxf>
      <fill>
        <patternFill patternType="none">
          <bgColor auto="1"/>
        </patternFill>
      </fill>
    </dxf>
    <dxf>
      <fill>
        <patternFill patternType="none">
          <bgColor auto="1"/>
        </patternFill>
      </fill>
    </dxf>
    <dxf>
      <fill>
        <patternFill patternType="none">
          <bgColor auto="1"/>
        </patternFill>
      </fill>
    </dxf>
    <dxf>
      <fill>
        <patternFill>
          <bgColor rgb="FFCCFFCC"/>
        </patternFill>
      </fill>
    </dxf>
    <dxf>
      <fill>
        <patternFill patternType="none">
          <bgColor auto="1"/>
        </patternFill>
      </fill>
    </dxf>
    <dxf>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theme="0" tint="-0.34998626667073579"/>
        </patternFill>
      </fill>
    </dxf>
    <dxf>
      <fill>
        <patternFill>
          <bgColor theme="0" tint="-0.499984740745262"/>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0" tint="-0.34998626667073579"/>
        </patternFill>
      </fill>
    </dxf>
    <dxf>
      <fill>
        <patternFill>
          <bgColor theme="0" tint="-0.499984740745262"/>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0" tint="-0.34998626667073579"/>
        </patternFill>
      </fill>
    </dxf>
    <dxf>
      <fill>
        <patternFill>
          <bgColor theme="0" tint="-0.499984740745262"/>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0" tint="-0.34998626667073579"/>
        </patternFill>
      </fill>
    </dxf>
    <dxf>
      <fill>
        <patternFill>
          <bgColor theme="0" tint="-0.499984740745262"/>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theme="0" tint="-0.499984740745262"/>
        </patternFill>
      </fill>
    </dxf>
    <dxf>
      <fill>
        <patternFill>
          <bgColor rgb="FFCCFFFF"/>
        </patternFill>
      </fill>
    </dxf>
    <dxf>
      <fill>
        <patternFill>
          <bgColor rgb="FFCCFFFF"/>
        </patternFill>
      </fill>
    </dxf>
    <dxf>
      <fill>
        <patternFill>
          <bgColor rgb="FFCCFFFF"/>
        </patternFill>
      </fill>
    </dxf>
    <dxf>
      <fill>
        <patternFill>
          <bgColor rgb="FFCCFFCC"/>
        </patternFill>
      </fill>
    </dxf>
    <dxf>
      <fill>
        <patternFill>
          <bgColor rgb="FFCCFFCC"/>
        </patternFill>
      </fill>
    </dxf>
    <dxf>
      <fill>
        <patternFill>
          <bgColor rgb="FFCCFFCC"/>
        </patternFill>
      </fill>
    </dxf>
    <dxf>
      <fill>
        <patternFill>
          <bgColor rgb="FF0000FF"/>
        </patternFill>
      </fill>
    </dxf>
    <dxf>
      <fill>
        <patternFill>
          <bgColor theme="0" tint="-0.499984740745262"/>
        </patternFill>
      </fill>
    </dxf>
    <dxf>
      <fill>
        <patternFill>
          <bgColor rgb="FF0000FF"/>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theme="0" tint="-0.499984740745262"/>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theme="0" tint="-0.499984740745262"/>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theme="0" tint="-0.499984740745262"/>
        </patternFill>
      </fill>
    </dxf>
    <dxf>
      <fill>
        <patternFill>
          <bgColor rgb="FFCCECFF"/>
        </patternFill>
      </fill>
    </dxf>
    <dxf>
      <fill>
        <patternFill>
          <bgColor theme="0" tint="-0.499984740745262"/>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strike val="0"/>
        <color rgb="FFFF0000"/>
      </font>
    </dxf>
    <dxf>
      <fill>
        <patternFill>
          <bgColor rgb="FF0000FF"/>
        </patternFill>
      </fill>
    </dxf>
    <dxf>
      <fill>
        <patternFill>
          <bgColor rgb="FF0000FF"/>
        </patternFill>
      </fill>
    </dxf>
    <dxf>
      <fill>
        <patternFill>
          <bgColor rgb="FF0000FF"/>
        </patternFill>
      </fill>
    </dxf>
    <dxf>
      <fill>
        <patternFill>
          <bgColor theme="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theme="0"/>
        </patternFill>
      </fill>
    </dxf>
    <dxf>
      <fill>
        <patternFill>
          <bgColor rgb="FFCCECFF"/>
        </patternFill>
      </fill>
    </dxf>
    <dxf>
      <fill>
        <patternFill>
          <bgColor rgb="FFCCECFF"/>
        </patternFill>
      </fill>
    </dxf>
    <dxf>
      <fill>
        <patternFill patternType="none">
          <bgColor indexed="6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CCECFF"/>
        </patternFill>
      </fill>
    </dxf>
    <dxf>
      <fill>
        <patternFill>
          <bgColor rgb="FFFFC7CE"/>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FF99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theme="0" tint="-4.9989318521683403E-2"/>
        </patternFill>
      </fill>
    </dxf>
    <dxf>
      <fill>
        <patternFill>
          <bgColor rgb="FFCCFFCC"/>
        </patternFill>
      </fill>
    </dxf>
    <dxf>
      <fill>
        <patternFill>
          <bgColor theme="0" tint="-0.24994659260841701"/>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theme="0" tint="-4.9989318521683403E-2"/>
        </patternFill>
      </fill>
    </dxf>
    <dxf>
      <fill>
        <patternFill>
          <bgColor rgb="FFCCFFCC"/>
        </patternFill>
      </fill>
    </dxf>
    <dxf>
      <fill>
        <patternFill>
          <bgColor theme="0" tint="-4.9989318521683403E-2"/>
        </patternFill>
      </fill>
    </dxf>
    <dxf>
      <fill>
        <patternFill>
          <bgColor rgb="FFCCFFCC"/>
        </patternFill>
      </fill>
    </dxf>
    <dxf>
      <fill>
        <patternFill>
          <bgColor theme="0" tint="-4.9989318521683403E-2"/>
        </patternFill>
      </fill>
    </dxf>
    <dxf>
      <fill>
        <patternFill>
          <bgColor rgb="FFCCFFCC"/>
        </patternFill>
      </fill>
    </dxf>
    <dxf>
      <fill>
        <patternFill>
          <bgColor theme="0" tint="-4.9989318521683403E-2"/>
        </patternFill>
      </fill>
    </dxf>
    <dxf>
      <fill>
        <patternFill>
          <bgColor rgb="FFCCFFCC"/>
        </patternFill>
      </fill>
    </dxf>
    <dxf>
      <fill>
        <patternFill>
          <bgColor rgb="FFCCFFCC"/>
        </patternFill>
      </fill>
    </dxf>
    <dxf>
      <border>
        <left style="thin">
          <color auto="1"/>
        </left>
        <right style="thin">
          <color auto="1"/>
        </right>
        <top style="thin">
          <color auto="1"/>
        </top>
        <vertical/>
        <horizontal/>
      </border>
    </dxf>
    <dxf>
      <font>
        <b/>
        <i val="0"/>
        <color rgb="FF9C0006"/>
      </font>
      <fill>
        <patternFill>
          <bgColor rgb="FFFFC7CE"/>
        </patternFill>
      </fill>
    </dxf>
    <dxf>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color theme="0"/>
      </font>
      <fill>
        <patternFill>
          <bgColor rgb="FFFF0000"/>
        </patternFill>
      </fill>
    </dxf>
    <dxf>
      <fill>
        <patternFill>
          <bgColor theme="0" tint="-0.24994659260841701"/>
        </patternFill>
      </fill>
    </dxf>
    <dxf>
      <fill>
        <patternFill>
          <bgColor rgb="FFCCECFF"/>
        </patternFill>
      </fill>
    </dxf>
    <dxf>
      <fill>
        <patternFill>
          <bgColor rgb="FFCCFFCC"/>
        </patternFill>
      </fill>
    </dxf>
    <dxf>
      <fill>
        <patternFill>
          <bgColor rgb="FFCCFFCC"/>
        </patternFill>
      </fill>
    </dxf>
    <dxf>
      <fill>
        <patternFill>
          <bgColor rgb="FFFFC7CE"/>
        </patternFill>
      </fill>
    </dxf>
    <dxf>
      <fill>
        <patternFill>
          <bgColor rgb="FFCCFFCC"/>
        </patternFill>
      </fill>
    </dxf>
    <dxf>
      <fill>
        <patternFill>
          <bgColor rgb="FFFFC7CE"/>
        </patternFill>
      </fill>
    </dxf>
    <dxf>
      <font>
        <condense val="0"/>
        <extend val="0"/>
        <color rgb="FF9C0006"/>
      </font>
      <fill>
        <patternFill>
          <bgColor rgb="FFFFC7CE"/>
        </patternFill>
      </fill>
    </dxf>
    <dxf>
      <fill>
        <patternFill>
          <bgColor rgb="FFCCECFF"/>
        </patternFill>
      </fill>
    </dxf>
    <dxf>
      <fill>
        <patternFill>
          <bgColor rgb="FFFFC7CE"/>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FFFF66"/>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ndense val="0"/>
        <extend val="0"/>
        <color rgb="FF9C0006"/>
      </font>
      <fill>
        <patternFill>
          <bgColor rgb="FFFFC7CE"/>
        </patternFill>
      </fill>
    </dxf>
    <dxf>
      <fill>
        <patternFill>
          <bgColor theme="0" tint="-0.499984740745262"/>
        </patternFill>
      </fill>
    </dxf>
    <dxf>
      <font>
        <b/>
        <i val="0"/>
        <color rgb="FFFF0000"/>
      </font>
      <fill>
        <patternFill>
          <bgColor rgb="FFFFFFD9"/>
        </patternFill>
      </fill>
    </dxf>
    <dxf>
      <fill>
        <patternFill>
          <bgColor rgb="FFCCFFCC"/>
        </patternFill>
      </fill>
    </dxf>
    <dxf>
      <fill>
        <patternFill patternType="none">
          <bgColor auto="1"/>
        </patternFill>
      </fill>
    </dxf>
    <dxf>
      <fill>
        <patternFill>
          <bgColor theme="0" tint="-0.499984740745262"/>
        </patternFill>
      </fill>
    </dxf>
    <dxf>
      <fill>
        <patternFill>
          <bgColor rgb="FFCCFFCC"/>
        </patternFill>
      </fill>
    </dxf>
    <dxf>
      <fill>
        <patternFill>
          <bgColor theme="0" tint="-0.499984740745262"/>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font>
      <fill>
        <patternFill>
          <bgColor rgb="FFFF0000"/>
        </patternFill>
      </fill>
    </dxf>
    <dxf>
      <font>
        <color theme="0"/>
      </font>
      <fill>
        <patternFill>
          <bgColor rgb="FFFF0000"/>
        </patternFill>
      </fill>
    </dxf>
    <dxf>
      <fill>
        <patternFill>
          <bgColor theme="0" tint="-0.24994659260841701"/>
        </patternFill>
      </fill>
    </dxf>
    <dxf>
      <font>
        <color theme="0" tint="-0.499984740745262"/>
      </font>
    </dxf>
    <dxf>
      <fill>
        <patternFill>
          <bgColor theme="0" tint="-0.24994659260841701"/>
        </patternFill>
      </fill>
    </dxf>
    <dxf>
      <fill>
        <patternFill>
          <bgColor theme="0"/>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rgb="FFFF0000"/>
        </patternFill>
      </fill>
    </dxf>
    <dxf>
      <font>
        <color theme="0" tint="-0.499984740745262"/>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patternType="solid">
          <fgColor auto="1"/>
          <bgColor rgb="FF0000FF"/>
        </patternFill>
      </fill>
    </dxf>
    <dxf>
      <fill>
        <patternFill>
          <bgColor theme="0" tint="-0.499984740745262"/>
        </patternFill>
      </fill>
    </dxf>
    <dxf>
      <fill>
        <patternFill>
          <bgColor rgb="FFCCECFF"/>
        </patternFill>
      </fill>
    </dxf>
    <dxf>
      <fill>
        <patternFill>
          <bgColor theme="0" tint="-0.34998626667073579"/>
        </patternFill>
      </fill>
    </dxf>
    <dxf>
      <fill>
        <patternFill>
          <bgColor theme="0" tint="-0.24994659260841701"/>
        </patternFill>
      </fill>
    </dxf>
    <dxf>
      <fill>
        <patternFill>
          <bgColor rgb="FFCCFFCC"/>
        </patternFill>
      </fill>
    </dxf>
    <dxf>
      <font>
        <b/>
        <i val="0"/>
        <color rgb="FF9C0006"/>
      </font>
      <fill>
        <patternFill>
          <bgColor rgb="FFFFC7CE"/>
        </patternFill>
      </fill>
    </dxf>
    <dxf>
      <fill>
        <patternFill>
          <bgColor theme="0" tint="-0.24994659260841701"/>
        </patternFill>
      </fill>
    </dxf>
    <dxf>
      <font>
        <b/>
        <i/>
        <color theme="0"/>
      </font>
      <fill>
        <patternFill>
          <bgColor rgb="FFFF0000"/>
        </patternFill>
      </fill>
    </dxf>
    <dxf>
      <font>
        <b/>
        <i/>
        <color theme="0"/>
      </font>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theme="0"/>
        </patternFill>
      </fill>
    </dxf>
    <dxf>
      <font>
        <b val="0"/>
        <i val="0"/>
        <strike val="0"/>
        <color theme="0"/>
      </font>
      <fill>
        <patternFill>
          <bgColor rgb="FFFF0000"/>
        </patternFill>
      </fill>
    </dxf>
    <dxf>
      <font>
        <color theme="0"/>
      </font>
      <fill>
        <patternFill>
          <bgColor rgb="FFFF0000"/>
        </patternFill>
      </fill>
    </dxf>
    <dxf>
      <font>
        <b/>
        <i/>
        <color theme="0"/>
      </font>
      <fill>
        <patternFill>
          <bgColor rgb="FFFF0000"/>
        </patternFill>
      </fill>
    </dxf>
    <dxf>
      <fill>
        <patternFill>
          <bgColor rgb="FFCCECFF"/>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CCFFCC"/>
        </patternFill>
      </fill>
    </dxf>
    <dxf>
      <fill>
        <patternFill>
          <bgColor rgb="FFCCECFF"/>
        </patternFill>
      </fill>
    </dxf>
    <dxf>
      <fill>
        <patternFill>
          <bgColor rgb="FFCCECFF"/>
        </patternFill>
      </fill>
    </dxf>
    <dxf>
      <fill>
        <patternFill>
          <bgColor rgb="FFFFC7CE"/>
        </patternFill>
      </fill>
    </dxf>
    <dxf>
      <font>
        <color rgb="FFFF0000"/>
      </font>
      <fill>
        <patternFill>
          <bgColor rgb="FFE6B8B7"/>
        </patternFill>
      </fill>
    </dxf>
    <dxf>
      <fill>
        <patternFill>
          <bgColor theme="0"/>
        </patternFill>
      </fill>
    </dxf>
    <dxf>
      <font>
        <color rgb="FFFF0000"/>
      </font>
      <fill>
        <patternFill>
          <bgColor theme="5" tint="0.59996337778862885"/>
        </patternFill>
      </fill>
    </dxf>
    <dxf>
      <fill>
        <patternFill>
          <bgColor rgb="FFCCFFCC"/>
        </patternFill>
      </fill>
    </dxf>
    <dxf>
      <fill>
        <patternFill>
          <bgColor rgb="FFFFC7CE"/>
        </patternFill>
      </fill>
    </dxf>
    <dxf>
      <fill>
        <patternFill>
          <bgColor rgb="FFFFC7CE"/>
        </patternFill>
      </fill>
    </dxf>
    <dxf>
      <fill>
        <patternFill>
          <bgColor rgb="FFCCFFCC"/>
        </patternFill>
      </fill>
    </dxf>
    <dxf>
      <fill>
        <patternFill>
          <bgColor rgb="FFCCFFCC"/>
        </patternFill>
      </fill>
    </dxf>
    <dxf>
      <fill>
        <patternFill>
          <bgColor rgb="FFCCECFF"/>
        </patternFill>
      </fill>
    </dxf>
    <dxf>
      <font>
        <color theme="0" tint="-4.9989318521683403E-2"/>
      </font>
      <fill>
        <patternFill>
          <bgColor rgb="FFFF0000"/>
        </patternFill>
      </fill>
    </dxf>
    <dxf>
      <font>
        <color theme="0"/>
      </font>
      <fill>
        <patternFill>
          <bgColor rgb="FFFF0000"/>
        </patternFill>
      </fill>
    </dxf>
    <dxf>
      <fill>
        <patternFill>
          <bgColor theme="0" tint="-0.24994659260841701"/>
        </patternFill>
      </fill>
    </dxf>
    <dxf>
      <font>
        <color theme="0" tint="-0.499984740745262"/>
      </font>
    </dxf>
    <dxf>
      <fill>
        <patternFill>
          <bgColor theme="0" tint="-0.24994659260841701"/>
        </patternFill>
      </fill>
    </dxf>
    <dxf>
      <fill>
        <patternFill>
          <bgColor rgb="FFCC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theme="0"/>
      </font>
      <fill>
        <patternFill>
          <bgColor rgb="FFFF0000"/>
        </patternFill>
      </fill>
    </dxf>
    <dxf>
      <font>
        <color theme="0"/>
      </font>
      <fill>
        <patternFill>
          <bgColor rgb="FFFF0000"/>
        </patternFill>
      </fill>
    </dxf>
    <dxf>
      <font>
        <color theme="0" tint="-0.499984740745262"/>
      </font>
    </dxf>
    <dxf>
      <font>
        <color theme="0"/>
      </font>
      <fill>
        <patternFill>
          <bgColor rgb="FFFF0000"/>
        </patternFill>
      </fill>
    </dxf>
    <dxf>
      <fill>
        <patternFill>
          <bgColor rgb="FFCCECFF"/>
        </patternFill>
      </fill>
    </dxf>
    <dxf>
      <font>
        <color theme="0"/>
      </font>
      <fill>
        <patternFill>
          <bgColor rgb="FFFF0000"/>
        </patternFill>
      </fill>
    </dxf>
    <dxf>
      <fill>
        <patternFill>
          <bgColor rgb="FF0000FF"/>
        </patternFill>
      </fill>
    </dxf>
    <dxf>
      <fill>
        <patternFill>
          <bgColor theme="0" tint="-0.499984740745262"/>
        </patternFill>
      </fill>
    </dxf>
    <dxf>
      <font>
        <b/>
        <i val="0"/>
        <color rgb="FF9C0006"/>
      </font>
      <fill>
        <patternFill>
          <bgColor rgb="FFFFC7CE"/>
        </patternFill>
      </fill>
    </dxf>
    <dxf>
      <fill>
        <patternFill>
          <bgColor theme="0" tint="-0.24994659260841701"/>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ont>
        <b/>
        <i/>
        <color theme="0"/>
      </font>
      <fill>
        <patternFill>
          <bgColor rgb="FFFF0000"/>
        </patternFill>
      </fill>
    </dxf>
    <dxf>
      <fill>
        <patternFill>
          <bgColor rgb="FFCCFFCC"/>
        </patternFill>
      </fill>
    </dxf>
    <dxf>
      <fill>
        <patternFill>
          <bgColor theme="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color theme="0"/>
      </font>
      <fill>
        <patternFill>
          <bgColor rgb="FFFF0000"/>
        </patternFill>
      </fill>
    </dxf>
    <dxf>
      <fill>
        <patternFill>
          <bgColor rgb="FFCCECFF"/>
        </patternFill>
      </fill>
    </dxf>
    <dxf>
      <fill>
        <patternFill>
          <bgColor rgb="FFCCFFCC"/>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CCFFCC"/>
        </patternFill>
      </fill>
    </dxf>
    <dxf>
      <fill>
        <patternFill>
          <bgColor rgb="FFFFC7CE"/>
        </patternFill>
      </fill>
    </dxf>
    <dxf>
      <fill>
        <patternFill>
          <bgColor rgb="FFCCFFCC"/>
        </patternFill>
      </fill>
    </dxf>
    <dxf>
      <fill>
        <patternFill>
          <bgColor rgb="FFCCFFCC"/>
        </patternFill>
      </fill>
    </dxf>
    <dxf>
      <font>
        <color rgb="FFFF0000"/>
      </font>
      <fill>
        <patternFill>
          <bgColor theme="5" tint="0.59996337778862885"/>
        </patternFill>
      </fill>
    </dxf>
    <dxf>
      <fill>
        <patternFill>
          <bgColor rgb="FFCCFFCC"/>
        </patternFill>
      </fill>
    </dxf>
    <dxf>
      <font>
        <color rgb="FF9C0006"/>
      </font>
      <fill>
        <patternFill>
          <bgColor rgb="FFFFC7CE"/>
        </patternFill>
      </fill>
    </dxf>
    <dxf>
      <font>
        <color rgb="FF9C0006"/>
      </font>
      <fill>
        <patternFill>
          <bgColor rgb="FFFFC7CE"/>
        </patternFill>
      </fill>
    </dxf>
    <dxf>
      <fill>
        <patternFill>
          <bgColor rgb="FFCCECFF"/>
        </patternFill>
      </fill>
    </dxf>
    <dxf>
      <fill>
        <patternFill patternType="none">
          <bgColor auto="1"/>
        </patternFill>
      </fill>
    </dxf>
    <dxf>
      <fill>
        <patternFill>
          <bgColor rgb="FFFFC7CE"/>
        </patternFill>
      </fill>
    </dxf>
    <dxf>
      <font>
        <color theme="0"/>
      </font>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rgb="FFCCFFCC"/>
        </patternFill>
      </fill>
    </dxf>
    <dxf>
      <fill>
        <patternFill>
          <bgColor rgb="FF0000FF"/>
        </patternFill>
      </fill>
    </dxf>
    <dxf>
      <fill>
        <patternFill>
          <bgColor rgb="FF0000FF"/>
        </patternFill>
      </fill>
    </dxf>
    <dxf>
      <fill>
        <patternFill>
          <bgColor rgb="FFFFC7CE"/>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theme="0" tint="-0.499984740745262"/>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val="0"/>
        <color theme="0"/>
      </font>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theme="0"/>
        </patternFill>
      </fill>
    </dxf>
    <dxf>
      <fill>
        <patternFill>
          <bgColor theme="0"/>
        </patternFill>
      </fill>
    </dxf>
    <dxf>
      <fill>
        <patternFill>
          <bgColor rgb="FFFF99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theme="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C7CE"/>
        </patternFill>
      </fill>
    </dxf>
    <dxf>
      <fill>
        <patternFill>
          <bgColor rgb="FFCCFFCC"/>
        </patternFill>
      </fill>
    </dxf>
    <dxf>
      <fill>
        <patternFill>
          <bgColor rgb="FFCCFFCC"/>
        </patternFill>
      </fill>
    </dxf>
    <dxf>
      <fill>
        <patternFill>
          <bgColor rgb="FFCCECFF"/>
        </patternFill>
      </fill>
    </dxf>
    <dxf>
      <fill>
        <patternFill>
          <bgColor theme="0" tint="-0.499984740745262"/>
        </patternFill>
      </fill>
    </dxf>
    <dxf>
      <fill>
        <patternFill>
          <bgColor rgb="FFCCFFCC"/>
        </patternFill>
      </fill>
    </dxf>
    <dxf>
      <fill>
        <patternFill>
          <bgColor rgb="FFCCFFCC"/>
        </patternFill>
      </fill>
    </dxf>
    <dxf>
      <font>
        <b/>
        <i val="0"/>
        <color theme="0"/>
      </font>
      <fill>
        <patternFill>
          <bgColor rgb="FFFF0000"/>
        </patternFill>
      </fill>
    </dxf>
    <dxf>
      <fill>
        <patternFill>
          <bgColor rgb="FFCCFFCC"/>
        </patternFill>
      </fill>
    </dxf>
    <dxf>
      <fill>
        <patternFill>
          <bgColor rgb="FFCCFFCC"/>
        </patternFill>
      </fill>
    </dxf>
    <dxf>
      <fill>
        <patternFill>
          <bgColor theme="0"/>
        </patternFill>
      </fill>
    </dxf>
    <dxf>
      <fill>
        <patternFill>
          <bgColor theme="0"/>
        </patternFill>
      </fill>
    </dxf>
    <dxf>
      <fill>
        <patternFill>
          <bgColor rgb="FFCCECFF"/>
        </patternFill>
      </fill>
    </dxf>
    <dxf>
      <fill>
        <patternFill>
          <bgColor rgb="FFCCFFCC"/>
        </patternFill>
      </fill>
    </dxf>
    <dxf>
      <fill>
        <patternFill>
          <bgColor theme="0"/>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C7CE"/>
        </patternFill>
      </fill>
    </dxf>
    <dxf>
      <fill>
        <patternFill>
          <bgColor rgb="FFCCFFCC"/>
        </patternFill>
      </fill>
    </dxf>
    <dxf>
      <fill>
        <patternFill>
          <bgColor rgb="FFCCFFCC"/>
        </patternFill>
      </fill>
    </dxf>
    <dxf>
      <fill>
        <patternFill>
          <bgColor rgb="FFCCECFF"/>
        </patternFill>
      </fill>
    </dxf>
    <dxf>
      <fill>
        <patternFill>
          <bgColor rgb="FF0000FF"/>
        </patternFill>
      </fill>
    </dxf>
    <dxf>
      <fill>
        <patternFill>
          <bgColor rgb="FF0000FF"/>
        </patternFill>
      </fill>
    </dxf>
    <dxf>
      <font>
        <color auto="1"/>
      </font>
    </dxf>
    <dxf>
      <font>
        <b/>
        <i/>
        <color rgb="FFFF0000"/>
      </font>
      <fill>
        <patternFill>
          <bgColor rgb="FFFFFF00"/>
        </patternFill>
      </fill>
    </dxf>
    <dxf>
      <font>
        <b/>
        <i/>
        <color theme="0"/>
      </font>
      <fill>
        <patternFill>
          <bgColor rgb="FFFF0000"/>
        </patternFill>
      </fill>
    </dxf>
    <dxf>
      <font>
        <color theme="0"/>
      </font>
      <fill>
        <patternFill>
          <bgColor rgb="FFFF0000"/>
        </patternFill>
      </fill>
    </dxf>
    <dxf>
      <font>
        <color theme="0"/>
      </font>
      <fill>
        <patternFill>
          <bgColor rgb="FFFF0000"/>
        </patternFill>
      </fill>
    </dxf>
    <dxf>
      <fill>
        <patternFill>
          <bgColor rgb="FFFFFF00"/>
        </patternFill>
      </fill>
    </dxf>
    <dxf>
      <font>
        <b/>
        <i/>
        <color theme="0"/>
      </font>
      <fill>
        <patternFill>
          <bgColor rgb="FFFF0000"/>
        </patternFill>
      </fill>
    </dxf>
    <dxf>
      <font>
        <color rgb="FF0070C0"/>
      </font>
      <fill>
        <patternFill>
          <bgColor theme="0" tint="-0.14996795556505021"/>
        </patternFill>
      </fill>
    </dxf>
    <dxf>
      <font>
        <color rgb="FF0070C0"/>
      </font>
      <fill>
        <patternFill>
          <bgColor theme="0" tint="-0.14996795556505021"/>
        </patternFill>
      </fill>
    </dxf>
    <dxf>
      <fill>
        <patternFill>
          <bgColor rgb="FFCCECFF"/>
        </patternFill>
      </fill>
    </dxf>
    <dxf>
      <fill>
        <patternFill>
          <bgColor rgb="FFFF0000"/>
        </patternFill>
      </fill>
    </dxf>
    <dxf>
      <fill>
        <patternFill>
          <bgColor rgb="FFFF0000"/>
        </patternFill>
      </fill>
    </dxf>
    <dxf>
      <fill>
        <patternFill>
          <bgColor rgb="FF0000FF"/>
        </patternFill>
      </fill>
    </dxf>
    <dxf>
      <fill>
        <patternFill>
          <bgColor rgb="FF0000FF"/>
        </patternFill>
      </fill>
    </dxf>
    <dxf>
      <fill>
        <patternFill>
          <bgColor theme="0"/>
        </patternFill>
      </fill>
    </dxf>
    <dxf>
      <fill>
        <patternFill>
          <bgColor rgb="FFFFC7CE"/>
        </patternFill>
      </fill>
    </dxf>
    <dxf>
      <fill>
        <patternFill>
          <bgColor rgb="FFCCECFF"/>
        </patternFill>
      </fill>
    </dxf>
    <dxf>
      <fill>
        <patternFill>
          <bgColor rgb="FFCCECFF"/>
        </patternFill>
      </fill>
    </dxf>
    <dxf>
      <fill>
        <patternFill>
          <bgColor rgb="FFCCECFF"/>
        </patternFill>
      </fill>
    </dxf>
    <dxf>
      <fill>
        <patternFill>
          <bgColor rgb="FFCC00CC"/>
        </patternFill>
      </fill>
    </dxf>
    <dxf>
      <fill>
        <patternFill>
          <bgColor rgb="FFFF0000"/>
        </patternFill>
      </fill>
    </dxf>
    <dxf>
      <fill>
        <patternFill>
          <bgColor rgb="FFFF0000"/>
        </patternFill>
      </fill>
    </dxf>
    <dxf>
      <font>
        <color theme="0"/>
      </font>
      <fill>
        <patternFill>
          <bgColor rgb="FFFF0000"/>
        </patternFill>
      </fill>
    </dxf>
    <dxf>
      <fill>
        <patternFill>
          <bgColor rgb="FFFF0000"/>
        </patternFill>
      </fill>
    </dxf>
    <dxf>
      <fill>
        <patternFill patternType="none">
          <bgColor indexed="65"/>
        </patternFill>
      </fill>
    </dxf>
    <dxf>
      <fill>
        <patternFill>
          <bgColor rgb="FFCCECFF"/>
        </patternFill>
      </fill>
    </dxf>
    <dxf>
      <fill>
        <patternFill>
          <bgColor rgb="FFCCFFCC"/>
        </patternFill>
      </fill>
    </dxf>
    <dxf>
      <fill>
        <patternFill>
          <bgColor rgb="FFCCEC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00FF"/>
        </patternFill>
      </fill>
    </dxf>
    <dxf>
      <fill>
        <patternFill>
          <bgColor theme="0" tint="-0.24994659260841701"/>
        </patternFill>
      </fill>
    </dxf>
    <dxf>
      <fill>
        <patternFill>
          <bgColor theme="0" tint="-0.24994659260841701"/>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theme="0" tint="-0.24994659260841701"/>
        </patternFill>
      </fill>
    </dxf>
    <dxf>
      <fill>
        <patternFill>
          <bgColor theme="0" tint="-0.24994659260841701"/>
        </patternFill>
      </fill>
    </dxf>
    <dxf>
      <fill>
        <patternFill>
          <bgColor rgb="FF0000FF"/>
        </patternFill>
      </fill>
    </dxf>
    <dxf>
      <fill>
        <patternFill>
          <bgColor theme="0" tint="-0.24994659260841701"/>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rgb="FF0000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00FF"/>
        </patternFill>
      </fill>
    </dxf>
    <dxf>
      <fill>
        <patternFill>
          <bgColor rgb="FF0000FF"/>
        </patternFill>
      </fill>
    </dxf>
    <dxf>
      <fill>
        <patternFill>
          <bgColor theme="4" tint="0.39994506668294322"/>
        </patternFill>
      </fill>
    </dxf>
    <dxf>
      <fill>
        <patternFill>
          <bgColor theme="4" tint="0.39994506668294322"/>
        </patternFill>
      </fill>
    </dxf>
    <dxf>
      <fill>
        <patternFill>
          <bgColor theme="0" tint="-0.499984740745262"/>
        </patternFill>
      </fill>
    </dxf>
  </dxfs>
  <tableStyles count="0" defaultTableStyle="TableStyleMedium9" defaultPivotStyle="PivotStyleLight16"/>
  <colors>
    <mruColors>
      <color rgb="FF0000FF"/>
      <color rgb="FFCCFFCC"/>
      <color rgb="FFFFFF99"/>
      <color rgb="FFFFFFCC"/>
      <color rgb="FFFFFFD5"/>
      <color rgb="FFFFFFEB"/>
      <color rgb="FFFFFFE1"/>
      <color rgb="FFCCECFF"/>
      <color rgb="FFDAEEF3"/>
      <color rgb="FFFABF8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trlProps/ctrlProp1.xml><?xml version="1.0" encoding="utf-8"?>
<formControlPr xmlns="http://schemas.microsoft.com/office/spreadsheetml/2009/9/main" objectType="CheckBox" fmlaLink="$R$19" noThreeD="1"/>
</file>

<file path=xl/ctrlProps/ctrlProp10.xml><?xml version="1.0" encoding="utf-8"?>
<formControlPr xmlns="http://schemas.microsoft.com/office/spreadsheetml/2009/9/main" objectType="CheckBox" fmlaLink="$R$32" noThreeD="1"/>
</file>

<file path=xl/ctrlProps/ctrlProp100.xml><?xml version="1.0" encoding="utf-8"?>
<formControlPr xmlns="http://schemas.microsoft.com/office/spreadsheetml/2009/9/main" objectType="CheckBox" noThreeD="1"/>
</file>

<file path=xl/ctrlProps/ctrlProp101.xml><?xml version="1.0" encoding="utf-8"?>
<formControlPr xmlns="http://schemas.microsoft.com/office/spreadsheetml/2009/9/main" objectType="CheckBox" noThreeD="1"/>
</file>

<file path=xl/ctrlProps/ctrlProp102.xml><?xml version="1.0" encoding="utf-8"?>
<formControlPr xmlns="http://schemas.microsoft.com/office/spreadsheetml/2009/9/main" objectType="CheckBox" noThreeD="1"/>
</file>

<file path=xl/ctrlProps/ctrlProp103.xml><?xml version="1.0" encoding="utf-8"?>
<formControlPr xmlns="http://schemas.microsoft.com/office/spreadsheetml/2009/9/main" objectType="CheckBox" noThreeD="1"/>
</file>

<file path=xl/ctrlProps/ctrlProp104.xml><?xml version="1.0" encoding="utf-8"?>
<formControlPr xmlns="http://schemas.microsoft.com/office/spreadsheetml/2009/9/main" objectType="CheckBox" noThreeD="1"/>
</file>

<file path=xl/ctrlProps/ctrlProp105.xml><?xml version="1.0" encoding="utf-8"?>
<formControlPr xmlns="http://schemas.microsoft.com/office/spreadsheetml/2009/9/main" objectType="CheckBox" noThreeD="1"/>
</file>

<file path=xl/ctrlProps/ctrlProp106.xml><?xml version="1.0" encoding="utf-8"?>
<formControlPr xmlns="http://schemas.microsoft.com/office/spreadsheetml/2009/9/main" objectType="CheckBox" noThreeD="1"/>
</file>

<file path=xl/ctrlProps/ctrlProp107.xml><?xml version="1.0" encoding="utf-8"?>
<formControlPr xmlns="http://schemas.microsoft.com/office/spreadsheetml/2009/9/main" objectType="CheckBox" noThreeD="1"/>
</file>

<file path=xl/ctrlProps/ctrlProp108.xml><?xml version="1.0" encoding="utf-8"?>
<formControlPr xmlns="http://schemas.microsoft.com/office/spreadsheetml/2009/9/main" objectType="CheckBox" noThreeD="1"/>
</file>

<file path=xl/ctrlProps/ctrlProp109.xml><?xml version="1.0" encoding="utf-8"?>
<formControlPr xmlns="http://schemas.microsoft.com/office/spreadsheetml/2009/9/main" objectType="CheckBox" noThreeD="1"/>
</file>

<file path=xl/ctrlProps/ctrlProp11.xml><?xml version="1.0" encoding="utf-8"?>
<formControlPr xmlns="http://schemas.microsoft.com/office/spreadsheetml/2009/9/main" objectType="CheckBox" fmlaLink="$R$33" noThreeD="1"/>
</file>

<file path=xl/ctrlProps/ctrlProp110.xml><?xml version="1.0" encoding="utf-8"?>
<formControlPr xmlns="http://schemas.microsoft.com/office/spreadsheetml/2009/9/main" objectType="CheckBox" noThreeD="1"/>
</file>

<file path=xl/ctrlProps/ctrlProp111.xml><?xml version="1.0" encoding="utf-8"?>
<formControlPr xmlns="http://schemas.microsoft.com/office/spreadsheetml/2009/9/main" objectType="CheckBox" noThreeD="1"/>
</file>

<file path=xl/ctrlProps/ctrlProp112.xml><?xml version="1.0" encoding="utf-8"?>
<formControlPr xmlns="http://schemas.microsoft.com/office/spreadsheetml/2009/9/main" objectType="CheckBox" noThreeD="1"/>
</file>

<file path=xl/ctrlProps/ctrlProp113.xml><?xml version="1.0" encoding="utf-8"?>
<formControlPr xmlns="http://schemas.microsoft.com/office/spreadsheetml/2009/9/main" objectType="CheckBox" noThreeD="1"/>
</file>

<file path=xl/ctrlProps/ctrlProp114.xml><?xml version="1.0" encoding="utf-8"?>
<formControlPr xmlns="http://schemas.microsoft.com/office/spreadsheetml/2009/9/main" objectType="CheckBox" noThreeD="1"/>
</file>

<file path=xl/ctrlProps/ctrlProp115.xml><?xml version="1.0" encoding="utf-8"?>
<formControlPr xmlns="http://schemas.microsoft.com/office/spreadsheetml/2009/9/main" objectType="CheckBox" noThreeD="1"/>
</file>

<file path=xl/ctrlProps/ctrlProp116.xml><?xml version="1.0" encoding="utf-8"?>
<formControlPr xmlns="http://schemas.microsoft.com/office/spreadsheetml/2009/9/main" objectType="CheckBox" noThreeD="1"/>
</file>

<file path=xl/ctrlProps/ctrlProp117.xml><?xml version="1.0" encoding="utf-8"?>
<formControlPr xmlns="http://schemas.microsoft.com/office/spreadsheetml/2009/9/main" objectType="CheckBox" noThreeD="1"/>
</file>

<file path=xl/ctrlProps/ctrlProp118.xml><?xml version="1.0" encoding="utf-8"?>
<formControlPr xmlns="http://schemas.microsoft.com/office/spreadsheetml/2009/9/main" objectType="CheckBox" noThreeD="1"/>
</file>

<file path=xl/ctrlProps/ctrlProp119.xml><?xml version="1.0" encoding="utf-8"?>
<formControlPr xmlns="http://schemas.microsoft.com/office/spreadsheetml/2009/9/main" objectType="CheckBox" noThreeD="1"/>
</file>

<file path=xl/ctrlProps/ctrlProp12.xml><?xml version="1.0" encoding="utf-8"?>
<formControlPr xmlns="http://schemas.microsoft.com/office/spreadsheetml/2009/9/main" objectType="CheckBox" fmlaLink="$R$35" noThreeD="1"/>
</file>

<file path=xl/ctrlProps/ctrlProp120.xml><?xml version="1.0" encoding="utf-8"?>
<formControlPr xmlns="http://schemas.microsoft.com/office/spreadsheetml/2009/9/main" objectType="CheckBox" noThreeD="1"/>
</file>

<file path=xl/ctrlProps/ctrlProp121.xml><?xml version="1.0" encoding="utf-8"?>
<formControlPr xmlns="http://schemas.microsoft.com/office/spreadsheetml/2009/9/main" objectType="CheckBox" noThreeD="1"/>
</file>

<file path=xl/ctrlProps/ctrlProp122.xml><?xml version="1.0" encoding="utf-8"?>
<formControlPr xmlns="http://schemas.microsoft.com/office/spreadsheetml/2009/9/main" objectType="CheckBox" noThreeD="1"/>
</file>

<file path=xl/ctrlProps/ctrlProp123.xml><?xml version="1.0" encoding="utf-8"?>
<formControlPr xmlns="http://schemas.microsoft.com/office/spreadsheetml/2009/9/main" objectType="CheckBox" noThreeD="1"/>
</file>

<file path=xl/ctrlProps/ctrlProp124.xml><?xml version="1.0" encoding="utf-8"?>
<formControlPr xmlns="http://schemas.microsoft.com/office/spreadsheetml/2009/9/main" objectType="CheckBox" noThreeD="1"/>
</file>

<file path=xl/ctrlProps/ctrlProp125.xml><?xml version="1.0" encoding="utf-8"?>
<formControlPr xmlns="http://schemas.microsoft.com/office/spreadsheetml/2009/9/main" objectType="CheckBox" noThreeD="1"/>
</file>

<file path=xl/ctrlProps/ctrlProp126.xml><?xml version="1.0" encoding="utf-8"?>
<formControlPr xmlns="http://schemas.microsoft.com/office/spreadsheetml/2009/9/main" objectType="CheckBox" noThreeD="1"/>
</file>

<file path=xl/ctrlProps/ctrlProp127.xml><?xml version="1.0" encoding="utf-8"?>
<formControlPr xmlns="http://schemas.microsoft.com/office/spreadsheetml/2009/9/main" objectType="CheckBox" noThreeD="1"/>
</file>

<file path=xl/ctrlProps/ctrlProp128.xml><?xml version="1.0" encoding="utf-8"?>
<formControlPr xmlns="http://schemas.microsoft.com/office/spreadsheetml/2009/9/main" objectType="CheckBox" noThreeD="1"/>
</file>

<file path=xl/ctrlProps/ctrlProp129.xml><?xml version="1.0" encoding="utf-8"?>
<formControlPr xmlns="http://schemas.microsoft.com/office/spreadsheetml/2009/9/main" objectType="CheckBox" noThreeD="1"/>
</file>

<file path=xl/ctrlProps/ctrlProp13.xml><?xml version="1.0" encoding="utf-8"?>
<formControlPr xmlns="http://schemas.microsoft.com/office/spreadsheetml/2009/9/main" objectType="CheckBox" fmlaLink="$R$34" noThreeD="1"/>
</file>

<file path=xl/ctrlProps/ctrlProp130.xml><?xml version="1.0" encoding="utf-8"?>
<formControlPr xmlns="http://schemas.microsoft.com/office/spreadsheetml/2009/9/main" objectType="CheckBox" noThreeD="1"/>
</file>

<file path=xl/ctrlProps/ctrlProp131.xml><?xml version="1.0" encoding="utf-8"?>
<formControlPr xmlns="http://schemas.microsoft.com/office/spreadsheetml/2009/9/main" objectType="CheckBox" noThreeD="1"/>
</file>

<file path=xl/ctrlProps/ctrlProp132.xml><?xml version="1.0" encoding="utf-8"?>
<formControlPr xmlns="http://schemas.microsoft.com/office/spreadsheetml/2009/9/main" objectType="CheckBox" noThreeD="1"/>
</file>

<file path=xl/ctrlProps/ctrlProp133.xml><?xml version="1.0" encoding="utf-8"?>
<formControlPr xmlns="http://schemas.microsoft.com/office/spreadsheetml/2009/9/main" objectType="CheckBox" noThreeD="1"/>
</file>

<file path=xl/ctrlProps/ctrlProp134.xml><?xml version="1.0" encoding="utf-8"?>
<formControlPr xmlns="http://schemas.microsoft.com/office/spreadsheetml/2009/9/main" objectType="CheckBox" noThreeD="1"/>
</file>

<file path=xl/ctrlProps/ctrlProp135.xml><?xml version="1.0" encoding="utf-8"?>
<formControlPr xmlns="http://schemas.microsoft.com/office/spreadsheetml/2009/9/main" objectType="CheckBox" noThreeD="1"/>
</file>

<file path=xl/ctrlProps/ctrlProp136.xml><?xml version="1.0" encoding="utf-8"?>
<formControlPr xmlns="http://schemas.microsoft.com/office/spreadsheetml/2009/9/main" objectType="CheckBox" noThreeD="1"/>
</file>

<file path=xl/ctrlProps/ctrlProp137.xml><?xml version="1.0" encoding="utf-8"?>
<formControlPr xmlns="http://schemas.microsoft.com/office/spreadsheetml/2009/9/main" objectType="CheckBox" noThreeD="1"/>
</file>

<file path=xl/ctrlProps/ctrlProp138.xml><?xml version="1.0" encoding="utf-8"?>
<formControlPr xmlns="http://schemas.microsoft.com/office/spreadsheetml/2009/9/main" objectType="CheckBox" noThreeD="1"/>
</file>

<file path=xl/ctrlProps/ctrlProp139.xml><?xml version="1.0" encoding="utf-8"?>
<formControlPr xmlns="http://schemas.microsoft.com/office/spreadsheetml/2009/9/main" objectType="CheckBox" noThreeD="1"/>
</file>

<file path=xl/ctrlProps/ctrlProp14.xml><?xml version="1.0" encoding="utf-8"?>
<formControlPr xmlns="http://schemas.microsoft.com/office/spreadsheetml/2009/9/main" objectType="CheckBox" fmlaLink="$R$45" noThreeD="1"/>
</file>

<file path=xl/ctrlProps/ctrlProp140.xml><?xml version="1.0" encoding="utf-8"?>
<formControlPr xmlns="http://schemas.microsoft.com/office/spreadsheetml/2009/9/main" objectType="CheckBox" noThreeD="1"/>
</file>

<file path=xl/ctrlProps/ctrlProp141.xml><?xml version="1.0" encoding="utf-8"?>
<formControlPr xmlns="http://schemas.microsoft.com/office/spreadsheetml/2009/9/main" objectType="CheckBox" noThreeD="1"/>
</file>

<file path=xl/ctrlProps/ctrlProp142.xml><?xml version="1.0" encoding="utf-8"?>
<formControlPr xmlns="http://schemas.microsoft.com/office/spreadsheetml/2009/9/main" objectType="CheckBox" noThreeD="1"/>
</file>

<file path=xl/ctrlProps/ctrlProp143.xml><?xml version="1.0" encoding="utf-8"?>
<formControlPr xmlns="http://schemas.microsoft.com/office/spreadsheetml/2009/9/main" objectType="CheckBox" noThreeD="1"/>
</file>

<file path=xl/ctrlProps/ctrlProp144.xml><?xml version="1.0" encoding="utf-8"?>
<formControlPr xmlns="http://schemas.microsoft.com/office/spreadsheetml/2009/9/main" objectType="CheckBox" noThreeD="1"/>
</file>

<file path=xl/ctrlProps/ctrlProp145.xml><?xml version="1.0" encoding="utf-8"?>
<formControlPr xmlns="http://schemas.microsoft.com/office/spreadsheetml/2009/9/main" objectType="CheckBox" noThreeD="1"/>
</file>

<file path=xl/ctrlProps/ctrlProp146.xml><?xml version="1.0" encoding="utf-8"?>
<formControlPr xmlns="http://schemas.microsoft.com/office/spreadsheetml/2009/9/main" objectType="CheckBox" noThreeD="1"/>
</file>

<file path=xl/ctrlProps/ctrlProp147.xml><?xml version="1.0" encoding="utf-8"?>
<formControlPr xmlns="http://schemas.microsoft.com/office/spreadsheetml/2009/9/main" objectType="CheckBox" noThreeD="1"/>
</file>

<file path=xl/ctrlProps/ctrlProp148.xml><?xml version="1.0" encoding="utf-8"?>
<formControlPr xmlns="http://schemas.microsoft.com/office/spreadsheetml/2009/9/main" objectType="CheckBox" noThreeD="1"/>
</file>

<file path=xl/ctrlProps/ctrlProp149.xml><?xml version="1.0" encoding="utf-8"?>
<formControlPr xmlns="http://schemas.microsoft.com/office/spreadsheetml/2009/9/main" objectType="CheckBox" noThreeD="1"/>
</file>

<file path=xl/ctrlProps/ctrlProp15.xml><?xml version="1.0" encoding="utf-8"?>
<formControlPr xmlns="http://schemas.microsoft.com/office/spreadsheetml/2009/9/main" objectType="CheckBox" fmlaLink="$R$44" noThreeD="1"/>
</file>

<file path=xl/ctrlProps/ctrlProp150.xml><?xml version="1.0" encoding="utf-8"?>
<formControlPr xmlns="http://schemas.microsoft.com/office/spreadsheetml/2009/9/main" objectType="CheckBox" noThreeD="1"/>
</file>

<file path=xl/ctrlProps/ctrlProp151.xml><?xml version="1.0" encoding="utf-8"?>
<formControlPr xmlns="http://schemas.microsoft.com/office/spreadsheetml/2009/9/main" objectType="CheckBox" noThreeD="1"/>
</file>

<file path=xl/ctrlProps/ctrlProp152.xml><?xml version="1.0" encoding="utf-8"?>
<formControlPr xmlns="http://schemas.microsoft.com/office/spreadsheetml/2009/9/main" objectType="CheckBox" noThreeD="1"/>
</file>

<file path=xl/ctrlProps/ctrlProp153.xml><?xml version="1.0" encoding="utf-8"?>
<formControlPr xmlns="http://schemas.microsoft.com/office/spreadsheetml/2009/9/main" objectType="CheckBox" noThreeD="1"/>
</file>

<file path=xl/ctrlProps/ctrlProp154.xml><?xml version="1.0" encoding="utf-8"?>
<formControlPr xmlns="http://schemas.microsoft.com/office/spreadsheetml/2009/9/main" objectType="CheckBox" noThreeD="1"/>
</file>

<file path=xl/ctrlProps/ctrlProp155.xml><?xml version="1.0" encoding="utf-8"?>
<formControlPr xmlns="http://schemas.microsoft.com/office/spreadsheetml/2009/9/main" objectType="CheckBox" noThreeD="1"/>
</file>

<file path=xl/ctrlProps/ctrlProp156.xml><?xml version="1.0" encoding="utf-8"?>
<formControlPr xmlns="http://schemas.microsoft.com/office/spreadsheetml/2009/9/main" objectType="CheckBox" noThreeD="1"/>
</file>

<file path=xl/ctrlProps/ctrlProp157.xml><?xml version="1.0" encoding="utf-8"?>
<formControlPr xmlns="http://schemas.microsoft.com/office/spreadsheetml/2009/9/main" objectType="CheckBox" noThreeD="1"/>
</file>

<file path=xl/ctrlProps/ctrlProp158.xml><?xml version="1.0" encoding="utf-8"?>
<formControlPr xmlns="http://schemas.microsoft.com/office/spreadsheetml/2009/9/main" objectType="CheckBox" noThreeD="1"/>
</file>

<file path=xl/ctrlProps/ctrlProp159.xml><?xml version="1.0" encoding="utf-8"?>
<formControlPr xmlns="http://schemas.microsoft.com/office/spreadsheetml/2009/9/main" objectType="CheckBox" noThreeD="1"/>
</file>

<file path=xl/ctrlProps/ctrlProp16.xml><?xml version="1.0" encoding="utf-8"?>
<formControlPr xmlns="http://schemas.microsoft.com/office/spreadsheetml/2009/9/main" objectType="CheckBox" fmlaLink="$R$49" noThreeD="1"/>
</file>

<file path=xl/ctrlProps/ctrlProp160.xml><?xml version="1.0" encoding="utf-8"?>
<formControlPr xmlns="http://schemas.microsoft.com/office/spreadsheetml/2009/9/main" objectType="CheckBox" noThreeD="1"/>
</file>

<file path=xl/ctrlProps/ctrlProp161.xml><?xml version="1.0" encoding="utf-8"?>
<formControlPr xmlns="http://schemas.microsoft.com/office/spreadsheetml/2009/9/main" objectType="CheckBox" noThreeD="1"/>
</file>

<file path=xl/ctrlProps/ctrlProp162.xml><?xml version="1.0" encoding="utf-8"?>
<formControlPr xmlns="http://schemas.microsoft.com/office/spreadsheetml/2009/9/main" objectType="CheckBox" noThreeD="1"/>
</file>

<file path=xl/ctrlProps/ctrlProp163.xml><?xml version="1.0" encoding="utf-8"?>
<formControlPr xmlns="http://schemas.microsoft.com/office/spreadsheetml/2009/9/main" objectType="CheckBox" noThreeD="1"/>
</file>

<file path=xl/ctrlProps/ctrlProp164.xml><?xml version="1.0" encoding="utf-8"?>
<formControlPr xmlns="http://schemas.microsoft.com/office/spreadsheetml/2009/9/main" objectType="CheckBox" noThreeD="1"/>
</file>

<file path=xl/ctrlProps/ctrlProp165.xml><?xml version="1.0" encoding="utf-8"?>
<formControlPr xmlns="http://schemas.microsoft.com/office/spreadsheetml/2009/9/main" objectType="CheckBox" noThreeD="1"/>
</file>

<file path=xl/ctrlProps/ctrlProp166.xml><?xml version="1.0" encoding="utf-8"?>
<formControlPr xmlns="http://schemas.microsoft.com/office/spreadsheetml/2009/9/main" objectType="CheckBox" noThreeD="1"/>
</file>

<file path=xl/ctrlProps/ctrlProp167.xml><?xml version="1.0" encoding="utf-8"?>
<formControlPr xmlns="http://schemas.microsoft.com/office/spreadsheetml/2009/9/main" objectType="CheckBox" noThreeD="1"/>
</file>

<file path=xl/ctrlProps/ctrlProp168.xml><?xml version="1.0" encoding="utf-8"?>
<formControlPr xmlns="http://schemas.microsoft.com/office/spreadsheetml/2009/9/main" objectType="CheckBox" noThreeD="1"/>
</file>

<file path=xl/ctrlProps/ctrlProp169.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fmlaLink="$R$50" noThreeD="1"/>
</file>

<file path=xl/ctrlProps/ctrlProp170.xml><?xml version="1.0" encoding="utf-8"?>
<formControlPr xmlns="http://schemas.microsoft.com/office/spreadsheetml/2009/9/main" objectType="CheckBox" noThreeD="1"/>
</file>

<file path=xl/ctrlProps/ctrlProp171.xml><?xml version="1.0" encoding="utf-8"?>
<formControlPr xmlns="http://schemas.microsoft.com/office/spreadsheetml/2009/9/main" objectType="CheckBox" noThreeD="1"/>
</file>

<file path=xl/ctrlProps/ctrlProp172.xml><?xml version="1.0" encoding="utf-8"?>
<formControlPr xmlns="http://schemas.microsoft.com/office/spreadsheetml/2009/9/main" objectType="CheckBox" noThreeD="1"/>
</file>

<file path=xl/ctrlProps/ctrlProp173.xml><?xml version="1.0" encoding="utf-8"?>
<formControlPr xmlns="http://schemas.microsoft.com/office/spreadsheetml/2009/9/main" objectType="CheckBox" noThreeD="1"/>
</file>

<file path=xl/ctrlProps/ctrlProp174.xml><?xml version="1.0" encoding="utf-8"?>
<formControlPr xmlns="http://schemas.microsoft.com/office/spreadsheetml/2009/9/main" objectType="CheckBox" noThreeD="1"/>
</file>

<file path=xl/ctrlProps/ctrlProp175.xml><?xml version="1.0" encoding="utf-8"?>
<formControlPr xmlns="http://schemas.microsoft.com/office/spreadsheetml/2009/9/main" objectType="CheckBox" noThreeD="1"/>
</file>

<file path=xl/ctrlProps/ctrlProp176.xml><?xml version="1.0" encoding="utf-8"?>
<formControlPr xmlns="http://schemas.microsoft.com/office/spreadsheetml/2009/9/main" objectType="CheckBox" noThreeD="1"/>
</file>

<file path=xl/ctrlProps/ctrlProp177.xml><?xml version="1.0" encoding="utf-8"?>
<formControlPr xmlns="http://schemas.microsoft.com/office/spreadsheetml/2009/9/main" objectType="CheckBox" noThreeD="1"/>
</file>

<file path=xl/ctrlProps/ctrlProp178.xml><?xml version="1.0" encoding="utf-8"?>
<formControlPr xmlns="http://schemas.microsoft.com/office/spreadsheetml/2009/9/main" objectType="CheckBox" noThreeD="1"/>
</file>

<file path=xl/ctrlProps/ctrlProp179.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fmlaLink="$R$60" noThreeD="1"/>
</file>

<file path=xl/ctrlProps/ctrlProp180.xml><?xml version="1.0" encoding="utf-8"?>
<formControlPr xmlns="http://schemas.microsoft.com/office/spreadsheetml/2009/9/main" objectType="CheckBox" noThreeD="1"/>
</file>

<file path=xl/ctrlProps/ctrlProp181.xml><?xml version="1.0" encoding="utf-8"?>
<formControlPr xmlns="http://schemas.microsoft.com/office/spreadsheetml/2009/9/main" objectType="CheckBox" noThreeD="1"/>
</file>

<file path=xl/ctrlProps/ctrlProp182.xml><?xml version="1.0" encoding="utf-8"?>
<formControlPr xmlns="http://schemas.microsoft.com/office/spreadsheetml/2009/9/main" objectType="CheckBox" noThreeD="1"/>
</file>

<file path=xl/ctrlProps/ctrlProp183.xml><?xml version="1.0" encoding="utf-8"?>
<formControlPr xmlns="http://schemas.microsoft.com/office/spreadsheetml/2009/9/main" objectType="CheckBox" noThreeD="1"/>
</file>

<file path=xl/ctrlProps/ctrlProp184.xml><?xml version="1.0" encoding="utf-8"?>
<formControlPr xmlns="http://schemas.microsoft.com/office/spreadsheetml/2009/9/main" objectType="CheckBox" noThreeD="1"/>
</file>

<file path=xl/ctrlProps/ctrlProp185.xml><?xml version="1.0" encoding="utf-8"?>
<formControlPr xmlns="http://schemas.microsoft.com/office/spreadsheetml/2009/9/main" objectType="CheckBox" noThreeD="1"/>
</file>

<file path=xl/ctrlProps/ctrlProp186.xml><?xml version="1.0" encoding="utf-8"?>
<formControlPr xmlns="http://schemas.microsoft.com/office/spreadsheetml/2009/9/main" objectType="CheckBox" noThreeD="1"/>
</file>

<file path=xl/ctrlProps/ctrlProp187.xml><?xml version="1.0" encoding="utf-8"?>
<formControlPr xmlns="http://schemas.microsoft.com/office/spreadsheetml/2009/9/main" objectType="CheckBox" noThreeD="1"/>
</file>

<file path=xl/ctrlProps/ctrlProp188.xml><?xml version="1.0" encoding="utf-8"?>
<formControlPr xmlns="http://schemas.microsoft.com/office/spreadsheetml/2009/9/main" objectType="CheckBox" noThreeD="1"/>
</file>

<file path=xl/ctrlProps/ctrlProp189.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fmlaLink="$R$62" noThreeD="1"/>
</file>

<file path=xl/ctrlProps/ctrlProp190.xml><?xml version="1.0" encoding="utf-8"?>
<formControlPr xmlns="http://schemas.microsoft.com/office/spreadsheetml/2009/9/main" objectType="CheckBox" noThreeD="1"/>
</file>

<file path=xl/ctrlProps/ctrlProp191.xml><?xml version="1.0" encoding="utf-8"?>
<formControlPr xmlns="http://schemas.microsoft.com/office/spreadsheetml/2009/9/main" objectType="CheckBox" noThreeD="1"/>
</file>

<file path=xl/ctrlProps/ctrlProp192.xml><?xml version="1.0" encoding="utf-8"?>
<formControlPr xmlns="http://schemas.microsoft.com/office/spreadsheetml/2009/9/main" objectType="CheckBox" noThreeD="1"/>
</file>

<file path=xl/ctrlProps/ctrlProp193.xml><?xml version="1.0" encoding="utf-8"?>
<formControlPr xmlns="http://schemas.microsoft.com/office/spreadsheetml/2009/9/main" objectType="CheckBox" noThreeD="1"/>
</file>

<file path=xl/ctrlProps/ctrlProp194.xml><?xml version="1.0" encoding="utf-8"?>
<formControlPr xmlns="http://schemas.microsoft.com/office/spreadsheetml/2009/9/main" objectType="CheckBox" noThreeD="1"/>
</file>

<file path=xl/ctrlProps/ctrlProp195.xml><?xml version="1.0" encoding="utf-8"?>
<formControlPr xmlns="http://schemas.microsoft.com/office/spreadsheetml/2009/9/main" objectType="CheckBox" noThreeD="1"/>
</file>

<file path=xl/ctrlProps/ctrlProp196.xml><?xml version="1.0" encoding="utf-8"?>
<formControlPr xmlns="http://schemas.microsoft.com/office/spreadsheetml/2009/9/main" objectType="CheckBox" noThreeD="1"/>
</file>

<file path=xl/ctrlProps/ctrlProp197.xml><?xml version="1.0" encoding="utf-8"?>
<formControlPr xmlns="http://schemas.microsoft.com/office/spreadsheetml/2009/9/main" objectType="CheckBox" noThreeD="1"/>
</file>

<file path=xl/ctrlProps/ctrlProp198.xml><?xml version="1.0" encoding="utf-8"?>
<formControlPr xmlns="http://schemas.microsoft.com/office/spreadsheetml/2009/9/main" objectType="CheckBox" noThreeD="1"/>
</file>

<file path=xl/ctrlProps/ctrlProp19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fmlaLink="$R$20" noThreeD="1"/>
</file>

<file path=xl/ctrlProps/ctrlProp20.xml><?xml version="1.0" encoding="utf-8"?>
<formControlPr xmlns="http://schemas.microsoft.com/office/spreadsheetml/2009/9/main" objectType="CheckBox" fmlaLink="$R$61" noThreeD="1"/>
</file>

<file path=xl/ctrlProps/ctrlProp200.xml><?xml version="1.0" encoding="utf-8"?>
<formControlPr xmlns="http://schemas.microsoft.com/office/spreadsheetml/2009/9/main" objectType="CheckBox" noThreeD="1"/>
</file>

<file path=xl/ctrlProps/ctrlProp201.xml><?xml version="1.0" encoding="utf-8"?>
<formControlPr xmlns="http://schemas.microsoft.com/office/spreadsheetml/2009/9/main" objectType="CheckBox" noThreeD="1"/>
</file>

<file path=xl/ctrlProps/ctrlProp202.xml><?xml version="1.0" encoding="utf-8"?>
<formControlPr xmlns="http://schemas.microsoft.com/office/spreadsheetml/2009/9/main" objectType="CheckBox" noThreeD="1"/>
</file>

<file path=xl/ctrlProps/ctrlProp203.xml><?xml version="1.0" encoding="utf-8"?>
<formControlPr xmlns="http://schemas.microsoft.com/office/spreadsheetml/2009/9/main" objectType="CheckBox" noThreeD="1"/>
</file>

<file path=xl/ctrlProps/ctrlProp204.xml><?xml version="1.0" encoding="utf-8"?>
<formControlPr xmlns="http://schemas.microsoft.com/office/spreadsheetml/2009/9/main" objectType="CheckBox" noThreeD="1"/>
</file>

<file path=xl/ctrlProps/ctrlProp205.xml><?xml version="1.0" encoding="utf-8"?>
<formControlPr xmlns="http://schemas.microsoft.com/office/spreadsheetml/2009/9/main" objectType="CheckBox" noThreeD="1"/>
</file>

<file path=xl/ctrlProps/ctrlProp206.xml><?xml version="1.0" encoding="utf-8"?>
<formControlPr xmlns="http://schemas.microsoft.com/office/spreadsheetml/2009/9/main" objectType="CheckBox" noThreeD="1"/>
</file>

<file path=xl/ctrlProps/ctrlProp207.xml><?xml version="1.0" encoding="utf-8"?>
<formControlPr xmlns="http://schemas.microsoft.com/office/spreadsheetml/2009/9/main" objectType="CheckBox" noThreeD="1"/>
</file>

<file path=xl/ctrlProps/ctrlProp208.xml><?xml version="1.0" encoding="utf-8"?>
<formControlPr xmlns="http://schemas.microsoft.com/office/spreadsheetml/2009/9/main" objectType="CheckBox" noThreeD="1"/>
</file>

<file path=xl/ctrlProps/ctrlProp209.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fmlaLink="$R$63" noThreeD="1"/>
</file>

<file path=xl/ctrlProps/ctrlProp210.xml><?xml version="1.0" encoding="utf-8"?>
<formControlPr xmlns="http://schemas.microsoft.com/office/spreadsheetml/2009/9/main" objectType="CheckBox" noThreeD="1"/>
</file>

<file path=xl/ctrlProps/ctrlProp211.xml><?xml version="1.0" encoding="utf-8"?>
<formControlPr xmlns="http://schemas.microsoft.com/office/spreadsheetml/2009/9/main" objectType="CheckBox" noThreeD="1"/>
</file>

<file path=xl/ctrlProps/ctrlProp212.xml><?xml version="1.0" encoding="utf-8"?>
<formControlPr xmlns="http://schemas.microsoft.com/office/spreadsheetml/2009/9/main" objectType="CheckBox" noThreeD="1"/>
</file>

<file path=xl/ctrlProps/ctrlProp213.xml><?xml version="1.0" encoding="utf-8"?>
<formControlPr xmlns="http://schemas.microsoft.com/office/spreadsheetml/2009/9/main" objectType="CheckBox" noThreeD="1"/>
</file>

<file path=xl/ctrlProps/ctrlProp214.xml><?xml version="1.0" encoding="utf-8"?>
<formControlPr xmlns="http://schemas.microsoft.com/office/spreadsheetml/2009/9/main" objectType="CheckBox" noThreeD="1"/>
</file>

<file path=xl/ctrlProps/ctrlProp215.xml><?xml version="1.0" encoding="utf-8"?>
<formControlPr xmlns="http://schemas.microsoft.com/office/spreadsheetml/2009/9/main" objectType="CheckBox" noThreeD="1"/>
</file>

<file path=xl/ctrlProps/ctrlProp216.xml><?xml version="1.0" encoding="utf-8"?>
<formControlPr xmlns="http://schemas.microsoft.com/office/spreadsheetml/2009/9/main" objectType="CheckBox" noThreeD="1"/>
</file>

<file path=xl/ctrlProps/ctrlProp217.xml><?xml version="1.0" encoding="utf-8"?>
<formControlPr xmlns="http://schemas.microsoft.com/office/spreadsheetml/2009/9/main" objectType="CheckBox" noThreeD="1"/>
</file>

<file path=xl/ctrlProps/ctrlProp218.xml><?xml version="1.0" encoding="utf-8"?>
<formControlPr xmlns="http://schemas.microsoft.com/office/spreadsheetml/2009/9/main" objectType="CheckBox" noThreeD="1"/>
</file>

<file path=xl/ctrlProps/ctrlProp219.xml><?xml version="1.0" encoding="utf-8"?>
<formControlPr xmlns="http://schemas.microsoft.com/office/spreadsheetml/2009/9/main" objectType="CheckBox" noThreeD="1"/>
</file>

<file path=xl/ctrlProps/ctrlProp22.xml><?xml version="1.0" encoding="utf-8"?>
<formControlPr xmlns="http://schemas.microsoft.com/office/spreadsheetml/2009/9/main" objectType="CheckBox" fmlaLink="$R$66" noThreeD="1"/>
</file>

<file path=xl/ctrlProps/ctrlProp220.xml><?xml version="1.0" encoding="utf-8"?>
<formControlPr xmlns="http://schemas.microsoft.com/office/spreadsheetml/2009/9/main" objectType="CheckBox" noThreeD="1"/>
</file>

<file path=xl/ctrlProps/ctrlProp221.xml><?xml version="1.0" encoding="utf-8"?>
<formControlPr xmlns="http://schemas.microsoft.com/office/spreadsheetml/2009/9/main" objectType="CheckBox" noThreeD="1"/>
</file>

<file path=xl/ctrlProps/ctrlProp222.xml><?xml version="1.0" encoding="utf-8"?>
<formControlPr xmlns="http://schemas.microsoft.com/office/spreadsheetml/2009/9/main" objectType="CheckBox" noThreeD="1"/>
</file>

<file path=xl/ctrlProps/ctrlProp223.xml><?xml version="1.0" encoding="utf-8"?>
<formControlPr xmlns="http://schemas.microsoft.com/office/spreadsheetml/2009/9/main" objectType="CheckBox" noThreeD="1"/>
</file>

<file path=xl/ctrlProps/ctrlProp224.xml><?xml version="1.0" encoding="utf-8"?>
<formControlPr xmlns="http://schemas.microsoft.com/office/spreadsheetml/2009/9/main" objectType="CheckBox" noThreeD="1"/>
</file>

<file path=xl/ctrlProps/ctrlProp225.xml><?xml version="1.0" encoding="utf-8"?>
<formControlPr xmlns="http://schemas.microsoft.com/office/spreadsheetml/2009/9/main" objectType="CheckBox" noThreeD="1"/>
</file>

<file path=xl/ctrlProps/ctrlProp226.xml><?xml version="1.0" encoding="utf-8"?>
<formControlPr xmlns="http://schemas.microsoft.com/office/spreadsheetml/2009/9/main" objectType="CheckBox" noThreeD="1"/>
</file>

<file path=xl/ctrlProps/ctrlProp227.xml><?xml version="1.0" encoding="utf-8"?>
<formControlPr xmlns="http://schemas.microsoft.com/office/spreadsheetml/2009/9/main" objectType="CheckBox" noThreeD="1"/>
</file>

<file path=xl/ctrlProps/ctrlProp228.xml><?xml version="1.0" encoding="utf-8"?>
<formControlPr xmlns="http://schemas.microsoft.com/office/spreadsheetml/2009/9/main" objectType="CheckBox" noThreeD="1"/>
</file>

<file path=xl/ctrlProps/ctrlProp229.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fmlaLink="$R$67" noThreeD="1"/>
</file>

<file path=xl/ctrlProps/ctrlProp230.xml><?xml version="1.0" encoding="utf-8"?>
<formControlPr xmlns="http://schemas.microsoft.com/office/spreadsheetml/2009/9/main" objectType="CheckBox" noThreeD="1"/>
</file>

<file path=xl/ctrlProps/ctrlProp231.xml><?xml version="1.0" encoding="utf-8"?>
<formControlPr xmlns="http://schemas.microsoft.com/office/spreadsheetml/2009/9/main" objectType="CheckBox" noThreeD="1"/>
</file>

<file path=xl/ctrlProps/ctrlProp232.xml><?xml version="1.0" encoding="utf-8"?>
<formControlPr xmlns="http://schemas.microsoft.com/office/spreadsheetml/2009/9/main" objectType="CheckBox" noThreeD="1"/>
</file>

<file path=xl/ctrlProps/ctrlProp233.xml><?xml version="1.0" encoding="utf-8"?>
<formControlPr xmlns="http://schemas.microsoft.com/office/spreadsheetml/2009/9/main" objectType="CheckBox" noThreeD="1"/>
</file>

<file path=xl/ctrlProps/ctrlProp234.xml><?xml version="1.0" encoding="utf-8"?>
<formControlPr xmlns="http://schemas.microsoft.com/office/spreadsheetml/2009/9/main" objectType="CheckBox" noThreeD="1"/>
</file>

<file path=xl/ctrlProps/ctrlProp235.xml><?xml version="1.0" encoding="utf-8"?>
<formControlPr xmlns="http://schemas.microsoft.com/office/spreadsheetml/2009/9/main" objectType="CheckBox" noThreeD="1"/>
</file>

<file path=xl/ctrlProps/ctrlProp236.xml><?xml version="1.0" encoding="utf-8"?>
<formControlPr xmlns="http://schemas.microsoft.com/office/spreadsheetml/2009/9/main" objectType="CheckBox" noThreeD="1"/>
</file>

<file path=xl/ctrlProps/ctrlProp237.xml><?xml version="1.0" encoding="utf-8"?>
<formControlPr xmlns="http://schemas.microsoft.com/office/spreadsheetml/2009/9/main" objectType="CheckBox" noThreeD="1"/>
</file>

<file path=xl/ctrlProps/ctrlProp238.xml><?xml version="1.0" encoding="utf-8"?>
<formControlPr xmlns="http://schemas.microsoft.com/office/spreadsheetml/2009/9/main" objectType="CheckBox" noThreeD="1"/>
</file>

<file path=xl/ctrlProps/ctrlProp239.xml><?xml version="1.0" encoding="utf-8"?>
<formControlPr xmlns="http://schemas.microsoft.com/office/spreadsheetml/2009/9/main" objectType="CheckBox" noThreeD="1"/>
</file>

<file path=xl/ctrlProps/ctrlProp24.xml><?xml version="1.0" encoding="utf-8"?>
<formControlPr xmlns="http://schemas.microsoft.com/office/spreadsheetml/2009/9/main" objectType="CheckBox" fmlaLink="$R$68" noThreeD="1"/>
</file>

<file path=xl/ctrlProps/ctrlProp240.xml><?xml version="1.0" encoding="utf-8"?>
<formControlPr xmlns="http://schemas.microsoft.com/office/spreadsheetml/2009/9/main" objectType="CheckBox" noThreeD="1"/>
</file>

<file path=xl/ctrlProps/ctrlProp241.xml><?xml version="1.0" encoding="utf-8"?>
<formControlPr xmlns="http://schemas.microsoft.com/office/spreadsheetml/2009/9/main" objectType="CheckBox" noThreeD="1"/>
</file>

<file path=xl/ctrlProps/ctrlProp242.xml><?xml version="1.0" encoding="utf-8"?>
<formControlPr xmlns="http://schemas.microsoft.com/office/spreadsheetml/2009/9/main" objectType="CheckBox" noThreeD="1"/>
</file>

<file path=xl/ctrlProps/ctrlProp243.xml><?xml version="1.0" encoding="utf-8"?>
<formControlPr xmlns="http://schemas.microsoft.com/office/spreadsheetml/2009/9/main" objectType="CheckBox" noThreeD="1"/>
</file>

<file path=xl/ctrlProps/ctrlProp244.xml><?xml version="1.0" encoding="utf-8"?>
<formControlPr xmlns="http://schemas.microsoft.com/office/spreadsheetml/2009/9/main" objectType="CheckBox" noThreeD="1"/>
</file>

<file path=xl/ctrlProps/ctrlProp245.xml><?xml version="1.0" encoding="utf-8"?>
<formControlPr xmlns="http://schemas.microsoft.com/office/spreadsheetml/2009/9/main" objectType="CheckBox" noThreeD="1"/>
</file>

<file path=xl/ctrlProps/ctrlProp246.xml><?xml version="1.0" encoding="utf-8"?>
<formControlPr xmlns="http://schemas.microsoft.com/office/spreadsheetml/2009/9/main" objectType="CheckBox" noThreeD="1"/>
</file>

<file path=xl/ctrlProps/ctrlProp247.xml><?xml version="1.0" encoding="utf-8"?>
<formControlPr xmlns="http://schemas.microsoft.com/office/spreadsheetml/2009/9/main" objectType="CheckBox" noThreeD="1"/>
</file>

<file path=xl/ctrlProps/ctrlProp248.xml><?xml version="1.0" encoding="utf-8"?>
<formControlPr xmlns="http://schemas.microsoft.com/office/spreadsheetml/2009/9/main" objectType="CheckBox" noThreeD="1"/>
</file>

<file path=xl/ctrlProps/ctrlProp249.xml><?xml version="1.0" encoding="utf-8"?>
<formControlPr xmlns="http://schemas.microsoft.com/office/spreadsheetml/2009/9/main" objectType="CheckBox" noThreeD="1"/>
</file>

<file path=xl/ctrlProps/ctrlProp25.xml><?xml version="1.0" encoding="utf-8"?>
<formControlPr xmlns="http://schemas.microsoft.com/office/spreadsheetml/2009/9/main" objectType="CheckBox" fmlaLink="$R$72" noThreeD="1"/>
</file>

<file path=xl/ctrlProps/ctrlProp250.xml><?xml version="1.0" encoding="utf-8"?>
<formControlPr xmlns="http://schemas.microsoft.com/office/spreadsheetml/2009/9/main" objectType="CheckBox" noThreeD="1"/>
</file>

<file path=xl/ctrlProps/ctrlProp251.xml><?xml version="1.0" encoding="utf-8"?>
<formControlPr xmlns="http://schemas.microsoft.com/office/spreadsheetml/2009/9/main" objectType="CheckBox" noThreeD="1"/>
</file>

<file path=xl/ctrlProps/ctrlProp252.xml><?xml version="1.0" encoding="utf-8"?>
<formControlPr xmlns="http://schemas.microsoft.com/office/spreadsheetml/2009/9/main" objectType="CheckBox" noThreeD="1"/>
</file>

<file path=xl/ctrlProps/ctrlProp253.xml><?xml version="1.0" encoding="utf-8"?>
<formControlPr xmlns="http://schemas.microsoft.com/office/spreadsheetml/2009/9/main" objectType="CheckBox" noThreeD="1"/>
</file>

<file path=xl/ctrlProps/ctrlProp254.xml><?xml version="1.0" encoding="utf-8"?>
<formControlPr xmlns="http://schemas.microsoft.com/office/spreadsheetml/2009/9/main" objectType="CheckBox" noThreeD="1"/>
</file>

<file path=xl/ctrlProps/ctrlProp255.xml><?xml version="1.0" encoding="utf-8"?>
<formControlPr xmlns="http://schemas.microsoft.com/office/spreadsheetml/2009/9/main" objectType="CheckBox" noThreeD="1"/>
</file>

<file path=xl/ctrlProps/ctrlProp256.xml><?xml version="1.0" encoding="utf-8"?>
<formControlPr xmlns="http://schemas.microsoft.com/office/spreadsheetml/2009/9/main" objectType="CheckBox" noThreeD="1"/>
</file>

<file path=xl/ctrlProps/ctrlProp257.xml><?xml version="1.0" encoding="utf-8"?>
<formControlPr xmlns="http://schemas.microsoft.com/office/spreadsheetml/2009/9/main" objectType="CheckBox" noThreeD="1"/>
</file>

<file path=xl/ctrlProps/ctrlProp258.xml><?xml version="1.0" encoding="utf-8"?>
<formControlPr xmlns="http://schemas.microsoft.com/office/spreadsheetml/2009/9/main" objectType="CheckBox" noThreeD="1"/>
</file>

<file path=xl/ctrlProps/ctrlProp259.xml><?xml version="1.0" encoding="utf-8"?>
<formControlPr xmlns="http://schemas.microsoft.com/office/spreadsheetml/2009/9/main" objectType="CheckBox" noThreeD="1"/>
</file>

<file path=xl/ctrlProps/ctrlProp26.xml><?xml version="1.0" encoding="utf-8"?>
<formControlPr xmlns="http://schemas.microsoft.com/office/spreadsheetml/2009/9/main" objectType="CheckBox" fmlaLink="$R$70" noThreeD="1"/>
</file>

<file path=xl/ctrlProps/ctrlProp260.xml><?xml version="1.0" encoding="utf-8"?>
<formControlPr xmlns="http://schemas.microsoft.com/office/spreadsheetml/2009/9/main" objectType="CheckBox" noThreeD="1"/>
</file>

<file path=xl/ctrlProps/ctrlProp261.xml><?xml version="1.0" encoding="utf-8"?>
<formControlPr xmlns="http://schemas.microsoft.com/office/spreadsheetml/2009/9/main" objectType="CheckBox" noThreeD="1"/>
</file>

<file path=xl/ctrlProps/ctrlProp262.xml><?xml version="1.0" encoding="utf-8"?>
<formControlPr xmlns="http://schemas.microsoft.com/office/spreadsheetml/2009/9/main" objectType="CheckBox" noThreeD="1"/>
</file>

<file path=xl/ctrlProps/ctrlProp263.xml><?xml version="1.0" encoding="utf-8"?>
<formControlPr xmlns="http://schemas.microsoft.com/office/spreadsheetml/2009/9/main" objectType="CheckBox" noThreeD="1"/>
</file>

<file path=xl/ctrlProps/ctrlProp264.xml><?xml version="1.0" encoding="utf-8"?>
<formControlPr xmlns="http://schemas.microsoft.com/office/spreadsheetml/2009/9/main" objectType="CheckBox" noThreeD="1"/>
</file>

<file path=xl/ctrlProps/ctrlProp265.xml><?xml version="1.0" encoding="utf-8"?>
<formControlPr xmlns="http://schemas.microsoft.com/office/spreadsheetml/2009/9/main" objectType="CheckBox" noThreeD="1"/>
</file>

<file path=xl/ctrlProps/ctrlProp266.xml><?xml version="1.0" encoding="utf-8"?>
<formControlPr xmlns="http://schemas.microsoft.com/office/spreadsheetml/2009/9/main" objectType="CheckBox" noThreeD="1"/>
</file>

<file path=xl/ctrlProps/ctrlProp267.xml><?xml version="1.0" encoding="utf-8"?>
<formControlPr xmlns="http://schemas.microsoft.com/office/spreadsheetml/2009/9/main" objectType="CheckBox" noThreeD="1"/>
</file>

<file path=xl/ctrlProps/ctrlProp268.xml><?xml version="1.0" encoding="utf-8"?>
<formControlPr xmlns="http://schemas.microsoft.com/office/spreadsheetml/2009/9/main" objectType="CheckBox" noThreeD="1"/>
</file>

<file path=xl/ctrlProps/ctrlProp269.xml><?xml version="1.0" encoding="utf-8"?>
<formControlPr xmlns="http://schemas.microsoft.com/office/spreadsheetml/2009/9/main" objectType="CheckBox" noThreeD="1"/>
</file>

<file path=xl/ctrlProps/ctrlProp27.xml><?xml version="1.0" encoding="utf-8"?>
<formControlPr xmlns="http://schemas.microsoft.com/office/spreadsheetml/2009/9/main" objectType="CheckBox" fmlaLink="$R$69" noThreeD="1"/>
</file>

<file path=xl/ctrlProps/ctrlProp270.xml><?xml version="1.0" encoding="utf-8"?>
<formControlPr xmlns="http://schemas.microsoft.com/office/spreadsheetml/2009/9/main" objectType="CheckBox" noThreeD="1"/>
</file>

<file path=xl/ctrlProps/ctrlProp271.xml><?xml version="1.0" encoding="utf-8"?>
<formControlPr xmlns="http://schemas.microsoft.com/office/spreadsheetml/2009/9/main" objectType="CheckBox" noThreeD="1"/>
</file>

<file path=xl/ctrlProps/ctrlProp272.xml><?xml version="1.0" encoding="utf-8"?>
<formControlPr xmlns="http://schemas.microsoft.com/office/spreadsheetml/2009/9/main" objectType="CheckBox" noThreeD="1"/>
</file>

<file path=xl/ctrlProps/ctrlProp273.xml><?xml version="1.0" encoding="utf-8"?>
<formControlPr xmlns="http://schemas.microsoft.com/office/spreadsheetml/2009/9/main" objectType="CheckBox" noThreeD="1"/>
</file>

<file path=xl/ctrlProps/ctrlProp274.xml><?xml version="1.0" encoding="utf-8"?>
<formControlPr xmlns="http://schemas.microsoft.com/office/spreadsheetml/2009/9/main" objectType="CheckBox" noThreeD="1"/>
</file>

<file path=xl/ctrlProps/ctrlProp275.xml><?xml version="1.0" encoding="utf-8"?>
<formControlPr xmlns="http://schemas.microsoft.com/office/spreadsheetml/2009/9/main" objectType="CheckBox" noThreeD="1"/>
</file>

<file path=xl/ctrlProps/ctrlProp276.xml><?xml version="1.0" encoding="utf-8"?>
<formControlPr xmlns="http://schemas.microsoft.com/office/spreadsheetml/2009/9/main" objectType="CheckBox" noThreeD="1"/>
</file>

<file path=xl/ctrlProps/ctrlProp277.xml><?xml version="1.0" encoding="utf-8"?>
<formControlPr xmlns="http://schemas.microsoft.com/office/spreadsheetml/2009/9/main" objectType="CheckBox" noThreeD="1"/>
</file>

<file path=xl/ctrlProps/ctrlProp278.xml><?xml version="1.0" encoding="utf-8"?>
<formControlPr xmlns="http://schemas.microsoft.com/office/spreadsheetml/2009/9/main" objectType="CheckBox" noThreeD="1"/>
</file>

<file path=xl/ctrlProps/ctrlProp279.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fmlaLink="$R$25" noThreeD="1"/>
</file>

<file path=xl/ctrlProps/ctrlProp280.xml><?xml version="1.0" encoding="utf-8"?>
<formControlPr xmlns="http://schemas.microsoft.com/office/spreadsheetml/2009/9/main" objectType="CheckBox" noThreeD="1"/>
</file>

<file path=xl/ctrlProps/ctrlProp281.xml><?xml version="1.0" encoding="utf-8"?>
<formControlPr xmlns="http://schemas.microsoft.com/office/spreadsheetml/2009/9/main" objectType="CheckBox" noThreeD="1"/>
</file>

<file path=xl/ctrlProps/ctrlProp282.xml><?xml version="1.0" encoding="utf-8"?>
<formControlPr xmlns="http://schemas.microsoft.com/office/spreadsheetml/2009/9/main" objectType="CheckBox" noThreeD="1"/>
</file>

<file path=xl/ctrlProps/ctrlProp283.xml><?xml version="1.0" encoding="utf-8"?>
<formControlPr xmlns="http://schemas.microsoft.com/office/spreadsheetml/2009/9/main" objectType="CheckBox" noThreeD="1"/>
</file>

<file path=xl/ctrlProps/ctrlProp284.xml><?xml version="1.0" encoding="utf-8"?>
<formControlPr xmlns="http://schemas.microsoft.com/office/spreadsheetml/2009/9/main" objectType="CheckBox" noThreeD="1"/>
</file>

<file path=xl/ctrlProps/ctrlProp285.xml><?xml version="1.0" encoding="utf-8"?>
<formControlPr xmlns="http://schemas.microsoft.com/office/spreadsheetml/2009/9/main" objectType="CheckBox" noThreeD="1"/>
</file>

<file path=xl/ctrlProps/ctrlProp286.xml><?xml version="1.0" encoding="utf-8"?>
<formControlPr xmlns="http://schemas.microsoft.com/office/spreadsheetml/2009/9/main" objectType="CheckBox" noThreeD="1"/>
</file>

<file path=xl/ctrlProps/ctrlProp287.xml><?xml version="1.0" encoding="utf-8"?>
<formControlPr xmlns="http://schemas.microsoft.com/office/spreadsheetml/2009/9/main" objectType="CheckBox" noThreeD="1"/>
</file>

<file path=xl/ctrlProps/ctrlProp288.xml><?xml version="1.0" encoding="utf-8"?>
<formControlPr xmlns="http://schemas.microsoft.com/office/spreadsheetml/2009/9/main" objectType="CheckBox" noThreeD="1"/>
</file>

<file path=xl/ctrlProps/ctrlProp289.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fmlaLink="$R$23" noThreeD="1"/>
</file>

<file path=xl/ctrlProps/ctrlProp290.xml><?xml version="1.0" encoding="utf-8"?>
<formControlPr xmlns="http://schemas.microsoft.com/office/spreadsheetml/2009/9/main" objectType="CheckBox" noThreeD="1"/>
</file>

<file path=xl/ctrlProps/ctrlProp291.xml><?xml version="1.0" encoding="utf-8"?>
<formControlPr xmlns="http://schemas.microsoft.com/office/spreadsheetml/2009/9/main" objectType="CheckBox" noThreeD="1"/>
</file>

<file path=xl/ctrlProps/ctrlProp292.xml><?xml version="1.0" encoding="utf-8"?>
<formControlPr xmlns="http://schemas.microsoft.com/office/spreadsheetml/2009/9/main" objectType="CheckBox" noThreeD="1"/>
</file>

<file path=xl/ctrlProps/ctrlProp293.xml><?xml version="1.0" encoding="utf-8"?>
<formControlPr xmlns="http://schemas.microsoft.com/office/spreadsheetml/2009/9/main" objectType="CheckBox" noThreeD="1"/>
</file>

<file path=xl/ctrlProps/ctrlProp294.xml><?xml version="1.0" encoding="utf-8"?>
<formControlPr xmlns="http://schemas.microsoft.com/office/spreadsheetml/2009/9/main" objectType="CheckBox" noThreeD="1"/>
</file>

<file path=xl/ctrlProps/ctrlProp295.xml><?xml version="1.0" encoding="utf-8"?>
<formControlPr xmlns="http://schemas.microsoft.com/office/spreadsheetml/2009/9/main" objectType="CheckBox" noThreeD="1"/>
</file>

<file path=xl/ctrlProps/ctrlProp296.xml><?xml version="1.0" encoding="utf-8"?>
<formControlPr xmlns="http://schemas.microsoft.com/office/spreadsheetml/2009/9/main" objectType="CheckBox" noThreeD="1"/>
</file>

<file path=xl/ctrlProps/ctrlProp297.xml><?xml version="1.0" encoding="utf-8"?>
<formControlPr xmlns="http://schemas.microsoft.com/office/spreadsheetml/2009/9/main" objectType="CheckBox" noThreeD="1"/>
</file>

<file path=xl/ctrlProps/ctrlProp298.xml><?xml version="1.0" encoding="utf-8"?>
<formControlPr xmlns="http://schemas.microsoft.com/office/spreadsheetml/2009/9/main" objectType="CheckBox" noThreeD="1"/>
</file>

<file path=xl/ctrlProps/ctrlProp299.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fmlaLink="$R$21" noThreeD="1"/>
</file>

<file path=xl/ctrlProps/ctrlProp30.xml><?xml version="1.0" encoding="utf-8"?>
<formControlPr xmlns="http://schemas.microsoft.com/office/spreadsheetml/2009/9/main" objectType="CheckBox" fmlaLink="$R$39" noThreeD="1"/>
</file>

<file path=xl/ctrlProps/ctrlProp300.xml><?xml version="1.0" encoding="utf-8"?>
<formControlPr xmlns="http://schemas.microsoft.com/office/spreadsheetml/2009/9/main" objectType="CheckBox" noThreeD="1"/>
</file>

<file path=xl/ctrlProps/ctrlProp301.xml><?xml version="1.0" encoding="utf-8"?>
<formControlPr xmlns="http://schemas.microsoft.com/office/spreadsheetml/2009/9/main" objectType="CheckBox" noThreeD="1"/>
</file>

<file path=xl/ctrlProps/ctrlProp302.xml><?xml version="1.0" encoding="utf-8"?>
<formControlPr xmlns="http://schemas.microsoft.com/office/spreadsheetml/2009/9/main" objectType="CheckBox" noThreeD="1"/>
</file>

<file path=xl/ctrlProps/ctrlProp303.xml><?xml version="1.0" encoding="utf-8"?>
<formControlPr xmlns="http://schemas.microsoft.com/office/spreadsheetml/2009/9/main" objectType="CheckBox" noThreeD="1"/>
</file>

<file path=xl/ctrlProps/ctrlProp304.xml><?xml version="1.0" encoding="utf-8"?>
<formControlPr xmlns="http://schemas.microsoft.com/office/spreadsheetml/2009/9/main" objectType="CheckBox" noThreeD="1"/>
</file>

<file path=xl/ctrlProps/ctrlProp305.xml><?xml version="1.0" encoding="utf-8"?>
<formControlPr xmlns="http://schemas.microsoft.com/office/spreadsheetml/2009/9/main" objectType="CheckBox" noThreeD="1"/>
</file>

<file path=xl/ctrlProps/ctrlProp306.xml><?xml version="1.0" encoding="utf-8"?>
<formControlPr xmlns="http://schemas.microsoft.com/office/spreadsheetml/2009/9/main" objectType="CheckBox" noThreeD="1"/>
</file>

<file path=xl/ctrlProps/ctrlProp307.xml><?xml version="1.0" encoding="utf-8"?>
<formControlPr xmlns="http://schemas.microsoft.com/office/spreadsheetml/2009/9/main" objectType="CheckBox" noThreeD="1"/>
</file>

<file path=xl/ctrlProps/ctrlProp308.xml><?xml version="1.0" encoding="utf-8"?>
<formControlPr xmlns="http://schemas.microsoft.com/office/spreadsheetml/2009/9/main" objectType="CheckBox" noThreeD="1"/>
</file>

<file path=xl/ctrlProps/ctrlProp309.xml><?xml version="1.0" encoding="utf-8"?>
<formControlPr xmlns="http://schemas.microsoft.com/office/spreadsheetml/2009/9/main" objectType="CheckBox" noThreeD="1"/>
</file>

<file path=xl/ctrlProps/ctrlProp31.xml><?xml version="1.0" encoding="utf-8"?>
<formControlPr xmlns="http://schemas.microsoft.com/office/spreadsheetml/2009/9/main" objectType="CheckBox" fmlaLink="$R$24" noThreeD="1"/>
</file>

<file path=xl/ctrlProps/ctrlProp310.xml><?xml version="1.0" encoding="utf-8"?>
<formControlPr xmlns="http://schemas.microsoft.com/office/spreadsheetml/2009/9/main" objectType="CheckBox" noThreeD="1"/>
</file>

<file path=xl/ctrlProps/ctrlProp311.xml><?xml version="1.0" encoding="utf-8"?>
<formControlPr xmlns="http://schemas.microsoft.com/office/spreadsheetml/2009/9/main" objectType="CheckBox" noThreeD="1"/>
</file>

<file path=xl/ctrlProps/ctrlProp312.xml><?xml version="1.0" encoding="utf-8"?>
<formControlPr xmlns="http://schemas.microsoft.com/office/spreadsheetml/2009/9/main" objectType="CheckBox" noThreeD="1"/>
</file>

<file path=xl/ctrlProps/ctrlProp313.xml><?xml version="1.0" encoding="utf-8"?>
<formControlPr xmlns="http://schemas.microsoft.com/office/spreadsheetml/2009/9/main" objectType="CheckBox" noThreeD="1"/>
</file>

<file path=xl/ctrlProps/ctrlProp314.xml><?xml version="1.0" encoding="utf-8"?>
<formControlPr xmlns="http://schemas.microsoft.com/office/spreadsheetml/2009/9/main" objectType="CheckBox" noThreeD="1"/>
</file>

<file path=xl/ctrlProps/ctrlProp315.xml><?xml version="1.0" encoding="utf-8"?>
<formControlPr xmlns="http://schemas.microsoft.com/office/spreadsheetml/2009/9/main" objectType="CheckBox" noThreeD="1"/>
</file>

<file path=xl/ctrlProps/ctrlProp316.xml><?xml version="1.0" encoding="utf-8"?>
<formControlPr xmlns="http://schemas.microsoft.com/office/spreadsheetml/2009/9/main" objectType="CheckBox" noThreeD="1"/>
</file>

<file path=xl/ctrlProps/ctrlProp317.xml><?xml version="1.0" encoding="utf-8"?>
<formControlPr xmlns="http://schemas.microsoft.com/office/spreadsheetml/2009/9/main" objectType="CheckBox" noThreeD="1"/>
</file>

<file path=xl/ctrlProps/ctrlProp318.xml><?xml version="1.0" encoding="utf-8"?>
<formControlPr xmlns="http://schemas.microsoft.com/office/spreadsheetml/2009/9/main" objectType="CheckBox" noThreeD="1"/>
</file>

<file path=xl/ctrlProps/ctrlProp319.xml><?xml version="1.0" encoding="utf-8"?>
<formControlPr xmlns="http://schemas.microsoft.com/office/spreadsheetml/2009/9/main" objectType="CheckBox" noThreeD="1"/>
</file>

<file path=xl/ctrlProps/ctrlProp32.xml><?xml version="1.0" encoding="utf-8"?>
<formControlPr xmlns="http://schemas.microsoft.com/office/spreadsheetml/2009/9/main" objectType="CheckBox" fmlaLink="$R$14" noThreeD="1"/>
</file>

<file path=xl/ctrlProps/ctrlProp320.xml><?xml version="1.0" encoding="utf-8"?>
<formControlPr xmlns="http://schemas.microsoft.com/office/spreadsheetml/2009/9/main" objectType="CheckBox" noThreeD="1"/>
</file>

<file path=xl/ctrlProps/ctrlProp321.xml><?xml version="1.0" encoding="utf-8"?>
<formControlPr xmlns="http://schemas.microsoft.com/office/spreadsheetml/2009/9/main" objectType="CheckBox" noThreeD="1"/>
</file>

<file path=xl/ctrlProps/ctrlProp322.xml><?xml version="1.0" encoding="utf-8"?>
<formControlPr xmlns="http://schemas.microsoft.com/office/spreadsheetml/2009/9/main" objectType="CheckBox" noThreeD="1"/>
</file>

<file path=xl/ctrlProps/ctrlProp323.xml><?xml version="1.0" encoding="utf-8"?>
<formControlPr xmlns="http://schemas.microsoft.com/office/spreadsheetml/2009/9/main" objectType="CheckBox" noThreeD="1"/>
</file>

<file path=xl/ctrlProps/ctrlProp324.xml><?xml version="1.0" encoding="utf-8"?>
<formControlPr xmlns="http://schemas.microsoft.com/office/spreadsheetml/2009/9/main" objectType="CheckBox" noThreeD="1"/>
</file>

<file path=xl/ctrlProps/ctrlProp325.xml><?xml version="1.0" encoding="utf-8"?>
<formControlPr xmlns="http://schemas.microsoft.com/office/spreadsheetml/2009/9/main" objectType="CheckBox" noThreeD="1"/>
</file>

<file path=xl/ctrlProps/ctrlProp326.xml><?xml version="1.0" encoding="utf-8"?>
<formControlPr xmlns="http://schemas.microsoft.com/office/spreadsheetml/2009/9/main" objectType="CheckBox" noThreeD="1"/>
</file>

<file path=xl/ctrlProps/ctrlProp327.xml><?xml version="1.0" encoding="utf-8"?>
<formControlPr xmlns="http://schemas.microsoft.com/office/spreadsheetml/2009/9/main" objectType="CheckBox" noThreeD="1"/>
</file>

<file path=xl/ctrlProps/ctrlProp328.xml><?xml version="1.0" encoding="utf-8"?>
<formControlPr xmlns="http://schemas.microsoft.com/office/spreadsheetml/2009/9/main" objectType="CheckBox" noThreeD="1"/>
</file>

<file path=xl/ctrlProps/ctrlProp329.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fmlaLink="$R$16" noThreeD="1"/>
</file>

<file path=xl/ctrlProps/ctrlProp330.xml><?xml version="1.0" encoding="utf-8"?>
<formControlPr xmlns="http://schemas.microsoft.com/office/spreadsheetml/2009/9/main" objectType="CheckBox" noThreeD="1"/>
</file>

<file path=xl/ctrlProps/ctrlProp331.xml><?xml version="1.0" encoding="utf-8"?>
<formControlPr xmlns="http://schemas.microsoft.com/office/spreadsheetml/2009/9/main" objectType="CheckBox" noThreeD="1"/>
</file>

<file path=xl/ctrlProps/ctrlProp332.xml><?xml version="1.0" encoding="utf-8"?>
<formControlPr xmlns="http://schemas.microsoft.com/office/spreadsheetml/2009/9/main" objectType="CheckBox" noThreeD="1"/>
</file>

<file path=xl/ctrlProps/ctrlProp333.xml><?xml version="1.0" encoding="utf-8"?>
<formControlPr xmlns="http://schemas.microsoft.com/office/spreadsheetml/2009/9/main" objectType="CheckBox" noThreeD="1"/>
</file>

<file path=xl/ctrlProps/ctrlProp334.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fmlaLink="$R$17" noThreeD="1"/>
</file>

<file path=xl/ctrlProps/ctrlProp35.xml><?xml version="1.0" encoding="utf-8"?>
<formControlPr xmlns="http://schemas.microsoft.com/office/spreadsheetml/2009/9/main" objectType="CheckBox" fmlaLink="$R$41" noThreeD="1"/>
</file>

<file path=xl/ctrlProps/ctrlProp36.xml><?xml version="1.0" encoding="utf-8"?>
<formControlPr xmlns="http://schemas.microsoft.com/office/spreadsheetml/2009/9/main" objectType="CheckBox" fmlaLink="$R$18" noThreeD="1"/>
</file>

<file path=xl/ctrlProps/ctrlProp37.xml><?xml version="1.0" encoding="utf-8"?>
<formControlPr xmlns="http://schemas.microsoft.com/office/spreadsheetml/2009/9/main" objectType="CheckBox" fmlaLink="$R$41" noThreeD="1"/>
</file>

<file path=xl/ctrlProps/ctrlProp38.xml><?xml version="1.0" encoding="utf-8"?>
<formControlPr xmlns="http://schemas.microsoft.com/office/spreadsheetml/2009/9/main" objectType="CheckBox" fmlaLink="$R$40" noThreeD="1"/>
</file>

<file path=xl/ctrlProps/ctrlProp39.xml><?xml version="1.0" encoding="utf-8"?>
<formControlPr xmlns="http://schemas.microsoft.com/office/spreadsheetml/2009/9/main" objectType="CheckBox" fmlaLink="$R$51" lockText="1" noThreeD="1"/>
</file>

<file path=xl/ctrlProps/ctrlProp4.xml><?xml version="1.0" encoding="utf-8"?>
<formControlPr xmlns="http://schemas.microsoft.com/office/spreadsheetml/2009/9/main" objectType="CheckBox" fmlaLink="$R$22" noThreeD="1"/>
</file>

<file path=xl/ctrlProps/ctrlProp40.xml><?xml version="1.0" encoding="utf-8"?>
<formControlPr xmlns="http://schemas.microsoft.com/office/spreadsheetml/2009/9/main" objectType="Drop" dropLines="4" dropStyle="combo" dx="16" fmlaLink="開講スケジュール!$D$10" fmlaRange="開講スケジュール!$I$10:$I$13" sel="4" val="0"/>
</file>

<file path=xl/ctrlProps/ctrlProp41.xml><?xml version="1.0" encoding="utf-8"?>
<formControlPr xmlns="http://schemas.microsoft.com/office/spreadsheetml/2009/9/main" objectType="CheckBox" noThreeD="1"/>
</file>

<file path=xl/ctrlProps/ctrlProp42.xml><?xml version="1.0" encoding="utf-8"?>
<formControlPr xmlns="http://schemas.microsoft.com/office/spreadsheetml/2009/9/main" objectType="CheckBox" noThreeD="1"/>
</file>

<file path=xl/ctrlProps/ctrlProp43.xml><?xml version="1.0" encoding="utf-8"?>
<formControlPr xmlns="http://schemas.microsoft.com/office/spreadsheetml/2009/9/main" objectType="CheckBox" noThreeD="1"/>
</file>

<file path=xl/ctrlProps/ctrlProp44.xml><?xml version="1.0" encoding="utf-8"?>
<formControlPr xmlns="http://schemas.microsoft.com/office/spreadsheetml/2009/9/main" objectType="CheckBox" noThreeD="1"/>
</file>

<file path=xl/ctrlProps/ctrlProp45.xml><?xml version="1.0" encoding="utf-8"?>
<formControlPr xmlns="http://schemas.microsoft.com/office/spreadsheetml/2009/9/main" objectType="CheckBox" noThreeD="1"/>
</file>

<file path=xl/ctrlProps/ctrlProp46.xml><?xml version="1.0" encoding="utf-8"?>
<formControlPr xmlns="http://schemas.microsoft.com/office/spreadsheetml/2009/9/main" objectType="CheckBox" noThreeD="1"/>
</file>

<file path=xl/ctrlProps/ctrlProp47.xml><?xml version="1.0" encoding="utf-8"?>
<formControlPr xmlns="http://schemas.microsoft.com/office/spreadsheetml/2009/9/main" objectType="CheckBox" noThreeD="1"/>
</file>

<file path=xl/ctrlProps/ctrlProp48.xml><?xml version="1.0" encoding="utf-8"?>
<formControlPr xmlns="http://schemas.microsoft.com/office/spreadsheetml/2009/9/main" objectType="CheckBox" noThreeD="1"/>
</file>

<file path=xl/ctrlProps/ctrlProp49.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fmlaLink="$R$36" noThreeD="1"/>
</file>

<file path=xl/ctrlProps/ctrlProp50.xml><?xml version="1.0" encoding="utf-8"?>
<formControlPr xmlns="http://schemas.microsoft.com/office/spreadsheetml/2009/9/main" objectType="CheckBox" noThreeD="1"/>
</file>

<file path=xl/ctrlProps/ctrlProp51.xml><?xml version="1.0" encoding="utf-8"?>
<formControlPr xmlns="http://schemas.microsoft.com/office/spreadsheetml/2009/9/main" objectType="CheckBox" noThreeD="1"/>
</file>

<file path=xl/ctrlProps/ctrlProp52.xml><?xml version="1.0" encoding="utf-8"?>
<formControlPr xmlns="http://schemas.microsoft.com/office/spreadsheetml/2009/9/main" objectType="CheckBox" noThreeD="1"/>
</file>

<file path=xl/ctrlProps/ctrlProp53.xml><?xml version="1.0" encoding="utf-8"?>
<formControlPr xmlns="http://schemas.microsoft.com/office/spreadsheetml/2009/9/main" objectType="CheckBox" noThreeD="1"/>
</file>

<file path=xl/ctrlProps/ctrlProp54.xml><?xml version="1.0" encoding="utf-8"?>
<formControlPr xmlns="http://schemas.microsoft.com/office/spreadsheetml/2009/9/main" objectType="CheckBox" noThreeD="1"/>
</file>

<file path=xl/ctrlProps/ctrlProp55.xml><?xml version="1.0" encoding="utf-8"?>
<formControlPr xmlns="http://schemas.microsoft.com/office/spreadsheetml/2009/9/main" objectType="CheckBox" noThreeD="1"/>
</file>

<file path=xl/ctrlProps/ctrlProp56.xml><?xml version="1.0" encoding="utf-8"?>
<formControlPr xmlns="http://schemas.microsoft.com/office/spreadsheetml/2009/9/main" objectType="CheckBox" noThreeD="1"/>
</file>

<file path=xl/ctrlProps/ctrlProp57.xml><?xml version="1.0" encoding="utf-8"?>
<formControlPr xmlns="http://schemas.microsoft.com/office/spreadsheetml/2009/9/main" objectType="CheckBox" noThreeD="1"/>
</file>

<file path=xl/ctrlProps/ctrlProp58.xml><?xml version="1.0" encoding="utf-8"?>
<formControlPr xmlns="http://schemas.microsoft.com/office/spreadsheetml/2009/9/main" objectType="CheckBox" noThreeD="1"/>
</file>

<file path=xl/ctrlProps/ctrlProp59.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fmlaLink="$R$27" noThreeD="1"/>
</file>

<file path=xl/ctrlProps/ctrlProp60.xml><?xml version="1.0" encoding="utf-8"?>
<formControlPr xmlns="http://schemas.microsoft.com/office/spreadsheetml/2009/9/main" objectType="CheckBox" noThreeD="1"/>
</file>

<file path=xl/ctrlProps/ctrlProp61.xml><?xml version="1.0" encoding="utf-8"?>
<formControlPr xmlns="http://schemas.microsoft.com/office/spreadsheetml/2009/9/main" objectType="CheckBox" noThreeD="1"/>
</file>

<file path=xl/ctrlProps/ctrlProp62.xml><?xml version="1.0" encoding="utf-8"?>
<formControlPr xmlns="http://schemas.microsoft.com/office/spreadsheetml/2009/9/main" objectType="CheckBox" noThreeD="1"/>
</file>

<file path=xl/ctrlProps/ctrlProp63.xml><?xml version="1.0" encoding="utf-8"?>
<formControlPr xmlns="http://schemas.microsoft.com/office/spreadsheetml/2009/9/main" objectType="CheckBox" noThreeD="1"/>
</file>

<file path=xl/ctrlProps/ctrlProp64.xml><?xml version="1.0" encoding="utf-8"?>
<formControlPr xmlns="http://schemas.microsoft.com/office/spreadsheetml/2009/9/main" objectType="CheckBox" noThreeD="1"/>
</file>

<file path=xl/ctrlProps/ctrlProp65.xml><?xml version="1.0" encoding="utf-8"?>
<formControlPr xmlns="http://schemas.microsoft.com/office/spreadsheetml/2009/9/main" objectType="CheckBox" noThreeD="1"/>
</file>

<file path=xl/ctrlProps/ctrlProp66.xml><?xml version="1.0" encoding="utf-8"?>
<formControlPr xmlns="http://schemas.microsoft.com/office/spreadsheetml/2009/9/main" objectType="CheckBox" noThreeD="1"/>
</file>

<file path=xl/ctrlProps/ctrlProp67.xml><?xml version="1.0" encoding="utf-8"?>
<formControlPr xmlns="http://schemas.microsoft.com/office/spreadsheetml/2009/9/main" objectType="CheckBox" noThreeD="1"/>
</file>

<file path=xl/ctrlProps/ctrlProp68.xml><?xml version="1.0" encoding="utf-8"?>
<formControlPr xmlns="http://schemas.microsoft.com/office/spreadsheetml/2009/9/main" objectType="CheckBox" noThreeD="1"/>
</file>

<file path=xl/ctrlProps/ctrlProp69.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fmlaLink="$R$28" noThreeD="1"/>
</file>

<file path=xl/ctrlProps/ctrlProp70.xml><?xml version="1.0" encoding="utf-8"?>
<formControlPr xmlns="http://schemas.microsoft.com/office/spreadsheetml/2009/9/main" objectType="CheckBox" noThreeD="1"/>
</file>

<file path=xl/ctrlProps/ctrlProp71.xml><?xml version="1.0" encoding="utf-8"?>
<formControlPr xmlns="http://schemas.microsoft.com/office/spreadsheetml/2009/9/main" objectType="CheckBox" noThreeD="1"/>
</file>

<file path=xl/ctrlProps/ctrlProp72.xml><?xml version="1.0" encoding="utf-8"?>
<formControlPr xmlns="http://schemas.microsoft.com/office/spreadsheetml/2009/9/main" objectType="CheckBox" noThreeD="1"/>
</file>

<file path=xl/ctrlProps/ctrlProp73.xml><?xml version="1.0" encoding="utf-8"?>
<formControlPr xmlns="http://schemas.microsoft.com/office/spreadsheetml/2009/9/main" objectType="CheckBox" noThreeD="1"/>
</file>

<file path=xl/ctrlProps/ctrlProp74.xml><?xml version="1.0" encoding="utf-8"?>
<formControlPr xmlns="http://schemas.microsoft.com/office/spreadsheetml/2009/9/main" objectType="CheckBox" noThreeD="1"/>
</file>

<file path=xl/ctrlProps/ctrlProp75.xml><?xml version="1.0" encoding="utf-8"?>
<formControlPr xmlns="http://schemas.microsoft.com/office/spreadsheetml/2009/9/main" objectType="CheckBox" noThreeD="1"/>
</file>

<file path=xl/ctrlProps/ctrlProp76.xml><?xml version="1.0" encoding="utf-8"?>
<formControlPr xmlns="http://schemas.microsoft.com/office/spreadsheetml/2009/9/main" objectType="CheckBox" noThreeD="1"/>
</file>

<file path=xl/ctrlProps/ctrlProp77.xml><?xml version="1.0" encoding="utf-8"?>
<formControlPr xmlns="http://schemas.microsoft.com/office/spreadsheetml/2009/9/main" objectType="CheckBox" noThreeD="1"/>
</file>

<file path=xl/ctrlProps/ctrlProp78.xml><?xml version="1.0" encoding="utf-8"?>
<formControlPr xmlns="http://schemas.microsoft.com/office/spreadsheetml/2009/9/main" objectType="CheckBox" noThreeD="1"/>
</file>

<file path=xl/ctrlProps/ctrlProp79.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fmlaLink="$R$29" noThreeD="1"/>
</file>

<file path=xl/ctrlProps/ctrlProp80.xml><?xml version="1.0" encoding="utf-8"?>
<formControlPr xmlns="http://schemas.microsoft.com/office/spreadsheetml/2009/9/main" objectType="CheckBox" noThreeD="1"/>
</file>

<file path=xl/ctrlProps/ctrlProp81.xml><?xml version="1.0" encoding="utf-8"?>
<formControlPr xmlns="http://schemas.microsoft.com/office/spreadsheetml/2009/9/main" objectType="CheckBox" noThreeD="1"/>
</file>

<file path=xl/ctrlProps/ctrlProp82.xml><?xml version="1.0" encoding="utf-8"?>
<formControlPr xmlns="http://schemas.microsoft.com/office/spreadsheetml/2009/9/main" objectType="CheckBox" noThreeD="1"/>
</file>

<file path=xl/ctrlProps/ctrlProp83.xml><?xml version="1.0" encoding="utf-8"?>
<formControlPr xmlns="http://schemas.microsoft.com/office/spreadsheetml/2009/9/main" objectType="CheckBox" noThreeD="1"/>
</file>

<file path=xl/ctrlProps/ctrlProp84.xml><?xml version="1.0" encoding="utf-8"?>
<formControlPr xmlns="http://schemas.microsoft.com/office/spreadsheetml/2009/9/main" objectType="CheckBox" noThreeD="1"/>
</file>

<file path=xl/ctrlProps/ctrlProp85.xml><?xml version="1.0" encoding="utf-8"?>
<formControlPr xmlns="http://schemas.microsoft.com/office/spreadsheetml/2009/9/main" objectType="CheckBox" noThreeD="1"/>
</file>

<file path=xl/ctrlProps/ctrlProp86.xml><?xml version="1.0" encoding="utf-8"?>
<formControlPr xmlns="http://schemas.microsoft.com/office/spreadsheetml/2009/9/main" objectType="CheckBox" noThreeD="1"/>
</file>

<file path=xl/ctrlProps/ctrlProp87.xml><?xml version="1.0" encoding="utf-8"?>
<formControlPr xmlns="http://schemas.microsoft.com/office/spreadsheetml/2009/9/main" objectType="CheckBox" noThreeD="1"/>
</file>

<file path=xl/ctrlProps/ctrlProp88.xml><?xml version="1.0" encoding="utf-8"?>
<formControlPr xmlns="http://schemas.microsoft.com/office/spreadsheetml/2009/9/main" objectType="CheckBox" noThreeD="1"/>
</file>

<file path=xl/ctrlProps/ctrlProp89.xml><?xml version="1.0" encoding="utf-8"?>
<formControlPr xmlns="http://schemas.microsoft.com/office/spreadsheetml/2009/9/main" objectType="CheckBox" noThreeD="1"/>
</file>

<file path=xl/ctrlProps/ctrlProp9.xml><?xml version="1.0" encoding="utf-8"?>
<formControlPr xmlns="http://schemas.microsoft.com/office/spreadsheetml/2009/9/main" objectType="CheckBox" fmlaLink="$R$30" noThreeD="1"/>
</file>

<file path=xl/ctrlProps/ctrlProp90.xml><?xml version="1.0" encoding="utf-8"?>
<formControlPr xmlns="http://schemas.microsoft.com/office/spreadsheetml/2009/9/main" objectType="CheckBox" noThreeD="1"/>
</file>

<file path=xl/ctrlProps/ctrlProp91.xml><?xml version="1.0" encoding="utf-8"?>
<formControlPr xmlns="http://schemas.microsoft.com/office/spreadsheetml/2009/9/main" objectType="CheckBox" noThreeD="1"/>
</file>

<file path=xl/ctrlProps/ctrlProp92.xml><?xml version="1.0" encoding="utf-8"?>
<formControlPr xmlns="http://schemas.microsoft.com/office/spreadsheetml/2009/9/main" objectType="CheckBox" noThreeD="1"/>
</file>

<file path=xl/ctrlProps/ctrlProp93.xml><?xml version="1.0" encoding="utf-8"?>
<formControlPr xmlns="http://schemas.microsoft.com/office/spreadsheetml/2009/9/main" objectType="CheckBox" noThreeD="1"/>
</file>

<file path=xl/ctrlProps/ctrlProp94.xml><?xml version="1.0" encoding="utf-8"?>
<formControlPr xmlns="http://schemas.microsoft.com/office/spreadsheetml/2009/9/main" objectType="CheckBox" noThreeD="1"/>
</file>

<file path=xl/ctrlProps/ctrlProp95.xml><?xml version="1.0" encoding="utf-8"?>
<formControlPr xmlns="http://schemas.microsoft.com/office/spreadsheetml/2009/9/main" objectType="CheckBox" noThreeD="1"/>
</file>

<file path=xl/ctrlProps/ctrlProp96.xml><?xml version="1.0" encoding="utf-8"?>
<formControlPr xmlns="http://schemas.microsoft.com/office/spreadsheetml/2009/9/main" objectType="CheckBox" noThreeD="1"/>
</file>

<file path=xl/ctrlProps/ctrlProp97.xml><?xml version="1.0" encoding="utf-8"?>
<formControlPr xmlns="http://schemas.microsoft.com/office/spreadsheetml/2009/9/main" objectType="CheckBox" noThreeD="1"/>
</file>

<file path=xl/ctrlProps/ctrlProp98.xml><?xml version="1.0" encoding="utf-8"?>
<formControlPr xmlns="http://schemas.microsoft.com/office/spreadsheetml/2009/9/main" objectType="CheckBox" noThreeD="1"/>
</file>

<file path=xl/ctrlProps/ctrlProp99.xml><?xml version="1.0" encoding="utf-8"?>
<formControlPr xmlns="http://schemas.microsoft.com/office/spreadsheetml/2009/9/main" objectType="CheckBox" noThreeD="1"/>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235391</xdr:colOff>
      <xdr:row>50</xdr:row>
      <xdr:rowOff>158434</xdr:rowOff>
    </xdr:from>
    <xdr:to>
      <xdr:col>11</xdr:col>
      <xdr:colOff>33950</xdr:colOff>
      <xdr:row>52</xdr:row>
      <xdr:rowOff>257519</xdr:rowOff>
    </xdr:to>
    <xdr:sp macro="" textlink="">
      <xdr:nvSpPr>
        <xdr:cNvPr id="2" name="角丸四角形 1"/>
        <xdr:cNvSpPr/>
      </xdr:nvSpPr>
      <xdr:spPr>
        <a:xfrm>
          <a:off x="2697934" y="13910648"/>
          <a:ext cx="5203477" cy="642292"/>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a:solidFill>
                <a:schemeClr val="tx1"/>
              </a:solidFill>
              <a:latin typeface="ＭＳ ゴシック" panose="020B0609070205080204" pitchFamily="49" charset="-128"/>
              <a:ea typeface="ＭＳ ゴシック" panose="020B0609070205080204" pitchFamily="49" charset="-128"/>
            </a:rPr>
            <a:t>独自チラシ、新聞広告の作成は任意となります。</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rgbClr val="FF0000"/>
              </a:solidFill>
              <a:latin typeface="ＭＳ ゴシック" panose="020B0609070205080204" pitchFamily="49" charset="-128"/>
              <a:ea typeface="ＭＳ ゴシック" panose="020B0609070205080204" pitchFamily="49" charset="-128"/>
            </a:rPr>
            <a:t>審査が必要</a:t>
          </a:r>
          <a:r>
            <a:rPr kumimoji="1" lang="ja-JP" altLang="en-US" sz="1200" b="1">
              <a:solidFill>
                <a:schemeClr val="tx1"/>
              </a:solidFill>
              <a:latin typeface="ＭＳ ゴシック" panose="020B0609070205080204" pitchFamily="49" charset="-128"/>
              <a:ea typeface="ＭＳ ゴシック" panose="020B0609070205080204" pitchFamily="49" charset="-128"/>
            </a:rPr>
            <a:t>となりますので、当機構までご相談ください。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113169</xdr:colOff>
      <xdr:row>0</xdr:row>
      <xdr:rowOff>79218</xdr:rowOff>
    </xdr:from>
    <xdr:to>
      <xdr:col>23</xdr:col>
      <xdr:colOff>520575</xdr:colOff>
      <xdr:row>0</xdr:row>
      <xdr:rowOff>927979</xdr:rowOff>
    </xdr:to>
    <xdr:sp macro="" textlink="">
      <xdr:nvSpPr>
        <xdr:cNvPr id="2" name="角丸四角形 1"/>
        <xdr:cNvSpPr/>
      </xdr:nvSpPr>
      <xdr:spPr>
        <a:xfrm>
          <a:off x="113169" y="79218"/>
          <a:ext cx="13987604" cy="848761"/>
        </a:xfrm>
        <a:prstGeom prst="roundRect">
          <a:avLst/>
        </a:prstGeom>
        <a:solidFill>
          <a:srgbClr val="FFFFCC"/>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0" rIns="0" bIns="0" rtlCol="0" anchor="ctr"/>
        <a:lstStyle/>
        <a:p>
          <a:pPr lvl="0" algn="l"/>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a:t>
          </a:r>
          <a:r>
            <a:rPr kumimoji="1" lang="en-US" altLang="ja-JP" sz="1600" b="1">
              <a:solidFill>
                <a:srgbClr val="FF0000"/>
              </a:solidFill>
              <a:latin typeface="ＭＳ ゴシック" panose="020B0609070205080204" pitchFamily="49" charset="-128"/>
              <a:ea typeface="ＭＳ ゴシック" panose="020B0609070205080204" pitchFamily="49" charset="-128"/>
            </a:rPr>
            <a:t>IT</a:t>
          </a:r>
          <a:r>
            <a:rPr kumimoji="1" lang="ja-JP" altLang="en-US" sz="1600" b="1">
              <a:solidFill>
                <a:srgbClr val="FF0000"/>
              </a:solidFill>
              <a:latin typeface="ＭＳ ゴシック" panose="020B0609070205080204" pitchFamily="49" charset="-128"/>
              <a:ea typeface="ＭＳ ゴシック" panose="020B0609070205080204" pitchFamily="49" charset="-128"/>
            </a:rPr>
            <a:t>分野」または「デザイン分野」</a:t>
          </a:r>
          <a:r>
            <a:rPr kumimoji="1" lang="en-US" altLang="ja-JP" sz="1600" b="1">
              <a:solidFill>
                <a:srgbClr val="FF0000"/>
              </a:solidFill>
              <a:latin typeface="ＭＳ ゴシック" panose="020B0609070205080204" pitchFamily="49" charset="-128"/>
              <a:ea typeface="ＭＳ ゴシック" panose="020B0609070205080204" pitchFamily="49" charset="-128"/>
            </a:rPr>
            <a:t>(WEB</a:t>
          </a:r>
          <a:r>
            <a:rPr kumimoji="1" lang="ja-JP" altLang="en-US" sz="1600" b="1">
              <a:solidFill>
                <a:srgbClr val="FF0000"/>
              </a:solidFill>
              <a:latin typeface="ＭＳ ゴシック" panose="020B0609070205080204" pitchFamily="49" charset="-128"/>
              <a:ea typeface="ＭＳ ゴシック" panose="020B0609070205080204" pitchFamily="49" charset="-128"/>
            </a:rPr>
            <a:t>デザイン訓練コース</a:t>
          </a:r>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における特例措置（実習促進奨励金）の適用を受けようとする訓練コースのみ、</a:t>
          </a:r>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pPr lvl="0" algn="l"/>
          <a:r>
            <a:rPr kumimoji="1" lang="ja-JP" altLang="en-US" sz="1600" b="1">
              <a:solidFill>
                <a:srgbClr val="FF0000"/>
              </a:solidFill>
              <a:latin typeface="ＭＳ ゴシック" panose="020B0609070205080204" pitchFamily="49" charset="-128"/>
              <a:ea typeface="ＭＳ ゴシック" panose="020B0609070205080204" pitchFamily="49" charset="-128"/>
            </a:rPr>
            <a:t>　　提出をしてください。　　</a:t>
          </a:r>
          <a:r>
            <a:rPr kumimoji="1" lang="en-US" altLang="ja-JP" sz="1600" b="1">
              <a:solidFill>
                <a:srgbClr val="0000FF"/>
              </a:solidFill>
              <a:latin typeface="ＭＳ ゴシック" panose="020B0609070205080204" pitchFamily="49" charset="-128"/>
              <a:ea typeface="ＭＳ ゴシック" panose="020B0609070205080204" pitchFamily="49" charset="-128"/>
            </a:rPr>
            <a:t>※</a:t>
          </a:r>
          <a:r>
            <a:rPr kumimoji="1" lang="ja-JP" altLang="en-US" sz="1600" b="1">
              <a:solidFill>
                <a:srgbClr val="0000FF"/>
              </a:solidFill>
              <a:latin typeface="ＭＳ ゴシック" panose="020B0609070205080204" pitchFamily="49" charset="-128"/>
              <a:ea typeface="ＭＳ ゴシック" panose="020B0609070205080204" pitchFamily="49" charset="-128"/>
            </a:rPr>
            <a:t>支給要件・その他詳細については、「福岡労働局」にお問い合わせください。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181070</xdr:colOff>
      <xdr:row>0</xdr:row>
      <xdr:rowOff>120712</xdr:rowOff>
    </xdr:from>
    <xdr:to>
      <xdr:col>3</xdr:col>
      <xdr:colOff>14591169</xdr:colOff>
      <xdr:row>0</xdr:row>
      <xdr:rowOff>2550059</xdr:rowOff>
    </xdr:to>
    <xdr:sp macro="" textlink="">
      <xdr:nvSpPr>
        <xdr:cNvPr id="3" name="角丸四角形 2"/>
        <xdr:cNvSpPr/>
      </xdr:nvSpPr>
      <xdr:spPr>
        <a:xfrm>
          <a:off x="181070" y="120712"/>
          <a:ext cx="21426534" cy="2429347"/>
        </a:xfrm>
        <a:prstGeom prst="roundRect">
          <a:avLst/>
        </a:prstGeom>
        <a:solidFill>
          <a:srgbClr val="FFFFE7"/>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ＩＴ分野またはデザイン分野</a:t>
          </a:r>
          <a:r>
            <a:rPr kumimoji="1" lang="en-US" altLang="ja-JP" sz="2000" b="1">
              <a:solidFill>
                <a:srgbClr val="FF0000"/>
              </a:solidFill>
              <a:latin typeface="ＭＳ ゴシック" panose="020B0609070205080204" pitchFamily="49" charset="-128"/>
              <a:ea typeface="ＭＳ ゴシック" panose="020B0609070205080204" pitchFamily="49" charset="-128"/>
            </a:rPr>
            <a:t>(</a:t>
          </a:r>
          <a:r>
            <a:rPr kumimoji="1" lang="ja-JP" altLang="en-US" sz="2000" b="1">
              <a:solidFill>
                <a:srgbClr val="FF0000"/>
              </a:solidFill>
              <a:latin typeface="ＭＳ ゴシック" panose="020B0609070205080204" pitchFamily="49" charset="-128"/>
              <a:ea typeface="ＭＳ ゴシック" panose="020B0609070205080204" pitchFamily="49" charset="-128"/>
            </a:rPr>
            <a:t>ＷＥＢデザイン訓練コース</a:t>
          </a:r>
          <a:r>
            <a:rPr kumimoji="1" lang="en-US" altLang="ja-JP" sz="2000" b="1">
              <a:solidFill>
                <a:srgbClr val="FF0000"/>
              </a:solidFill>
              <a:latin typeface="ＭＳ ゴシック" panose="020B0609070205080204" pitchFamily="49" charset="-128"/>
              <a:ea typeface="ＭＳ ゴシック" panose="020B0609070205080204" pitchFamily="49" charset="-128"/>
            </a:rPr>
            <a:t>)</a:t>
          </a:r>
          <a:r>
            <a:rPr kumimoji="1" lang="ja-JP" altLang="en-US" sz="2000" b="1">
              <a:solidFill>
                <a:srgbClr val="FF0000"/>
              </a:solidFill>
              <a:latin typeface="ＭＳ ゴシック" panose="020B0609070205080204" pitchFamily="49" charset="-128"/>
              <a:ea typeface="ＭＳ ゴシック" panose="020B0609070205080204" pitchFamily="49" charset="-128"/>
            </a:rPr>
            <a:t>の申請を行う場合は、提出が必須となります。</a:t>
          </a:r>
          <a:endParaRPr kumimoji="1" lang="en-US" altLang="ja-JP" sz="20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a:t>
          </a:r>
          <a:r>
            <a:rPr kumimoji="1" lang="en-US" altLang="ja-JP" sz="20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様式</a:t>
          </a:r>
          <a:r>
            <a:rPr kumimoji="1" lang="en-US" altLang="ja-JP" sz="2000" b="1">
              <a:solidFill>
                <a:sysClr val="windowText" lastClr="000000"/>
              </a:solidFill>
              <a:latin typeface="ＭＳ ゴシック" panose="020B0609070205080204" pitchFamily="49" charset="-128"/>
              <a:ea typeface="ＭＳ ゴシック" panose="020B0609070205080204" pitchFamily="49" charset="-128"/>
            </a:rPr>
            <a:t>5</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号「科目の内容」と一致する内容があれば、</a:t>
          </a:r>
          <a:r>
            <a:rPr kumimoji="1" lang="ja-JP" altLang="en-US" sz="2000" b="1">
              <a:solidFill>
                <a:srgbClr val="FF0000"/>
              </a:solidFill>
              <a:latin typeface="ＭＳ ゴシック" panose="020B0609070205080204" pitchFamily="49" charset="-128"/>
              <a:ea typeface="ＭＳ ゴシック" panose="020B0609070205080204" pitchFamily="49" charset="-128"/>
            </a:rPr>
            <a:t>右の欄にチェック</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を入れてください。</a:t>
          </a:r>
          <a:endParaRPr kumimoji="1" lang="en-US" altLang="ja-JP" sz="20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2000" b="1">
              <a:solidFill>
                <a:srgbClr val="FF0000"/>
              </a:solidFill>
              <a:latin typeface="ＭＳ ゴシック" panose="020B0609070205080204" pitchFamily="49" charset="-128"/>
              <a:ea typeface="ＭＳ ゴシック" panose="020B0609070205080204" pitchFamily="49" charset="-128"/>
            </a:rPr>
            <a:t>　　　</a:t>
          </a:r>
          <a:r>
            <a:rPr kumimoji="1" lang="ja-JP" altLang="en-US" sz="2000" b="1">
              <a:solidFill>
                <a:sysClr val="windowText" lastClr="000000"/>
              </a:solidFill>
              <a:latin typeface="ＭＳ ゴシック" panose="020B0609070205080204" pitchFamily="49" charset="-128"/>
              <a:ea typeface="ＭＳ ゴシック" panose="020B0609070205080204" pitchFamily="49" charset="-128"/>
            </a:rPr>
            <a:t>なお、</a:t>
          </a:r>
          <a:r>
            <a:rPr kumimoji="1" lang="ja-JP"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rPr>
            <a:t>様式</a:t>
          </a:r>
          <a:r>
            <a:rPr kumimoji="1" lang="en-US"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rPr>
            <a:t>号「科目の内容」</a:t>
          </a:r>
          <a:r>
            <a:rPr kumimoji="1" lang="ja-JP" altLang="en-US" sz="2000" b="1">
              <a:solidFill>
                <a:sysClr val="windowText" lastClr="000000"/>
              </a:solidFill>
              <a:effectLst/>
              <a:latin typeface="ＭＳ ゴシック" panose="020B0609070205080204" pitchFamily="49" charset="-128"/>
              <a:ea typeface="ＭＳ ゴシック" panose="020B0609070205080204" pitchFamily="49" charset="-128"/>
              <a:cs typeface="+mn-cs"/>
            </a:rPr>
            <a:t>を</a:t>
          </a:r>
          <a:r>
            <a:rPr kumimoji="1" lang="ja-JP" altLang="en-US" sz="2000" b="1">
              <a:solidFill>
                <a:srgbClr val="FF0000"/>
              </a:solidFill>
              <a:effectLst/>
              <a:latin typeface="ＭＳ ゴシック" panose="020B0609070205080204" pitchFamily="49" charset="-128"/>
              <a:ea typeface="ＭＳ ゴシック" panose="020B0609070205080204" pitchFamily="49" charset="-128"/>
              <a:cs typeface="+mn-cs"/>
            </a:rPr>
            <a:t>丸で囲んで</a:t>
          </a:r>
          <a:r>
            <a:rPr kumimoji="1" lang="ja-JP" altLang="en-US" sz="2000" b="1">
              <a:solidFill>
                <a:sysClr val="windowText" lastClr="000000"/>
              </a:solidFill>
              <a:effectLst/>
              <a:latin typeface="ＭＳ ゴシック" panose="020B0609070205080204" pitchFamily="49" charset="-128"/>
              <a:ea typeface="ＭＳ ゴシック" panose="020B0609070205080204" pitchFamily="49" charset="-128"/>
              <a:cs typeface="+mn-cs"/>
            </a:rPr>
            <a:t>ください。</a:t>
          </a:r>
          <a:endParaRPr kumimoji="1" lang="en-US" altLang="ja-JP" sz="20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2000" b="1"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en-US" altLang="ja-JP" sz="20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20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最左のカテゴリーが、２つ以上該当する場合は、</a:t>
          </a:r>
          <a:r>
            <a:rPr kumimoji="1" lang="en-US" altLang="ja-JP" sz="2000" b="1" baseline="0">
              <a:solidFill>
                <a:srgbClr val="FF0000"/>
              </a:solidFill>
              <a:effectLst/>
              <a:latin typeface="ＭＳ ゴシック" panose="020B0609070205080204" pitchFamily="49" charset="-128"/>
              <a:ea typeface="ＭＳ ゴシック" panose="020B0609070205080204" pitchFamily="49" charset="-128"/>
              <a:cs typeface="+mn-cs"/>
            </a:rPr>
            <a:t>DSS</a:t>
          </a:r>
          <a:r>
            <a:rPr kumimoji="1" lang="ja-JP" altLang="en-US" sz="2000" b="1" baseline="0">
              <a:solidFill>
                <a:srgbClr val="FF0000"/>
              </a:solidFill>
              <a:effectLst/>
              <a:latin typeface="ＭＳ ゴシック" panose="020B0609070205080204" pitchFamily="49" charset="-128"/>
              <a:ea typeface="ＭＳ ゴシック" panose="020B0609070205080204" pitchFamily="49" charset="-128"/>
              <a:cs typeface="+mn-cs"/>
            </a:rPr>
            <a:t>対応コース</a:t>
          </a:r>
          <a:r>
            <a:rPr kumimoji="1" lang="ja-JP" altLang="en-US" sz="20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となります。</a:t>
          </a:r>
          <a:endParaRPr kumimoji="1" lang="en-US" altLang="ja-JP" sz="2000" b="1" baseline="0">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kumimoji="1" lang="ja-JP" altLang="en-US" sz="2000" b="1" baseline="0">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en-US" sz="2000" b="1" baseline="0">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ＤＸ推進スキル標準対応の訓練における</a:t>
          </a:r>
          <a:r>
            <a:rPr kumimoji="1" lang="ja-JP" altLang="ja-JP" sz="2000" b="1">
              <a:solidFill>
                <a:srgbClr val="0000FF"/>
              </a:solidFill>
              <a:effectLst/>
              <a:latin typeface="ＭＳ ゴシック" panose="020B0609070205080204" pitchFamily="49" charset="-128"/>
              <a:ea typeface="ＭＳ ゴシック" panose="020B0609070205080204" pitchFamily="49" charset="-128"/>
              <a:cs typeface="+mn-cs"/>
            </a:rPr>
            <a:t>基本奨励金の特例措置を希望する場合</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は、</a:t>
          </a:r>
          <a:r>
            <a:rPr kumimoji="1" lang="ja-JP" altLang="en-US" sz="2000" b="1">
              <a:solidFill>
                <a:srgbClr val="FF0000"/>
              </a:solidFill>
              <a:effectLst/>
              <a:latin typeface="ＭＳ ゴシック" panose="020B0609070205080204" pitchFamily="49" charset="-128"/>
              <a:ea typeface="ＭＳ ゴシック" panose="020B0609070205080204" pitchFamily="49" charset="-128"/>
              <a:cs typeface="+mn-cs"/>
            </a:rPr>
            <a:t>様式</a:t>
          </a:r>
          <a:r>
            <a:rPr kumimoji="1" lang="en-US" altLang="ja-JP" sz="2000" b="1">
              <a:solidFill>
                <a:srgbClr val="FF0000"/>
              </a:solidFill>
              <a:effectLst/>
              <a:latin typeface="ＭＳ ゴシック" panose="020B0609070205080204" pitchFamily="49" charset="-128"/>
              <a:ea typeface="ＭＳ ゴシック" panose="020B0609070205080204" pitchFamily="49" charset="-128"/>
              <a:cs typeface="+mn-cs"/>
            </a:rPr>
            <a:t>5</a:t>
          </a:r>
          <a:r>
            <a:rPr kumimoji="1" lang="ja-JP" altLang="en-US" sz="2000" b="1">
              <a:solidFill>
                <a:srgbClr val="FF0000"/>
              </a:solidFill>
              <a:effectLst/>
              <a:latin typeface="ＭＳ ゴシック" panose="020B0609070205080204" pitchFamily="49" charset="-128"/>
              <a:ea typeface="ＭＳ ゴシック" panose="020B0609070205080204" pitchFamily="49" charset="-128"/>
              <a:cs typeface="+mn-cs"/>
            </a:rPr>
            <a:t>号</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の</a:t>
          </a:r>
          <a:r>
            <a:rPr kumimoji="1" lang="ja-JP" altLang="ja-JP" sz="2000" b="1">
              <a:solidFill>
                <a:srgbClr val="FF0000"/>
              </a:solidFill>
              <a:effectLst/>
              <a:latin typeface="ＭＳ ゴシック" panose="020B0609070205080204" pitchFamily="49" charset="-128"/>
              <a:ea typeface="ＭＳ ゴシック" panose="020B0609070205080204" pitchFamily="49" charset="-128"/>
              <a:cs typeface="+mn-cs"/>
            </a:rPr>
            <a:t>③</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に</a:t>
          </a:r>
          <a:r>
            <a:rPr kumimoji="1" lang="ja-JP" altLang="ja-JP" sz="20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を選択</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し</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、訓練概要の最後に</a:t>
          </a:r>
          <a:r>
            <a:rPr kumimoji="1" lang="en-US" altLang="ja-JP" sz="2000" b="1">
              <a:solidFill>
                <a:srgbClr val="FF0000"/>
              </a:solidFill>
              <a:effectLst/>
              <a:latin typeface="ＭＳ ゴシック" panose="020B0609070205080204" pitchFamily="49" charset="-128"/>
              <a:ea typeface="ＭＳ ゴシック" panose="020B0609070205080204" pitchFamily="49" charset="-128"/>
              <a:cs typeface="+mn-cs"/>
            </a:rPr>
            <a:t>【DSS</a:t>
          </a:r>
          <a:r>
            <a:rPr kumimoji="1" lang="ja-JP" altLang="ja-JP" sz="2000" b="1">
              <a:solidFill>
                <a:srgbClr val="FF0000"/>
              </a:solidFill>
              <a:effectLst/>
              <a:latin typeface="ＭＳ ゴシック" panose="020B0609070205080204" pitchFamily="49" charset="-128"/>
              <a:ea typeface="ＭＳ ゴシック" panose="020B0609070205080204" pitchFamily="49" charset="-128"/>
              <a:cs typeface="+mn-cs"/>
            </a:rPr>
            <a:t>対応</a:t>
          </a:r>
          <a:r>
            <a:rPr kumimoji="1" lang="en-US" altLang="ja-JP" sz="20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ja-JP" sz="2000" b="1">
              <a:solidFill>
                <a:schemeClr val="tx1"/>
              </a:solidFill>
              <a:effectLst/>
              <a:latin typeface="ＭＳ ゴシック" panose="020B0609070205080204" pitchFamily="49" charset="-128"/>
              <a:ea typeface="ＭＳ ゴシック" panose="020B0609070205080204" pitchFamily="49" charset="-128"/>
              <a:cs typeface="+mn-cs"/>
            </a:rPr>
            <a:t>を追加してください。</a:t>
          </a:r>
          <a:endParaRPr kumimoji="1" lang="en-US" altLang="ja-JP" sz="2000" b="1">
            <a:solidFill>
              <a:schemeClr val="tx1"/>
            </a:solidFill>
            <a:effectLst/>
            <a:latin typeface="ＭＳ ゴシック" panose="020B0609070205080204" pitchFamily="49" charset="-128"/>
            <a:ea typeface="ＭＳ ゴシック" panose="020B0609070205080204" pitchFamily="49" charset="-128"/>
            <a:cs typeface="+mn-cs"/>
          </a:endParaRPr>
        </a:p>
        <a:p>
          <a:pPr eaLnBrk="1" fontAlgn="auto" latinLnBrk="0" hangingPunct="1"/>
          <a:r>
            <a:rPr kumimoji="1" lang="en-US" altLang="ja-JP" sz="2000" b="1">
              <a:solidFill>
                <a:schemeClr val="tx1"/>
              </a:solidFill>
              <a:effectLst/>
              <a:latin typeface="ＭＳ ゴシック" panose="020B0609070205080204" pitchFamily="49" charset="-128"/>
              <a:ea typeface="ＭＳ ゴシック" panose="020B0609070205080204" pitchFamily="49" charset="-128"/>
              <a:cs typeface="+mn-cs"/>
            </a:rPr>
            <a:t>    ※</a:t>
          </a:r>
          <a:r>
            <a:rPr kumimoji="1" lang="ja-JP" altLang="en-US" sz="2000" b="1">
              <a:solidFill>
                <a:schemeClr val="tx1"/>
              </a:solidFill>
              <a:effectLst/>
              <a:latin typeface="ＭＳ ゴシック" panose="020B0609070205080204" pitchFamily="49" charset="-128"/>
              <a:ea typeface="ＭＳ ゴシック" panose="020B0609070205080204" pitchFamily="49" charset="-128"/>
              <a:cs typeface="+mn-cs"/>
            </a:rPr>
            <a:t>各種奨励金の内容につきましては、「認定申請書を提出するにあたっての留意事項」をご確認ください。</a:t>
          </a:r>
          <a:endParaRPr lang="ja-JP" altLang="ja-JP" sz="2000">
            <a:solidFill>
              <a:schemeClr val="tx1"/>
            </a:solidFill>
            <a:effectLst/>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34</xdr:col>
      <xdr:colOff>160794</xdr:colOff>
      <xdr:row>72</xdr:row>
      <xdr:rowOff>11318</xdr:rowOff>
    </xdr:from>
    <xdr:to>
      <xdr:col>42</xdr:col>
      <xdr:colOff>56584</xdr:colOff>
      <xdr:row>76</xdr:row>
      <xdr:rowOff>169634</xdr:rowOff>
    </xdr:to>
    <xdr:sp macro="" textlink="">
      <xdr:nvSpPr>
        <xdr:cNvPr id="2" name="テキスト ボックス 1"/>
        <xdr:cNvSpPr txBox="1"/>
      </xdr:nvSpPr>
      <xdr:spPr>
        <a:xfrm>
          <a:off x="11703963" y="14440278"/>
          <a:ext cx="3641661" cy="1097614"/>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en-US" altLang="ja-JP" sz="1400"/>
            <a:t>【</a:t>
          </a:r>
          <a:r>
            <a:rPr kumimoji="1" lang="ja-JP" altLang="en-US" sz="1400"/>
            <a:t>実践コース</a:t>
          </a:r>
          <a:r>
            <a:rPr kumimoji="1" lang="en-US" altLang="ja-JP" sz="1400"/>
            <a:t>】</a:t>
          </a:r>
        </a:p>
        <a:p>
          <a:r>
            <a:rPr kumimoji="1" lang="ja-JP" altLang="en-US" sz="1400"/>
            <a:t>４か月目以降の訓練を行わない場合も</a:t>
          </a:r>
          <a:endParaRPr kumimoji="1" lang="en-US" altLang="ja-JP" sz="1400"/>
        </a:p>
        <a:p>
          <a:r>
            <a:rPr kumimoji="1" lang="ja-JP" altLang="en-US" sz="1400" b="1">
              <a:solidFill>
                <a:srgbClr val="FF0000"/>
              </a:solidFill>
            </a:rPr>
            <a:t>行を削除せず、行を非表示に</a:t>
          </a:r>
          <a:r>
            <a:rPr kumimoji="1" lang="ja-JP" altLang="en-US" sz="1400"/>
            <a:t>してください。</a:t>
          </a:r>
        </a:p>
      </xdr:txBody>
    </xdr:sp>
    <xdr:clientData fPrintsWithSheet="0"/>
  </xdr:twoCellAnchor>
  <xdr:twoCellAnchor editAs="oneCell">
    <xdr:from>
      <xdr:col>34</xdr:col>
      <xdr:colOff>135801</xdr:colOff>
      <xdr:row>23</xdr:row>
      <xdr:rowOff>147118</xdr:rowOff>
    </xdr:from>
    <xdr:to>
      <xdr:col>46</xdr:col>
      <xdr:colOff>45269</xdr:colOff>
      <xdr:row>31</xdr:row>
      <xdr:rowOff>147118</xdr:rowOff>
    </xdr:to>
    <xdr:sp macro="" textlink="">
      <xdr:nvSpPr>
        <xdr:cNvPr id="7" name="角丸四角形 6"/>
        <xdr:cNvSpPr/>
      </xdr:nvSpPr>
      <xdr:spPr>
        <a:xfrm>
          <a:off x="11678970" y="4934138"/>
          <a:ext cx="4934140" cy="1312752"/>
        </a:xfrm>
        <a:prstGeom prst="roundRect">
          <a:avLst/>
        </a:prstGeom>
        <a:ln w="38100">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300" b="1">
              <a:latin typeface="+mn-ea"/>
              <a:ea typeface="+mn-ea"/>
            </a:rPr>
            <a:t>＜注意事項＞</a:t>
          </a:r>
          <a:endParaRPr kumimoji="1" lang="en-US" altLang="ja-JP" sz="1300" b="1">
            <a:latin typeface="+mn-ea"/>
            <a:ea typeface="+mn-ea"/>
          </a:endParaRPr>
        </a:p>
        <a:p>
          <a:pPr algn="l"/>
          <a:r>
            <a:rPr kumimoji="1" lang="ja-JP" altLang="en-US" sz="1300"/>
            <a:t>訓練内容は</a:t>
          </a:r>
          <a:r>
            <a:rPr kumimoji="1" lang="ja-JP" altLang="en-US" sz="1300" b="1">
              <a:solidFill>
                <a:srgbClr val="FF0000"/>
              </a:solidFill>
            </a:rPr>
            <a:t>単位月をまたがってセル複写しない</a:t>
          </a:r>
          <a:r>
            <a:rPr kumimoji="1" lang="ja-JP" altLang="en-US" sz="1300"/>
            <a:t>でください。</a:t>
          </a:r>
          <a:endParaRPr kumimoji="1" lang="en-US" altLang="ja-JP" sz="1300"/>
        </a:p>
        <a:p>
          <a:pPr algn="l"/>
          <a:r>
            <a:rPr kumimoji="1" lang="ja-JP" altLang="en-US" sz="1300"/>
            <a:t>単位月をまたがって複写する際は、必ず</a:t>
          </a:r>
          <a:r>
            <a:rPr kumimoji="1" lang="ja-JP" altLang="en-US" sz="1300" b="1" u="sng"/>
            <a:t>値の貼り付け</a:t>
          </a:r>
          <a:r>
            <a:rPr kumimoji="1" lang="ja-JP" altLang="en-US" sz="1300"/>
            <a:t>で</a:t>
          </a:r>
          <a:endParaRPr kumimoji="1" lang="en-US" altLang="ja-JP" sz="1300"/>
        </a:p>
        <a:p>
          <a:pPr algn="l"/>
          <a:r>
            <a:rPr kumimoji="1" lang="ja-JP" altLang="en-US" sz="1300"/>
            <a:t>行ってください。</a:t>
          </a:r>
          <a:r>
            <a:rPr kumimoji="1" lang="ja-JP" altLang="en-US" sz="1300" b="1">
              <a:solidFill>
                <a:srgbClr val="FF0000"/>
              </a:solidFill>
            </a:rPr>
            <a:t>各セルの色が崩れます。</a:t>
          </a:r>
        </a:p>
      </xdr:txBody>
    </xdr:sp>
    <xdr:clientData fPrintsWithSheet="0"/>
  </xdr:twoCellAnchor>
  <xdr:twoCellAnchor>
    <xdr:from>
      <xdr:col>0</xdr:col>
      <xdr:colOff>66681</xdr:colOff>
      <xdr:row>0</xdr:row>
      <xdr:rowOff>101600</xdr:rowOff>
    </xdr:from>
    <xdr:to>
      <xdr:col>9</xdr:col>
      <xdr:colOff>202406</xdr:colOff>
      <xdr:row>2</xdr:row>
      <xdr:rowOff>76200</xdr:rowOff>
    </xdr:to>
    <xdr:sp macro="" textlink="">
      <xdr:nvSpPr>
        <xdr:cNvPr id="5" name="角丸四角形 4"/>
        <xdr:cNvSpPr/>
      </xdr:nvSpPr>
      <xdr:spPr>
        <a:xfrm>
          <a:off x="66681" y="101600"/>
          <a:ext cx="3231350" cy="427038"/>
        </a:xfrm>
        <a:prstGeom prst="roundRect">
          <a:avLst/>
        </a:prstGeom>
        <a:solidFill>
          <a:srgbClr val="CCECFF">
            <a:alpha val="62000"/>
          </a:srgbClr>
        </a:solid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HG丸ｺﾞｼｯｸM-PRO" panose="020F0600000000000000" pitchFamily="50" charset="-128"/>
              <a:ea typeface="HG丸ｺﾞｼｯｸM-PRO" panose="020F0600000000000000" pitchFamily="50" charset="-128"/>
            </a:rPr>
            <a:t>ハローワーク来所日</a:t>
          </a:r>
          <a:endParaRPr kumimoji="1" lang="en-US" altLang="ja-JP" sz="1200" b="1">
            <a:solidFill>
              <a:srgbClr val="FF0000"/>
            </a:solidFill>
            <a:latin typeface="HG丸ｺﾞｼｯｸM-PRO" panose="020F0600000000000000" pitchFamily="50" charset="-128"/>
            <a:ea typeface="HG丸ｺﾞｼｯｸM-PRO" panose="020F0600000000000000" pitchFamily="50"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4</xdr:col>
          <xdr:colOff>314325</xdr:colOff>
          <xdr:row>0</xdr:row>
          <xdr:rowOff>180975</xdr:rowOff>
        </xdr:from>
        <xdr:to>
          <xdr:col>8</xdr:col>
          <xdr:colOff>314325</xdr:colOff>
          <xdr:row>1</xdr:row>
          <xdr:rowOff>228600</xdr:rowOff>
        </xdr:to>
        <xdr:sp macro="" textlink="">
          <xdr:nvSpPr>
            <xdr:cNvPr id="509977" name="来所日選択" hidden="1">
              <a:extLst>
                <a:ext uri="{63B3BB69-23CF-44E3-9099-C40C66FF867C}">
                  <a14:compatExt spid="_x0000_s509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34</xdr:col>
      <xdr:colOff>90534</xdr:colOff>
      <xdr:row>49</xdr:row>
      <xdr:rowOff>147118</xdr:rowOff>
    </xdr:from>
    <xdr:to>
      <xdr:col>41</xdr:col>
      <xdr:colOff>325829</xdr:colOff>
      <xdr:row>54</xdr:row>
      <xdr:rowOff>158317</xdr:rowOff>
    </xdr:to>
    <xdr:sp macro="" textlink="">
      <xdr:nvSpPr>
        <xdr:cNvPr id="8" name="テキスト ボックス 7"/>
        <xdr:cNvSpPr txBox="1"/>
      </xdr:nvSpPr>
      <xdr:spPr>
        <a:xfrm>
          <a:off x="11633703" y="9890911"/>
          <a:ext cx="3641661" cy="1097614"/>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en-US" altLang="ja-JP" sz="1400"/>
            <a:t>【</a:t>
          </a:r>
          <a:r>
            <a:rPr kumimoji="1" lang="ja-JP" altLang="en-US" sz="1400"/>
            <a:t>基礎コース</a:t>
          </a:r>
          <a:r>
            <a:rPr kumimoji="1" lang="en-US" altLang="ja-JP" sz="1400"/>
            <a:t>】</a:t>
          </a:r>
        </a:p>
        <a:p>
          <a:r>
            <a:rPr kumimoji="1" lang="en-US" altLang="ja-JP" sz="1400"/>
            <a:t>3</a:t>
          </a:r>
          <a:r>
            <a:rPr kumimoji="1" lang="ja-JP" altLang="en-US" sz="1400"/>
            <a:t>か月目以降の訓練を行わない場合もは、</a:t>
          </a:r>
          <a:endParaRPr kumimoji="1" lang="en-US" altLang="ja-JP" sz="1400"/>
        </a:p>
        <a:p>
          <a:r>
            <a:rPr kumimoji="1" lang="ja-JP" altLang="en-US" sz="1400" b="1">
              <a:solidFill>
                <a:srgbClr val="FF0000"/>
              </a:solidFill>
            </a:rPr>
            <a:t>行を削除せず、行を非表示に</a:t>
          </a:r>
          <a:r>
            <a:rPr kumimoji="1" lang="ja-JP" altLang="en-US" sz="1400"/>
            <a:t>してください。</a:t>
          </a:r>
        </a:p>
      </xdr:txBody>
    </xdr:sp>
    <xdr:clientData fPrintsWithSheet="0"/>
  </xdr:twoCellAnchor>
  <xdr:twoCellAnchor>
    <xdr:from>
      <xdr:col>34</xdr:col>
      <xdr:colOff>192386</xdr:colOff>
      <xdr:row>94</xdr:row>
      <xdr:rowOff>90535</xdr:rowOff>
    </xdr:from>
    <xdr:to>
      <xdr:col>42</xdr:col>
      <xdr:colOff>88176</xdr:colOff>
      <xdr:row>99</xdr:row>
      <xdr:rowOff>56466</xdr:rowOff>
    </xdr:to>
    <xdr:sp macro="" textlink="">
      <xdr:nvSpPr>
        <xdr:cNvPr id="9" name="テキスト ボックス 8"/>
        <xdr:cNvSpPr txBox="1"/>
      </xdr:nvSpPr>
      <xdr:spPr>
        <a:xfrm>
          <a:off x="11735555" y="19057545"/>
          <a:ext cx="3641661" cy="1097614"/>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en-US" altLang="ja-JP" sz="1400"/>
            <a:t>【</a:t>
          </a:r>
          <a:r>
            <a:rPr kumimoji="1" lang="ja-JP" altLang="en-US" sz="1400"/>
            <a:t>実践コース</a:t>
          </a:r>
          <a:r>
            <a:rPr kumimoji="1" lang="en-US" altLang="ja-JP" sz="1400"/>
            <a:t>】</a:t>
          </a:r>
        </a:p>
        <a:p>
          <a:r>
            <a:rPr kumimoji="1" lang="en-US" altLang="ja-JP" sz="1400"/>
            <a:t>5</a:t>
          </a:r>
          <a:r>
            <a:rPr kumimoji="1" lang="ja-JP" altLang="en-US" sz="1400"/>
            <a:t>か月目以降の訓練を行わない場合も</a:t>
          </a:r>
          <a:endParaRPr kumimoji="1" lang="en-US" altLang="ja-JP" sz="1400"/>
        </a:p>
        <a:p>
          <a:r>
            <a:rPr kumimoji="1" lang="ja-JP" altLang="en-US" sz="1400" b="1">
              <a:solidFill>
                <a:srgbClr val="FF0000"/>
              </a:solidFill>
            </a:rPr>
            <a:t>行を削除せず、行を非表示に</a:t>
          </a:r>
          <a:r>
            <a:rPr kumimoji="1" lang="ja-JP" altLang="en-US" sz="1400"/>
            <a:t>してください。</a:t>
          </a:r>
        </a:p>
      </xdr:txBody>
    </xdr:sp>
    <xdr:clientData fPrintsWithSheet="0"/>
  </xdr:twoCellAnchor>
  <xdr:twoCellAnchor>
    <xdr:from>
      <xdr:col>34</xdr:col>
      <xdr:colOff>158435</xdr:colOff>
      <xdr:row>115</xdr:row>
      <xdr:rowOff>33951</xdr:rowOff>
    </xdr:from>
    <xdr:to>
      <xdr:col>42</xdr:col>
      <xdr:colOff>54225</xdr:colOff>
      <xdr:row>119</xdr:row>
      <xdr:rowOff>226219</xdr:rowOff>
    </xdr:to>
    <xdr:sp macro="" textlink="">
      <xdr:nvSpPr>
        <xdr:cNvPr id="10" name="テキスト ボックス 9"/>
        <xdr:cNvSpPr txBox="1"/>
      </xdr:nvSpPr>
      <xdr:spPr>
        <a:xfrm>
          <a:off x="11701604" y="23505060"/>
          <a:ext cx="3641661" cy="1097614"/>
        </a:xfrm>
        <a:prstGeom prst="rect">
          <a:avLst/>
        </a:prstGeom>
        <a:solidFill>
          <a:schemeClr val="lt1"/>
        </a:solidFill>
        <a:ln w="508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r>
            <a:rPr kumimoji="1" lang="en-US" altLang="ja-JP" sz="1400"/>
            <a:t>【</a:t>
          </a:r>
          <a:r>
            <a:rPr kumimoji="1" lang="ja-JP" altLang="en-US" sz="1400"/>
            <a:t>実践コース</a:t>
          </a:r>
          <a:r>
            <a:rPr kumimoji="1" lang="en-US" altLang="ja-JP" sz="1400"/>
            <a:t>】</a:t>
          </a:r>
        </a:p>
        <a:p>
          <a:r>
            <a:rPr kumimoji="1" lang="en-US" altLang="ja-JP" sz="1400"/>
            <a:t>6</a:t>
          </a:r>
          <a:r>
            <a:rPr kumimoji="1" lang="ja-JP" altLang="en-US" sz="1400"/>
            <a:t>か月目以降の訓練を行わない場合も</a:t>
          </a:r>
          <a:endParaRPr kumimoji="1" lang="en-US" altLang="ja-JP" sz="1400"/>
        </a:p>
        <a:p>
          <a:r>
            <a:rPr kumimoji="1" lang="ja-JP" altLang="en-US" sz="1400" b="1">
              <a:solidFill>
                <a:srgbClr val="FF0000"/>
              </a:solidFill>
            </a:rPr>
            <a:t>行を削除せず、行を非表示に</a:t>
          </a:r>
          <a:r>
            <a:rPr kumimoji="1" lang="ja-JP" altLang="en-US" sz="1400"/>
            <a:t>してください。</a:t>
          </a:r>
        </a:p>
      </xdr:txBody>
    </xdr:sp>
    <xdr:clientData fPrintsWithSheet="0"/>
  </xdr:twoCellAnchor>
  <xdr:twoCellAnchor editAs="oneCell">
    <xdr:from>
      <xdr:col>34</xdr:col>
      <xdr:colOff>45266</xdr:colOff>
      <xdr:row>1</xdr:row>
      <xdr:rowOff>215020</xdr:rowOff>
    </xdr:from>
    <xdr:to>
      <xdr:col>47</xdr:col>
      <xdr:colOff>961931</xdr:colOff>
      <xdr:row>10</xdr:row>
      <xdr:rowOff>158437</xdr:rowOff>
    </xdr:to>
    <xdr:sp macro="" textlink="">
      <xdr:nvSpPr>
        <xdr:cNvPr id="11" name="角丸四角形 10"/>
        <xdr:cNvSpPr/>
      </xdr:nvSpPr>
      <xdr:spPr>
        <a:xfrm>
          <a:off x="11588435" y="430040"/>
          <a:ext cx="6280842" cy="1833328"/>
        </a:xfrm>
        <a:prstGeom prst="roundRect">
          <a:avLst/>
        </a:prstGeom>
        <a:solidFill>
          <a:srgbClr val="FFFFD5"/>
        </a:solidFill>
        <a:ln w="31750"/>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ja-JP" altLang="en-US" sz="1200" b="1">
              <a:latin typeface="ＭＳ ゴシック" panose="020B0609070205080204" pitchFamily="49" charset="-128"/>
              <a:ea typeface="ＭＳ ゴシック" panose="020B0609070205080204" pitchFamily="49" charset="-128"/>
            </a:rPr>
            <a:t>　横列</a:t>
          </a:r>
          <a:r>
            <a:rPr kumimoji="1" lang="en-US" altLang="ja-JP" sz="1200" b="1">
              <a:latin typeface="ＭＳ ゴシック" panose="020B0609070205080204" pitchFamily="49" charset="-128"/>
              <a:ea typeface="ＭＳ ゴシック" panose="020B0609070205080204" pitchFamily="49" charset="-128"/>
            </a:rPr>
            <a:t>AH</a:t>
          </a:r>
          <a:r>
            <a:rPr kumimoji="1" lang="ja-JP" altLang="en-US" sz="1200" b="1">
              <a:latin typeface="ＭＳ ゴシック" panose="020B0609070205080204" pitchFamily="49" charset="-128"/>
              <a:ea typeface="ＭＳ ゴシック" panose="020B0609070205080204" pitchFamily="49" charset="-128"/>
            </a:rPr>
            <a:t>行の</a:t>
          </a:r>
          <a:r>
            <a:rPr kumimoji="1" lang="ja-JP" altLang="en-US" sz="1200" b="1">
              <a:solidFill>
                <a:srgbClr val="FF0000"/>
              </a:solidFill>
              <a:latin typeface="ＭＳ ゴシック" panose="020B0609070205080204" pitchFamily="49" charset="-128"/>
              <a:ea typeface="ＭＳ ゴシック" panose="020B0609070205080204" pitchFamily="49" charset="-128"/>
            </a:rPr>
            <a:t>行番が続いていないところは非表示</a:t>
          </a:r>
          <a:r>
            <a:rPr kumimoji="1" lang="ja-JP" altLang="en-US" sz="1200" b="1">
              <a:latin typeface="ＭＳ ゴシック" panose="020B0609070205080204" pitchFamily="49" charset="-128"/>
              <a:ea typeface="ＭＳ ゴシック" panose="020B0609070205080204" pitchFamily="49" charset="-128"/>
            </a:rPr>
            <a:t>になっています。</a:t>
          </a:r>
          <a:endParaRPr kumimoji="1" lang="en-US" altLang="ja-JP" sz="1200" b="1">
            <a:latin typeface="ＭＳ ゴシック" panose="020B0609070205080204" pitchFamily="49" charset="-128"/>
            <a:ea typeface="ＭＳ ゴシック" panose="020B0609070205080204" pitchFamily="49" charset="-128"/>
          </a:endParaRPr>
        </a:p>
        <a:p>
          <a:pPr algn="l"/>
          <a:r>
            <a:rPr kumimoji="1" lang="ja-JP" altLang="en-US" sz="1200" b="1">
              <a:solidFill>
                <a:srgbClr val="0000FF"/>
              </a:solidFill>
              <a:latin typeface="ＭＳ ゴシック" panose="020B0609070205080204" pitchFamily="49" charset="-128"/>
              <a:ea typeface="ＭＳ ゴシック" panose="020B0609070205080204" pitchFamily="49" charset="-128"/>
            </a:rPr>
            <a:t>　必要に応じて縦行の再表示を行ってください。</a:t>
          </a:r>
          <a:endParaRPr kumimoji="1" lang="en-US" altLang="ja-JP" sz="1200" b="1">
            <a:solidFill>
              <a:srgbClr val="0000FF"/>
            </a:solidFill>
            <a:latin typeface="ＭＳ ゴシック" panose="020B0609070205080204" pitchFamily="49" charset="-128"/>
            <a:ea typeface="ＭＳ ゴシック" panose="020B0609070205080204" pitchFamily="49" charset="-128"/>
          </a:endParaRPr>
        </a:p>
        <a:p>
          <a:pPr algn="l"/>
          <a:endParaRPr kumimoji="1" lang="en-US" altLang="ja-JP" sz="12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　</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行または列の</a:t>
          </a:r>
          <a:r>
            <a:rPr kumimoji="1" lang="ja-JP" altLang="en-US" sz="1200" b="1">
              <a:solidFill>
                <a:srgbClr val="FF0000"/>
              </a:solidFill>
              <a:latin typeface="ＭＳ ゴシック" panose="020B0609070205080204" pitchFamily="49" charset="-128"/>
              <a:ea typeface="ＭＳ ゴシック" panose="020B0609070205080204" pitchFamily="49" charset="-128"/>
            </a:rPr>
            <a:t>追加、削除を絶対に行わない</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でください。</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　</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行を</a:t>
          </a:r>
          <a:r>
            <a:rPr kumimoji="1" lang="ja-JP" altLang="en-US" sz="1200" b="1">
              <a:solidFill>
                <a:srgbClr val="FF0000"/>
              </a:solidFill>
              <a:latin typeface="ＭＳ ゴシック" panose="020B0609070205080204" pitchFamily="49" charset="-128"/>
              <a:ea typeface="ＭＳ ゴシック" panose="020B0609070205080204" pitchFamily="49" charset="-128"/>
            </a:rPr>
            <a:t>追加・削除せず、縦・横の行の高さや幅で訓練内容等の調節</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をお願いします。</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200" b="1">
              <a:solidFill>
                <a:srgbClr val="0000FF"/>
              </a:solidFill>
              <a:latin typeface="ＭＳ ゴシック" panose="020B0609070205080204" pitchFamily="49" charset="-128"/>
              <a:ea typeface="ＭＳ ゴシック" panose="020B0609070205080204" pitchFamily="49" charset="-128"/>
            </a:rPr>
            <a:t>追加・削除を行いますと、最下部、各所の計算欄が、全て計算できなくなります。</a:t>
          </a:r>
          <a:endParaRPr kumimoji="1" lang="en-US" altLang="ja-JP" sz="12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twoCellAnchor editAs="oneCell">
    <xdr:from>
      <xdr:col>34</xdr:col>
      <xdr:colOff>135798</xdr:colOff>
      <xdr:row>13</xdr:row>
      <xdr:rowOff>22633</xdr:rowOff>
    </xdr:from>
    <xdr:to>
      <xdr:col>46</xdr:col>
      <xdr:colOff>203701</xdr:colOff>
      <xdr:row>19</xdr:row>
      <xdr:rowOff>56582</xdr:rowOff>
    </xdr:to>
    <xdr:sp macro="" textlink="">
      <xdr:nvSpPr>
        <xdr:cNvPr id="12" name="左矢印吹き出し 11"/>
        <xdr:cNvSpPr/>
      </xdr:nvSpPr>
      <xdr:spPr>
        <a:xfrm>
          <a:off x="11678967" y="2806573"/>
          <a:ext cx="5092575" cy="1120365"/>
        </a:xfrm>
        <a:prstGeom prst="leftArrowCallout">
          <a:avLst>
            <a:gd name="adj1" fmla="val 45290"/>
            <a:gd name="adj2" fmla="val 41246"/>
            <a:gd name="adj3" fmla="val 20887"/>
            <a:gd name="adj4" fmla="val 92354"/>
          </a:avLst>
        </a:prstGeom>
        <a:solidFill>
          <a:srgbClr val="FFFFE5"/>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ja-JP" altLang="en-US" sz="1300" b="1">
              <a:solidFill>
                <a:srgbClr val="0000FF"/>
              </a:solidFill>
              <a:effectLst/>
              <a:latin typeface="ＭＳ ゴシック" panose="020B0609070205080204" pitchFamily="49" charset="-128"/>
              <a:ea typeface="ＭＳ ゴシック" panose="020B0609070205080204" pitchFamily="49" charset="-128"/>
              <a:cs typeface="+mn-cs"/>
            </a:rPr>
            <a:t>複数月にまたがって「能開講習」をおこなう場合には、</a:t>
          </a:r>
        </a:p>
        <a:p>
          <a:r>
            <a:rPr kumimoji="1" lang="ja-JP" altLang="en-US" sz="1300" b="1">
              <a:solidFill>
                <a:srgbClr val="0000FF"/>
              </a:solidFill>
              <a:effectLst/>
              <a:latin typeface="ＭＳ ゴシック" panose="020B0609070205080204" pitchFamily="49" charset="-128"/>
              <a:ea typeface="ＭＳ ゴシック" panose="020B0609070205080204" pitchFamily="49" charset="-128"/>
              <a:cs typeface="+mn-cs"/>
            </a:rPr>
            <a:t>能開講習専用の行に</a:t>
          </a:r>
          <a:r>
            <a:rPr kumimoji="1" lang="en-US" altLang="ja-JP" sz="13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300" b="1">
              <a:solidFill>
                <a:srgbClr val="FF0000"/>
              </a:solidFill>
              <a:effectLst/>
              <a:latin typeface="ＭＳ ゴシック" panose="020B0609070205080204" pitchFamily="49" charset="-128"/>
              <a:ea typeface="ＭＳ ゴシック" panose="020B0609070205080204" pitchFamily="49" charset="-128"/>
              <a:cs typeface="+mn-cs"/>
            </a:rPr>
            <a:t>を設定</a:t>
          </a:r>
          <a:r>
            <a:rPr kumimoji="1" lang="ja-JP" altLang="en-US" sz="1300" b="1">
              <a:solidFill>
                <a:srgbClr val="0000FF"/>
              </a:solidFill>
              <a:effectLst/>
              <a:latin typeface="ＭＳ ゴシック" panose="020B0609070205080204" pitchFamily="49" charset="-128"/>
              <a:ea typeface="ＭＳ ゴシック" panose="020B0609070205080204" pitchFamily="49" charset="-128"/>
              <a:cs typeface="+mn-cs"/>
            </a:rPr>
            <a:t>してください。</a:t>
          </a:r>
          <a:endParaRPr kumimoji="1" lang="en-US" altLang="ja-JP" sz="1300" b="1">
            <a:solidFill>
              <a:srgbClr val="0000FF"/>
            </a:solidFill>
            <a:effectLst/>
            <a:latin typeface="ＭＳ ゴシック" panose="020B0609070205080204" pitchFamily="49" charset="-128"/>
            <a:ea typeface="ＭＳ ゴシック" panose="020B0609070205080204" pitchFamily="49" charset="-128"/>
            <a:cs typeface="+mn-cs"/>
          </a:endParaRPr>
        </a:p>
        <a:p>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1</a:t>
          </a: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か月目で能開講習を終える場合には、丸は不要です。</a:t>
          </a:r>
          <a:endParaRPr lang="ja-JP" altLang="ja-JP" sz="1300" b="1">
            <a:solidFill>
              <a:srgbClr val="FF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32</xdr:col>
      <xdr:colOff>169752</xdr:colOff>
      <xdr:row>152</xdr:row>
      <xdr:rowOff>79218</xdr:rowOff>
    </xdr:from>
    <xdr:to>
      <xdr:col>44</xdr:col>
      <xdr:colOff>237655</xdr:colOff>
      <xdr:row>169</xdr:row>
      <xdr:rowOff>181068</xdr:rowOff>
    </xdr:to>
    <xdr:sp macro="" textlink="">
      <xdr:nvSpPr>
        <xdr:cNvPr id="13" name="左矢印吹き出し 12"/>
        <xdr:cNvSpPr/>
      </xdr:nvSpPr>
      <xdr:spPr>
        <a:xfrm>
          <a:off x="11033911" y="31042069"/>
          <a:ext cx="5092575" cy="1120365"/>
        </a:xfrm>
        <a:prstGeom prst="leftArrowCallout">
          <a:avLst>
            <a:gd name="adj1" fmla="val 45290"/>
            <a:gd name="adj2" fmla="val 41246"/>
            <a:gd name="adj3" fmla="val 20887"/>
            <a:gd name="adj4" fmla="val 92354"/>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ja-JP" altLang="en-US" sz="1100" b="0">
              <a:solidFill>
                <a:srgbClr val="0000FF"/>
              </a:solidFill>
              <a:effectLst/>
              <a:latin typeface="ＭＳ ゴシック" panose="020B0609070205080204" pitchFamily="49" charset="-128"/>
              <a:ea typeface="ＭＳ ゴシック" panose="020B0609070205080204" pitchFamily="49" charset="-128"/>
              <a:cs typeface="+mn-cs"/>
            </a:rPr>
            <a:t>「</a:t>
          </a:r>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7</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限目・質疑応答</a:t>
          </a:r>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(7</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限目後</a:t>
          </a:r>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」は、非表示にしています。</a:t>
          </a:r>
        </a:p>
        <a:p>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155</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行から</a:t>
          </a:r>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156</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行にありますので、必要な場合に再表示してください。</a:t>
          </a:r>
        </a:p>
        <a:p>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「時間割表②・③」は、非表示にしています。</a:t>
          </a:r>
        </a:p>
        <a:p>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158</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行から</a:t>
          </a:r>
          <a:r>
            <a:rPr kumimoji="1" lang="en-US" altLang="ja-JP" sz="1100" b="0">
              <a:solidFill>
                <a:sysClr val="windowText" lastClr="000000"/>
              </a:solidFill>
              <a:effectLst/>
              <a:latin typeface="ＭＳ ゴシック" panose="020B0609070205080204" pitchFamily="49" charset="-128"/>
              <a:ea typeface="ＭＳ ゴシック" panose="020B0609070205080204" pitchFamily="49" charset="-128"/>
              <a:cs typeface="+mn-cs"/>
            </a:rPr>
            <a:t>168</a:t>
          </a:r>
          <a:r>
            <a:rPr kumimoji="1" lang="ja-JP" altLang="en-US" sz="1100" b="0">
              <a:solidFill>
                <a:sysClr val="windowText" lastClr="000000"/>
              </a:solidFill>
              <a:effectLst/>
              <a:latin typeface="ＭＳ ゴシック" panose="020B0609070205080204" pitchFamily="49" charset="-128"/>
              <a:ea typeface="ＭＳ ゴシック" panose="020B0609070205080204" pitchFamily="49" charset="-128"/>
              <a:cs typeface="+mn-cs"/>
            </a:rPr>
            <a:t>行にありますので、必要な場合は再表示してください。</a:t>
          </a:r>
        </a:p>
        <a:p>
          <a:r>
            <a:rPr kumimoji="1" lang="en-US" altLang="ja-JP" sz="1100" b="0">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en-US" sz="1100" b="0">
              <a:solidFill>
                <a:srgbClr val="0000FF"/>
              </a:solidFill>
              <a:effectLst/>
              <a:latin typeface="ＭＳ ゴシック" panose="020B0609070205080204" pitchFamily="49" charset="-128"/>
              <a:ea typeface="ＭＳ ゴシック" panose="020B0609070205080204" pitchFamily="49" charset="-128"/>
              <a:cs typeface="+mn-cs"/>
            </a:rPr>
            <a:t>「時間割表③」は、申請時に記入しないようにしてください。</a:t>
          </a:r>
          <a:endParaRPr lang="ja-JP" altLang="ja-JP" sz="1100" b="0">
            <a:solidFill>
              <a:srgbClr val="0000FF"/>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36</xdr:col>
      <xdr:colOff>79219</xdr:colOff>
      <xdr:row>171</xdr:row>
      <xdr:rowOff>203703</xdr:rowOff>
    </xdr:from>
    <xdr:to>
      <xdr:col>47</xdr:col>
      <xdr:colOff>384773</xdr:colOff>
      <xdr:row>177</xdr:row>
      <xdr:rowOff>-1</xdr:rowOff>
    </xdr:to>
    <xdr:sp macro="" textlink="">
      <xdr:nvSpPr>
        <xdr:cNvPr id="14" name="左矢印吹き出し 13"/>
        <xdr:cNvSpPr/>
      </xdr:nvSpPr>
      <xdr:spPr>
        <a:xfrm>
          <a:off x="13093575" y="32637743"/>
          <a:ext cx="4198544" cy="1154316"/>
        </a:xfrm>
        <a:prstGeom prst="leftArrowCallout">
          <a:avLst>
            <a:gd name="adj1" fmla="val 45290"/>
            <a:gd name="adj2" fmla="val 41246"/>
            <a:gd name="adj3" fmla="val 20887"/>
            <a:gd name="adj4" fmla="val 92085"/>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en-US" altLang="ja-JP" sz="11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ja-JP" altLang="en-US" sz="1100" b="1">
              <a:solidFill>
                <a:sysClr val="windowText" lastClr="000000"/>
              </a:solidFill>
              <a:effectLst/>
              <a:latin typeface="ＭＳ ゴシック" panose="020B0609070205080204" pitchFamily="49" charset="-128"/>
              <a:ea typeface="ＭＳ ゴシック" panose="020B0609070205080204" pitchFamily="49" charset="-128"/>
              <a:cs typeface="+mn-cs"/>
            </a:rPr>
            <a:t>機構処理欄について</a:t>
          </a:r>
          <a:endParaRPr kumimoji="1" lang="en-US" altLang="ja-JP" sz="11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r>
            <a:rPr kumimoji="1" lang="ja-JP" altLang="en-US" sz="1100" b="1">
              <a:solidFill>
                <a:srgbClr val="FF0000"/>
              </a:solidFill>
              <a:effectLst/>
              <a:latin typeface="ＭＳ ゴシック" panose="020B0609070205080204" pitchFamily="49" charset="-128"/>
              <a:ea typeface="ＭＳ ゴシック" panose="020B0609070205080204" pitchFamily="49" charset="-128"/>
              <a:cs typeface="+mn-cs"/>
            </a:rPr>
            <a:t>　関数を指定していますので、削除しないでください。</a:t>
          </a:r>
          <a:endPar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endParaRPr>
        </a:p>
        <a:p>
          <a:r>
            <a:rPr kumimoji="1" lang="ja-JP" altLang="en-US" sz="1100" b="1">
              <a:solidFill>
                <a:srgbClr val="FF0000"/>
              </a:solidFill>
              <a:effectLst/>
              <a:latin typeface="ＭＳ ゴシック" panose="020B0609070205080204" pitchFamily="49" charset="-128"/>
              <a:ea typeface="ＭＳ ゴシック" panose="020B0609070205080204" pitchFamily="49" charset="-128"/>
              <a:cs typeface="+mn-cs"/>
            </a:rPr>
            <a:t>　関数を削除して、数値を直接入力することは厳禁です。</a:t>
          </a:r>
          <a:endParaRPr lang="ja-JP" altLang="ja-JP" sz="1100" b="1">
            <a:solidFill>
              <a:srgbClr val="FF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1</xdr:col>
      <xdr:colOff>338667</xdr:colOff>
      <xdr:row>161</xdr:row>
      <xdr:rowOff>159154</xdr:rowOff>
    </xdr:from>
    <xdr:to>
      <xdr:col>10</xdr:col>
      <xdr:colOff>1649942</xdr:colOff>
      <xdr:row>166</xdr:row>
      <xdr:rowOff>178594</xdr:rowOff>
    </xdr:to>
    <xdr:sp macro="" textlink="">
      <xdr:nvSpPr>
        <xdr:cNvPr id="8" name="正方形/長方形 7"/>
        <xdr:cNvSpPr/>
      </xdr:nvSpPr>
      <xdr:spPr>
        <a:xfrm>
          <a:off x="1067925" y="19596107"/>
          <a:ext cx="10062369" cy="91240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editAs="oneCell">
    <xdr:from>
      <xdr:col>8</xdr:col>
      <xdr:colOff>1473450</xdr:colOff>
      <xdr:row>1</xdr:row>
      <xdr:rowOff>14333</xdr:rowOff>
    </xdr:from>
    <xdr:to>
      <xdr:col>15</xdr:col>
      <xdr:colOff>56583</xdr:colOff>
      <xdr:row>2</xdr:row>
      <xdr:rowOff>195402</xdr:rowOff>
    </xdr:to>
    <xdr:sp macro="" textlink="">
      <xdr:nvSpPr>
        <xdr:cNvPr id="4" name="角丸四角形 3"/>
        <xdr:cNvSpPr/>
      </xdr:nvSpPr>
      <xdr:spPr>
        <a:xfrm>
          <a:off x="9904490" y="285937"/>
          <a:ext cx="4467886" cy="452673"/>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en-US" altLang="ja-JP" sz="1400" b="1">
              <a:solidFill>
                <a:srgbClr val="0000FF"/>
              </a:solidFill>
              <a:latin typeface="ＭＳ ゴシック" panose="020B0609070205080204" pitchFamily="49" charset="-128"/>
              <a:ea typeface="ＭＳ ゴシック" panose="020B0609070205080204" pitchFamily="49" charset="-128"/>
            </a:rPr>
            <a:t>※</a:t>
          </a:r>
          <a:r>
            <a:rPr kumimoji="1" lang="ja-JP" altLang="ja-JP" sz="1400" b="1">
              <a:solidFill>
                <a:srgbClr val="0000FF"/>
              </a:solidFill>
              <a:effectLst/>
              <a:latin typeface="ＭＳ ゴシック" panose="020B0609070205080204" pitchFamily="49" charset="-128"/>
              <a:ea typeface="ＭＳ ゴシック" panose="020B0609070205080204" pitchFamily="49" charset="-128"/>
              <a:cs typeface="+mn-cs"/>
            </a:rPr>
            <a:t>様式</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7-1</a:t>
          </a:r>
          <a:r>
            <a:rPr kumimoji="1" lang="ja-JP" altLang="ja-JP" sz="1400" b="1">
              <a:solidFill>
                <a:srgbClr val="0000FF"/>
              </a:solidFill>
              <a:effectLst/>
              <a:latin typeface="ＭＳ ゴシック" panose="020B0609070205080204" pitchFamily="49" charset="-128"/>
              <a:ea typeface="ＭＳ ゴシック" panose="020B0609070205080204" pitchFamily="49" charset="-128"/>
              <a:cs typeface="+mn-cs"/>
            </a:rPr>
            <a:t>号を提出の際は</a:t>
          </a: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ja-JP" sz="1400" b="1">
              <a:solidFill>
                <a:srgbClr val="FF0000"/>
              </a:solidFill>
              <a:effectLst/>
              <a:latin typeface="ＭＳ ゴシック" panose="020B0609070205080204" pitchFamily="49" charset="-128"/>
              <a:ea typeface="ＭＳ ゴシック" panose="020B0609070205080204" pitchFamily="49" charset="-128"/>
              <a:cs typeface="+mn-cs"/>
            </a:rPr>
            <a:t>両面印刷</a:t>
          </a:r>
          <a:r>
            <a:rPr kumimoji="1" lang="ja-JP" altLang="ja-JP" sz="1400" b="1">
              <a:solidFill>
                <a:srgbClr val="0000FF"/>
              </a:solidFill>
              <a:effectLst/>
              <a:latin typeface="ＭＳ ゴシック" panose="020B0609070205080204" pitchFamily="49" charset="-128"/>
              <a:ea typeface="ＭＳ ゴシック" panose="020B0609070205080204" pitchFamily="49" charset="-128"/>
              <a:cs typeface="+mn-cs"/>
            </a:rPr>
            <a:t>してください</a:t>
          </a:r>
          <a:endParaRPr lang="ja-JP" altLang="ja-JP" sz="1400">
            <a:solidFill>
              <a:srgbClr val="0000FF"/>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14</xdr:col>
      <xdr:colOff>190125</xdr:colOff>
      <xdr:row>4</xdr:row>
      <xdr:rowOff>45269</xdr:rowOff>
    </xdr:from>
    <xdr:to>
      <xdr:col>15</xdr:col>
      <xdr:colOff>2185658</xdr:colOff>
      <xdr:row>20</xdr:row>
      <xdr:rowOff>33951</xdr:rowOff>
    </xdr:to>
    <xdr:sp macro="" textlink="">
      <xdr:nvSpPr>
        <xdr:cNvPr id="5" name="角丸四角形 4"/>
        <xdr:cNvSpPr/>
      </xdr:nvSpPr>
      <xdr:spPr>
        <a:xfrm>
          <a:off x="13159214" y="1222219"/>
          <a:ext cx="3342237" cy="1969128"/>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3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Ｍ列の</a:t>
          </a:r>
          <a:r>
            <a:rPr kumimoji="1" lang="ja-JP" altLang="en-US" sz="1300" b="1">
              <a:solidFill>
                <a:srgbClr val="FF0000"/>
              </a:solidFill>
              <a:latin typeface="ＭＳ ゴシック" panose="020B0609070205080204" pitchFamily="49" charset="-128"/>
              <a:ea typeface="ＭＳ ゴシック" panose="020B0609070205080204" pitchFamily="49" charset="-128"/>
            </a:rPr>
            <a:t>行番号が続いていない</a:t>
          </a:r>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300" b="1">
              <a:solidFill>
                <a:srgbClr val="FF0000"/>
              </a:solidFill>
              <a:latin typeface="ＭＳ ゴシック" panose="020B0609070205080204" pitchFamily="49" charset="-128"/>
              <a:ea typeface="ＭＳ ゴシック" panose="020B0609070205080204" pitchFamily="49" charset="-128"/>
            </a:rPr>
            <a:t>　</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ところは</a:t>
          </a:r>
          <a:r>
            <a:rPr kumimoji="1" lang="ja-JP" altLang="en-US" sz="1300" b="1">
              <a:solidFill>
                <a:srgbClr val="FF0000"/>
              </a:solidFill>
              <a:latin typeface="ＭＳ ゴシック" panose="020B0609070205080204" pitchFamily="49" charset="-128"/>
              <a:ea typeface="ＭＳ ゴシック" panose="020B0609070205080204" pitchFamily="49" charset="-128"/>
            </a:rPr>
            <a:t>非表示</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になっています。</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3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担当科目を記載する欄が足りない</a:t>
          </a:r>
          <a:endParaRPr kumimoji="1" lang="en-US" altLang="ja-JP" sz="13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　場合は必要に応じて</a:t>
          </a:r>
          <a:r>
            <a:rPr kumimoji="1" lang="ja-JP" altLang="en-US" sz="1300" b="1">
              <a:solidFill>
                <a:srgbClr val="FF0000"/>
              </a:solidFill>
              <a:latin typeface="ＭＳ ゴシック" panose="020B0609070205080204" pitchFamily="49" charset="-128"/>
              <a:ea typeface="ＭＳ ゴシック" panose="020B0609070205080204" pitchFamily="49" charset="-128"/>
            </a:rPr>
            <a:t>行を再表示</a:t>
          </a:r>
          <a:endParaRPr kumimoji="1" lang="en-US" altLang="ja-JP" sz="13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300" b="1">
              <a:solidFill>
                <a:sysClr val="windowText" lastClr="000000"/>
              </a:solidFill>
              <a:latin typeface="ＭＳ ゴシック" panose="020B0609070205080204" pitchFamily="49" charset="-128"/>
              <a:ea typeface="ＭＳ ゴシック" panose="020B0609070205080204" pitchFamily="49" charset="-128"/>
            </a:rPr>
            <a:t>　してください。</a:t>
          </a:r>
          <a:endParaRPr kumimoji="1" lang="ja-JP" altLang="en-US" sz="1300" b="0">
            <a:solidFill>
              <a:sysClr val="windowText" lastClr="000000"/>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13</xdr:col>
      <xdr:colOff>190121</xdr:colOff>
      <xdr:row>21</xdr:row>
      <xdr:rowOff>101853</xdr:rowOff>
    </xdr:from>
    <xdr:to>
      <xdr:col>15</xdr:col>
      <xdr:colOff>2485931</xdr:colOff>
      <xdr:row>33</xdr:row>
      <xdr:rowOff>121467</xdr:rowOff>
    </xdr:to>
    <xdr:sp macro="" textlink="">
      <xdr:nvSpPr>
        <xdr:cNvPr id="6" name="左矢印吹き出し 5"/>
        <xdr:cNvSpPr/>
      </xdr:nvSpPr>
      <xdr:spPr>
        <a:xfrm>
          <a:off x="12898924" y="3417684"/>
          <a:ext cx="3902800" cy="1128664"/>
        </a:xfrm>
        <a:prstGeom prst="leftArrowCallout">
          <a:avLst>
            <a:gd name="adj1" fmla="val 23582"/>
            <a:gd name="adj2" fmla="val 42488"/>
            <a:gd name="adj3" fmla="val 22647"/>
            <a:gd name="adj4" fmla="val 88302"/>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様式第７の３号を省略する場合、該当訓練科の</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以前提出した申請書の「受理番号」を入力</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してください。</a:t>
          </a:r>
          <a:endParaRPr kumimoji="1" lang="en-US" altLang="ja-JP"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例）</a:t>
          </a:r>
          <a:r>
            <a:rPr kumimoji="1" lang="en-US" altLang="ja-JP" sz="1600" b="1">
              <a:solidFill>
                <a:srgbClr val="FF0000"/>
              </a:solidFill>
              <a:latin typeface="ＭＳ ゴシック" panose="020B0609070205080204" pitchFamily="49" charset="-128"/>
              <a:ea typeface="ＭＳ ゴシック" panose="020B0609070205080204" pitchFamily="49" charset="-128"/>
            </a:rPr>
            <a:t>05-40-002-02-0001</a:t>
          </a:r>
          <a:endParaRPr kumimoji="1" lang="ja-JP" altLang="en-US" sz="1600" b="1">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0</xdr:col>
      <xdr:colOff>90535</xdr:colOff>
      <xdr:row>0</xdr:row>
      <xdr:rowOff>67902</xdr:rowOff>
    </xdr:from>
    <xdr:to>
      <xdr:col>5</xdr:col>
      <xdr:colOff>90534</xdr:colOff>
      <xdr:row>1</xdr:row>
      <xdr:rowOff>158437</xdr:rowOff>
    </xdr:to>
    <xdr:sp macro="" textlink="">
      <xdr:nvSpPr>
        <xdr:cNvPr id="7" name="角丸四角形 6"/>
        <xdr:cNvSpPr/>
      </xdr:nvSpPr>
      <xdr:spPr>
        <a:xfrm>
          <a:off x="90535" y="67902"/>
          <a:ext cx="5251009" cy="362139"/>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rgbClr val="0000FF"/>
              </a:solidFill>
              <a:latin typeface="ＭＳ ゴシック" panose="020B0609070205080204" pitchFamily="49" charset="-128"/>
              <a:ea typeface="ＭＳ ゴシック" panose="020B0609070205080204" pitchFamily="49" charset="-128"/>
            </a:rPr>
            <a:t>※</a:t>
          </a:r>
          <a:r>
            <a:rPr kumimoji="1" lang="ja-JP" altLang="en-US" sz="1200" b="1">
              <a:solidFill>
                <a:srgbClr val="0000FF"/>
              </a:solidFill>
              <a:latin typeface="ＭＳ ゴシック" panose="020B0609070205080204" pitchFamily="49" charset="-128"/>
              <a:ea typeface="ＭＳ ゴシック" panose="020B0609070205080204" pitchFamily="49" charset="-128"/>
            </a:rPr>
            <a:t>様式</a:t>
          </a:r>
          <a:r>
            <a:rPr kumimoji="1" lang="en-US" altLang="ja-JP" sz="1200" b="1">
              <a:solidFill>
                <a:srgbClr val="0000FF"/>
              </a:solidFill>
              <a:latin typeface="ＭＳ ゴシック" panose="020B0609070205080204" pitchFamily="49" charset="-128"/>
              <a:ea typeface="ＭＳ ゴシック" panose="020B0609070205080204" pitchFamily="49" charset="-128"/>
            </a:rPr>
            <a:t>10</a:t>
          </a:r>
          <a:r>
            <a:rPr kumimoji="1" lang="ja-JP" altLang="en-US" sz="1200" b="1">
              <a:solidFill>
                <a:srgbClr val="0000FF"/>
              </a:solidFill>
              <a:latin typeface="ＭＳ ゴシック" panose="020B0609070205080204" pitchFamily="49" charset="-128"/>
              <a:ea typeface="ＭＳ ゴシック" panose="020B0609070205080204" pitchFamily="49" charset="-128"/>
            </a:rPr>
            <a:t>号のシートをコピーした場合は、</a:t>
          </a:r>
          <a:r>
            <a:rPr kumimoji="1" lang="en-US" altLang="ja-JP" sz="1200" b="1">
              <a:solidFill>
                <a:srgbClr val="0000FF"/>
              </a:solidFill>
              <a:latin typeface="ＭＳ ゴシック" panose="020B0609070205080204" pitchFamily="49" charset="-128"/>
              <a:ea typeface="ＭＳ ゴシック" panose="020B0609070205080204" pitchFamily="49" charset="-128"/>
            </a:rPr>
            <a:t>2</a:t>
          </a:r>
          <a:r>
            <a:rPr kumimoji="1" lang="ja-JP" altLang="en-US" sz="1200" b="1">
              <a:solidFill>
                <a:srgbClr val="0000FF"/>
              </a:solidFill>
              <a:latin typeface="ＭＳ ゴシック" panose="020B0609070205080204" pitchFamily="49" charset="-128"/>
              <a:ea typeface="ＭＳ ゴシック" panose="020B0609070205080204" pitchFamily="49" charset="-128"/>
            </a:rPr>
            <a:t>枚目以降の通し番号に注意</a:t>
          </a:r>
          <a:endParaRPr kumimoji="1" lang="ja-JP" altLang="en-US" sz="1000" b="0">
            <a:solidFill>
              <a:srgbClr val="0000FF"/>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25</xdr:col>
      <xdr:colOff>2598</xdr:colOff>
      <xdr:row>17</xdr:row>
      <xdr:rowOff>94385</xdr:rowOff>
    </xdr:from>
    <xdr:to>
      <xdr:col>31</xdr:col>
      <xdr:colOff>0</xdr:colOff>
      <xdr:row>19</xdr:row>
      <xdr:rowOff>144318</xdr:rowOff>
    </xdr:to>
    <xdr:sp macro="" textlink="">
      <xdr:nvSpPr>
        <xdr:cNvPr id="3" name="角丸四角形吹き出し 2"/>
        <xdr:cNvSpPr/>
      </xdr:nvSpPr>
      <xdr:spPr>
        <a:xfrm>
          <a:off x="14463999" y="7433728"/>
          <a:ext cx="2665157" cy="786281"/>
        </a:xfrm>
        <a:prstGeom prst="wedgeRoundRectCallout">
          <a:avLst>
            <a:gd name="adj1" fmla="val -72812"/>
            <a:gd name="adj2" fmla="val -7986"/>
            <a:gd name="adj3" fmla="val 16667"/>
          </a:avLst>
        </a:prstGeom>
        <a:solidFill>
          <a:schemeClr val="accent1">
            <a:lumMod val="40000"/>
            <a:lumOff val="60000"/>
          </a:schemeClr>
        </a:solidFill>
        <a:ln w="317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400">
              <a:solidFill>
                <a:sysClr val="windowText" lastClr="000000"/>
              </a:solidFill>
            </a:rPr>
            <a:t>合計を出すときは、</a:t>
          </a:r>
          <a:r>
            <a:rPr kumimoji="1" lang="ja-JP" altLang="en-US" sz="1800">
              <a:solidFill>
                <a:srgbClr val="FF0000"/>
              </a:solidFill>
              <a:latin typeface="HGP創英角ﾎﾟｯﾌﾟ体" panose="040B0A00000000000000" pitchFamily="50" charset="-128"/>
              <a:ea typeface="HGP創英角ﾎﾟｯﾌﾟ体" panose="040B0A00000000000000" pitchFamily="50" charset="-128"/>
            </a:rPr>
            <a:t>必ず</a:t>
          </a:r>
          <a:endParaRPr kumimoji="1" lang="en-US" altLang="ja-JP" sz="1800">
            <a:solidFill>
              <a:srgbClr val="FF0000"/>
            </a:solidFill>
            <a:latin typeface="HGP創英角ﾎﾟｯﾌﾟ体" panose="040B0A00000000000000" pitchFamily="50" charset="-128"/>
            <a:ea typeface="HGP創英角ﾎﾟｯﾌﾟ体" panose="040B0A00000000000000" pitchFamily="50" charset="-128"/>
          </a:endParaRPr>
        </a:p>
        <a:p>
          <a:pPr algn="l"/>
          <a:r>
            <a:rPr kumimoji="1" lang="ja-JP" altLang="en-US" sz="1600" b="0">
              <a:solidFill>
                <a:sysClr val="windowText" lastClr="000000"/>
              </a:solidFill>
              <a:latin typeface="HGP創英角ｺﾞｼｯｸUB" panose="020B0900000000000000" pitchFamily="50" charset="-128"/>
              <a:ea typeface="HGP創英角ｺﾞｼｯｸUB" panose="020B0900000000000000" pitchFamily="50" charset="-128"/>
            </a:rPr>
            <a:t>重複期間</a:t>
          </a:r>
          <a:r>
            <a:rPr kumimoji="1" lang="ja-JP" altLang="en-US" sz="1400">
              <a:solidFill>
                <a:sysClr val="windowText" lastClr="000000"/>
              </a:solidFill>
            </a:rPr>
            <a:t>を除いてください。</a:t>
          </a:r>
        </a:p>
      </xdr:txBody>
    </xdr:sp>
    <xdr:clientData fPrintsWithSheet="0"/>
  </xdr:twoCellAnchor>
  <xdr:twoCellAnchor editAs="oneCell">
    <xdr:from>
      <xdr:col>23</xdr:col>
      <xdr:colOff>156928</xdr:colOff>
      <xdr:row>5</xdr:row>
      <xdr:rowOff>36214</xdr:rowOff>
    </xdr:from>
    <xdr:to>
      <xdr:col>32</xdr:col>
      <xdr:colOff>108642</xdr:colOff>
      <xdr:row>9</xdr:row>
      <xdr:rowOff>245918</xdr:rowOff>
    </xdr:to>
    <xdr:sp macro="" textlink="">
      <xdr:nvSpPr>
        <xdr:cNvPr id="5" name="角丸四角形吹き出し 4"/>
        <xdr:cNvSpPr/>
      </xdr:nvSpPr>
      <xdr:spPr>
        <a:xfrm>
          <a:off x="13918195" y="1641695"/>
          <a:ext cx="3730027" cy="1537546"/>
        </a:xfrm>
        <a:prstGeom prst="wedgeRoundRectCallout">
          <a:avLst>
            <a:gd name="adj1" fmla="val -33802"/>
            <a:gd name="adj2" fmla="val 79280"/>
            <a:gd name="adj3" fmla="val 16667"/>
          </a:avLst>
        </a:prstGeom>
        <a:solidFill>
          <a:srgbClr val="FFFFDD"/>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lIns="108000" tIns="0" rIns="0" bIns="0"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l"/>
          <a:r>
            <a:rPr kumimoji="1" lang="ja-JP" altLang="en-US" sz="1400">
              <a:solidFill>
                <a:sysClr val="windowText" lastClr="000000"/>
              </a:solidFill>
              <a:latin typeface="ＭＳ ゴシック" panose="020B0609070205080204" pitchFamily="49" charset="-128"/>
              <a:ea typeface="ＭＳ ゴシック" panose="020B0609070205080204" pitchFamily="49" charset="-128"/>
            </a:rPr>
            <a:t>計算式では、期間の両端は同時には</a:t>
          </a:r>
          <a:endParaRPr kumimoji="1" lang="en-US" altLang="ja-JP" sz="14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a:solidFill>
                <a:sysClr val="windowText" lastClr="000000"/>
              </a:solidFill>
              <a:latin typeface="ＭＳ ゴシック" panose="020B0609070205080204" pitchFamily="49" charset="-128"/>
              <a:ea typeface="ＭＳ ゴシック" panose="020B0609070205080204" pitchFamily="49" charset="-128"/>
            </a:rPr>
            <a:t>入れていません。</a:t>
          </a:r>
          <a:endParaRPr kumimoji="1" lang="en-US" altLang="ja-JP" sz="14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a:solidFill>
                <a:sysClr val="windowText" lastClr="000000"/>
              </a:solidFill>
              <a:latin typeface="ＭＳ ゴシック" panose="020B0609070205080204" pitchFamily="49" charset="-128"/>
              <a:ea typeface="ＭＳ ゴシック" panose="020B0609070205080204" pitchFamily="49" charset="-128"/>
            </a:rPr>
            <a:t>両端の月を算入するときは「</a:t>
          </a:r>
          <a:r>
            <a:rPr kumimoji="1" lang="en-US" altLang="ja-JP" sz="1400" b="1">
              <a:solidFill>
                <a:sysClr val="windowText" lastClr="000000"/>
              </a:solidFill>
              <a:latin typeface="ＭＳ ゴシック" panose="020B0609070205080204" pitchFamily="49" charset="-128"/>
              <a:ea typeface="ＭＳ ゴシック" panose="020B0609070205080204" pitchFamily="49" charset="-128"/>
            </a:rPr>
            <a:t>+1</a:t>
          </a:r>
          <a:r>
            <a:rPr kumimoji="1" lang="ja-JP" altLang="en-US" sz="1400">
              <a:solidFill>
                <a:sysClr val="windowText" lastClr="000000"/>
              </a:solidFill>
              <a:latin typeface="ＭＳ ゴシック" panose="020B0609070205080204" pitchFamily="49" charset="-128"/>
              <a:ea typeface="ＭＳ ゴシック" panose="020B0609070205080204" pitchFamily="49" charset="-128"/>
            </a:rPr>
            <a:t>月」を</a:t>
          </a:r>
          <a:endParaRPr kumimoji="1" lang="en-US" altLang="ja-JP" sz="14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a:solidFill>
                <a:sysClr val="windowText" lastClr="000000"/>
              </a:solidFill>
              <a:latin typeface="ＭＳ ゴシック" panose="020B0609070205080204" pitchFamily="49" charset="-128"/>
              <a:ea typeface="ＭＳ ゴシック" panose="020B0609070205080204" pitchFamily="49" charset="-128"/>
            </a:rPr>
            <a:t>行ってください。　　　　　　　　　　　　</a:t>
          </a:r>
          <a:endParaRPr kumimoji="1" lang="en-US" altLang="ja-JP" sz="14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a:solidFill>
                <a:sysClr val="windowText" lastClr="000000"/>
              </a:solidFill>
              <a:latin typeface="ＭＳ ゴシック" panose="020B0609070205080204" pitchFamily="49" charset="-128"/>
              <a:ea typeface="ＭＳ ゴシック" panose="020B0609070205080204" pitchFamily="49" charset="-128"/>
            </a:rPr>
            <a:t>例） </a:t>
          </a:r>
          <a:r>
            <a:rPr kumimoji="1" lang="en-US" altLang="ja-JP" sz="1400">
              <a:solidFill>
                <a:sysClr val="windowText" lastClr="000000"/>
              </a:solidFill>
              <a:latin typeface="ＭＳ ゴシック" panose="020B0609070205080204" pitchFamily="49" charset="-128"/>
              <a:ea typeface="ＭＳ ゴシック" panose="020B0609070205080204" pitchFamily="49" charset="-128"/>
            </a:rPr>
            <a:t>10</a:t>
          </a:r>
          <a:r>
            <a:rPr kumimoji="1" lang="ja-JP" altLang="en-US" sz="1400">
              <a:solidFill>
                <a:sysClr val="windowText" lastClr="000000"/>
              </a:solidFill>
              <a:latin typeface="ＭＳ ゴシック" panose="020B0609070205080204" pitchFamily="49" charset="-128"/>
              <a:ea typeface="ＭＳ ゴシック" panose="020B0609070205080204" pitchFamily="49" charset="-128"/>
            </a:rPr>
            <a:t>月～同年</a:t>
          </a:r>
          <a:r>
            <a:rPr kumimoji="1" lang="en-US" altLang="ja-JP" sz="1400">
              <a:solidFill>
                <a:sysClr val="windowText" lastClr="000000"/>
              </a:solidFill>
              <a:latin typeface="ＭＳ ゴシック" panose="020B0609070205080204" pitchFamily="49" charset="-128"/>
              <a:ea typeface="ＭＳ ゴシック" panose="020B0609070205080204" pitchFamily="49" charset="-128"/>
            </a:rPr>
            <a:t>10</a:t>
          </a:r>
          <a:r>
            <a:rPr kumimoji="1" lang="ja-JP" altLang="en-US" sz="1400">
              <a:solidFill>
                <a:sysClr val="windowText" lastClr="000000"/>
              </a:solidFill>
              <a:latin typeface="ＭＳ ゴシック" panose="020B0609070205080204" pitchFamily="49" charset="-128"/>
              <a:ea typeface="ＭＳ ゴシック" panose="020B0609070205080204" pitchFamily="49" charset="-128"/>
            </a:rPr>
            <a:t>月＝</a:t>
          </a:r>
          <a:r>
            <a:rPr kumimoji="1" lang="en-US" altLang="ja-JP" sz="1400">
              <a:solidFill>
                <a:sysClr val="windowText" lastClr="000000"/>
              </a:solidFill>
              <a:latin typeface="ＭＳ ゴシック" panose="020B0609070205080204" pitchFamily="49" charset="-128"/>
              <a:ea typeface="ＭＳ ゴシック" panose="020B0609070205080204" pitchFamily="49" charset="-128"/>
            </a:rPr>
            <a:t> 0</a:t>
          </a:r>
          <a:r>
            <a:rPr kumimoji="1" lang="ja-JP" altLang="en-US" sz="1400">
              <a:solidFill>
                <a:sysClr val="windowText" lastClr="000000"/>
              </a:solidFill>
              <a:latin typeface="ＭＳ ゴシック" panose="020B0609070205080204" pitchFamily="49" charset="-128"/>
              <a:ea typeface="ＭＳ ゴシック" panose="020B0609070205080204" pitchFamily="49" charset="-128"/>
            </a:rPr>
            <a:t>か月 ⇒ </a:t>
          </a:r>
          <a:r>
            <a:rPr kumimoji="1" lang="en-US" altLang="ja-JP" sz="1400">
              <a:solidFill>
                <a:sysClr val="windowText" lastClr="000000"/>
              </a:solidFill>
              <a:latin typeface="ＭＳ ゴシック" panose="020B0609070205080204" pitchFamily="49" charset="-128"/>
              <a:ea typeface="ＭＳ ゴシック" panose="020B0609070205080204" pitchFamily="49" charset="-128"/>
            </a:rPr>
            <a:t>1</a:t>
          </a:r>
          <a:r>
            <a:rPr kumimoji="1" lang="ja-JP" altLang="en-US" sz="1400">
              <a:solidFill>
                <a:sysClr val="windowText" lastClr="000000"/>
              </a:solidFill>
              <a:latin typeface="ＭＳ ゴシック" panose="020B0609070205080204" pitchFamily="49" charset="-128"/>
              <a:ea typeface="ＭＳ ゴシック" panose="020B0609070205080204" pitchFamily="49" charset="-128"/>
            </a:rPr>
            <a:t>か月</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5</xdr:col>
      <xdr:colOff>3525527</xdr:colOff>
      <xdr:row>1</xdr:row>
      <xdr:rowOff>10651</xdr:rowOff>
    </xdr:from>
    <xdr:to>
      <xdr:col>8</xdr:col>
      <xdr:colOff>1682879</xdr:colOff>
      <xdr:row>5</xdr:row>
      <xdr:rowOff>266276</xdr:rowOff>
    </xdr:to>
    <xdr:sp macro="" textlink="">
      <xdr:nvSpPr>
        <xdr:cNvPr id="2" name="角丸四角形 1"/>
        <xdr:cNvSpPr/>
      </xdr:nvSpPr>
      <xdr:spPr>
        <a:xfrm>
          <a:off x="8574166" y="330185"/>
          <a:ext cx="2747991" cy="1672226"/>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400" b="1">
              <a:solidFill>
                <a:srgbClr val="0000FF"/>
              </a:solidFill>
              <a:latin typeface="ＭＳ ゴシック" panose="020B0609070205080204" pitchFamily="49" charset="-128"/>
              <a:ea typeface="ＭＳ ゴシック" panose="020B0609070205080204" pitchFamily="49" charset="-128"/>
            </a:rPr>
            <a:t>※</a:t>
          </a:r>
          <a:r>
            <a:rPr kumimoji="1" lang="ja-JP" altLang="en-US" sz="1400" b="1">
              <a:solidFill>
                <a:srgbClr val="0000FF"/>
              </a:solidFill>
              <a:latin typeface="ＭＳ ゴシック" panose="020B0609070205080204" pitchFamily="49" charset="-128"/>
              <a:ea typeface="ＭＳ ゴシック" panose="020B0609070205080204" pitchFamily="49" charset="-128"/>
            </a:rPr>
            <a:t>使用科目について</a:t>
          </a:r>
          <a:endParaRPr kumimoji="1" lang="en-US" altLang="ja-JP" sz="14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　</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使用教科書等ごとに、</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400" b="1">
              <a:solidFill>
                <a:srgbClr val="FF0000"/>
              </a:solidFill>
              <a:latin typeface="ＭＳ ゴシック" panose="020B0609070205080204" pitchFamily="49" charset="-128"/>
              <a:ea typeface="ＭＳ ゴシック" panose="020B0609070205080204" pitchFamily="49" charset="-128"/>
            </a:rPr>
            <a:t>様式５号の「科目」名を</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400" b="1">
              <a:solidFill>
                <a:srgbClr val="FF0000"/>
              </a:solidFill>
              <a:latin typeface="ＭＳ ゴシック" panose="020B0609070205080204" pitchFamily="49" charset="-128"/>
              <a:ea typeface="ＭＳ ゴシック" panose="020B0609070205080204" pitchFamily="49" charset="-128"/>
            </a:rPr>
            <a:t>　記載</a:t>
          </a:r>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してください。</a:t>
          </a:r>
          <a:endParaRPr kumimoji="1" lang="en-US" altLang="ja-JP" sz="14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40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000" b="0">
              <a:solidFill>
                <a:sysClr val="windowText" lastClr="000000"/>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14</xdr:col>
      <xdr:colOff>3186821</xdr:colOff>
      <xdr:row>1</xdr:row>
      <xdr:rowOff>120712</xdr:rowOff>
    </xdr:from>
    <xdr:to>
      <xdr:col>18</xdr:col>
      <xdr:colOff>229355</xdr:colOff>
      <xdr:row>3</xdr:row>
      <xdr:rowOff>-1</xdr:rowOff>
    </xdr:to>
    <xdr:sp macro="" textlink="">
      <xdr:nvSpPr>
        <xdr:cNvPr id="2" name="左矢印吹き出し 1"/>
        <xdr:cNvSpPr/>
      </xdr:nvSpPr>
      <xdr:spPr>
        <a:xfrm>
          <a:off x="11395296" y="422495"/>
          <a:ext cx="2824680" cy="808775"/>
        </a:xfrm>
        <a:prstGeom prst="leftArrowCallout">
          <a:avLst>
            <a:gd name="adj1" fmla="val 23582"/>
            <a:gd name="adj2" fmla="val 42488"/>
            <a:gd name="adj3" fmla="val 22647"/>
            <a:gd name="adj4" fmla="val 90455"/>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様式</a:t>
          </a:r>
          <a:r>
            <a:rPr kumimoji="1" lang="en-US" altLang="ja-JP" sz="1600" b="1">
              <a:solidFill>
                <a:srgbClr val="FF0000"/>
              </a:solidFill>
              <a:latin typeface="ＭＳ ゴシック" panose="020B0609070205080204" pitchFamily="49" charset="-128"/>
              <a:ea typeface="ＭＳ ゴシック" panose="020B0609070205080204" pitchFamily="49" charset="-128"/>
            </a:rPr>
            <a:t>10</a:t>
          </a:r>
          <a:r>
            <a:rPr kumimoji="1" lang="ja-JP" altLang="en-US" sz="1600" b="1">
              <a:solidFill>
                <a:srgbClr val="FF0000"/>
              </a:solidFill>
              <a:latin typeface="ＭＳ ゴシック" panose="020B0609070205080204" pitchFamily="49" charset="-128"/>
              <a:ea typeface="ＭＳ ゴシック" panose="020B0609070205080204" pitchFamily="49" charset="-128"/>
            </a:rPr>
            <a:t>号を提出の際は</a:t>
          </a:r>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両面印刷してください</a:t>
          </a:r>
        </a:p>
      </xdr:txBody>
    </xdr:sp>
    <xdr:clientData fPrintsWithSheet="0"/>
  </xdr:twoCellAnchor>
  <xdr:twoCellAnchor editAs="oneCell">
    <xdr:from>
      <xdr:col>0</xdr:col>
      <xdr:colOff>181070</xdr:colOff>
      <xdr:row>1</xdr:row>
      <xdr:rowOff>60355</xdr:rowOff>
    </xdr:from>
    <xdr:to>
      <xdr:col>3</xdr:col>
      <xdr:colOff>736349</xdr:colOff>
      <xdr:row>2</xdr:row>
      <xdr:rowOff>36213</xdr:rowOff>
    </xdr:to>
    <xdr:sp macro="" textlink="">
      <xdr:nvSpPr>
        <xdr:cNvPr id="3" name="角丸四角形 2"/>
        <xdr:cNvSpPr/>
      </xdr:nvSpPr>
      <xdr:spPr>
        <a:xfrm>
          <a:off x="181070" y="362138"/>
          <a:ext cx="3319604" cy="579422"/>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rgbClr val="0000FF"/>
              </a:solidFill>
              <a:latin typeface="ＭＳ ゴシック" panose="020B0609070205080204" pitchFamily="49" charset="-128"/>
              <a:ea typeface="ＭＳ ゴシック" panose="020B0609070205080204" pitchFamily="49" charset="-128"/>
            </a:rPr>
            <a:t>※</a:t>
          </a:r>
          <a:r>
            <a:rPr kumimoji="1" lang="ja-JP" altLang="en-US" sz="1200" b="1">
              <a:solidFill>
                <a:srgbClr val="0000FF"/>
              </a:solidFill>
              <a:latin typeface="ＭＳ ゴシック" panose="020B0609070205080204" pitchFamily="49" charset="-128"/>
              <a:ea typeface="ＭＳ ゴシック" panose="020B0609070205080204" pitchFamily="49" charset="-128"/>
            </a:rPr>
            <a:t>様式</a:t>
          </a:r>
          <a:r>
            <a:rPr kumimoji="1" lang="en-US" altLang="ja-JP" sz="1200" b="1">
              <a:solidFill>
                <a:srgbClr val="0000FF"/>
              </a:solidFill>
              <a:latin typeface="ＭＳ ゴシック" panose="020B0609070205080204" pitchFamily="49" charset="-128"/>
              <a:ea typeface="ＭＳ ゴシック" panose="020B0609070205080204" pitchFamily="49" charset="-128"/>
            </a:rPr>
            <a:t>10</a:t>
          </a:r>
          <a:r>
            <a:rPr kumimoji="1" lang="ja-JP" altLang="en-US" sz="1200" b="1">
              <a:solidFill>
                <a:srgbClr val="0000FF"/>
              </a:solidFill>
              <a:latin typeface="ＭＳ ゴシック" panose="020B0609070205080204" pitchFamily="49" charset="-128"/>
              <a:ea typeface="ＭＳ ゴシック" panose="020B0609070205080204" pitchFamily="49" charset="-128"/>
            </a:rPr>
            <a:t>号のシートをコピーした場合は、</a:t>
          </a:r>
          <a:endParaRPr kumimoji="1" lang="en-US" altLang="ja-JP" sz="12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200" b="1">
              <a:solidFill>
                <a:srgbClr val="0000FF"/>
              </a:solidFill>
              <a:latin typeface="ＭＳ ゴシック" panose="020B0609070205080204" pitchFamily="49" charset="-128"/>
              <a:ea typeface="ＭＳ ゴシック" panose="020B0609070205080204" pitchFamily="49" charset="-128"/>
            </a:rPr>
            <a:t>　２枚目以降の通し番号に注意</a:t>
          </a:r>
          <a:endParaRPr kumimoji="1" lang="ja-JP" altLang="en-US" sz="1000" b="0">
            <a:solidFill>
              <a:srgbClr val="0000FF"/>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15</xdr:col>
      <xdr:colOff>977773</xdr:colOff>
      <xdr:row>3</xdr:row>
      <xdr:rowOff>117694</xdr:rowOff>
    </xdr:from>
    <xdr:to>
      <xdr:col>18</xdr:col>
      <xdr:colOff>208230</xdr:colOff>
      <xdr:row>5</xdr:row>
      <xdr:rowOff>208229</xdr:rowOff>
    </xdr:to>
    <xdr:sp macro="" textlink="">
      <xdr:nvSpPr>
        <xdr:cNvPr id="2" name="左矢印吹き出し 1"/>
        <xdr:cNvSpPr/>
      </xdr:nvSpPr>
      <xdr:spPr>
        <a:xfrm>
          <a:off x="6799151" y="878185"/>
          <a:ext cx="2553079" cy="660903"/>
        </a:xfrm>
        <a:prstGeom prst="leftArrowCallout">
          <a:avLst>
            <a:gd name="adj1" fmla="val 23582"/>
            <a:gd name="adj2" fmla="val 41312"/>
            <a:gd name="adj3" fmla="val 25000"/>
            <a:gd name="adj4" fmla="val 90133"/>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カリキュラムの内容ごとに</a:t>
          </a: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番号を付してください。</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35</xdr:col>
      <xdr:colOff>153909</xdr:colOff>
      <xdr:row>1</xdr:row>
      <xdr:rowOff>398352</xdr:rowOff>
    </xdr:from>
    <xdr:to>
      <xdr:col>37</xdr:col>
      <xdr:colOff>403598</xdr:colOff>
      <xdr:row>21</xdr:row>
      <xdr:rowOff>84788</xdr:rowOff>
    </xdr:to>
    <xdr:sp macro="" textlink="">
      <xdr:nvSpPr>
        <xdr:cNvPr id="7" name="テキスト ボックス 6"/>
        <xdr:cNvSpPr txBox="1"/>
      </xdr:nvSpPr>
      <xdr:spPr>
        <a:xfrm>
          <a:off x="8365402" y="615635"/>
          <a:ext cx="2676018" cy="3706175"/>
        </a:xfrm>
        <a:prstGeom prst="rect">
          <a:avLst/>
        </a:prstGeom>
        <a:solidFill>
          <a:srgbClr val="FFFFE7"/>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項目の増減時の注意</a:t>
          </a:r>
          <a:endParaRPr kumimoji="1"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科目や評価項目を減らすときは</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削除でなく非表示にする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評価項目を増やすときは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200" u="none">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u="sng">
              <a:solidFill>
                <a:schemeClr val="dk1"/>
              </a:solidFill>
              <a:effectLst/>
              <a:latin typeface="ＭＳ ゴシック" panose="020B0609070205080204" pitchFamily="49" charset="-128"/>
              <a:ea typeface="ＭＳ ゴシック" panose="020B0609070205080204" pitchFamily="49" charset="-128"/>
              <a:cs typeface="+mn-cs"/>
            </a:rPr>
            <a:t>行全体</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の上で行挿入する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挿入した行の</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L</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AF</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と</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AG</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AI</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を</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それぞれセル結合する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横の罫線はきちんと表示されて</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評価項目番号は連番になって</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科目名や評価項目のデータが</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印刷時に全部表示されている</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か確認（行の高さで調整）</a:t>
          </a:r>
          <a:endParaRPr lang="ja-JP" altLang="ja-JP" sz="1200">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35</xdr:col>
      <xdr:colOff>144856</xdr:colOff>
      <xdr:row>22</xdr:row>
      <xdr:rowOff>81481</xdr:rowOff>
    </xdr:from>
    <xdr:to>
      <xdr:col>37</xdr:col>
      <xdr:colOff>461727</xdr:colOff>
      <xdr:row>26</xdr:row>
      <xdr:rowOff>90535</xdr:rowOff>
    </xdr:to>
    <xdr:sp macro="" textlink="">
      <xdr:nvSpPr>
        <xdr:cNvPr id="9" name="テキスト ボックス 8"/>
        <xdr:cNvSpPr txBox="1"/>
      </xdr:nvSpPr>
      <xdr:spPr>
        <a:xfrm>
          <a:off x="8356349" y="4463358"/>
          <a:ext cx="2743200" cy="769545"/>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a:latin typeface="ＭＳ ゴシック" panose="020B0609070205080204" pitchFamily="49" charset="-128"/>
              <a:ea typeface="ＭＳ ゴシック" panose="020B0609070205080204" pitchFamily="49" charset="-128"/>
            </a:rPr>
            <a:t>「入校式等」「就職支援」は不要</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　⇒　非表示にしてください。</a:t>
          </a:r>
        </a:p>
      </xdr:txBody>
    </xdr:sp>
    <xdr:clientData fPrintsWithSheet="0"/>
  </xdr:twoCellAnchor>
  <xdr:twoCellAnchor editAs="oneCell">
    <xdr:from>
      <xdr:col>35</xdr:col>
      <xdr:colOff>172016</xdr:colOff>
      <xdr:row>321</xdr:row>
      <xdr:rowOff>235659</xdr:rowOff>
    </xdr:from>
    <xdr:to>
      <xdr:col>37</xdr:col>
      <xdr:colOff>244263</xdr:colOff>
      <xdr:row>324</xdr:row>
      <xdr:rowOff>144855</xdr:rowOff>
    </xdr:to>
    <xdr:sp macro="" textlink="">
      <xdr:nvSpPr>
        <xdr:cNvPr id="10" name="テキスト ボックス 9"/>
        <xdr:cNvSpPr txBox="1"/>
      </xdr:nvSpPr>
      <xdr:spPr>
        <a:xfrm>
          <a:off x="8383509" y="29931025"/>
          <a:ext cx="2498576" cy="696848"/>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ctr"/>
        <a:lstStyle/>
        <a:p>
          <a:r>
            <a:rPr kumimoji="1" lang="ja-JP" altLang="en-US" sz="1100" b="1">
              <a:latin typeface="ＭＳ ゴシック" panose="020B0609070205080204" pitchFamily="49" charset="-128"/>
              <a:ea typeface="ＭＳ ゴシック" panose="020B0609070205080204" pitchFamily="49" charset="-128"/>
            </a:rPr>
            <a:t>企業実習がない場合</a:t>
          </a:r>
          <a:endParaRPr kumimoji="1" lang="en-US" altLang="ja-JP" sz="1100" b="1">
            <a:latin typeface="ＭＳ ゴシック" panose="020B0609070205080204" pitchFamily="49" charset="-128"/>
            <a:ea typeface="ＭＳ ゴシック" panose="020B0609070205080204" pitchFamily="49" charset="-128"/>
          </a:endParaRPr>
        </a:p>
        <a:p>
          <a:r>
            <a:rPr kumimoji="1" lang="ja-JP" altLang="en-US" sz="1100" b="1">
              <a:latin typeface="ＭＳ ゴシック" panose="020B0609070205080204" pitchFamily="49" charset="-128"/>
              <a:ea typeface="ＭＳ ゴシック" panose="020B0609070205080204" pitchFamily="49" charset="-128"/>
            </a:rPr>
            <a:t>⇒</a:t>
          </a:r>
          <a:r>
            <a:rPr kumimoji="1" lang="en-US" altLang="ja-JP" sz="1100" b="1">
              <a:latin typeface="ＭＳ ゴシック" panose="020B0609070205080204" pitchFamily="49" charset="-128"/>
              <a:ea typeface="ＭＳ ゴシック" panose="020B0609070205080204" pitchFamily="49" charset="-128"/>
            </a:rPr>
            <a:t>33</a:t>
          </a:r>
          <a:r>
            <a:rPr kumimoji="1" lang="ja-JP" altLang="en-US" sz="1100" b="1">
              <a:latin typeface="ＭＳ ゴシック" panose="020B0609070205080204" pitchFamily="49" charset="-128"/>
              <a:ea typeface="ＭＳ ゴシック" panose="020B0609070205080204" pitchFamily="49" charset="-128"/>
            </a:rPr>
            <a:t>行目を非表示にしてください。</a:t>
          </a:r>
        </a:p>
      </xdr:txBody>
    </xdr:sp>
    <xdr:clientData fPrintsWithSheet="0"/>
  </xdr:twoCellAnchor>
  <xdr:twoCellAnchor editAs="oneCell">
    <xdr:from>
      <xdr:col>36</xdr:col>
      <xdr:colOff>115499</xdr:colOff>
      <xdr:row>318</xdr:row>
      <xdr:rowOff>153909</xdr:rowOff>
    </xdr:from>
    <xdr:to>
      <xdr:col>37</xdr:col>
      <xdr:colOff>108461</xdr:colOff>
      <xdr:row>321</xdr:row>
      <xdr:rowOff>81480</xdr:rowOff>
    </xdr:to>
    <xdr:sp macro="" textlink="">
      <xdr:nvSpPr>
        <xdr:cNvPr id="12" name="テキスト ボックス 11"/>
        <xdr:cNvSpPr txBox="1"/>
      </xdr:nvSpPr>
      <xdr:spPr>
        <a:xfrm>
          <a:off x="8535222" y="29106891"/>
          <a:ext cx="2211061" cy="669955"/>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latin typeface="ＭＳ ゴシック" panose="020B0609070205080204" pitchFamily="49" charset="-128"/>
              <a:ea typeface="ＭＳ ゴシック" panose="020B0609070205080204" pitchFamily="49" charset="-128"/>
            </a:rPr>
            <a:t>「小テスト」等　</a:t>
          </a:r>
          <a:endParaRPr kumimoji="1" lang="en-US" altLang="ja-JP" sz="1100" b="1">
            <a:latin typeface="ＭＳ ゴシック" panose="020B0609070205080204" pitchFamily="49" charset="-128"/>
            <a:ea typeface="ＭＳ ゴシック" panose="020B0609070205080204" pitchFamily="49" charset="-128"/>
          </a:endParaRPr>
        </a:p>
        <a:p>
          <a:r>
            <a:rPr kumimoji="1" lang="ja-JP" altLang="en-US" sz="1100" b="1">
              <a:latin typeface="ＭＳ ゴシック" panose="020B0609070205080204" pitchFamily="49" charset="-128"/>
              <a:ea typeface="ＭＳ ゴシック" panose="020B0609070205080204" pitchFamily="49" charset="-128"/>
            </a:rPr>
            <a:t>　⇒非表示にしてください。</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36</xdr:col>
      <xdr:colOff>106996</xdr:colOff>
      <xdr:row>11</xdr:row>
      <xdr:rowOff>139917</xdr:rowOff>
    </xdr:from>
    <xdr:to>
      <xdr:col>37</xdr:col>
      <xdr:colOff>560799</xdr:colOff>
      <xdr:row>27</xdr:row>
      <xdr:rowOff>117710</xdr:rowOff>
    </xdr:to>
    <xdr:sp macro="" textlink="">
      <xdr:nvSpPr>
        <xdr:cNvPr id="3" name="テキスト ボックス 2"/>
        <xdr:cNvSpPr txBox="1"/>
      </xdr:nvSpPr>
      <xdr:spPr>
        <a:xfrm>
          <a:off x="7802441" y="2106988"/>
          <a:ext cx="2676018" cy="2990128"/>
        </a:xfrm>
        <a:prstGeom prst="rect">
          <a:avLst/>
        </a:prstGeom>
        <a:solidFill>
          <a:srgbClr val="FFFFE7"/>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1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100" b="1">
              <a:solidFill>
                <a:srgbClr val="FF0000"/>
              </a:solidFill>
              <a:effectLst/>
              <a:latin typeface="ＭＳ ゴシック" panose="020B0609070205080204" pitchFamily="49" charset="-128"/>
              <a:ea typeface="ＭＳ ゴシック" panose="020B0609070205080204" pitchFamily="49" charset="-128"/>
              <a:cs typeface="+mn-cs"/>
            </a:rPr>
            <a:t>項目の増減時の注意</a:t>
          </a:r>
          <a:endParaRPr kumimoji="1" lang="en-US" altLang="ja-JP" sz="1100" b="1">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lang="ja-JP" altLang="ja-JP" sz="1100">
            <a:solidFill>
              <a:srgbClr val="FF0000"/>
            </a:solidFill>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科目や評価項目を減らすときは</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削除でなく非表示にする</a:t>
          </a:r>
          <a:endParaRPr lang="ja-JP" altLang="ja-JP" sz="1100">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評価項目を増やすときは</a:t>
          </a:r>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の</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100" u="none">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u="sng">
              <a:solidFill>
                <a:schemeClr val="dk1"/>
              </a:solidFill>
              <a:effectLst/>
              <a:latin typeface="ＭＳ ゴシック" panose="020B0609070205080204" pitchFamily="49" charset="-128"/>
              <a:ea typeface="ＭＳ ゴシック" panose="020B0609070205080204" pitchFamily="49" charset="-128"/>
              <a:cs typeface="+mn-cs"/>
            </a:rPr>
            <a:t>行全体</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の上で行挿入する</a:t>
          </a:r>
          <a:endParaRPr lang="ja-JP" altLang="ja-JP" sz="1100">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挿入した行の</a:t>
          </a:r>
          <a:r>
            <a:rPr kumimoji="1" lang="en-US" altLang="ja-JP" sz="1100">
              <a:solidFill>
                <a:schemeClr val="dk1"/>
              </a:solidFill>
              <a:effectLst/>
              <a:latin typeface="+mn-lt"/>
              <a:ea typeface="+mn-ea"/>
              <a:cs typeface="+mn-cs"/>
            </a:rPr>
            <a:t>O</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AI</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をセル結合する</a:t>
          </a:r>
          <a:endParaRPr lang="ja-JP" altLang="ja-JP" sz="1100">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横の罫線はきちんと表示されて</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100">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評価項目番号は連番になって</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100">
            <a:effectLst/>
            <a:latin typeface="ＭＳ ゴシック" panose="020B0609070205080204" pitchFamily="49" charset="-128"/>
            <a:ea typeface="ＭＳ ゴシック" panose="020B0609070205080204" pitchFamily="49" charset="-128"/>
          </a:endParaRPr>
        </a:p>
        <a:p>
          <a:pPr algn="l"/>
          <a:r>
            <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科目名や評価項目のデータが</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印刷時に全部表示されている</a:t>
          </a:r>
          <a:endParaRPr kumimoji="1" lang="en-US" altLang="ja-JP" sz="11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1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100">
              <a:solidFill>
                <a:schemeClr val="dk1"/>
              </a:solidFill>
              <a:effectLst/>
              <a:latin typeface="ＭＳ ゴシック" panose="020B0609070205080204" pitchFamily="49" charset="-128"/>
              <a:ea typeface="ＭＳ ゴシック" panose="020B0609070205080204" pitchFamily="49" charset="-128"/>
              <a:cs typeface="+mn-cs"/>
            </a:rPr>
            <a:t>か確認（行の高さで調整）</a:t>
          </a:r>
          <a:endParaRPr lang="ja-JP" altLang="ja-JP" sz="1100">
            <a:effectLst/>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15</xdr:col>
      <xdr:colOff>139051</xdr:colOff>
      <xdr:row>13</xdr:row>
      <xdr:rowOff>33511</xdr:rowOff>
    </xdr:from>
    <xdr:to>
      <xdr:col>15</xdr:col>
      <xdr:colOff>391051</xdr:colOff>
      <xdr:row>14</xdr:row>
      <xdr:rowOff>69612</xdr:rowOff>
    </xdr:to>
    <xdr:sp macro="" textlink="" fLocksText="0">
      <xdr:nvSpPr>
        <xdr:cNvPr id="2" name="円/楕円 1"/>
        <xdr:cNvSpPr/>
      </xdr:nvSpPr>
      <xdr:spPr>
        <a:xfrm>
          <a:off x="12572477" y="2628838"/>
          <a:ext cx="252000" cy="24734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15</xdr:row>
      <xdr:rowOff>19210</xdr:rowOff>
    </xdr:from>
    <xdr:to>
      <xdr:col>15</xdr:col>
      <xdr:colOff>391051</xdr:colOff>
      <xdr:row>16</xdr:row>
      <xdr:rowOff>55310</xdr:rowOff>
    </xdr:to>
    <xdr:sp macro="" textlink="" fLocksText="0">
      <xdr:nvSpPr>
        <xdr:cNvPr id="3" name="円/楕円 2"/>
        <xdr:cNvSpPr/>
      </xdr:nvSpPr>
      <xdr:spPr>
        <a:xfrm>
          <a:off x="12394551" y="2919043"/>
          <a:ext cx="252000" cy="247767"/>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16</xdr:row>
      <xdr:rowOff>134533</xdr:rowOff>
    </xdr:from>
    <xdr:to>
      <xdr:col>15</xdr:col>
      <xdr:colOff>391051</xdr:colOff>
      <xdr:row>17</xdr:row>
      <xdr:rowOff>167988</xdr:rowOff>
    </xdr:to>
    <xdr:sp macro="" textlink="" fLocksText="0">
      <xdr:nvSpPr>
        <xdr:cNvPr id="4" name="円/楕円 3"/>
        <xdr:cNvSpPr/>
      </xdr:nvSpPr>
      <xdr:spPr>
        <a:xfrm>
          <a:off x="12391408" y="3363602"/>
          <a:ext cx="252000" cy="24470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19</xdr:row>
      <xdr:rowOff>171026</xdr:rowOff>
    </xdr:from>
    <xdr:to>
      <xdr:col>15</xdr:col>
      <xdr:colOff>391051</xdr:colOff>
      <xdr:row>21</xdr:row>
      <xdr:rowOff>3018</xdr:rowOff>
    </xdr:to>
    <xdr:sp macro="" textlink="" fLocksText="0">
      <xdr:nvSpPr>
        <xdr:cNvPr id="5" name="円/楕円 4"/>
        <xdr:cNvSpPr/>
      </xdr:nvSpPr>
      <xdr:spPr>
        <a:xfrm>
          <a:off x="12246384" y="3684693"/>
          <a:ext cx="252000" cy="24776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26</xdr:row>
      <xdr:rowOff>116414</xdr:rowOff>
    </xdr:from>
    <xdr:to>
      <xdr:col>15</xdr:col>
      <xdr:colOff>391051</xdr:colOff>
      <xdr:row>27</xdr:row>
      <xdr:rowOff>152512</xdr:rowOff>
    </xdr:to>
    <xdr:sp macro="" textlink="" fLocksText="0">
      <xdr:nvSpPr>
        <xdr:cNvPr id="6" name="円/楕円 5"/>
        <xdr:cNvSpPr/>
      </xdr:nvSpPr>
      <xdr:spPr>
        <a:xfrm>
          <a:off x="12394551" y="5270497"/>
          <a:ext cx="252000" cy="247766"/>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140243</xdr:colOff>
      <xdr:row>28</xdr:row>
      <xdr:rowOff>30562</xdr:rowOff>
    </xdr:from>
    <xdr:to>
      <xdr:col>15</xdr:col>
      <xdr:colOff>389860</xdr:colOff>
      <xdr:row>29</xdr:row>
      <xdr:rowOff>64019</xdr:rowOff>
    </xdr:to>
    <xdr:sp macro="" textlink="" fLocksText="0">
      <xdr:nvSpPr>
        <xdr:cNvPr id="7" name="円/楕円 6"/>
        <xdr:cNvSpPr/>
      </xdr:nvSpPr>
      <xdr:spPr>
        <a:xfrm>
          <a:off x="12395743" y="5607979"/>
          <a:ext cx="249617" cy="24512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31</xdr:row>
      <xdr:rowOff>62382</xdr:rowOff>
    </xdr:from>
    <xdr:to>
      <xdr:col>15</xdr:col>
      <xdr:colOff>391051</xdr:colOff>
      <xdr:row>32</xdr:row>
      <xdr:rowOff>101546</xdr:rowOff>
    </xdr:to>
    <xdr:sp macro="" textlink="" fLocksText="0">
      <xdr:nvSpPr>
        <xdr:cNvPr id="8" name="円/楕円 7"/>
        <xdr:cNvSpPr/>
      </xdr:nvSpPr>
      <xdr:spPr>
        <a:xfrm>
          <a:off x="12394551" y="6274799"/>
          <a:ext cx="252000" cy="25041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140243</xdr:colOff>
      <xdr:row>29</xdr:row>
      <xdr:rowOff>162454</xdr:rowOff>
    </xdr:from>
    <xdr:to>
      <xdr:col>15</xdr:col>
      <xdr:colOff>389860</xdr:colOff>
      <xdr:row>30</xdr:row>
      <xdr:rowOff>206113</xdr:rowOff>
    </xdr:to>
    <xdr:sp macro="" textlink="" fLocksText="0">
      <xdr:nvSpPr>
        <xdr:cNvPr id="9" name="円/楕円 8"/>
        <xdr:cNvSpPr/>
      </xdr:nvSpPr>
      <xdr:spPr>
        <a:xfrm>
          <a:off x="12395743" y="5951537"/>
          <a:ext cx="249617" cy="255327"/>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35</xdr:row>
      <xdr:rowOff>90748</xdr:rowOff>
    </xdr:from>
    <xdr:to>
      <xdr:col>15</xdr:col>
      <xdr:colOff>391051</xdr:colOff>
      <xdr:row>35</xdr:row>
      <xdr:rowOff>340103</xdr:rowOff>
    </xdr:to>
    <xdr:sp macro="" textlink="" fLocksText="0">
      <xdr:nvSpPr>
        <xdr:cNvPr id="12" name="円/楕円 11"/>
        <xdr:cNvSpPr/>
      </xdr:nvSpPr>
      <xdr:spPr>
        <a:xfrm>
          <a:off x="12394551" y="7287415"/>
          <a:ext cx="252000" cy="24935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45</xdr:row>
      <xdr:rowOff>5285</xdr:rowOff>
    </xdr:from>
    <xdr:to>
      <xdr:col>15</xdr:col>
      <xdr:colOff>370145</xdr:colOff>
      <xdr:row>46</xdr:row>
      <xdr:rowOff>40585</xdr:rowOff>
    </xdr:to>
    <xdr:sp macro="" textlink="" fLocksText="0">
      <xdr:nvSpPr>
        <xdr:cNvPr id="13" name="円/楕円 12"/>
        <xdr:cNvSpPr/>
      </xdr:nvSpPr>
      <xdr:spPr>
        <a:xfrm>
          <a:off x="12373645" y="9032868"/>
          <a:ext cx="252000" cy="24697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48</xdr:row>
      <xdr:rowOff>328409</xdr:rowOff>
    </xdr:from>
    <xdr:to>
      <xdr:col>15</xdr:col>
      <xdr:colOff>370145</xdr:colOff>
      <xdr:row>49</xdr:row>
      <xdr:rowOff>34555</xdr:rowOff>
    </xdr:to>
    <xdr:sp macro="" textlink="" fLocksText="0">
      <xdr:nvSpPr>
        <xdr:cNvPr id="14" name="円/楕円 13"/>
        <xdr:cNvSpPr/>
      </xdr:nvSpPr>
      <xdr:spPr>
        <a:xfrm>
          <a:off x="12621986" y="10880726"/>
          <a:ext cx="252000" cy="24935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49</xdr:row>
      <xdr:rowOff>61459</xdr:rowOff>
    </xdr:from>
    <xdr:to>
      <xdr:col>15</xdr:col>
      <xdr:colOff>370145</xdr:colOff>
      <xdr:row>49</xdr:row>
      <xdr:rowOff>313643</xdr:rowOff>
    </xdr:to>
    <xdr:sp macro="" textlink="" fLocksText="0">
      <xdr:nvSpPr>
        <xdr:cNvPr id="15" name="円/楕円 14"/>
        <xdr:cNvSpPr/>
      </xdr:nvSpPr>
      <xdr:spPr>
        <a:xfrm>
          <a:off x="12621986" y="11358172"/>
          <a:ext cx="252000" cy="252184"/>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117440</xdr:colOff>
      <xdr:row>65</xdr:row>
      <xdr:rowOff>168141</xdr:rowOff>
    </xdr:from>
    <xdr:to>
      <xdr:col>15</xdr:col>
      <xdr:colOff>369440</xdr:colOff>
      <xdr:row>66</xdr:row>
      <xdr:rowOff>206887</xdr:rowOff>
    </xdr:to>
    <xdr:sp macro="" textlink="" fLocksText="0">
      <xdr:nvSpPr>
        <xdr:cNvPr id="18" name="円/楕円 17"/>
        <xdr:cNvSpPr/>
      </xdr:nvSpPr>
      <xdr:spPr>
        <a:xfrm>
          <a:off x="12372940" y="13841808"/>
          <a:ext cx="252000" cy="24935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45696</xdr:colOff>
      <xdr:row>74</xdr:row>
      <xdr:rowOff>43793</xdr:rowOff>
    </xdr:from>
    <xdr:to>
      <xdr:col>15</xdr:col>
      <xdr:colOff>297696</xdr:colOff>
      <xdr:row>75</xdr:row>
      <xdr:rowOff>82541</xdr:rowOff>
    </xdr:to>
    <xdr:sp macro="" textlink="" fLocksText="0">
      <xdr:nvSpPr>
        <xdr:cNvPr id="22" name="円/楕円 21"/>
        <xdr:cNvSpPr/>
      </xdr:nvSpPr>
      <xdr:spPr>
        <a:xfrm>
          <a:off x="12153029" y="16119876"/>
          <a:ext cx="252000" cy="249354"/>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35</xdr:row>
          <xdr:rowOff>66675</xdr:rowOff>
        </xdr:from>
        <xdr:to>
          <xdr:col>3</xdr:col>
          <xdr:colOff>76200</xdr:colOff>
          <xdr:row>35</xdr:row>
          <xdr:rowOff>314325</xdr:rowOff>
        </xdr:to>
        <xdr:sp macro="" textlink="">
          <xdr:nvSpPr>
            <xdr:cNvPr id="363529" name="Check Box 9" hidden="1">
              <a:extLst>
                <a:ext uri="{63B3BB69-23CF-44E3-9099-C40C66FF867C}">
                  <a14:compatExt spid="_x0000_s363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190500</xdr:rowOff>
        </xdr:from>
        <xdr:to>
          <xdr:col>3</xdr:col>
          <xdr:colOff>76200</xdr:colOff>
          <xdr:row>27</xdr:row>
          <xdr:rowOff>19050</xdr:rowOff>
        </xdr:to>
        <xdr:sp macro="" textlink="">
          <xdr:nvSpPr>
            <xdr:cNvPr id="363530" name="Check Box 10" hidden="1">
              <a:extLst>
                <a:ext uri="{63B3BB69-23CF-44E3-9099-C40C66FF867C}">
                  <a14:compatExt spid="_x0000_s363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200025</xdr:rowOff>
        </xdr:from>
        <xdr:to>
          <xdr:col>4</xdr:col>
          <xdr:colOff>76200</xdr:colOff>
          <xdr:row>28</xdr:row>
          <xdr:rowOff>28575</xdr:rowOff>
        </xdr:to>
        <xdr:sp macro="" textlink="">
          <xdr:nvSpPr>
            <xdr:cNvPr id="363531" name="Check Box 11" hidden="1">
              <a:extLst>
                <a:ext uri="{63B3BB69-23CF-44E3-9099-C40C66FF867C}">
                  <a14:compatExt spid="_x0000_s363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4</xdr:col>
          <xdr:colOff>85725</xdr:colOff>
          <xdr:row>29</xdr:row>
          <xdr:rowOff>28575</xdr:rowOff>
        </xdr:to>
        <xdr:sp macro="" textlink="">
          <xdr:nvSpPr>
            <xdr:cNvPr id="363532" name="Check Box 12" hidden="1">
              <a:extLst>
                <a:ext uri="{63B3BB69-23CF-44E3-9099-C40C66FF867C}">
                  <a14:compatExt spid="_x0000_s363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28</xdr:row>
          <xdr:rowOff>190500</xdr:rowOff>
        </xdr:from>
        <xdr:to>
          <xdr:col>3</xdr:col>
          <xdr:colOff>76200</xdr:colOff>
          <xdr:row>30</xdr:row>
          <xdr:rowOff>19050</xdr:rowOff>
        </xdr:to>
        <xdr:sp macro="" textlink="">
          <xdr:nvSpPr>
            <xdr:cNvPr id="363533" name="Check Box 13" hidden="1">
              <a:extLst>
                <a:ext uri="{63B3BB69-23CF-44E3-9099-C40C66FF867C}">
                  <a14:compatExt spid="_x0000_s363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200025</xdr:rowOff>
        </xdr:from>
        <xdr:to>
          <xdr:col>4</xdr:col>
          <xdr:colOff>76200</xdr:colOff>
          <xdr:row>32</xdr:row>
          <xdr:rowOff>28575</xdr:rowOff>
        </xdr:to>
        <xdr:sp macro="" textlink="">
          <xdr:nvSpPr>
            <xdr:cNvPr id="363534" name="Check Box 14" hidden="1">
              <a:extLst>
                <a:ext uri="{63B3BB69-23CF-44E3-9099-C40C66FF867C}">
                  <a14:compatExt spid="_x0000_s363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57150</xdr:rowOff>
        </xdr:from>
        <xdr:to>
          <xdr:col>4</xdr:col>
          <xdr:colOff>76200</xdr:colOff>
          <xdr:row>32</xdr:row>
          <xdr:rowOff>304800</xdr:rowOff>
        </xdr:to>
        <xdr:sp macro="" textlink="">
          <xdr:nvSpPr>
            <xdr:cNvPr id="363535" name="Check Box 15" hidden="1">
              <a:extLst>
                <a:ext uri="{63B3BB69-23CF-44E3-9099-C40C66FF867C}">
                  <a14:compatExt spid="_x0000_s363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xdr:row>
          <xdr:rowOff>200025</xdr:rowOff>
        </xdr:from>
        <xdr:to>
          <xdr:col>3</xdr:col>
          <xdr:colOff>76200</xdr:colOff>
          <xdr:row>35</xdr:row>
          <xdr:rowOff>28575</xdr:rowOff>
        </xdr:to>
        <xdr:sp macro="" textlink="">
          <xdr:nvSpPr>
            <xdr:cNvPr id="363536" name="Check Box 16" hidden="1">
              <a:extLst>
                <a:ext uri="{63B3BB69-23CF-44E3-9099-C40C66FF867C}">
                  <a14:compatExt spid="_x0000_s363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323850</xdr:rowOff>
        </xdr:from>
        <xdr:to>
          <xdr:col>3</xdr:col>
          <xdr:colOff>76200</xdr:colOff>
          <xdr:row>34</xdr:row>
          <xdr:rowOff>19050</xdr:rowOff>
        </xdr:to>
        <xdr:sp macro="" textlink="">
          <xdr:nvSpPr>
            <xdr:cNvPr id="363538" name="Check Box 18" hidden="1">
              <a:extLst>
                <a:ext uri="{63B3BB69-23CF-44E3-9099-C40C66FF867C}">
                  <a14:compatExt spid="_x0000_s363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11</xdr:col>
      <xdr:colOff>352080</xdr:colOff>
      <xdr:row>0</xdr:row>
      <xdr:rowOff>66142</xdr:rowOff>
    </xdr:from>
    <xdr:to>
      <xdr:col>19</xdr:col>
      <xdr:colOff>432556</xdr:colOff>
      <xdr:row>5</xdr:row>
      <xdr:rowOff>60358</xdr:rowOff>
    </xdr:to>
    <xdr:sp macro="" textlink="">
      <xdr:nvSpPr>
        <xdr:cNvPr id="24" name="テキスト ボックス 23"/>
        <xdr:cNvSpPr txBox="1"/>
      </xdr:nvSpPr>
      <xdr:spPr>
        <a:xfrm>
          <a:off x="9677149" y="66142"/>
          <a:ext cx="5401901" cy="9096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t>申請者チェック欄</a:t>
          </a:r>
          <a:r>
            <a:rPr kumimoji="1" lang="en-US" altLang="ja-JP" sz="1100"/>
            <a:t>(</a:t>
          </a:r>
          <a:r>
            <a:rPr kumimoji="1" lang="ja-JP" altLang="en-US" sz="1100"/>
            <a:t>白色</a:t>
          </a:r>
          <a:r>
            <a:rPr kumimoji="1" lang="en-US" altLang="ja-JP" sz="1100"/>
            <a:t>)</a:t>
          </a:r>
          <a:r>
            <a:rPr kumimoji="1" lang="ja-JP" altLang="en-US" sz="1100"/>
            <a:t>はプルダウンメニュ－で「✔」を選択してください。</a:t>
          </a:r>
          <a:endParaRPr kumimoji="1" lang="en-US" altLang="ja-JP" sz="1100"/>
        </a:p>
        <a:p>
          <a:endParaRPr kumimoji="1" lang="en-US" altLang="ja-JP" sz="1100"/>
        </a:p>
        <a:p>
          <a:r>
            <a:rPr kumimoji="1" lang="ja-JP" altLang="en-US" sz="1100"/>
            <a:t>添付書類は、提出する書類先頭のチェックボックス「□」をクリックすると「☑」となり、</a:t>
          </a:r>
          <a:endParaRPr kumimoji="1" lang="en-US" altLang="ja-JP" sz="1100"/>
        </a:p>
        <a:p>
          <a:r>
            <a:rPr kumimoji="1" lang="ja-JP" altLang="en-US" sz="1100"/>
            <a:t>申請者チェック欄</a:t>
          </a:r>
          <a:r>
            <a:rPr kumimoji="1" lang="en-US" altLang="ja-JP" sz="1100"/>
            <a:t>(</a:t>
          </a:r>
          <a:r>
            <a:rPr kumimoji="1" lang="ja-JP" altLang="en-US" sz="1100"/>
            <a:t>青色</a:t>
          </a:r>
          <a:r>
            <a:rPr kumimoji="1" lang="en-US" altLang="ja-JP" sz="1100"/>
            <a:t>)</a:t>
          </a:r>
          <a:r>
            <a:rPr kumimoji="1" lang="ja-JP" altLang="en-US" sz="1100"/>
            <a:t>に「✔」が</a:t>
          </a:r>
          <a:r>
            <a:rPr kumimoji="1" lang="ja-JP" altLang="ja-JP" sz="1100">
              <a:solidFill>
                <a:schemeClr val="dk1"/>
              </a:solidFill>
              <a:effectLst/>
              <a:latin typeface="+mn-lt"/>
              <a:ea typeface="+mn-ea"/>
              <a:cs typeface="+mn-cs"/>
            </a:rPr>
            <a:t>自動的に</a:t>
          </a:r>
          <a:r>
            <a:rPr kumimoji="1" lang="ja-JP" altLang="en-US" sz="1100"/>
            <a:t>入ります。</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70</xdr:row>
          <xdr:rowOff>342900</xdr:rowOff>
        </xdr:from>
        <xdr:to>
          <xdr:col>3</xdr:col>
          <xdr:colOff>57150</xdr:colOff>
          <xdr:row>72</xdr:row>
          <xdr:rowOff>28575</xdr:rowOff>
        </xdr:to>
        <xdr:sp macro="" textlink="">
          <xdr:nvSpPr>
            <xdr:cNvPr id="363554" name="Check Box 34" hidden="1">
              <a:extLst>
                <a:ext uri="{63B3BB69-23CF-44E3-9099-C40C66FF867C}">
                  <a14:compatExt spid="_x0000_s36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58</xdr:row>
          <xdr:rowOff>209550</xdr:rowOff>
        </xdr:from>
        <xdr:to>
          <xdr:col>3</xdr:col>
          <xdr:colOff>66675</xdr:colOff>
          <xdr:row>60</xdr:row>
          <xdr:rowOff>19050</xdr:rowOff>
        </xdr:to>
        <xdr:sp macro="" textlink="">
          <xdr:nvSpPr>
            <xdr:cNvPr id="363544" name="Check Box 24" hidden="1">
              <a:extLst>
                <a:ext uri="{63B3BB69-23CF-44E3-9099-C40C66FF867C}">
                  <a14:compatExt spid="_x0000_s363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60</xdr:row>
          <xdr:rowOff>333375</xdr:rowOff>
        </xdr:from>
        <xdr:to>
          <xdr:col>3</xdr:col>
          <xdr:colOff>66675</xdr:colOff>
          <xdr:row>62</xdr:row>
          <xdr:rowOff>28575</xdr:rowOff>
        </xdr:to>
        <xdr:sp macro="" textlink="">
          <xdr:nvSpPr>
            <xdr:cNvPr id="363545" name="Check Box 25" hidden="1">
              <a:extLst>
                <a:ext uri="{63B3BB69-23CF-44E3-9099-C40C66FF867C}">
                  <a14:compatExt spid="_x0000_s363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752475</xdr:colOff>
          <xdr:row>60</xdr:row>
          <xdr:rowOff>47625</xdr:rowOff>
        </xdr:from>
        <xdr:to>
          <xdr:col>3</xdr:col>
          <xdr:colOff>66675</xdr:colOff>
          <xdr:row>60</xdr:row>
          <xdr:rowOff>295275</xdr:rowOff>
        </xdr:to>
        <xdr:sp macro="" textlink="">
          <xdr:nvSpPr>
            <xdr:cNvPr id="363546" name="Check Box 26" hidden="1">
              <a:extLst>
                <a:ext uri="{63B3BB69-23CF-44E3-9099-C40C66FF867C}">
                  <a14:compatExt spid="_x0000_s363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61</xdr:row>
          <xdr:rowOff>200025</xdr:rowOff>
        </xdr:from>
        <xdr:to>
          <xdr:col>3</xdr:col>
          <xdr:colOff>66675</xdr:colOff>
          <xdr:row>63</xdr:row>
          <xdr:rowOff>28575</xdr:rowOff>
        </xdr:to>
        <xdr:sp macro="" textlink="">
          <xdr:nvSpPr>
            <xdr:cNvPr id="363547" name="Check Box 27" hidden="1">
              <a:extLst>
                <a:ext uri="{63B3BB69-23CF-44E3-9099-C40C66FF867C}">
                  <a14:compatExt spid="_x0000_s363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64</xdr:row>
          <xdr:rowOff>200025</xdr:rowOff>
        </xdr:from>
        <xdr:to>
          <xdr:col>3</xdr:col>
          <xdr:colOff>66675</xdr:colOff>
          <xdr:row>66</xdr:row>
          <xdr:rowOff>28575</xdr:rowOff>
        </xdr:to>
        <xdr:sp macro="" textlink="">
          <xdr:nvSpPr>
            <xdr:cNvPr id="363549" name="Check Box 29" hidden="1">
              <a:extLst>
                <a:ext uri="{63B3BB69-23CF-44E3-9099-C40C66FF867C}">
                  <a14:compatExt spid="_x0000_s363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752475</xdr:colOff>
          <xdr:row>66</xdr:row>
          <xdr:rowOff>66675</xdr:rowOff>
        </xdr:from>
        <xdr:to>
          <xdr:col>3</xdr:col>
          <xdr:colOff>66675</xdr:colOff>
          <xdr:row>66</xdr:row>
          <xdr:rowOff>314325</xdr:rowOff>
        </xdr:to>
        <xdr:sp macro="" textlink="">
          <xdr:nvSpPr>
            <xdr:cNvPr id="363550" name="Check Box 30" hidden="1">
              <a:extLst>
                <a:ext uri="{63B3BB69-23CF-44E3-9099-C40C66FF867C}">
                  <a14:compatExt spid="_x0000_s363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66</xdr:row>
          <xdr:rowOff>342900</xdr:rowOff>
        </xdr:from>
        <xdr:to>
          <xdr:col>3</xdr:col>
          <xdr:colOff>66675</xdr:colOff>
          <xdr:row>68</xdr:row>
          <xdr:rowOff>28575</xdr:rowOff>
        </xdr:to>
        <xdr:sp macro="" textlink="">
          <xdr:nvSpPr>
            <xdr:cNvPr id="363553" name="Check Box 33" hidden="1">
              <a:extLst>
                <a:ext uri="{63B3BB69-23CF-44E3-9099-C40C66FF867C}">
                  <a14:compatExt spid="_x0000_s363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68</xdr:row>
          <xdr:rowOff>200025</xdr:rowOff>
        </xdr:from>
        <xdr:to>
          <xdr:col>3</xdr:col>
          <xdr:colOff>66675</xdr:colOff>
          <xdr:row>70</xdr:row>
          <xdr:rowOff>19050</xdr:rowOff>
        </xdr:to>
        <xdr:sp macro="" textlink="">
          <xdr:nvSpPr>
            <xdr:cNvPr id="363556" name="Check Box 36" hidden="1">
              <a:extLst>
                <a:ext uri="{63B3BB69-23CF-44E3-9099-C40C66FF867C}">
                  <a14:compatExt spid="_x0000_s36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67</xdr:row>
          <xdr:rowOff>200025</xdr:rowOff>
        </xdr:from>
        <xdr:to>
          <xdr:col>3</xdr:col>
          <xdr:colOff>66675</xdr:colOff>
          <xdr:row>69</xdr:row>
          <xdr:rowOff>28575</xdr:rowOff>
        </xdr:to>
        <xdr:sp macro="" textlink="">
          <xdr:nvSpPr>
            <xdr:cNvPr id="363559" name="Check Box 39" hidden="1">
              <a:extLst>
                <a:ext uri="{63B3BB69-23CF-44E3-9099-C40C66FF867C}">
                  <a14:compatExt spid="_x0000_s36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15</xdr:col>
      <xdr:colOff>119027</xdr:colOff>
      <xdr:row>66</xdr:row>
      <xdr:rowOff>273841</xdr:rowOff>
    </xdr:from>
    <xdr:to>
      <xdr:col>15</xdr:col>
      <xdr:colOff>367853</xdr:colOff>
      <xdr:row>67</xdr:row>
      <xdr:rowOff>173943</xdr:rowOff>
    </xdr:to>
    <xdr:sp macro="" textlink="" fLocksText="0">
      <xdr:nvSpPr>
        <xdr:cNvPr id="63" name="円/楕円 62"/>
        <xdr:cNvSpPr/>
      </xdr:nvSpPr>
      <xdr:spPr>
        <a:xfrm>
          <a:off x="12374527" y="14159174"/>
          <a:ext cx="248826" cy="24935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118632</xdr:colOff>
      <xdr:row>68</xdr:row>
      <xdr:rowOff>78554</xdr:rowOff>
    </xdr:from>
    <xdr:to>
      <xdr:col>15</xdr:col>
      <xdr:colOff>368249</xdr:colOff>
      <xdr:row>69</xdr:row>
      <xdr:rowOff>117298</xdr:rowOff>
    </xdr:to>
    <xdr:sp macro="" textlink="" fLocksText="0">
      <xdr:nvSpPr>
        <xdr:cNvPr id="66" name="円/楕円 65"/>
        <xdr:cNvSpPr/>
      </xdr:nvSpPr>
      <xdr:spPr>
        <a:xfrm>
          <a:off x="12225965" y="14715304"/>
          <a:ext cx="249617" cy="24935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140243</xdr:colOff>
      <xdr:row>33</xdr:row>
      <xdr:rowOff>171972</xdr:rowOff>
    </xdr:from>
    <xdr:to>
      <xdr:col>15</xdr:col>
      <xdr:colOff>389860</xdr:colOff>
      <xdr:row>34</xdr:row>
      <xdr:rowOff>206483</xdr:rowOff>
    </xdr:to>
    <xdr:sp macro="" textlink="" fLocksText="0">
      <xdr:nvSpPr>
        <xdr:cNvPr id="68" name="円/楕円 67"/>
        <xdr:cNvSpPr/>
      </xdr:nvSpPr>
      <xdr:spPr>
        <a:xfrm>
          <a:off x="12395743" y="6945305"/>
          <a:ext cx="249617" cy="246179"/>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22</xdr:row>
      <xdr:rowOff>209075</xdr:rowOff>
    </xdr:from>
    <xdr:to>
      <xdr:col>15</xdr:col>
      <xdr:colOff>391051</xdr:colOff>
      <xdr:row>23</xdr:row>
      <xdr:rowOff>241469</xdr:rowOff>
    </xdr:to>
    <xdr:sp macro="" textlink="" fLocksText="0">
      <xdr:nvSpPr>
        <xdr:cNvPr id="73" name="円/楕円 72"/>
        <xdr:cNvSpPr/>
      </xdr:nvSpPr>
      <xdr:spPr>
        <a:xfrm>
          <a:off x="12394551" y="4378908"/>
          <a:ext cx="252000" cy="24406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23</xdr:row>
      <xdr:rowOff>309061</xdr:rowOff>
    </xdr:from>
    <xdr:to>
      <xdr:col>15</xdr:col>
      <xdr:colOff>391051</xdr:colOff>
      <xdr:row>24</xdr:row>
      <xdr:rowOff>207579</xdr:rowOff>
    </xdr:to>
    <xdr:sp macro="" textlink="" fLocksText="0">
      <xdr:nvSpPr>
        <xdr:cNvPr id="74" name="円/楕円 73"/>
        <xdr:cNvSpPr/>
      </xdr:nvSpPr>
      <xdr:spPr>
        <a:xfrm>
          <a:off x="12394551" y="4690561"/>
          <a:ext cx="252000" cy="24776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139051</xdr:colOff>
      <xdr:row>21</xdr:row>
      <xdr:rowOff>126550</xdr:rowOff>
    </xdr:from>
    <xdr:to>
      <xdr:col>15</xdr:col>
      <xdr:colOff>391051</xdr:colOff>
      <xdr:row>22</xdr:row>
      <xdr:rowOff>162651</xdr:rowOff>
    </xdr:to>
    <xdr:sp macro="" textlink="" fLocksText="0">
      <xdr:nvSpPr>
        <xdr:cNvPr id="75" name="円/楕円 74"/>
        <xdr:cNvSpPr/>
      </xdr:nvSpPr>
      <xdr:spPr>
        <a:xfrm>
          <a:off x="12246384" y="4063550"/>
          <a:ext cx="252000" cy="247766"/>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43</xdr:row>
          <xdr:rowOff>200025</xdr:rowOff>
        </xdr:from>
        <xdr:to>
          <xdr:col>3</xdr:col>
          <xdr:colOff>76200</xdr:colOff>
          <xdr:row>45</xdr:row>
          <xdr:rowOff>28575</xdr:rowOff>
        </xdr:to>
        <xdr:sp macro="" textlink="">
          <xdr:nvSpPr>
            <xdr:cNvPr id="363539" name="Check Box 19" hidden="1">
              <a:extLst>
                <a:ext uri="{63B3BB69-23CF-44E3-9099-C40C66FF867C}">
                  <a14:compatExt spid="_x0000_s363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190500</xdr:rowOff>
        </xdr:from>
        <xdr:to>
          <xdr:col>3</xdr:col>
          <xdr:colOff>76200</xdr:colOff>
          <xdr:row>44</xdr:row>
          <xdr:rowOff>19050</xdr:rowOff>
        </xdr:to>
        <xdr:sp macro="" textlink="">
          <xdr:nvSpPr>
            <xdr:cNvPr id="363540" name="Check Box 20" hidden="1">
              <a:extLst>
                <a:ext uri="{63B3BB69-23CF-44E3-9099-C40C66FF867C}">
                  <a14:compatExt spid="_x0000_s363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123825</xdr:rowOff>
        </xdr:from>
        <xdr:to>
          <xdr:col>3</xdr:col>
          <xdr:colOff>76200</xdr:colOff>
          <xdr:row>48</xdr:row>
          <xdr:rowOff>371475</xdr:rowOff>
        </xdr:to>
        <xdr:sp macro="" textlink="">
          <xdr:nvSpPr>
            <xdr:cNvPr id="363541" name="Check Box 21" hidden="1">
              <a:extLst>
                <a:ext uri="{63B3BB69-23CF-44E3-9099-C40C66FF867C}">
                  <a14:compatExt spid="_x0000_s363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49</xdr:row>
          <xdr:rowOff>38100</xdr:rowOff>
        </xdr:from>
        <xdr:to>
          <xdr:col>3</xdr:col>
          <xdr:colOff>76200</xdr:colOff>
          <xdr:row>49</xdr:row>
          <xdr:rowOff>266700</xdr:rowOff>
        </xdr:to>
        <xdr:sp macro="" textlink="">
          <xdr:nvSpPr>
            <xdr:cNvPr id="363542" name="Check Box 22" hidden="1">
              <a:extLst>
                <a:ext uri="{63B3BB69-23CF-44E3-9099-C40C66FF867C}">
                  <a14:compatExt spid="_x0000_s363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733425</xdr:colOff>
          <xdr:row>37</xdr:row>
          <xdr:rowOff>190500</xdr:rowOff>
        </xdr:from>
        <xdr:to>
          <xdr:col>3</xdr:col>
          <xdr:colOff>57150</xdr:colOff>
          <xdr:row>39</xdr:row>
          <xdr:rowOff>9525</xdr:rowOff>
        </xdr:to>
        <xdr:sp macro="" textlink="">
          <xdr:nvSpPr>
            <xdr:cNvPr id="363573" name="Check Box 53" hidden="1">
              <a:extLst>
                <a:ext uri="{63B3BB69-23CF-44E3-9099-C40C66FF867C}">
                  <a14:compatExt spid="_x0000_s3635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18</xdr:row>
          <xdr:rowOff>28575</xdr:rowOff>
        </xdr:from>
        <xdr:to>
          <xdr:col>2</xdr:col>
          <xdr:colOff>200025</xdr:colOff>
          <xdr:row>19</xdr:row>
          <xdr:rowOff>0</xdr:rowOff>
        </xdr:to>
        <xdr:sp macro="" textlink="">
          <xdr:nvSpPr>
            <xdr:cNvPr id="363524" name="Check Box 4" hidden="1">
              <a:extLst>
                <a:ext uri="{63B3BB69-23CF-44E3-9099-C40C66FF867C}">
                  <a14:compatExt spid="_x0000_s363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19</xdr:row>
          <xdr:rowOff>28575</xdr:rowOff>
        </xdr:from>
        <xdr:to>
          <xdr:col>2</xdr:col>
          <xdr:colOff>200025</xdr:colOff>
          <xdr:row>20</xdr:row>
          <xdr:rowOff>0</xdr:rowOff>
        </xdr:to>
        <xdr:sp macro="" textlink="">
          <xdr:nvSpPr>
            <xdr:cNvPr id="363525" name="Check Box 5" hidden="1">
              <a:extLst>
                <a:ext uri="{63B3BB69-23CF-44E3-9099-C40C66FF867C}">
                  <a14:compatExt spid="_x0000_s363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20</xdr:row>
          <xdr:rowOff>38100</xdr:rowOff>
        </xdr:from>
        <xdr:to>
          <xdr:col>2</xdr:col>
          <xdr:colOff>200025</xdr:colOff>
          <xdr:row>21</xdr:row>
          <xdr:rowOff>9525</xdr:rowOff>
        </xdr:to>
        <xdr:sp macro="" textlink="">
          <xdr:nvSpPr>
            <xdr:cNvPr id="363527" name="Check Box 7" hidden="1">
              <a:extLst>
                <a:ext uri="{63B3BB69-23CF-44E3-9099-C40C66FF867C}">
                  <a14:compatExt spid="_x0000_s363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21</xdr:row>
          <xdr:rowOff>28575</xdr:rowOff>
        </xdr:from>
        <xdr:to>
          <xdr:col>2</xdr:col>
          <xdr:colOff>200025</xdr:colOff>
          <xdr:row>22</xdr:row>
          <xdr:rowOff>0</xdr:rowOff>
        </xdr:to>
        <xdr:sp macro="" textlink="">
          <xdr:nvSpPr>
            <xdr:cNvPr id="363528" name="Check Box 8" hidden="1">
              <a:extLst>
                <a:ext uri="{63B3BB69-23CF-44E3-9099-C40C66FF867C}">
                  <a14:compatExt spid="_x0000_s363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24</xdr:row>
          <xdr:rowOff>38100</xdr:rowOff>
        </xdr:from>
        <xdr:to>
          <xdr:col>2</xdr:col>
          <xdr:colOff>200025</xdr:colOff>
          <xdr:row>24</xdr:row>
          <xdr:rowOff>200025</xdr:rowOff>
        </xdr:to>
        <xdr:sp macro="" textlink="">
          <xdr:nvSpPr>
            <xdr:cNvPr id="363569" name="Check Box 49" hidden="1">
              <a:extLst>
                <a:ext uri="{63B3BB69-23CF-44E3-9099-C40C66FF867C}">
                  <a14:compatExt spid="_x0000_s36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22</xdr:row>
          <xdr:rowOff>28575</xdr:rowOff>
        </xdr:from>
        <xdr:to>
          <xdr:col>2</xdr:col>
          <xdr:colOff>200025</xdr:colOff>
          <xdr:row>23</xdr:row>
          <xdr:rowOff>0</xdr:rowOff>
        </xdr:to>
        <xdr:sp macro="" textlink="">
          <xdr:nvSpPr>
            <xdr:cNvPr id="363570" name="Check Box 50" hidden="1">
              <a:extLst>
                <a:ext uri="{63B3BB69-23CF-44E3-9099-C40C66FF867C}">
                  <a14:compatExt spid="_x0000_s36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23</xdr:row>
          <xdr:rowOff>95250</xdr:rowOff>
        </xdr:from>
        <xdr:to>
          <xdr:col>2</xdr:col>
          <xdr:colOff>200025</xdr:colOff>
          <xdr:row>23</xdr:row>
          <xdr:rowOff>266700</xdr:rowOff>
        </xdr:to>
        <xdr:sp macro="" textlink="">
          <xdr:nvSpPr>
            <xdr:cNvPr id="363574" name="Check Box 54" hidden="1">
              <a:extLst>
                <a:ext uri="{63B3BB69-23CF-44E3-9099-C40C66FF867C}">
                  <a14:compatExt spid="_x0000_s36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13</xdr:row>
          <xdr:rowOff>19050</xdr:rowOff>
        </xdr:from>
        <xdr:to>
          <xdr:col>4</xdr:col>
          <xdr:colOff>19050</xdr:colOff>
          <xdr:row>13</xdr:row>
          <xdr:rowOff>200025</xdr:rowOff>
        </xdr:to>
        <xdr:sp macro="" textlink="">
          <xdr:nvSpPr>
            <xdr:cNvPr id="363575" name="Check Box 55" hidden="1">
              <a:extLst>
                <a:ext uri="{63B3BB69-23CF-44E3-9099-C40C66FF867C}">
                  <a14:compatExt spid="_x0000_s36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15</xdr:row>
          <xdr:rowOff>9525</xdr:rowOff>
        </xdr:from>
        <xdr:to>
          <xdr:col>4</xdr:col>
          <xdr:colOff>19050</xdr:colOff>
          <xdr:row>15</xdr:row>
          <xdr:rowOff>190500</xdr:rowOff>
        </xdr:to>
        <xdr:sp macro="" textlink="">
          <xdr:nvSpPr>
            <xdr:cNvPr id="363576" name="Check Box 56" hidden="1">
              <a:extLst>
                <a:ext uri="{63B3BB69-23CF-44E3-9099-C40C66FF867C}">
                  <a14:compatExt spid="_x0000_s36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16</xdr:row>
          <xdr:rowOff>19050</xdr:rowOff>
        </xdr:from>
        <xdr:to>
          <xdr:col>4</xdr:col>
          <xdr:colOff>19050</xdr:colOff>
          <xdr:row>16</xdr:row>
          <xdr:rowOff>200025</xdr:rowOff>
        </xdr:to>
        <xdr:sp macro="" textlink="">
          <xdr:nvSpPr>
            <xdr:cNvPr id="363577" name="Check Box 57" hidden="1">
              <a:extLst>
                <a:ext uri="{63B3BB69-23CF-44E3-9099-C40C66FF867C}">
                  <a14:compatExt spid="_x0000_s363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15</xdr:col>
      <xdr:colOff>96839</xdr:colOff>
      <xdr:row>59</xdr:row>
      <xdr:rowOff>42330</xdr:rowOff>
    </xdr:from>
    <xdr:to>
      <xdr:col>15</xdr:col>
      <xdr:colOff>348839</xdr:colOff>
      <xdr:row>60</xdr:row>
      <xdr:rowOff>81077</xdr:rowOff>
    </xdr:to>
    <xdr:sp macro="" textlink="" fLocksText="0">
      <xdr:nvSpPr>
        <xdr:cNvPr id="65" name="円/楕円 64"/>
        <xdr:cNvSpPr/>
      </xdr:nvSpPr>
      <xdr:spPr>
        <a:xfrm>
          <a:off x="12352339" y="12096747"/>
          <a:ext cx="252000" cy="249353"/>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98426</xdr:colOff>
      <xdr:row>60</xdr:row>
      <xdr:rowOff>205180</xdr:rowOff>
    </xdr:from>
    <xdr:to>
      <xdr:col>15</xdr:col>
      <xdr:colOff>347252</xdr:colOff>
      <xdr:row>61</xdr:row>
      <xdr:rowOff>105282</xdr:rowOff>
    </xdr:to>
    <xdr:sp macro="" textlink="" fLocksText="0">
      <xdr:nvSpPr>
        <xdr:cNvPr id="69" name="円/楕円 68"/>
        <xdr:cNvSpPr/>
      </xdr:nvSpPr>
      <xdr:spPr>
        <a:xfrm>
          <a:off x="12338051" y="12530530"/>
          <a:ext cx="248826" cy="252528"/>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98031</xdr:colOff>
      <xdr:row>62</xdr:row>
      <xdr:rowOff>0</xdr:rowOff>
    </xdr:from>
    <xdr:to>
      <xdr:col>15</xdr:col>
      <xdr:colOff>347648</xdr:colOff>
      <xdr:row>63</xdr:row>
      <xdr:rowOff>37687</xdr:rowOff>
    </xdr:to>
    <xdr:sp macro="" textlink="" fLocksText="0">
      <xdr:nvSpPr>
        <xdr:cNvPr id="70" name="円/楕円 69"/>
        <xdr:cNvSpPr/>
      </xdr:nvSpPr>
      <xdr:spPr>
        <a:xfrm>
          <a:off x="12353531" y="12991410"/>
          <a:ext cx="249617" cy="24935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42</xdr:row>
      <xdr:rowOff>111118</xdr:rowOff>
    </xdr:from>
    <xdr:to>
      <xdr:col>15</xdr:col>
      <xdr:colOff>370145</xdr:colOff>
      <xdr:row>43</xdr:row>
      <xdr:rowOff>146420</xdr:rowOff>
    </xdr:to>
    <xdr:sp macro="" textlink="" fLocksText="0">
      <xdr:nvSpPr>
        <xdr:cNvPr id="61" name="円/楕円 60"/>
        <xdr:cNvSpPr/>
      </xdr:nvSpPr>
      <xdr:spPr>
        <a:xfrm>
          <a:off x="12373645" y="8609535"/>
          <a:ext cx="252000" cy="246969"/>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xdr:twoCellAnchor editAs="oneCell">
    <xdr:from>
      <xdr:col>15</xdr:col>
      <xdr:colOff>118145</xdr:colOff>
      <xdr:row>43</xdr:row>
      <xdr:rowOff>164036</xdr:rowOff>
    </xdr:from>
    <xdr:to>
      <xdr:col>15</xdr:col>
      <xdr:colOff>370145</xdr:colOff>
      <xdr:row>44</xdr:row>
      <xdr:rowOff>199339</xdr:rowOff>
    </xdr:to>
    <xdr:sp macro="" textlink="" fLocksText="0">
      <xdr:nvSpPr>
        <xdr:cNvPr id="62" name="円/楕円 61"/>
        <xdr:cNvSpPr/>
      </xdr:nvSpPr>
      <xdr:spPr>
        <a:xfrm>
          <a:off x="12373645" y="8874119"/>
          <a:ext cx="252000" cy="246969"/>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1</xdr:col>
          <xdr:colOff>733425</xdr:colOff>
          <xdr:row>38</xdr:row>
          <xdr:rowOff>190500</xdr:rowOff>
        </xdr:from>
        <xdr:to>
          <xdr:col>3</xdr:col>
          <xdr:colOff>57150</xdr:colOff>
          <xdr:row>40</xdr:row>
          <xdr:rowOff>9525</xdr:rowOff>
        </xdr:to>
        <xdr:sp macro="" textlink="">
          <xdr:nvSpPr>
            <xdr:cNvPr id="363578" name="Check Box 58" hidden="1">
              <a:extLst>
                <a:ext uri="{63B3BB69-23CF-44E3-9099-C40C66FF867C}">
                  <a14:compatExt spid="_x0000_s363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17</xdr:row>
          <xdr:rowOff>28575</xdr:rowOff>
        </xdr:from>
        <xdr:to>
          <xdr:col>2</xdr:col>
          <xdr:colOff>200025</xdr:colOff>
          <xdr:row>18</xdr:row>
          <xdr:rowOff>0</xdr:rowOff>
        </xdr:to>
        <xdr:sp macro="" textlink="">
          <xdr:nvSpPr>
            <xdr:cNvPr id="363579" name="Check Box 59" hidden="1">
              <a:extLst>
                <a:ext uri="{63B3BB69-23CF-44E3-9099-C40C66FF867C}">
                  <a14:compatExt spid="_x0000_s363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15</xdr:col>
      <xdr:colOff>137582</xdr:colOff>
      <xdr:row>18</xdr:row>
      <xdr:rowOff>0</xdr:rowOff>
    </xdr:from>
    <xdr:to>
      <xdr:col>15</xdr:col>
      <xdr:colOff>389582</xdr:colOff>
      <xdr:row>19</xdr:row>
      <xdr:rowOff>33456</xdr:rowOff>
    </xdr:to>
    <xdr:sp macro="" textlink="" fLocksText="0">
      <xdr:nvSpPr>
        <xdr:cNvPr id="67" name="円/楕円 66"/>
        <xdr:cNvSpPr/>
      </xdr:nvSpPr>
      <xdr:spPr>
        <a:xfrm>
          <a:off x="12393082" y="3640667"/>
          <a:ext cx="252000" cy="245122"/>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0</xdr:colOff>
          <xdr:row>39</xdr:row>
          <xdr:rowOff>190500</xdr:rowOff>
        </xdr:from>
        <xdr:to>
          <xdr:col>3</xdr:col>
          <xdr:colOff>57150</xdr:colOff>
          <xdr:row>41</xdr:row>
          <xdr:rowOff>9525</xdr:rowOff>
        </xdr:to>
        <xdr:sp macro="" textlink="">
          <xdr:nvSpPr>
            <xdr:cNvPr id="363582" name="Check Box 62" hidden="1">
              <a:extLst>
                <a:ext uri="{63B3BB69-23CF-44E3-9099-C40C66FF867C}">
                  <a14:compatExt spid="_x0000_s363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190500</xdr:rowOff>
        </xdr:from>
        <xdr:to>
          <xdr:col>3</xdr:col>
          <xdr:colOff>57150</xdr:colOff>
          <xdr:row>40</xdr:row>
          <xdr:rowOff>9525</xdr:rowOff>
        </xdr:to>
        <xdr:sp macro="" textlink="">
          <xdr:nvSpPr>
            <xdr:cNvPr id="363583" name="Check Box 63" hidden="1">
              <a:extLst>
                <a:ext uri="{63B3BB69-23CF-44E3-9099-C40C66FF867C}">
                  <a14:compatExt spid="_x0000_s363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5</xdr:col>
      <xdr:colOff>704157</xdr:colOff>
      <xdr:row>9</xdr:row>
      <xdr:rowOff>30177</xdr:rowOff>
    </xdr:from>
    <xdr:to>
      <xdr:col>8</xdr:col>
      <xdr:colOff>875167</xdr:colOff>
      <xdr:row>11</xdr:row>
      <xdr:rowOff>171009</xdr:rowOff>
    </xdr:to>
    <xdr:sp macro="" textlink="">
      <xdr:nvSpPr>
        <xdr:cNvPr id="71" name="テキスト ボックス 70"/>
        <xdr:cNvSpPr txBox="1"/>
      </xdr:nvSpPr>
      <xdr:spPr>
        <a:xfrm>
          <a:off x="2253306" y="1780514"/>
          <a:ext cx="5814337" cy="563327"/>
        </a:xfrm>
        <a:prstGeom prst="rect">
          <a:avLst/>
        </a:prstGeom>
        <a:solidFill>
          <a:srgbClr val="FFFFE5"/>
        </a:solidFill>
        <a:ln w="25400"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ctr"/>
        <a:lstStyle/>
        <a:p>
          <a:pPr algn="l"/>
          <a:r>
            <a:rPr kumimoji="1" lang="ja-JP" altLang="en-US" sz="1050">
              <a:latin typeface="+mn-ea"/>
              <a:ea typeface="+mn-ea"/>
            </a:rPr>
            <a:t>添付書類を省略する場合は、必要な</a:t>
          </a:r>
          <a:r>
            <a:rPr kumimoji="1" lang="ja-JP" altLang="en-US" sz="1050" baseline="0">
              <a:latin typeface="+mn-ea"/>
              <a:ea typeface="+mn-ea"/>
            </a:rPr>
            <a:t> </a:t>
          </a:r>
          <a:r>
            <a:rPr kumimoji="1" lang="en-US" altLang="ja-JP" sz="1050">
              <a:latin typeface="+mn-ea"/>
              <a:ea typeface="+mn-ea"/>
            </a:rPr>
            <a:t>《</a:t>
          </a:r>
          <a:r>
            <a:rPr kumimoji="1" lang="ja-JP" altLang="en-US" sz="1050">
              <a:latin typeface="+mn-ea"/>
              <a:ea typeface="+mn-ea"/>
            </a:rPr>
            <a:t>省</a:t>
          </a:r>
          <a:r>
            <a:rPr kumimoji="1" lang="en-US" altLang="ja-JP" sz="1050">
              <a:latin typeface="+mn-ea"/>
              <a:ea typeface="+mn-ea"/>
            </a:rPr>
            <a:t>》 </a:t>
          </a:r>
          <a:r>
            <a:rPr kumimoji="1" lang="ja-JP" altLang="en-US" sz="1050">
              <a:latin typeface="+mn-ea"/>
              <a:ea typeface="+mn-ea"/>
            </a:rPr>
            <a:t>の上に枠外の </a:t>
          </a:r>
          <a:r>
            <a:rPr kumimoji="1" lang="ja-JP" altLang="en-US" sz="1050" b="1">
              <a:solidFill>
                <a:srgbClr val="0070C0"/>
              </a:solidFill>
              <a:latin typeface="+mn-ea"/>
              <a:ea typeface="+mn-ea"/>
            </a:rPr>
            <a:t>○ </a:t>
          </a:r>
          <a:r>
            <a:rPr kumimoji="1" lang="ja-JP" altLang="en-US" sz="1050">
              <a:latin typeface="+mn-ea"/>
              <a:ea typeface="+mn-ea"/>
            </a:rPr>
            <a:t>を選択し、ドラッグして置いてください。</a:t>
          </a:r>
          <a:endParaRPr kumimoji="1" lang="en-US" altLang="ja-JP" sz="1050">
            <a:latin typeface="+mn-ea"/>
            <a:ea typeface="+mn-ea"/>
          </a:endParaRPr>
        </a:p>
        <a:p>
          <a:pPr algn="l"/>
          <a:r>
            <a:rPr kumimoji="1" lang="en-US" altLang="ja-JP" sz="1050">
              <a:latin typeface="+mn-ea"/>
              <a:ea typeface="+mn-ea"/>
            </a:rPr>
            <a:t>※ </a:t>
          </a:r>
          <a:r>
            <a:rPr kumimoji="1" lang="ja-JP" altLang="en-US" sz="1050">
              <a:latin typeface="+mn-ea"/>
              <a:ea typeface="+mn-ea"/>
            </a:rPr>
            <a:t>印刷する場合は、手書きの○でも</a:t>
          </a:r>
          <a:r>
            <a:rPr kumimoji="1" lang="en-US" altLang="ja-JP" sz="1050">
              <a:latin typeface="+mn-ea"/>
              <a:ea typeface="+mn-ea"/>
            </a:rPr>
            <a:t>OK</a:t>
          </a:r>
          <a:r>
            <a:rPr kumimoji="1" lang="ja-JP" altLang="en-US" sz="1050">
              <a:latin typeface="+mn-ea"/>
              <a:ea typeface="+mn-ea"/>
            </a:rPr>
            <a:t>です。</a:t>
          </a:r>
        </a:p>
      </xdr:txBody>
    </xdr:sp>
    <xdr:clientData fPrintsWithSheet="0"/>
  </xdr:twoCellAnchor>
  <mc:AlternateContent xmlns:mc="http://schemas.openxmlformats.org/markup-compatibility/2006">
    <mc:Choice xmlns:a14="http://schemas.microsoft.com/office/drawing/2010/main" Requires="a14">
      <xdr:twoCellAnchor editAs="oneCell">
        <xdr:from>
          <xdr:col>2</xdr:col>
          <xdr:colOff>0</xdr:colOff>
          <xdr:row>50</xdr:row>
          <xdr:rowOff>95250</xdr:rowOff>
        </xdr:from>
        <xdr:to>
          <xdr:col>3</xdr:col>
          <xdr:colOff>76200</xdr:colOff>
          <xdr:row>51</xdr:row>
          <xdr:rowOff>0</xdr:rowOff>
        </xdr:to>
        <xdr:sp macro="" textlink="">
          <xdr:nvSpPr>
            <xdr:cNvPr id="363584" name="Check Box 64" hidden="1">
              <a:extLst>
                <a:ext uri="{63B3BB69-23CF-44E3-9099-C40C66FF867C}">
                  <a14:compatExt spid="_x0000_s36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35</xdr:col>
      <xdr:colOff>103395</xdr:colOff>
      <xdr:row>1</xdr:row>
      <xdr:rowOff>32907</xdr:rowOff>
    </xdr:from>
    <xdr:to>
      <xdr:col>37</xdr:col>
      <xdr:colOff>307817</xdr:colOff>
      <xdr:row>19</xdr:row>
      <xdr:rowOff>172016</xdr:rowOff>
    </xdr:to>
    <xdr:sp macro="" textlink="">
      <xdr:nvSpPr>
        <xdr:cNvPr id="4" name="テキスト ボックス 3"/>
        <xdr:cNvSpPr txBox="1"/>
      </xdr:nvSpPr>
      <xdr:spPr>
        <a:xfrm>
          <a:off x="7798841" y="177762"/>
          <a:ext cx="2676018" cy="3706175"/>
        </a:xfrm>
        <a:prstGeom prst="rect">
          <a:avLst/>
        </a:prstGeom>
        <a:solidFill>
          <a:srgbClr val="FFFFE7"/>
        </a:solidFill>
        <a:ln w="38100" cmpd="sng">
          <a:solidFill>
            <a:srgbClr val="0000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項目の増減時の注意</a:t>
          </a:r>
          <a:endParaRPr kumimoji="1"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algn="l"/>
          <a:endParaRPr lang="ja-JP" altLang="ja-JP" sz="1200">
            <a:solidFill>
              <a:srgbClr val="FF0000"/>
            </a:solidFill>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1.</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科目や評価項目を減らすときは</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削除でなく非表示にする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評価項目を増やすときは</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(2)</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200" u="none">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u="sng">
              <a:solidFill>
                <a:schemeClr val="dk1"/>
              </a:solidFill>
              <a:effectLst/>
              <a:latin typeface="ＭＳ ゴシック" panose="020B0609070205080204" pitchFamily="49" charset="-128"/>
              <a:ea typeface="ＭＳ ゴシック" panose="020B0609070205080204" pitchFamily="49" charset="-128"/>
              <a:cs typeface="+mn-cs"/>
            </a:rPr>
            <a:t>行全体</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の上で行挿入する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3.</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挿入した行の</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L</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AF</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と</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AG</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a:t>
          </a:r>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AI</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を</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それぞれセル結合する</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4.</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横の罫線はきちんと表示されて</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5.</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評価項目番号は連番になって</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いるか確認</a:t>
          </a:r>
          <a:endParaRPr lang="ja-JP" altLang="ja-JP" sz="1200">
            <a:effectLst/>
            <a:latin typeface="ＭＳ ゴシック" panose="020B0609070205080204" pitchFamily="49" charset="-128"/>
            <a:ea typeface="ＭＳ ゴシック" panose="020B0609070205080204" pitchFamily="49" charset="-128"/>
          </a:endParaRPr>
        </a:p>
        <a:p>
          <a:pPr algn="l"/>
          <a:r>
            <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rPr>
            <a:t>6.</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科目名や評価項目のデータが</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印刷時に全部表示されている</a:t>
          </a:r>
          <a:endParaRPr kumimoji="1" lang="en-US" altLang="ja-JP" sz="1200">
            <a:solidFill>
              <a:schemeClr val="dk1"/>
            </a:solidFill>
            <a:effectLst/>
            <a:latin typeface="ＭＳ ゴシック" panose="020B0609070205080204" pitchFamily="49" charset="-128"/>
            <a:ea typeface="ＭＳ ゴシック" panose="020B0609070205080204" pitchFamily="49" charset="-128"/>
            <a:cs typeface="+mn-cs"/>
          </a:endParaRPr>
        </a:p>
        <a:p>
          <a:pPr algn="l"/>
          <a:r>
            <a:rPr kumimoji="1" lang="ja-JP" altLang="en-US" sz="1200">
              <a:solidFill>
                <a:schemeClr val="dk1"/>
              </a:solidFill>
              <a:effectLst/>
              <a:latin typeface="ＭＳ ゴシック" panose="020B0609070205080204" pitchFamily="49" charset="-128"/>
              <a:ea typeface="ＭＳ ゴシック" panose="020B0609070205080204" pitchFamily="49" charset="-128"/>
              <a:cs typeface="+mn-cs"/>
            </a:rPr>
            <a:t>　</a:t>
          </a:r>
          <a:r>
            <a:rPr kumimoji="1" lang="ja-JP" altLang="ja-JP" sz="1200">
              <a:solidFill>
                <a:schemeClr val="dk1"/>
              </a:solidFill>
              <a:effectLst/>
              <a:latin typeface="ＭＳ ゴシック" panose="020B0609070205080204" pitchFamily="49" charset="-128"/>
              <a:ea typeface="ＭＳ ゴシック" panose="020B0609070205080204" pitchFamily="49" charset="-128"/>
              <a:cs typeface="+mn-cs"/>
            </a:rPr>
            <a:t>か確認（行の高さで調整）</a:t>
          </a:r>
          <a:endParaRPr lang="ja-JP" altLang="ja-JP" sz="1200">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35</xdr:col>
      <xdr:colOff>135802</xdr:colOff>
      <xdr:row>21</xdr:row>
      <xdr:rowOff>117694</xdr:rowOff>
    </xdr:from>
    <xdr:to>
      <xdr:col>37</xdr:col>
      <xdr:colOff>407406</xdr:colOff>
      <xdr:row>25</xdr:row>
      <xdr:rowOff>172015</xdr:rowOff>
    </xdr:to>
    <xdr:sp macro="" textlink="">
      <xdr:nvSpPr>
        <xdr:cNvPr id="5" name="テキスト ボックス 4"/>
        <xdr:cNvSpPr txBox="1"/>
      </xdr:nvSpPr>
      <xdr:spPr>
        <a:xfrm>
          <a:off x="7831248" y="4282288"/>
          <a:ext cx="2743200" cy="769545"/>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b="1">
              <a:latin typeface="ＭＳ ゴシック" panose="020B0609070205080204" pitchFamily="49" charset="-128"/>
              <a:ea typeface="ＭＳ ゴシック" panose="020B0609070205080204" pitchFamily="49" charset="-128"/>
            </a:rPr>
            <a:t>「入校式等」「就職支援」は不要</a:t>
          </a:r>
          <a:endParaRPr kumimoji="1" lang="en-US" altLang="ja-JP" sz="1200" b="1">
            <a:latin typeface="ＭＳ ゴシック" panose="020B0609070205080204" pitchFamily="49" charset="-128"/>
            <a:ea typeface="ＭＳ ゴシック" panose="020B0609070205080204" pitchFamily="49" charset="-128"/>
          </a:endParaRPr>
        </a:p>
        <a:p>
          <a:r>
            <a:rPr kumimoji="1" lang="ja-JP" altLang="en-US" sz="1200" b="1">
              <a:latin typeface="ＭＳ ゴシック" panose="020B0609070205080204" pitchFamily="49" charset="-128"/>
              <a:ea typeface="ＭＳ ゴシック" panose="020B0609070205080204" pitchFamily="49" charset="-128"/>
            </a:rPr>
            <a:t>　⇒　非表示にしてください。</a:t>
          </a:r>
        </a:p>
      </xdr:txBody>
    </xdr:sp>
    <xdr:clientData fPrintsWithSheet="0"/>
  </xdr:twoCellAnchor>
  <xdr:twoCellAnchor editAs="oneCell">
    <xdr:from>
      <xdr:col>35</xdr:col>
      <xdr:colOff>163143</xdr:colOff>
      <xdr:row>276</xdr:row>
      <xdr:rowOff>145125</xdr:rowOff>
    </xdr:from>
    <xdr:to>
      <xdr:col>37</xdr:col>
      <xdr:colOff>190123</xdr:colOff>
      <xdr:row>279</xdr:row>
      <xdr:rowOff>54321</xdr:rowOff>
    </xdr:to>
    <xdr:sp macro="" textlink="">
      <xdr:nvSpPr>
        <xdr:cNvPr id="10" name="テキスト ボックス 9"/>
        <xdr:cNvSpPr txBox="1"/>
      </xdr:nvSpPr>
      <xdr:spPr>
        <a:xfrm>
          <a:off x="7858589" y="25621576"/>
          <a:ext cx="2498576" cy="696848"/>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08000" tIns="0" rIns="0" bIns="0" rtlCol="0" anchor="ctr"/>
        <a:lstStyle/>
        <a:p>
          <a:r>
            <a:rPr kumimoji="1" lang="ja-JP" altLang="en-US" sz="1100" b="1">
              <a:latin typeface="ＭＳ ゴシック" panose="020B0609070205080204" pitchFamily="49" charset="-128"/>
              <a:ea typeface="ＭＳ ゴシック" panose="020B0609070205080204" pitchFamily="49" charset="-128"/>
            </a:rPr>
            <a:t>企業実習がない場合</a:t>
          </a:r>
          <a:endParaRPr kumimoji="1" lang="en-US" altLang="ja-JP" sz="1100" b="1">
            <a:latin typeface="ＭＳ ゴシック" panose="020B0609070205080204" pitchFamily="49" charset="-128"/>
            <a:ea typeface="ＭＳ ゴシック" panose="020B0609070205080204" pitchFamily="49" charset="-128"/>
          </a:endParaRPr>
        </a:p>
        <a:p>
          <a:r>
            <a:rPr kumimoji="1" lang="ja-JP" altLang="en-US" sz="1100" b="1">
              <a:latin typeface="ＭＳ ゴシック" panose="020B0609070205080204" pitchFamily="49" charset="-128"/>
              <a:ea typeface="ＭＳ ゴシック" panose="020B0609070205080204" pitchFamily="49" charset="-128"/>
            </a:rPr>
            <a:t>⇒</a:t>
          </a:r>
          <a:r>
            <a:rPr kumimoji="1" lang="en-US" altLang="ja-JP" sz="1100" b="1">
              <a:latin typeface="ＭＳ ゴシック" panose="020B0609070205080204" pitchFamily="49" charset="-128"/>
              <a:ea typeface="ＭＳ ゴシック" panose="020B0609070205080204" pitchFamily="49" charset="-128"/>
            </a:rPr>
            <a:t>33</a:t>
          </a:r>
          <a:r>
            <a:rPr kumimoji="1" lang="ja-JP" altLang="en-US" sz="1100" b="1">
              <a:latin typeface="ＭＳ ゴシック" panose="020B0609070205080204" pitchFamily="49" charset="-128"/>
              <a:ea typeface="ＭＳ ゴシック" panose="020B0609070205080204" pitchFamily="49" charset="-128"/>
            </a:rPr>
            <a:t>行目を非表示にしてください。</a:t>
          </a:r>
        </a:p>
      </xdr:txBody>
    </xdr:sp>
    <xdr:clientData fPrintsWithSheet="0"/>
  </xdr:twoCellAnchor>
  <xdr:twoCellAnchor editAs="oneCell">
    <xdr:from>
      <xdr:col>36</xdr:col>
      <xdr:colOff>61359</xdr:colOff>
      <xdr:row>273</xdr:row>
      <xdr:rowOff>108642</xdr:rowOff>
    </xdr:from>
    <xdr:to>
      <xdr:col>37</xdr:col>
      <xdr:colOff>54321</xdr:colOff>
      <xdr:row>275</xdr:row>
      <xdr:rowOff>253496</xdr:rowOff>
    </xdr:to>
    <xdr:sp macro="" textlink="">
      <xdr:nvSpPr>
        <xdr:cNvPr id="11" name="テキスト ボックス 10"/>
        <xdr:cNvSpPr txBox="1"/>
      </xdr:nvSpPr>
      <xdr:spPr>
        <a:xfrm>
          <a:off x="8010302" y="24797442"/>
          <a:ext cx="2211061" cy="669955"/>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latin typeface="ＭＳ ゴシック" panose="020B0609070205080204" pitchFamily="49" charset="-128"/>
              <a:ea typeface="ＭＳ ゴシック" panose="020B0609070205080204" pitchFamily="49" charset="-128"/>
            </a:rPr>
            <a:t>「小テスト」等　</a:t>
          </a:r>
          <a:endParaRPr kumimoji="1" lang="en-US" altLang="ja-JP" sz="1100" b="1">
            <a:latin typeface="ＭＳ ゴシック" panose="020B0609070205080204" pitchFamily="49" charset="-128"/>
            <a:ea typeface="ＭＳ ゴシック" panose="020B0609070205080204" pitchFamily="49" charset="-128"/>
          </a:endParaRPr>
        </a:p>
        <a:p>
          <a:r>
            <a:rPr kumimoji="1" lang="ja-JP" altLang="en-US" sz="1100" b="1">
              <a:latin typeface="ＭＳ ゴシック" panose="020B0609070205080204" pitchFamily="49" charset="-128"/>
              <a:ea typeface="ＭＳ ゴシック" panose="020B0609070205080204" pitchFamily="49" charset="-128"/>
            </a:rPr>
            <a:t>　⇒非表示にしてください。</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13</xdr:col>
      <xdr:colOff>235390</xdr:colOff>
      <xdr:row>0</xdr:row>
      <xdr:rowOff>280657</xdr:rowOff>
    </xdr:from>
    <xdr:to>
      <xdr:col>20</xdr:col>
      <xdr:colOff>959667</xdr:colOff>
      <xdr:row>1</xdr:row>
      <xdr:rowOff>289711</xdr:rowOff>
    </xdr:to>
    <xdr:sp macro="" textlink="">
      <xdr:nvSpPr>
        <xdr:cNvPr id="2" name="角丸四角形 1"/>
        <xdr:cNvSpPr/>
      </xdr:nvSpPr>
      <xdr:spPr>
        <a:xfrm>
          <a:off x="5097101" y="280657"/>
          <a:ext cx="4390930" cy="325925"/>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実績枠</a:t>
          </a:r>
          <a:r>
            <a:rPr kumimoji="1" lang="ja-JP" altLang="en-US" sz="1200" b="1">
              <a:solidFill>
                <a:schemeClr val="tx1"/>
              </a:solidFill>
              <a:latin typeface="ＭＳ ゴシック" panose="020B0609070205080204" pitchFamily="49" charset="-128"/>
              <a:ea typeface="ＭＳ ゴシック" panose="020B0609070205080204" pitchFamily="49" charset="-128"/>
            </a:rPr>
            <a:t>で申請する場合は、当該様式を提出してください。</a:t>
          </a:r>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endParaRPr kumimoji="1" lang="ja-JP" altLang="en-US"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18</xdr:col>
      <xdr:colOff>126749</xdr:colOff>
      <xdr:row>2</xdr:row>
      <xdr:rowOff>117695</xdr:rowOff>
    </xdr:from>
    <xdr:to>
      <xdr:col>21</xdr:col>
      <xdr:colOff>172014</xdr:colOff>
      <xdr:row>12</xdr:row>
      <xdr:rowOff>135803</xdr:rowOff>
    </xdr:to>
    <xdr:sp macro="" textlink="">
      <xdr:nvSpPr>
        <xdr:cNvPr id="3" name="角丸四角形 2">
          <a:extLst>
            <a:ext uri="{FF2B5EF4-FFF2-40B4-BE49-F238E27FC236}">
              <a16:creationId xmlns:a16="http://schemas.microsoft.com/office/drawing/2014/main" id="{00000000-0008-0000-1100-000002000000}"/>
            </a:ext>
          </a:extLst>
        </xdr:cNvPr>
        <xdr:cNvSpPr/>
      </xdr:nvSpPr>
      <xdr:spPr bwMode="auto">
        <a:xfrm>
          <a:off x="7116024" y="751438"/>
          <a:ext cx="4526731" cy="3902044"/>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・「求職者支援訓練の選定方法」で評価の観点をご確認の上、</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ご記入ください。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・「書類」とは、ご記載いただいた「訓練科設定の背景・ねらい」の</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内容を記載するに至った根拠が記載できる資料や独自に行った</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ヒアリング調査の書類を指します。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また、「労働局・地方自治体の要請等」の場合は、その要請文書等</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要請の事実が記載された書類となります（</a:t>
          </a:r>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加点対象にはなりません。</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マーカー等で線を引いてください。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多量に書類が添付されていても、根拠や客観性を証明しないものは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考慮されません。</a:t>
          </a:r>
          <a:endParaRPr kumimoji="1" lang="en-US" altLang="ja-JP" sz="1000">
            <a:solidFill>
              <a:sysClr val="windowText" lastClr="000000"/>
            </a:solidFill>
            <a:latin typeface="ＭＳ ゴシック" pitchFamily="49" charset="-128"/>
            <a:ea typeface="ＭＳ ゴシック" pitchFamily="49" charset="-128"/>
            <a:cs typeface="+mn-cs"/>
          </a:endParaRP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oneCell">
    <xdr:from>
      <xdr:col>16</xdr:col>
      <xdr:colOff>108643</xdr:colOff>
      <xdr:row>1</xdr:row>
      <xdr:rowOff>18107</xdr:rowOff>
    </xdr:from>
    <xdr:to>
      <xdr:col>24</xdr:col>
      <xdr:colOff>1294647</xdr:colOff>
      <xdr:row>2</xdr:row>
      <xdr:rowOff>90534</xdr:rowOff>
    </xdr:to>
    <xdr:sp macro="" textlink="">
      <xdr:nvSpPr>
        <xdr:cNvPr id="2" name="角丸四角形 1"/>
        <xdr:cNvSpPr/>
      </xdr:nvSpPr>
      <xdr:spPr>
        <a:xfrm>
          <a:off x="5432081" y="271604"/>
          <a:ext cx="4707802" cy="344031"/>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新規参入枠</a:t>
          </a:r>
          <a:r>
            <a:rPr kumimoji="1" lang="ja-JP" altLang="en-US" sz="1200" b="1">
              <a:solidFill>
                <a:schemeClr val="tx1"/>
              </a:solidFill>
              <a:latin typeface="ＭＳ ゴシック" panose="020B0609070205080204" pitchFamily="49" charset="-128"/>
              <a:ea typeface="ＭＳ ゴシック" panose="020B0609070205080204" pitchFamily="49" charset="-128"/>
            </a:rPr>
            <a:t>で申請する場合は、当該様式を提出してください。</a:t>
          </a:r>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endParaRPr kumimoji="1" lang="ja-JP" altLang="en-US"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23</xdr:col>
      <xdr:colOff>162962</xdr:colOff>
      <xdr:row>2</xdr:row>
      <xdr:rowOff>190122</xdr:rowOff>
    </xdr:from>
    <xdr:to>
      <xdr:col>25</xdr:col>
      <xdr:colOff>108640</xdr:colOff>
      <xdr:row>11</xdr:row>
      <xdr:rowOff>1991762</xdr:rowOff>
    </xdr:to>
    <xdr:sp macro="" textlink="">
      <xdr:nvSpPr>
        <xdr:cNvPr id="3" name="角丸四角形 2">
          <a:extLst>
            <a:ext uri="{FF2B5EF4-FFF2-40B4-BE49-F238E27FC236}">
              <a16:creationId xmlns:a16="http://schemas.microsoft.com/office/drawing/2014/main" id="{00000000-0008-0000-1100-000002000000}"/>
            </a:ext>
          </a:extLst>
        </xdr:cNvPr>
        <xdr:cNvSpPr/>
      </xdr:nvSpPr>
      <xdr:spPr bwMode="auto">
        <a:xfrm>
          <a:off x="7731659" y="715223"/>
          <a:ext cx="4526731" cy="3902044"/>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・「求職者支援訓練の選定方法」で評価の観点をご確認の上、</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ご記入ください。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・「書類」とは、ご記載いただいた「訓練科設定の背景・ねらい」の</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内容を記載するに至った根拠が記載できる資料や独自に行った</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ヒアリング調査の書類を指します。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また、「労働局・地方自治体の要請等」の場合は、その要請文書等</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要請の事実が記載された書類となります（</a:t>
          </a:r>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加点対象にはなりません。</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マーカー等で線を引いてください。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多量に書類が添付されていても、根拠や客観性を証明しないものは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考慮されません。</a:t>
          </a:r>
          <a:endParaRPr kumimoji="1" lang="en-US" altLang="ja-JP" sz="1000">
            <a:solidFill>
              <a:sysClr val="windowText" lastClr="000000"/>
            </a:solidFill>
            <a:latin typeface="ＭＳ ゴシック" pitchFamily="49" charset="-128"/>
            <a:ea typeface="ＭＳ ゴシック" pitchFamily="49" charset="-128"/>
            <a:cs typeface="+mn-cs"/>
          </a:endParaRP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oneCell">
    <xdr:from>
      <xdr:col>13</xdr:col>
      <xdr:colOff>307820</xdr:colOff>
      <xdr:row>0</xdr:row>
      <xdr:rowOff>244445</xdr:rowOff>
    </xdr:from>
    <xdr:to>
      <xdr:col>20</xdr:col>
      <xdr:colOff>1032096</xdr:colOff>
      <xdr:row>1</xdr:row>
      <xdr:rowOff>253499</xdr:rowOff>
    </xdr:to>
    <xdr:sp macro="" textlink="">
      <xdr:nvSpPr>
        <xdr:cNvPr id="2" name="角丸四角形 1"/>
        <xdr:cNvSpPr/>
      </xdr:nvSpPr>
      <xdr:spPr>
        <a:xfrm>
          <a:off x="5314386" y="244445"/>
          <a:ext cx="4390930" cy="325925"/>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実績枠</a:t>
          </a:r>
          <a:r>
            <a:rPr kumimoji="1" lang="ja-JP" altLang="en-US" sz="1200" b="1">
              <a:solidFill>
                <a:schemeClr val="tx1"/>
              </a:solidFill>
              <a:latin typeface="ＭＳ ゴシック" panose="020B0609070205080204" pitchFamily="49" charset="-128"/>
              <a:ea typeface="ＭＳ ゴシック" panose="020B0609070205080204" pitchFamily="49" charset="-128"/>
            </a:rPr>
            <a:t>で申請する場合は、当該様式を提出してください。</a:t>
          </a:r>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endParaRPr kumimoji="1" lang="ja-JP" altLang="en-US"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18</xdr:col>
      <xdr:colOff>81482</xdr:colOff>
      <xdr:row>2</xdr:row>
      <xdr:rowOff>72427</xdr:rowOff>
    </xdr:from>
    <xdr:to>
      <xdr:col>21</xdr:col>
      <xdr:colOff>126748</xdr:colOff>
      <xdr:row>11</xdr:row>
      <xdr:rowOff>1575303</xdr:rowOff>
    </xdr:to>
    <xdr:sp macro="" textlink="">
      <xdr:nvSpPr>
        <xdr:cNvPr id="3" name="角丸四角形 2">
          <a:extLst>
            <a:ext uri="{FF2B5EF4-FFF2-40B4-BE49-F238E27FC236}">
              <a16:creationId xmlns:a16="http://schemas.microsoft.com/office/drawing/2014/main" id="{00000000-0008-0000-1100-000002000000}"/>
            </a:ext>
          </a:extLst>
        </xdr:cNvPr>
        <xdr:cNvSpPr/>
      </xdr:nvSpPr>
      <xdr:spPr bwMode="auto">
        <a:xfrm>
          <a:off x="7215613" y="706170"/>
          <a:ext cx="4526731" cy="3902044"/>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・「求職者支援訓練の選定方法」で評価の観点をご確認の上、</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ご記入ください。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・「書類」とは、ご記載いただいた「訓練科設定の背景・ねらい」の</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内容を記載するに至った根拠が記載できる資料や独自に行った</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ヒアリング調査の書類を指します。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また、「労働局・地方自治体の要請等」の場合は、その要請文書等</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要請の事実が記載された書類となります（</a:t>
          </a:r>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加点対象にはなりません。</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マーカー等で線を引いてください。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多量に書類が添付されていても、根拠や客観性を証明しないものは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考慮されません。</a:t>
          </a:r>
          <a:endParaRPr kumimoji="1" lang="en-US" altLang="ja-JP" sz="1000">
            <a:solidFill>
              <a:sysClr val="windowText" lastClr="000000"/>
            </a:solidFill>
            <a:latin typeface="ＭＳ ゴシック" pitchFamily="49" charset="-128"/>
            <a:ea typeface="ＭＳ ゴシック" pitchFamily="49" charset="-128"/>
            <a:cs typeface="+mn-cs"/>
          </a:endParaRP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editAs="oneCell">
    <xdr:from>
      <xdr:col>16</xdr:col>
      <xdr:colOff>45268</xdr:colOff>
      <xdr:row>0</xdr:row>
      <xdr:rowOff>217284</xdr:rowOff>
    </xdr:from>
    <xdr:to>
      <xdr:col>24</xdr:col>
      <xdr:colOff>1466662</xdr:colOff>
      <xdr:row>2</xdr:row>
      <xdr:rowOff>36214</xdr:rowOff>
    </xdr:to>
    <xdr:sp macro="" textlink="">
      <xdr:nvSpPr>
        <xdr:cNvPr id="2" name="角丸四角形 1"/>
        <xdr:cNvSpPr/>
      </xdr:nvSpPr>
      <xdr:spPr>
        <a:xfrm>
          <a:off x="5694630" y="217284"/>
          <a:ext cx="4861711" cy="344031"/>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u="sng">
              <a:solidFill>
                <a:srgbClr val="FF0000"/>
              </a:solidFill>
              <a:latin typeface="ＭＳ ゴシック" panose="020B0609070205080204" pitchFamily="49" charset="-128"/>
              <a:ea typeface="ＭＳ ゴシック" panose="020B0609070205080204" pitchFamily="49" charset="-128"/>
            </a:rPr>
            <a:t>新規参入枠</a:t>
          </a:r>
          <a:r>
            <a:rPr kumimoji="1" lang="ja-JP" altLang="en-US" sz="1200" b="1">
              <a:solidFill>
                <a:schemeClr val="tx1"/>
              </a:solidFill>
              <a:latin typeface="ＭＳ ゴシック" panose="020B0609070205080204" pitchFamily="49" charset="-128"/>
              <a:ea typeface="ＭＳ ゴシック" panose="020B0609070205080204" pitchFamily="49" charset="-128"/>
            </a:rPr>
            <a:t>で申請する場合は、当該様式を提出してください。</a:t>
          </a:r>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endParaRPr kumimoji="1" lang="ja-JP" altLang="en-US" sz="1000" b="0">
            <a:solidFill>
              <a:schemeClr val="tx1"/>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23</xdr:col>
      <xdr:colOff>162962</xdr:colOff>
      <xdr:row>2</xdr:row>
      <xdr:rowOff>135801</xdr:rowOff>
    </xdr:from>
    <xdr:to>
      <xdr:col>25</xdr:col>
      <xdr:colOff>108640</xdr:colOff>
      <xdr:row>11</xdr:row>
      <xdr:rowOff>1937441</xdr:rowOff>
    </xdr:to>
    <xdr:sp macro="" textlink="">
      <xdr:nvSpPr>
        <xdr:cNvPr id="3" name="角丸四角形 2">
          <a:extLst>
            <a:ext uri="{FF2B5EF4-FFF2-40B4-BE49-F238E27FC236}">
              <a16:creationId xmlns:a16="http://schemas.microsoft.com/office/drawing/2014/main" id="{00000000-0008-0000-1100-000002000000}"/>
            </a:ext>
          </a:extLst>
        </xdr:cNvPr>
        <xdr:cNvSpPr/>
      </xdr:nvSpPr>
      <xdr:spPr bwMode="auto">
        <a:xfrm>
          <a:off x="7976103" y="660902"/>
          <a:ext cx="4526731" cy="3902044"/>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・「求職者支援訓練の選定方法」で評価の観点をご確認の上、</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ご記入ください。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・「書類」とは、ご記載いただいた「訓練科設定の背景・ねらい」の</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内容を記載するに至った根拠が記載できる資料や独自に行った</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ヒアリング調査の書類を指します。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また、「労働局・地方自治体の要請等」の場合は、その要請文書等</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要請の事実が記載された書類となります（</a:t>
          </a:r>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a:t>
          </a:r>
          <a:r>
            <a:rPr kumimoji="1" lang="ja-JP" altLang="en-US" sz="10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加点対象にはなりません。</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マーカー等で線を引いてください。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0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多量に書類が添付されていても、根拠や客観性を証明しないものは</a:t>
          </a:r>
          <a:endParaRPr kumimoji="1" lang="en-US" altLang="ja-JP" sz="10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000">
              <a:solidFill>
                <a:sysClr val="windowText" lastClr="000000"/>
              </a:solidFill>
              <a:latin typeface="ＭＳ ゴシック" pitchFamily="49" charset="-128"/>
              <a:ea typeface="ＭＳ ゴシック" pitchFamily="49" charset="-128"/>
              <a:cs typeface="+mn-cs"/>
            </a:rPr>
            <a:t>  </a:t>
          </a:r>
          <a:r>
            <a:rPr kumimoji="1" lang="ja-JP" altLang="en-US" sz="1000">
              <a:solidFill>
                <a:sysClr val="windowText" lastClr="000000"/>
              </a:solidFill>
              <a:latin typeface="ＭＳ ゴシック" pitchFamily="49" charset="-128"/>
              <a:ea typeface="ＭＳ ゴシック" pitchFamily="49" charset="-128"/>
              <a:cs typeface="+mn-cs"/>
            </a:rPr>
            <a:t>考慮されません。</a:t>
          </a:r>
          <a:endParaRPr kumimoji="1" lang="en-US" altLang="ja-JP" sz="1000">
            <a:solidFill>
              <a:sysClr val="windowText" lastClr="000000"/>
            </a:solidFill>
            <a:latin typeface="ＭＳ ゴシック" pitchFamily="49" charset="-128"/>
            <a:ea typeface="ＭＳ ゴシック" pitchFamily="49" charset="-128"/>
            <a:cs typeface="+mn-cs"/>
          </a:endParaRP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4</xdr:col>
      <xdr:colOff>38803</xdr:colOff>
      <xdr:row>8</xdr:row>
      <xdr:rowOff>90538</xdr:rowOff>
    </xdr:from>
    <xdr:to>
      <xdr:col>15</xdr:col>
      <xdr:colOff>51735</xdr:colOff>
      <xdr:row>9</xdr:row>
      <xdr:rowOff>103471</xdr:rowOff>
    </xdr:to>
    <xdr:sp macro="" textlink="">
      <xdr:nvSpPr>
        <xdr:cNvPr id="2" name="テキスト ボックス 1"/>
        <xdr:cNvSpPr txBox="1"/>
      </xdr:nvSpPr>
      <xdr:spPr>
        <a:xfrm>
          <a:off x="1862430" y="3129915"/>
          <a:ext cx="5910618" cy="465607"/>
        </a:xfrm>
        <a:prstGeom prst="rect">
          <a:avLst/>
        </a:prstGeom>
        <a:solidFill>
          <a:srgbClr val="FFFFEB"/>
        </a:solidFill>
        <a:ln w="38100"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0000FF"/>
              </a:solidFill>
              <a:latin typeface="ＭＳ ゴシック" panose="020B0609070205080204" pitchFamily="49" charset="-128"/>
              <a:ea typeface="ＭＳ ゴシック" panose="020B0609070205080204" pitchFamily="49" charset="-128"/>
            </a:rPr>
            <a:t>元号欄は、必要に応じてプルダウンメニューから選択してください。</a:t>
          </a:r>
        </a:p>
      </xdr:txBody>
    </xdr:sp>
    <xdr:clientData fPrintsWithSheet="0"/>
  </xdr:twoCellAnchor>
  <xdr:twoCellAnchor editAs="oneCell">
    <xdr:from>
      <xdr:col>9</xdr:col>
      <xdr:colOff>64668</xdr:colOff>
      <xdr:row>64</xdr:row>
      <xdr:rowOff>64667</xdr:rowOff>
    </xdr:from>
    <xdr:to>
      <xdr:col>27</xdr:col>
      <xdr:colOff>140832</xdr:colOff>
      <xdr:row>66</xdr:row>
      <xdr:rowOff>415309</xdr:rowOff>
    </xdr:to>
    <xdr:sp macro="" textlink="">
      <xdr:nvSpPr>
        <xdr:cNvPr id="3" name="角丸四角形 2"/>
        <xdr:cNvSpPr/>
      </xdr:nvSpPr>
      <xdr:spPr>
        <a:xfrm>
          <a:off x="4850071" y="15856497"/>
          <a:ext cx="8651090" cy="867983"/>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ja-JP" altLang="en-US" sz="1600" b="1">
              <a:solidFill>
                <a:srgbClr val="FF0000"/>
              </a:solidFill>
              <a:latin typeface="ＭＳ ゴシック" panose="020B0609070205080204" pitchFamily="49" charset="-128"/>
              <a:ea typeface="ＭＳ ゴシック" panose="020B0609070205080204" pitchFamily="49" charset="-128"/>
            </a:rPr>
            <a:t>　</a:t>
          </a:r>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必ず</a:t>
          </a:r>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加入予定に関するリーフレット等</a:t>
          </a:r>
          <a:r>
            <a:rPr kumimoji="1" lang="en-US" altLang="ja-JP" sz="1600" b="1">
              <a:solidFill>
                <a:srgbClr val="FF0000"/>
              </a:solidFill>
              <a:latin typeface="ＭＳ ゴシック" panose="020B0609070205080204" pitchFamily="49" charset="-128"/>
              <a:ea typeface="ＭＳ ゴシック" panose="020B0609070205080204" pitchFamily="49" charset="-128"/>
            </a:rPr>
            <a:t>』</a:t>
          </a:r>
          <a:r>
            <a:rPr kumimoji="1" lang="ja-JP" altLang="en-US" sz="1600" b="1">
              <a:solidFill>
                <a:srgbClr val="FF0000"/>
              </a:solidFill>
              <a:latin typeface="ＭＳ ゴシック" panose="020B0609070205080204" pitchFamily="49" charset="-128"/>
              <a:ea typeface="ＭＳ ゴシック" panose="020B0609070205080204" pitchFamily="49" charset="-128"/>
            </a:rPr>
            <a:t>欄に入力してください　</a:t>
          </a:r>
          <a:endParaRPr kumimoji="1" lang="en-US" altLang="ja-JP" sz="16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600" b="1">
              <a:solidFill>
                <a:srgbClr val="0000FF"/>
              </a:solidFill>
              <a:latin typeface="ＭＳ ゴシック" panose="020B0609070205080204" pitchFamily="49" charset="-128"/>
              <a:ea typeface="ＭＳ ゴシック" panose="020B0609070205080204" pitchFamily="49" charset="-128"/>
            </a:rPr>
            <a:t>　　「すでに加入している。」欄は使用しないでください。</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4</xdr:col>
      <xdr:colOff>1233535</xdr:colOff>
      <xdr:row>27</xdr:row>
      <xdr:rowOff>169752</xdr:rowOff>
    </xdr:from>
    <xdr:to>
      <xdr:col>6</xdr:col>
      <xdr:colOff>1708842</xdr:colOff>
      <xdr:row>28</xdr:row>
      <xdr:rowOff>475306</xdr:rowOff>
    </xdr:to>
    <xdr:sp macro="" textlink="">
      <xdr:nvSpPr>
        <xdr:cNvPr id="3" name="角丸四角形 2"/>
        <xdr:cNvSpPr/>
      </xdr:nvSpPr>
      <xdr:spPr>
        <a:xfrm>
          <a:off x="7933099" y="13104891"/>
          <a:ext cx="3949574" cy="746910"/>
        </a:xfrm>
        <a:prstGeom prst="roundRect">
          <a:avLst/>
        </a:prstGeom>
        <a:solidFill>
          <a:srgbClr val="FFFFCC"/>
        </a:solidFill>
        <a:ln w="317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b="1">
              <a:solidFill>
                <a:srgbClr val="0000FF"/>
              </a:solidFill>
              <a:latin typeface="ＭＳ ゴシック" panose="020B0609070205080204" pitchFamily="49" charset="-128"/>
              <a:ea typeface="ＭＳ ゴシック" panose="020B0609070205080204" pitchFamily="49" charset="-128"/>
            </a:rPr>
            <a:t>該当しない場合も（</a:t>
          </a:r>
          <a:r>
            <a:rPr kumimoji="1" lang="en-US" altLang="ja-JP" sz="1400" b="1">
              <a:solidFill>
                <a:srgbClr val="0000FF"/>
              </a:solidFill>
              <a:latin typeface="ＭＳ ゴシック" panose="020B0609070205080204" pitchFamily="49" charset="-128"/>
              <a:ea typeface="ＭＳ ゴシック" panose="020B0609070205080204" pitchFamily="49" charset="-128"/>
            </a:rPr>
            <a:t>22)(23)</a:t>
          </a:r>
          <a:r>
            <a:rPr kumimoji="1" lang="ja-JP" altLang="en-US" sz="1400" b="1">
              <a:solidFill>
                <a:srgbClr val="0000FF"/>
              </a:solidFill>
              <a:latin typeface="ＭＳ ゴシック" panose="020B0609070205080204" pitchFamily="49" charset="-128"/>
              <a:ea typeface="ＭＳ ゴシック" panose="020B0609070205080204" pitchFamily="49" charset="-128"/>
            </a:rPr>
            <a:t>は、削除または</a:t>
          </a:r>
          <a:endParaRPr kumimoji="1" lang="en-US" altLang="ja-JP" sz="1400" b="1">
            <a:solidFill>
              <a:srgbClr val="0000FF"/>
            </a:solidFill>
            <a:latin typeface="ＭＳ ゴシック" panose="020B0609070205080204" pitchFamily="49" charset="-128"/>
            <a:ea typeface="ＭＳ ゴシック" panose="020B0609070205080204" pitchFamily="49" charset="-128"/>
          </a:endParaRPr>
        </a:p>
        <a:p>
          <a:pPr algn="l"/>
          <a:r>
            <a:rPr kumimoji="1" lang="ja-JP" altLang="en-US" sz="1400" b="1">
              <a:solidFill>
                <a:srgbClr val="0000FF"/>
              </a:solidFill>
              <a:latin typeface="ＭＳ ゴシック" panose="020B0609070205080204" pitchFamily="49" charset="-128"/>
              <a:ea typeface="ＭＳ ゴシック" panose="020B0609070205080204" pitchFamily="49" charset="-128"/>
            </a:rPr>
            <a:t>非表示にはしないでください。</a:t>
          </a:r>
        </a:p>
      </xdr:txBody>
    </xdr:sp>
    <xdr:clientData fPrintsWithSheet="0"/>
  </xdr:twoCellAnchor>
  <xdr:twoCellAnchor editAs="oneCell">
    <xdr:from>
      <xdr:col>3</xdr:col>
      <xdr:colOff>147117</xdr:colOff>
      <xdr:row>0</xdr:row>
      <xdr:rowOff>135802</xdr:rowOff>
    </xdr:from>
    <xdr:to>
      <xdr:col>6</xdr:col>
      <xdr:colOff>565843</xdr:colOff>
      <xdr:row>2</xdr:row>
      <xdr:rowOff>362136</xdr:rowOff>
    </xdr:to>
    <xdr:sp macro="" textlink="">
      <xdr:nvSpPr>
        <xdr:cNvPr id="4" name="角丸四角形 3"/>
        <xdr:cNvSpPr/>
      </xdr:nvSpPr>
      <xdr:spPr>
        <a:xfrm>
          <a:off x="6439276" y="135802"/>
          <a:ext cx="4300398" cy="1041147"/>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a:solidFill>
                <a:schemeClr val="tx1"/>
              </a:solidFill>
              <a:latin typeface="ＭＳ ゴシック" panose="020B0609070205080204" pitchFamily="49" charset="-128"/>
              <a:ea typeface="ＭＳ ゴシック" panose="020B0609070205080204" pitchFamily="49" charset="-128"/>
            </a:rPr>
            <a:t>コース認定後に、実施にあたっての留意事項を</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1">
              <a:solidFill>
                <a:schemeClr val="tx1"/>
              </a:solidFill>
              <a:latin typeface="ＭＳ ゴシック" panose="020B0609070205080204" pitchFamily="49" charset="-128"/>
              <a:ea typeface="ＭＳ ゴシック" panose="020B0609070205080204" pitchFamily="49" charset="-128"/>
            </a:rPr>
            <a:t>　ご確認の上、各説明事項について資料を作成し、</a:t>
          </a: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　オリエンテーション時に配布・説明してください</a:t>
          </a:r>
          <a:r>
            <a:rPr kumimoji="1" lang="ja-JP" altLang="en-US" sz="1200" b="1">
              <a:solidFill>
                <a:schemeClr val="tx1"/>
              </a:solidFill>
              <a:latin typeface="ＭＳ ゴシック" panose="020B0609070205080204" pitchFamily="49" charset="-128"/>
              <a:ea typeface="ＭＳ ゴシック" panose="020B0609070205080204" pitchFamily="49" charset="-128"/>
            </a:rPr>
            <a:t>。</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r>
            <a:rPr kumimoji="1" lang="ja-JP" altLang="en-US" sz="1000" b="0">
              <a:solidFill>
                <a:schemeClr val="tx1"/>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1</xdr:col>
      <xdr:colOff>1957811</xdr:colOff>
      <xdr:row>28</xdr:row>
      <xdr:rowOff>158435</xdr:rowOff>
    </xdr:from>
    <xdr:to>
      <xdr:col>6</xdr:col>
      <xdr:colOff>778597</xdr:colOff>
      <xdr:row>29</xdr:row>
      <xdr:rowOff>192386</xdr:rowOff>
    </xdr:to>
    <xdr:sp macro="" textlink="">
      <xdr:nvSpPr>
        <xdr:cNvPr id="2" name="角丸四角形 1"/>
        <xdr:cNvSpPr/>
      </xdr:nvSpPr>
      <xdr:spPr>
        <a:xfrm>
          <a:off x="3304514" y="13489663"/>
          <a:ext cx="7885568" cy="463991"/>
        </a:xfrm>
        <a:prstGeom prst="roundRect">
          <a:avLst/>
        </a:prstGeom>
        <a:solidFill>
          <a:srgbClr val="FFFFCC"/>
        </a:solidFill>
        <a:ln w="3175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rgbClr val="0000FF"/>
              </a:solidFill>
              <a:latin typeface="ＭＳ ゴシック" panose="020B0609070205080204" pitchFamily="49" charset="-128"/>
              <a:ea typeface="ＭＳ ゴシック" panose="020B0609070205080204" pitchFamily="49" charset="-128"/>
            </a:rPr>
            <a:t>該当しない場合も（</a:t>
          </a:r>
          <a:r>
            <a:rPr kumimoji="1" lang="en-US" altLang="ja-JP" sz="1400" b="1">
              <a:solidFill>
                <a:srgbClr val="0000FF"/>
              </a:solidFill>
              <a:latin typeface="ＭＳ ゴシック" panose="020B0609070205080204" pitchFamily="49" charset="-128"/>
              <a:ea typeface="ＭＳ ゴシック" panose="020B0609070205080204" pitchFamily="49" charset="-128"/>
            </a:rPr>
            <a:t>23)(24)(25</a:t>
          </a:r>
          <a:r>
            <a:rPr kumimoji="1" lang="ja-JP" altLang="en-US" sz="1400" b="1">
              <a:solidFill>
                <a:srgbClr val="0000FF"/>
              </a:solidFill>
              <a:latin typeface="ＭＳ ゴシック" panose="020B0609070205080204" pitchFamily="49" charset="-128"/>
              <a:ea typeface="ＭＳ ゴシック" panose="020B0609070205080204" pitchFamily="49" charset="-128"/>
            </a:rPr>
            <a:t>）は、削除または非表示にはしないでください。</a:t>
          </a:r>
        </a:p>
      </xdr:txBody>
    </xdr:sp>
    <xdr:clientData fPrintsWithSheet="0"/>
  </xdr:twoCellAnchor>
  <xdr:twoCellAnchor editAs="oneCell">
    <xdr:from>
      <xdr:col>3</xdr:col>
      <xdr:colOff>90533</xdr:colOff>
      <xdr:row>0</xdr:row>
      <xdr:rowOff>169754</xdr:rowOff>
    </xdr:from>
    <xdr:to>
      <xdr:col>6</xdr:col>
      <xdr:colOff>271605</xdr:colOff>
      <xdr:row>2</xdr:row>
      <xdr:rowOff>396088</xdr:rowOff>
    </xdr:to>
    <xdr:sp macro="" textlink="">
      <xdr:nvSpPr>
        <xdr:cNvPr id="3" name="角丸四角形 2"/>
        <xdr:cNvSpPr/>
      </xdr:nvSpPr>
      <xdr:spPr>
        <a:xfrm>
          <a:off x="6382692" y="169754"/>
          <a:ext cx="4300398" cy="1041147"/>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a:t>
          </a:r>
          <a:r>
            <a:rPr kumimoji="1" lang="ja-JP" altLang="en-US" sz="1200" b="1">
              <a:solidFill>
                <a:schemeClr val="tx1"/>
              </a:solidFill>
              <a:latin typeface="ＭＳ ゴシック" panose="020B0609070205080204" pitchFamily="49" charset="-128"/>
              <a:ea typeface="ＭＳ ゴシック" panose="020B0609070205080204" pitchFamily="49" charset="-128"/>
            </a:rPr>
            <a:t>コース認定後に、実施にあたっての留意事項を</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200" b="1">
              <a:solidFill>
                <a:schemeClr val="tx1"/>
              </a:solidFill>
              <a:latin typeface="ＭＳ ゴシック" panose="020B0609070205080204" pitchFamily="49" charset="-128"/>
              <a:ea typeface="ＭＳ ゴシック" panose="020B0609070205080204" pitchFamily="49" charset="-128"/>
            </a:rPr>
            <a:t>　ご確認の上、各説明事項について資料を作成し、</a:t>
          </a:r>
        </a:p>
        <a:p>
          <a:pPr algn="l"/>
          <a:r>
            <a:rPr kumimoji="1" lang="ja-JP" altLang="en-US" sz="1200" b="1">
              <a:solidFill>
                <a:srgbClr val="FF0000"/>
              </a:solidFill>
              <a:latin typeface="ＭＳ ゴシック" panose="020B0609070205080204" pitchFamily="49" charset="-128"/>
              <a:ea typeface="ＭＳ ゴシック" panose="020B0609070205080204" pitchFamily="49" charset="-128"/>
            </a:rPr>
            <a:t>　オリエンテーション時に配布・説明してください</a:t>
          </a:r>
          <a:r>
            <a:rPr kumimoji="1" lang="ja-JP" altLang="en-US" sz="1200" b="1">
              <a:solidFill>
                <a:schemeClr val="tx1"/>
              </a:solidFill>
              <a:latin typeface="ＭＳ ゴシック" panose="020B0609070205080204" pitchFamily="49" charset="-128"/>
              <a:ea typeface="ＭＳ ゴシック" panose="020B0609070205080204" pitchFamily="49" charset="-128"/>
            </a:rPr>
            <a:t>。</a:t>
          </a:r>
          <a:endParaRPr kumimoji="1" lang="en-US" altLang="ja-JP" sz="1200" b="1">
            <a:solidFill>
              <a:schemeClr val="tx1"/>
            </a:solidFill>
            <a:latin typeface="ＭＳ ゴシック" panose="020B0609070205080204" pitchFamily="49" charset="-128"/>
            <a:ea typeface="ＭＳ ゴシック" panose="020B0609070205080204" pitchFamily="49" charset="-128"/>
          </a:endParaRPr>
        </a:p>
        <a:p>
          <a:pPr algn="l"/>
          <a:r>
            <a:rPr kumimoji="1" lang="en-US" altLang="ja-JP" sz="1200" b="1">
              <a:solidFill>
                <a:schemeClr val="tx1"/>
              </a:solidFill>
              <a:latin typeface="ＭＳ ゴシック" panose="020B0609070205080204" pitchFamily="49" charset="-128"/>
              <a:ea typeface="ＭＳ ゴシック" panose="020B0609070205080204" pitchFamily="49" charset="-128"/>
            </a:rPr>
            <a:t>  </a:t>
          </a:r>
          <a:r>
            <a:rPr kumimoji="1" lang="ja-JP" altLang="en-US" sz="1200" b="1">
              <a:solidFill>
                <a:schemeClr val="tx1"/>
              </a:solidFill>
              <a:latin typeface="ＭＳ ゴシック" panose="020B0609070205080204" pitchFamily="49" charset="-128"/>
              <a:ea typeface="ＭＳ ゴシック" panose="020B0609070205080204" pitchFamily="49" charset="-128"/>
            </a:rPr>
            <a:t>　　　　　　　　　　</a:t>
          </a:r>
          <a:r>
            <a:rPr kumimoji="1" lang="ja-JP" altLang="en-US" sz="1000" b="0">
              <a:solidFill>
                <a:schemeClr val="tx1"/>
              </a:solidFill>
              <a:latin typeface="ＭＳ ゴシック" panose="020B0609070205080204" pitchFamily="49" charset="-128"/>
              <a:ea typeface="ＭＳ ゴシック" panose="020B0609070205080204" pitchFamily="49" charset="-128"/>
            </a:rPr>
            <a:t>このコメントは、印刷されません。</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14</xdr:col>
      <xdr:colOff>12243</xdr:colOff>
      <xdr:row>13</xdr:row>
      <xdr:rowOff>275236</xdr:rowOff>
    </xdr:from>
    <xdr:to>
      <xdr:col>19</xdr:col>
      <xdr:colOff>45859</xdr:colOff>
      <xdr:row>20</xdr:row>
      <xdr:rowOff>64384</xdr:rowOff>
    </xdr:to>
    <xdr:sp macro="" textlink="">
      <xdr:nvSpPr>
        <xdr:cNvPr id="2" name="四角形吹き出し 1"/>
        <xdr:cNvSpPr/>
      </xdr:nvSpPr>
      <xdr:spPr>
        <a:xfrm>
          <a:off x="8441019" y="3815141"/>
          <a:ext cx="5601497" cy="1672269"/>
        </a:xfrm>
        <a:prstGeom prst="wedgeRectCallout">
          <a:avLst>
            <a:gd name="adj1" fmla="val -53182"/>
            <a:gd name="adj2" fmla="val 13715"/>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lIns="144000" tIns="0" rIns="0" bIns="0" rtlCol="0" anchor="ctr"/>
        <a:lstStyle/>
        <a:p>
          <a:pPr algn="l"/>
          <a:r>
            <a:rPr kumimoji="1" lang="ja-JP" altLang="en-US" sz="1200">
              <a:solidFill>
                <a:schemeClr val="tx1"/>
              </a:solidFill>
            </a:rPr>
            <a:t>・訓練</a:t>
          </a:r>
          <a:r>
            <a:rPr kumimoji="1" lang="ja-JP" altLang="en-US" sz="1200">
              <a:solidFill>
                <a:sysClr val="windowText" lastClr="000000"/>
              </a:solidFill>
            </a:rPr>
            <a:t>実施施設の見学欄は、募集期間中に受講希望者による施設の見学が</a:t>
          </a:r>
          <a:endParaRPr kumimoji="1" lang="en-US" altLang="ja-JP" sz="1200">
            <a:solidFill>
              <a:sysClr val="windowText" lastClr="000000"/>
            </a:solidFill>
          </a:endParaRPr>
        </a:p>
        <a:p>
          <a:pPr algn="l"/>
          <a:r>
            <a:rPr kumimoji="1" lang="ja-JP" altLang="en-US" sz="1200">
              <a:solidFill>
                <a:sysClr val="windowText" lastClr="000000"/>
              </a:solidFill>
            </a:rPr>
            <a:t>可能な場合は「可」としてください。</a:t>
          </a:r>
          <a:endParaRPr kumimoji="1" lang="en-US" altLang="ja-JP" sz="1200">
            <a:solidFill>
              <a:sysClr val="windowText" lastClr="000000"/>
            </a:solidFill>
          </a:endParaRPr>
        </a:p>
        <a:p>
          <a:pPr algn="l"/>
          <a:endParaRPr kumimoji="1" lang="en-US" altLang="ja-JP" sz="1200">
            <a:solidFill>
              <a:sysClr val="windowText" lastClr="000000"/>
            </a:solidFill>
          </a:endParaRPr>
        </a:p>
        <a:p>
          <a:pPr algn="l"/>
          <a:r>
            <a:rPr kumimoji="1" lang="ja-JP" altLang="en-US" sz="1200">
              <a:solidFill>
                <a:sysClr val="windowText" lastClr="000000"/>
              </a:solidFill>
            </a:rPr>
            <a:t>・見学可能日欄は</a:t>
          </a:r>
          <a:r>
            <a:rPr kumimoji="1" lang="en-US" altLang="ja-JP" sz="1200">
              <a:solidFill>
                <a:sysClr val="windowText" lastClr="000000"/>
              </a:solidFill>
            </a:rPr>
            <a:t>｢</a:t>
          </a:r>
          <a:r>
            <a:rPr kumimoji="1" lang="ja-JP" altLang="en-US" sz="1200">
              <a:solidFill>
                <a:sysClr val="windowText" lastClr="000000"/>
              </a:solidFill>
            </a:rPr>
            <a:t>令和●年●月●日</a:t>
          </a:r>
          <a:r>
            <a:rPr kumimoji="1" lang="en-US" altLang="ja-JP" sz="1200">
              <a:solidFill>
                <a:sysClr val="windowText" lastClr="000000"/>
              </a:solidFill>
            </a:rPr>
            <a:t>10</a:t>
          </a:r>
          <a:r>
            <a:rPr kumimoji="1" lang="ja-JP" altLang="en-US" sz="1200">
              <a:solidFill>
                <a:sysClr val="windowText" lastClr="000000"/>
              </a:solidFill>
            </a:rPr>
            <a:t>時</a:t>
          </a:r>
          <a:r>
            <a:rPr kumimoji="1" lang="en-US" altLang="ja-JP" sz="1200">
              <a:solidFill>
                <a:sysClr val="windowText" lastClr="000000"/>
              </a:solidFill>
            </a:rPr>
            <a:t>00</a:t>
          </a:r>
          <a:r>
            <a:rPr kumimoji="1" lang="ja-JP" altLang="en-US" sz="1200">
              <a:solidFill>
                <a:sysClr val="windowText" lastClr="000000"/>
              </a:solidFill>
            </a:rPr>
            <a:t>分～</a:t>
          </a:r>
          <a:r>
            <a:rPr kumimoji="1" lang="en-US" altLang="ja-JP" sz="1200">
              <a:solidFill>
                <a:sysClr val="windowText" lastClr="000000"/>
              </a:solidFill>
            </a:rPr>
            <a:t>11</a:t>
          </a:r>
          <a:r>
            <a:rPr kumimoji="1" lang="ja-JP" altLang="en-US" sz="1200">
              <a:solidFill>
                <a:sysClr val="windowText" lastClr="000000"/>
              </a:solidFill>
            </a:rPr>
            <a:t>時</a:t>
          </a:r>
          <a:r>
            <a:rPr kumimoji="1" lang="en-US" altLang="ja-JP" sz="1200">
              <a:solidFill>
                <a:sysClr val="windowText" lastClr="000000"/>
              </a:solidFill>
            </a:rPr>
            <a:t>30</a:t>
          </a:r>
          <a:r>
            <a:rPr kumimoji="1" lang="ja-JP" altLang="en-US" sz="1200">
              <a:solidFill>
                <a:sysClr val="windowText" lastClr="000000"/>
              </a:solidFill>
            </a:rPr>
            <a:t>分（事前連絡不要）</a:t>
          </a:r>
          <a:r>
            <a:rPr kumimoji="1" lang="en-US" altLang="ja-JP" sz="1200">
              <a:solidFill>
                <a:sysClr val="windowText" lastClr="000000"/>
              </a:solidFill>
            </a:rPr>
            <a:t>｣</a:t>
          </a:r>
          <a:r>
            <a:rPr kumimoji="1" lang="ja-JP" altLang="en-US" sz="1200">
              <a:solidFill>
                <a:sysClr val="windowText" lastClr="000000"/>
              </a:solidFill>
            </a:rPr>
            <a:t>、</a:t>
          </a:r>
          <a:endParaRPr kumimoji="1" lang="en-US" altLang="ja-JP" sz="1200">
            <a:solidFill>
              <a:sysClr val="windowText" lastClr="000000"/>
            </a:solidFill>
          </a:endParaRPr>
        </a:p>
        <a:p>
          <a:pPr algn="l"/>
          <a:r>
            <a:rPr kumimoji="1" lang="ja-JP" altLang="en-US" sz="1200">
              <a:solidFill>
                <a:sysClr val="windowText" lastClr="000000"/>
              </a:solidFill>
            </a:rPr>
            <a:t>「随時可能です。事前にお問い合わせください。」などと記載するか、「下記を</a:t>
          </a:r>
          <a:endParaRPr kumimoji="1" lang="en-US" altLang="ja-JP" sz="1200">
            <a:solidFill>
              <a:sysClr val="windowText" lastClr="000000"/>
            </a:solidFill>
          </a:endParaRPr>
        </a:p>
        <a:p>
          <a:pPr algn="l"/>
          <a:r>
            <a:rPr kumimoji="1" lang="ja-JP" altLang="en-US" sz="1200">
              <a:solidFill>
                <a:sysClr val="windowText" lastClr="000000"/>
              </a:solidFill>
            </a:rPr>
            <a:t>参照してください。</a:t>
          </a:r>
          <a:r>
            <a:rPr kumimoji="1" lang="ja-JP" altLang="ja-JP" sz="1200">
              <a:solidFill>
                <a:sysClr val="windowText" lastClr="000000"/>
              </a:solidFill>
              <a:latin typeface="+mn-lt"/>
              <a:ea typeface="+mn-ea"/>
              <a:cs typeface="+mn-cs"/>
            </a:rPr>
            <a:t>」</a:t>
          </a:r>
          <a:r>
            <a:rPr kumimoji="1" lang="ja-JP" altLang="en-US" sz="1200">
              <a:solidFill>
                <a:sysClr val="windowText" lastClr="000000"/>
              </a:solidFill>
            </a:rPr>
            <a:t>として訓練施設ＰＲ欄に詳細を記載してください。</a:t>
          </a:r>
          <a:endParaRPr kumimoji="1" lang="en-US" altLang="ja-JP" sz="1200">
            <a:solidFill>
              <a:sysClr val="windowText" lastClr="000000"/>
            </a:solidFill>
          </a:endParaRPr>
        </a:p>
        <a:p>
          <a:pPr algn="l"/>
          <a:r>
            <a:rPr kumimoji="1" lang="ja-JP" altLang="en-US" sz="1200">
              <a:solidFill>
                <a:sysClr val="windowText" lastClr="000000"/>
              </a:solidFill>
            </a:rPr>
            <a:t>（</a:t>
          </a:r>
          <a:r>
            <a:rPr kumimoji="1" lang="ja-JP" altLang="en-US" sz="1200" u="sng">
              <a:solidFill>
                <a:sysClr val="windowText" lastClr="000000"/>
              </a:solidFill>
            </a:rPr>
            <a:t>事前連絡の要不要と見学可能日がわかるように記載してください</a:t>
          </a:r>
          <a:r>
            <a:rPr kumimoji="1" lang="ja-JP" altLang="en-US" sz="1200">
              <a:solidFill>
                <a:sysClr val="windowText" lastClr="000000"/>
              </a:solidFill>
            </a:rPr>
            <a:t>。）</a:t>
          </a:r>
        </a:p>
      </xdr:txBody>
    </xdr:sp>
    <xdr:clientData fPrintsWithSheet="0"/>
  </xdr:twoCellAnchor>
  <xdr:twoCellAnchor editAs="oneCell">
    <xdr:from>
      <xdr:col>14</xdr:col>
      <xdr:colOff>59128</xdr:colOff>
      <xdr:row>27</xdr:row>
      <xdr:rowOff>36214</xdr:rowOff>
    </xdr:from>
    <xdr:to>
      <xdr:col>19</xdr:col>
      <xdr:colOff>170003</xdr:colOff>
      <xdr:row>33</xdr:row>
      <xdr:rowOff>45207</xdr:rowOff>
    </xdr:to>
    <xdr:sp macro="" textlink="">
      <xdr:nvSpPr>
        <xdr:cNvPr id="3" name="四角形吹き出し 2"/>
        <xdr:cNvSpPr/>
      </xdr:nvSpPr>
      <xdr:spPr>
        <a:xfrm>
          <a:off x="8487904" y="7034543"/>
          <a:ext cx="5678756" cy="1403226"/>
        </a:xfrm>
        <a:prstGeom prst="wedgeRectCallout">
          <a:avLst>
            <a:gd name="adj1" fmla="val -52835"/>
            <a:gd name="adj2" fmla="val 41884"/>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lIns="72000" tIns="0" rIns="0" bIns="0" rtlCol="0" anchor="ctr"/>
        <a:lstStyle/>
        <a:p>
          <a:pPr algn="l"/>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・訓練施設</a:t>
          </a:r>
          <a:r>
            <a:rPr kumimoji="1" lang="en-US" altLang="ja-JP" sz="1200">
              <a:solidFill>
                <a:sysClr val="windowText" lastClr="000000"/>
              </a:solidFill>
              <a:latin typeface="ＭＳ ゴシック" panose="020B0609070205080204" pitchFamily="49" charset="-128"/>
              <a:ea typeface="ＭＳ ゴシック" panose="020B0609070205080204" pitchFamily="49" charset="-128"/>
            </a:rPr>
            <a:t>PR</a:t>
          </a: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欄の</a:t>
          </a:r>
          <a:r>
            <a:rPr kumimoji="1" lang="en-US" altLang="ja-JP" sz="1200">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訓練実施施設・選考試験実施場所の最寄駅からの地図</a:t>
          </a:r>
          <a:r>
            <a:rPr kumimoji="1" lang="en-US" altLang="ja-JP" sz="1200">
              <a:solidFill>
                <a:sysClr val="windowText" lastClr="000000"/>
              </a:solidFill>
              <a:latin typeface="ＭＳ ゴシック" panose="020B0609070205080204" pitchFamily="49" charset="-128"/>
              <a:ea typeface="ＭＳ ゴシック" panose="020B0609070205080204" pitchFamily="49" charset="-128"/>
            </a:rPr>
            <a:t>』</a:t>
          </a:r>
        </a:p>
        <a:p>
          <a:pPr algn="l"/>
          <a:r>
            <a:rPr kumimoji="1" lang="en-US" altLang="ja-JP" sz="120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は、必ず記載してください。</a:t>
          </a:r>
          <a:endParaRPr kumimoji="1" lang="en-US" altLang="ja-JP" sz="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　印刷時に、</a:t>
          </a:r>
          <a:r>
            <a:rPr kumimoji="1" lang="en-US" altLang="ja-JP" sz="1200">
              <a:solidFill>
                <a:sysClr val="windowText" lastClr="000000"/>
              </a:solidFill>
              <a:latin typeface="ＭＳ ゴシック" panose="020B0609070205080204" pitchFamily="49" charset="-128"/>
              <a:ea typeface="ＭＳ ゴシック" panose="020B0609070205080204" pitchFamily="49" charset="-128"/>
            </a:rPr>
            <a:t>PR</a:t>
          </a:r>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欄に記載した内容がすべて表示されているか確認してください。</a:t>
          </a:r>
          <a:endParaRPr kumimoji="1" lang="en-US" altLang="ja-JP" sz="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　求職者支援訓練以外の訓練に関する内容（例：委託訓練の就職率等）は、</a:t>
          </a:r>
          <a:endParaRPr kumimoji="1" lang="en-US" altLang="ja-JP" sz="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　受講希望者が求職者支援訓練の内容と誤解する可能性があるので、記載</a:t>
          </a:r>
          <a:endParaRPr kumimoji="1" lang="en-US" altLang="ja-JP" sz="120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a:solidFill>
                <a:sysClr val="windowText" lastClr="000000"/>
              </a:solidFill>
              <a:latin typeface="ＭＳ ゴシック" panose="020B0609070205080204" pitchFamily="49" charset="-128"/>
              <a:ea typeface="ＭＳ ゴシック" panose="020B0609070205080204" pitchFamily="49" charset="-128"/>
            </a:rPr>
            <a:t>　しないようにしてください。</a:t>
          </a:r>
        </a:p>
      </xdr:txBody>
    </xdr:sp>
    <xdr:clientData fPrintsWithSheet="0"/>
  </xdr:twoCellAnchor>
  <xdr:twoCellAnchor editAs="absolute">
    <xdr:from>
      <xdr:col>10</xdr:col>
      <xdr:colOff>95250</xdr:colOff>
      <xdr:row>0</xdr:row>
      <xdr:rowOff>63499</xdr:rowOff>
    </xdr:from>
    <xdr:to>
      <xdr:col>11</xdr:col>
      <xdr:colOff>727109</xdr:colOff>
      <xdr:row>3</xdr:row>
      <xdr:rowOff>0</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3150" y="63499"/>
          <a:ext cx="1165260" cy="11303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50800</xdr:colOff>
      <xdr:row>5</xdr:row>
      <xdr:rowOff>25400</xdr:rowOff>
    </xdr:from>
    <xdr:to>
      <xdr:col>13</xdr:col>
      <xdr:colOff>239110</xdr:colOff>
      <xdr:row>7</xdr:row>
      <xdr:rowOff>0</xdr:rowOff>
    </xdr:to>
    <xdr:sp macro="" textlink="">
      <xdr:nvSpPr>
        <xdr:cNvPr id="5" name="左矢印 4"/>
        <xdr:cNvSpPr/>
      </xdr:nvSpPr>
      <xdr:spPr>
        <a:xfrm>
          <a:off x="8712200" y="1511300"/>
          <a:ext cx="188310" cy="5842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525102</xdr:colOff>
      <xdr:row>33</xdr:row>
      <xdr:rowOff>63372</xdr:rowOff>
    </xdr:from>
    <xdr:to>
      <xdr:col>11</xdr:col>
      <xdr:colOff>579422</xdr:colOff>
      <xdr:row>50</xdr:row>
      <xdr:rowOff>45266</xdr:rowOff>
    </xdr:to>
    <xdr:sp macro="" textlink="">
      <xdr:nvSpPr>
        <xdr:cNvPr id="7" name="1 つの角を丸めた四角形 6"/>
        <xdr:cNvSpPr/>
      </xdr:nvSpPr>
      <xdr:spPr>
        <a:xfrm>
          <a:off x="525102" y="8455934"/>
          <a:ext cx="7197504" cy="3521799"/>
        </a:xfrm>
        <a:prstGeom prst="round1Rect">
          <a:avLst/>
        </a:prstGeom>
        <a:solidFill>
          <a:srgbClr val="FFFF00">
            <a:alpha val="34000"/>
          </a:srgbClr>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１</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ＩＴ分野の特例措置</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を希望する場合</a:t>
          </a:r>
          <a:endPar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b="0">
              <a:solidFill>
                <a:srgbClr val="FF0000"/>
              </a:solidFill>
              <a:effectLst/>
              <a:latin typeface="HG丸ｺﾞｼｯｸM-PRO" panose="020F0600000000000000" pitchFamily="50" charset="-128"/>
              <a:ea typeface="HG丸ｺﾞｼｯｸM-PRO" panose="020F0600000000000000" pitchFamily="50" charset="-128"/>
            </a:rPr>
            <a:t>　　　</a:t>
          </a:r>
          <a:r>
            <a:rPr lang="en-US" altLang="ja-JP" b="0">
              <a:solidFill>
                <a:srgbClr val="FF0000"/>
              </a:solidFill>
              <a:effectLst/>
              <a:latin typeface="HG丸ｺﾞｼｯｸM-PRO" panose="020F0600000000000000" pitchFamily="50" charset="-128"/>
              <a:ea typeface="HG丸ｺﾞｼｯｸM-PRO" panose="020F0600000000000000" pitchFamily="50" charset="-128"/>
            </a:rPr>
            <a:t>ITSS</a:t>
          </a:r>
          <a:r>
            <a:rPr lang="ja-JP" altLang="en-US" b="0">
              <a:solidFill>
                <a:srgbClr val="FF0000"/>
              </a:solidFill>
              <a:effectLst/>
              <a:latin typeface="HG丸ｺﾞｼｯｸM-PRO" panose="020F0600000000000000" pitchFamily="50" charset="-128"/>
              <a:ea typeface="HG丸ｺﾞｼｯｸM-PRO" panose="020F0600000000000000" pitchFamily="50" charset="-128"/>
            </a:rPr>
            <a:t>レベル</a:t>
          </a:r>
          <a:r>
            <a:rPr lang="en-US" altLang="ja-JP" b="0">
              <a:solidFill>
                <a:srgbClr val="FF0000"/>
              </a:solidFill>
              <a:effectLst/>
              <a:latin typeface="HG丸ｺﾞｼｯｸM-PRO" panose="020F0600000000000000" pitchFamily="50" charset="-128"/>
              <a:ea typeface="HG丸ｺﾞｼｯｸM-PRO" panose="020F0600000000000000" pitchFamily="50" charset="-128"/>
            </a:rPr>
            <a:t>1</a:t>
          </a:r>
          <a:r>
            <a:rPr lang="ja-JP" altLang="en-US" b="0">
              <a:solidFill>
                <a:srgbClr val="FF0000"/>
              </a:solidFill>
              <a:effectLst/>
              <a:latin typeface="HG丸ｺﾞｼｯｸM-PRO" panose="020F0600000000000000" pitchFamily="50" charset="-128"/>
              <a:ea typeface="HG丸ｺﾞｼｯｸM-PRO" panose="020F0600000000000000" pitchFamily="50" charset="-128"/>
            </a:rPr>
            <a:t>以上の資格取得である旨を記載してください</a:t>
          </a:r>
          <a:endParaRPr lang="ja-JP" altLang="ja-JP" b="0">
            <a:solidFill>
              <a:srgbClr val="FF0000"/>
            </a:solidFill>
            <a:effectLst/>
            <a:latin typeface="HG丸ｺﾞｼｯｸM-PRO" panose="020F0600000000000000" pitchFamily="50" charset="-128"/>
            <a:ea typeface="HG丸ｺﾞｼｯｸM-PRO" panose="020F0600000000000000" pitchFamily="50" charset="-128"/>
          </a:endParaRPr>
        </a:p>
        <a:p>
          <a:pPr algn="l"/>
          <a:endParaRPr kumimoji="1" lang="en-US" altLang="ja-JP" sz="1100" b="1">
            <a:solidFill>
              <a:srgbClr val="FF0000"/>
            </a:solidFill>
            <a:latin typeface="HG丸ｺﾞｼｯｸM-PRO" panose="020F0600000000000000" pitchFamily="50" charset="-128"/>
            <a:ea typeface="HG丸ｺﾞｼｯｸM-PRO" panose="020F0600000000000000" pitchFamily="50" charset="-128"/>
          </a:endParaRPr>
        </a:p>
        <a:p>
          <a:pPr algn="l"/>
          <a:r>
            <a:rPr kumimoji="1" lang="en-US" altLang="ja-JP" sz="1100" b="1">
              <a:solidFill>
                <a:srgbClr val="FF0000"/>
              </a:solidFill>
              <a:latin typeface="HG丸ｺﾞｼｯｸM-PRO" panose="020F0600000000000000" pitchFamily="50" charset="-128"/>
              <a:ea typeface="HG丸ｺﾞｼｯｸM-PRO" panose="020F0600000000000000" pitchFamily="50" charset="-128"/>
            </a:rPr>
            <a:t>※</a:t>
          </a:r>
          <a:r>
            <a:rPr kumimoji="1" lang="ja-JP" altLang="en-US" sz="1100" b="1">
              <a:solidFill>
                <a:srgbClr val="FF0000"/>
              </a:solidFill>
              <a:latin typeface="HG丸ｺﾞｼｯｸM-PRO" panose="020F0600000000000000" pitchFamily="50" charset="-128"/>
              <a:ea typeface="HG丸ｺﾞｼｯｸM-PRO" panose="020F0600000000000000" pitchFamily="50" charset="-128"/>
            </a:rPr>
            <a:t>２：</a:t>
          </a:r>
          <a:r>
            <a:rPr kumimoji="1" lang="en-US" altLang="ja-JP" sz="1100" b="1">
              <a:solidFill>
                <a:srgbClr val="FF0000"/>
              </a:solidFill>
              <a:latin typeface="HG丸ｺﾞｼｯｸM-PRO" panose="020F0600000000000000" pitchFamily="50" charset="-128"/>
              <a:ea typeface="HG丸ｺﾞｼｯｸM-PRO" panose="020F0600000000000000" pitchFamily="50" charset="-128"/>
            </a:rPr>
            <a:t>WEB</a:t>
          </a:r>
          <a:r>
            <a:rPr kumimoji="1" lang="ja-JP" altLang="en-US" sz="1100" b="1">
              <a:solidFill>
                <a:srgbClr val="FF0000"/>
              </a:solidFill>
              <a:latin typeface="HG丸ｺﾞｼｯｸM-PRO" panose="020F0600000000000000" pitchFamily="50" charset="-128"/>
              <a:ea typeface="HG丸ｺﾞｼｯｸM-PRO" panose="020F0600000000000000" pitchFamily="50" charset="-128"/>
            </a:rPr>
            <a:t>デザインの訓練コースにおける特例措置を希望する場合</a:t>
          </a:r>
          <a:endParaRPr kumimoji="1" lang="en-US" altLang="ja-JP" sz="1100" b="1">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　　　</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WEB</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デザイン関係資格の取得を目指す訓練コースである旨を記載してください</a:t>
          </a:r>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　　　（該当資格は</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留意事項</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・別紙</a:t>
          </a:r>
          <a:r>
            <a:rPr kumimoji="1" lang="en-US" altLang="ja-JP" sz="1100" b="0">
              <a:solidFill>
                <a:srgbClr val="FF0000"/>
              </a:solidFill>
              <a:latin typeface="HG丸ｺﾞｼｯｸM-PRO" panose="020F0600000000000000" pitchFamily="50" charset="-128"/>
              <a:ea typeface="HG丸ｺﾞｼｯｸM-PRO" panose="020F0600000000000000" pitchFamily="50" charset="-128"/>
            </a:rPr>
            <a:t>18</a:t>
          </a:r>
          <a:r>
            <a:rPr kumimoji="1" lang="ja-JP" altLang="en-US" sz="1100" b="0">
              <a:solidFill>
                <a:srgbClr val="FF0000"/>
              </a:solidFill>
              <a:latin typeface="HG丸ｺﾞｼｯｸM-PRO" panose="020F0600000000000000" pitchFamily="50" charset="-128"/>
              <a:ea typeface="HG丸ｺﾞｼｯｸM-PRO" panose="020F0600000000000000" pitchFamily="50" charset="-128"/>
            </a:rPr>
            <a:t>を参照）</a:t>
          </a:r>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３：</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ＤＸ推進スキル標準対応の訓練コースにおける基本奨励金の特例措置を希望する場合</a:t>
          </a:r>
        </a:p>
        <a:p>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ＤＸ推進スキル標準対応の訓練コースである旨</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を記載してください</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algn="l"/>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４</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実習促進奨励金</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の特例措置を希望する場合</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企業実習が充実した</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訓練コースである旨を記載してください</a:t>
          </a:r>
          <a:endParaRPr kumimoji="1"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endParaRPr kumimoji="1" lang="en-US" altLang="ja-JP" sz="1100" b="0">
            <a:solidFill>
              <a:srgbClr val="FF0000"/>
            </a:solidFill>
            <a:effectLst/>
            <a:latin typeface="HG丸ｺﾞｼｯｸM-PRO" panose="020F0600000000000000" pitchFamily="50" charset="-128"/>
            <a:ea typeface="HG丸ｺﾞｼｯｸM-PRO" panose="020F0600000000000000" pitchFamily="50" charset="-128"/>
            <a:cs typeface="+mn-cs"/>
          </a:endParaRPr>
        </a:p>
        <a:p>
          <a:r>
            <a:rPr kumimoji="1" lang="en-US"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５</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b="1">
              <a:solidFill>
                <a:srgbClr val="FF0000"/>
              </a:solidFill>
              <a:effectLst/>
              <a:latin typeface="HG丸ｺﾞｼｯｸM-PRO" panose="020F0600000000000000" pitchFamily="50" charset="-128"/>
              <a:ea typeface="HG丸ｺﾞｼｯｸM-PRO" panose="020F0600000000000000" pitchFamily="50" charset="-128"/>
              <a:cs typeface="+mn-cs"/>
            </a:rPr>
            <a:t>職場見学等促進奨励金の特例措置を希望する</a:t>
          </a:r>
          <a:r>
            <a:rPr kumimoji="1" lang="ja-JP" altLang="ja-JP" sz="1100" b="1">
              <a:solidFill>
                <a:srgbClr val="FF0000"/>
              </a:solidFill>
              <a:effectLst/>
              <a:latin typeface="HG丸ｺﾞｼｯｸM-PRO" panose="020F0600000000000000" pitchFamily="50" charset="-128"/>
              <a:ea typeface="HG丸ｺﾞｼｯｸM-PRO" panose="020F0600000000000000" pitchFamily="50" charset="-128"/>
              <a:cs typeface="+mn-cs"/>
            </a:rPr>
            <a:t>場合</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　　　</a:t>
          </a:r>
          <a:r>
            <a:rPr kumimoji="1" lang="ja-JP" altLang="en-US" sz="1100" b="0">
              <a:solidFill>
                <a:srgbClr val="FF0000"/>
              </a:solidFill>
              <a:effectLst/>
              <a:latin typeface="HG丸ｺﾞｼｯｸM-PRO" panose="020F0600000000000000" pitchFamily="50" charset="-128"/>
              <a:ea typeface="HG丸ｺﾞｼｯｸM-PRO" panose="020F0600000000000000" pitchFamily="50" charset="-128"/>
              <a:cs typeface="+mn-cs"/>
            </a:rPr>
            <a:t>職場見学等が充実した訓練コースである旨</a:t>
          </a:r>
          <a:r>
            <a:rPr kumimoji="1" lang="ja-JP" altLang="ja-JP" sz="1100" b="0">
              <a:solidFill>
                <a:srgbClr val="FF0000"/>
              </a:solidFill>
              <a:effectLst/>
              <a:latin typeface="HG丸ｺﾞｼｯｸM-PRO" panose="020F0600000000000000" pitchFamily="50" charset="-128"/>
              <a:ea typeface="HG丸ｺﾞｼｯｸM-PRO" panose="020F0600000000000000" pitchFamily="50" charset="-128"/>
              <a:cs typeface="+mn-cs"/>
            </a:rPr>
            <a:t>を記載してください</a:t>
          </a:r>
          <a:endParaRPr lang="ja-JP" altLang="ja-JP">
            <a:solidFill>
              <a:srgbClr val="FF0000"/>
            </a:solidFill>
            <a:effectLst/>
            <a:latin typeface="HG丸ｺﾞｼｯｸM-PRO" panose="020F0600000000000000" pitchFamily="50" charset="-128"/>
            <a:ea typeface="HG丸ｺﾞｼｯｸM-PRO" panose="020F0600000000000000" pitchFamily="50" charset="-128"/>
          </a:endParaRPr>
        </a:p>
        <a:p>
          <a:pPr algn="l"/>
          <a:endParaRPr kumimoji="1" lang="en-US" altLang="ja-JP" sz="1100" b="0">
            <a:solidFill>
              <a:srgbClr val="FF0000"/>
            </a:solidFill>
            <a:latin typeface="HG丸ｺﾞｼｯｸM-PRO" panose="020F0600000000000000" pitchFamily="50" charset="-128"/>
            <a:ea typeface="HG丸ｺﾞｼｯｸM-PRO" panose="020F0600000000000000" pitchFamily="50" charset="-128"/>
          </a:endParaRPr>
        </a:p>
        <a:p>
          <a:pPr algn="l"/>
          <a:r>
            <a:rPr kumimoji="1" lang="ja-JP" altLang="en-US" sz="1100" b="0">
              <a:solidFill>
                <a:srgbClr val="FF0000"/>
              </a:solidFill>
              <a:latin typeface="HG丸ｺﾞｼｯｸM-PRO" panose="020F0600000000000000" pitchFamily="50" charset="-128"/>
              <a:ea typeface="HG丸ｺﾞｼｯｸM-PRO" panose="020F0600000000000000" pitchFamily="50" charset="-128"/>
            </a:rPr>
            <a:t>　なお、このコメントは、コース案内作成時に削除してください。</a:t>
          </a:r>
        </a:p>
      </xdr:txBody>
    </xdr:sp>
    <xdr:clientData fLocksWithSheet="0" fPrintsWithSheet="0"/>
  </xdr:twoCellAnchor>
</xdr:wsDr>
</file>

<file path=xl/drawings/drawing29.xml><?xml version="1.0" encoding="utf-8"?>
<xdr:wsDr xmlns:xdr="http://schemas.openxmlformats.org/drawingml/2006/spreadsheetDrawing" xmlns:a="http://schemas.openxmlformats.org/drawingml/2006/main">
  <xdr:oneCellAnchor>
    <xdr:from>
      <xdr:col>3</xdr:col>
      <xdr:colOff>867432</xdr:colOff>
      <xdr:row>122</xdr:row>
      <xdr:rowOff>0</xdr:rowOff>
    </xdr:from>
    <xdr:ext cx="87504" cy="207869"/>
    <xdr:sp macro="" textlink="">
      <xdr:nvSpPr>
        <xdr:cNvPr id="2" name="テキスト ボックス 1"/>
        <xdr:cNvSpPr txBox="1"/>
      </xdr:nvSpPr>
      <xdr:spPr>
        <a:xfrm>
          <a:off x="1438932" y="17592675"/>
          <a:ext cx="87504"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17</xdr:col>
      <xdr:colOff>267357</xdr:colOff>
      <xdr:row>122</xdr:row>
      <xdr:rowOff>0</xdr:rowOff>
    </xdr:from>
    <xdr:ext cx="77781" cy="207869"/>
    <xdr:sp macro="" textlink="">
      <xdr:nvSpPr>
        <xdr:cNvPr id="3" name="テキスト ボックス 2"/>
        <xdr:cNvSpPr txBox="1"/>
      </xdr:nvSpPr>
      <xdr:spPr>
        <a:xfrm>
          <a:off x="5601357" y="17592675"/>
          <a:ext cx="77781"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26</xdr:col>
      <xdr:colOff>265049</xdr:colOff>
      <xdr:row>5</xdr:row>
      <xdr:rowOff>0</xdr:rowOff>
    </xdr:from>
    <xdr:to>
      <xdr:col>28</xdr:col>
      <xdr:colOff>169046</xdr:colOff>
      <xdr:row>105</xdr:row>
      <xdr:rowOff>215020</xdr:rowOff>
    </xdr:to>
    <xdr:sp macro="" textlink="">
      <xdr:nvSpPr>
        <xdr:cNvPr id="4" name="上下矢印 3"/>
        <xdr:cNvSpPr/>
      </xdr:nvSpPr>
      <xdr:spPr bwMode="auto">
        <a:xfrm>
          <a:off x="11366862" y="1550406"/>
          <a:ext cx="1329917" cy="10898109"/>
        </a:xfrm>
        <a:prstGeom prst="upDownArrow">
          <a:avLst>
            <a:gd name="adj1" fmla="val 50000"/>
            <a:gd name="adj2" fmla="val 35420"/>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360000" rIns="0" bIns="0" rtlCol="0" anchor="ctr" upright="1"/>
        <a:lstStyle/>
        <a:p>
          <a:pPr algn="l"/>
          <a:r>
            <a:rPr kumimoji="1" lang="ja-JP" altLang="en-US" sz="1400" b="1">
              <a:latin typeface="ＭＳ ゴシック" panose="020B0609070205080204" pitchFamily="49" charset="-128"/>
              <a:ea typeface="ＭＳ ゴシック" panose="020B0609070205080204" pitchFamily="49" charset="-128"/>
            </a:rPr>
            <a:t>   様式５号からリンクしています。</a:t>
          </a:r>
          <a:endParaRPr kumimoji="1" lang="en-US" altLang="ja-JP" sz="1400" b="1">
            <a:latin typeface="ＭＳ ゴシック" panose="020B0609070205080204" pitchFamily="49" charset="-128"/>
            <a:ea typeface="ＭＳ ゴシック" panose="020B0609070205080204" pitchFamily="49" charset="-128"/>
          </a:endParaRPr>
        </a:p>
        <a:p>
          <a:pPr algn="l"/>
          <a:r>
            <a:rPr kumimoji="1" lang="ja-JP" altLang="en-US" sz="1400" b="1">
              <a:latin typeface="ＭＳ ゴシック" panose="020B0609070205080204" pitchFamily="49" charset="-128"/>
              <a:ea typeface="ＭＳ ゴシック" panose="020B0609070205080204" pitchFamily="49" charset="-128"/>
            </a:rPr>
            <a:t>   様式５号で再表示した行はコース案内でも再表示してください。</a:t>
          </a:r>
          <a:endParaRPr kumimoji="1" lang="en-US" altLang="ja-JP" sz="1400" b="1">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22</xdr:col>
      <xdr:colOff>448900</xdr:colOff>
      <xdr:row>114</xdr:row>
      <xdr:rowOff>135802</xdr:rowOff>
    </xdr:from>
    <xdr:to>
      <xdr:col>25</xdr:col>
      <xdr:colOff>585710</xdr:colOff>
      <xdr:row>116</xdr:row>
      <xdr:rowOff>461878</xdr:rowOff>
    </xdr:to>
    <xdr:grpSp>
      <xdr:nvGrpSpPr>
        <xdr:cNvPr id="8" name="グループ化 7"/>
        <xdr:cNvGrpSpPr/>
      </xdr:nvGrpSpPr>
      <xdr:grpSpPr>
        <a:xfrm>
          <a:off x="9581584" y="14983486"/>
          <a:ext cx="1008205" cy="1344590"/>
          <a:chOff x="9924765" y="14515312"/>
          <a:chExt cx="1058353" cy="1355151"/>
        </a:xfrm>
      </xdr:grpSpPr>
      <xdr:pic>
        <xdr:nvPicPr>
          <xdr:cNvPr id="9" name="図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24765" y="14515312"/>
            <a:ext cx="991678" cy="1031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67118" y="15591407"/>
            <a:ext cx="1016000" cy="27905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88053</xdr:colOff>
      <xdr:row>3</xdr:row>
      <xdr:rowOff>81419</xdr:rowOff>
    </xdr:from>
    <xdr:to>
      <xdr:col>20</xdr:col>
      <xdr:colOff>486371</xdr:colOff>
      <xdr:row>3</xdr:row>
      <xdr:rowOff>307272</xdr:rowOff>
    </xdr:to>
    <xdr:sp macro="" textlink="">
      <xdr:nvSpPr>
        <xdr:cNvPr id="3" name="左矢印 2"/>
        <xdr:cNvSpPr/>
      </xdr:nvSpPr>
      <xdr:spPr>
        <a:xfrm>
          <a:off x="11534220" y="947965"/>
          <a:ext cx="631121" cy="22585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20</xdr:col>
      <xdr:colOff>11998</xdr:colOff>
      <xdr:row>34</xdr:row>
      <xdr:rowOff>168137</xdr:rowOff>
    </xdr:from>
    <xdr:to>
      <xdr:col>24</xdr:col>
      <xdr:colOff>181069</xdr:colOff>
      <xdr:row>37</xdr:row>
      <xdr:rowOff>219869</xdr:rowOff>
    </xdr:to>
    <xdr:sp macro="" textlink="">
      <xdr:nvSpPr>
        <xdr:cNvPr id="4" name="テキスト ボックス 3"/>
        <xdr:cNvSpPr txBox="1"/>
      </xdr:nvSpPr>
      <xdr:spPr>
        <a:xfrm>
          <a:off x="11690968" y="11743638"/>
          <a:ext cx="5226078" cy="1138150"/>
        </a:xfrm>
        <a:prstGeom prst="rect">
          <a:avLst/>
        </a:prstGeom>
        <a:solidFill>
          <a:schemeClr val="accent2">
            <a:lumMod val="20000"/>
            <a:lumOff val="80000"/>
          </a:schemeClr>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144000" tIns="0" rIns="0" bIns="0" rtlCol="0" anchor="ctr"/>
        <a:lstStyle/>
        <a:p>
          <a:pPr algn="l"/>
          <a:r>
            <a:rPr kumimoji="1" lang="ja-JP" altLang="en-US" sz="1800" b="1">
              <a:latin typeface="ＭＳ ゴシック" panose="020B0609070205080204" pitchFamily="49" charset="-128"/>
              <a:ea typeface="ＭＳ ゴシック" panose="020B0609070205080204" pitchFamily="49" charset="-128"/>
            </a:rPr>
            <a:t>基礎コース：</a:t>
          </a:r>
          <a:r>
            <a:rPr kumimoji="1" lang="en-US" altLang="ja-JP" sz="1800" b="1">
              <a:latin typeface="ＭＳ ゴシック" panose="020B0609070205080204" pitchFamily="49" charset="-128"/>
              <a:ea typeface="ＭＳ ゴシック" panose="020B0609070205080204" pitchFamily="49" charset="-128"/>
            </a:rPr>
            <a:t>2</a:t>
          </a:r>
          <a:r>
            <a:rPr kumimoji="1" lang="ja-JP" altLang="en-US" sz="1800" b="1">
              <a:latin typeface="ＭＳ ゴシック" panose="020B0609070205080204" pitchFamily="49" charset="-128"/>
              <a:ea typeface="ＭＳ ゴシック" panose="020B0609070205080204" pitchFamily="49" charset="-128"/>
            </a:rPr>
            <a:t>か月以上</a:t>
          </a:r>
          <a:r>
            <a:rPr kumimoji="1" lang="en-US" altLang="ja-JP" sz="1800" b="1">
              <a:latin typeface="ＭＳ ゴシック" panose="020B0609070205080204" pitchFamily="49" charset="-128"/>
              <a:ea typeface="ＭＳ ゴシック" panose="020B0609070205080204" pitchFamily="49" charset="-128"/>
            </a:rPr>
            <a:t>4</a:t>
          </a:r>
          <a:r>
            <a:rPr kumimoji="1" lang="ja-JP" altLang="en-US" sz="1800" b="1">
              <a:latin typeface="ＭＳ ゴシック" panose="020B0609070205080204" pitchFamily="49" charset="-128"/>
              <a:ea typeface="ＭＳ ゴシック" panose="020B0609070205080204" pitchFamily="49" charset="-128"/>
            </a:rPr>
            <a:t>か月以下</a:t>
          </a:r>
          <a:endParaRPr kumimoji="1" lang="en-US" altLang="ja-JP" sz="1800" b="1">
            <a:latin typeface="ＭＳ ゴシック" panose="020B0609070205080204" pitchFamily="49" charset="-128"/>
            <a:ea typeface="ＭＳ ゴシック" panose="020B0609070205080204" pitchFamily="49" charset="-128"/>
          </a:endParaRPr>
        </a:p>
        <a:p>
          <a:pPr algn="l"/>
          <a:r>
            <a:rPr kumimoji="1" lang="ja-JP" altLang="en-US" sz="1800" b="1">
              <a:latin typeface="ＭＳ ゴシック" panose="020B0609070205080204" pitchFamily="49" charset="-128"/>
              <a:ea typeface="ＭＳ ゴシック" panose="020B0609070205080204" pitchFamily="49" charset="-128"/>
            </a:rPr>
            <a:t>実践コース：</a:t>
          </a:r>
          <a:r>
            <a:rPr kumimoji="1" lang="ja-JP" altLang="en-US" sz="1800" b="1">
              <a:solidFill>
                <a:sysClr val="windowText" lastClr="000000"/>
              </a:solidFill>
              <a:latin typeface="ＭＳ ゴシック" panose="020B0609070205080204" pitchFamily="49" charset="-128"/>
              <a:ea typeface="ＭＳ ゴシック" panose="020B0609070205080204" pitchFamily="49" charset="-128"/>
            </a:rPr>
            <a:t>原則として</a:t>
          </a:r>
          <a:r>
            <a:rPr kumimoji="1" lang="en-US" altLang="ja-JP" sz="1800" b="1">
              <a:latin typeface="ＭＳ ゴシック" panose="020B0609070205080204" pitchFamily="49" charset="-128"/>
              <a:ea typeface="ＭＳ ゴシック" panose="020B0609070205080204" pitchFamily="49" charset="-128"/>
            </a:rPr>
            <a:t>3</a:t>
          </a:r>
          <a:r>
            <a:rPr kumimoji="1" lang="ja-JP" altLang="en-US" sz="1800" b="1">
              <a:latin typeface="ＭＳ ゴシック" panose="020B0609070205080204" pitchFamily="49" charset="-128"/>
              <a:ea typeface="ＭＳ ゴシック" panose="020B0609070205080204" pitchFamily="49" charset="-128"/>
            </a:rPr>
            <a:t>か月以上</a:t>
          </a:r>
          <a:r>
            <a:rPr kumimoji="1" lang="en-US" altLang="ja-JP" sz="1800" b="1">
              <a:latin typeface="ＭＳ ゴシック" panose="020B0609070205080204" pitchFamily="49" charset="-128"/>
              <a:ea typeface="ＭＳ ゴシック" panose="020B0609070205080204" pitchFamily="49" charset="-128"/>
            </a:rPr>
            <a:t>6</a:t>
          </a:r>
          <a:r>
            <a:rPr kumimoji="1" lang="ja-JP" altLang="en-US" sz="1800" b="1">
              <a:latin typeface="ＭＳ ゴシック" panose="020B0609070205080204" pitchFamily="49" charset="-128"/>
              <a:ea typeface="ＭＳ ゴシック" panose="020B0609070205080204" pitchFamily="49" charset="-128"/>
            </a:rPr>
            <a:t>か月以下</a:t>
          </a:r>
        </a:p>
      </xdr:txBody>
    </xdr:sp>
    <xdr:clientData fPrintsWithSheet="0"/>
  </xdr:twoCellAnchor>
  <xdr:twoCellAnchor>
    <xdr:from>
      <xdr:col>19</xdr:col>
      <xdr:colOff>81870</xdr:colOff>
      <xdr:row>2</xdr:row>
      <xdr:rowOff>30726</xdr:rowOff>
    </xdr:from>
    <xdr:to>
      <xdr:col>20</xdr:col>
      <xdr:colOff>480188</xdr:colOff>
      <xdr:row>2</xdr:row>
      <xdr:rowOff>255862</xdr:rowOff>
    </xdr:to>
    <xdr:sp macro="" textlink="">
      <xdr:nvSpPr>
        <xdr:cNvPr id="6" name="左矢印 5"/>
        <xdr:cNvSpPr/>
      </xdr:nvSpPr>
      <xdr:spPr>
        <a:xfrm>
          <a:off x="11528037" y="573935"/>
          <a:ext cx="631121" cy="22513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twoCellAnchor editAs="oneCell">
    <xdr:from>
      <xdr:col>17</xdr:col>
      <xdr:colOff>556142</xdr:colOff>
      <xdr:row>43</xdr:row>
      <xdr:rowOff>51737</xdr:rowOff>
    </xdr:from>
    <xdr:to>
      <xdr:col>25</xdr:col>
      <xdr:colOff>103469</xdr:colOff>
      <xdr:row>47</xdr:row>
      <xdr:rowOff>64672</xdr:rowOff>
    </xdr:to>
    <xdr:sp macro="" textlink="">
      <xdr:nvSpPr>
        <xdr:cNvPr id="5" name="左矢印吹き出し 4"/>
        <xdr:cNvSpPr/>
      </xdr:nvSpPr>
      <xdr:spPr>
        <a:xfrm>
          <a:off x="11006428" y="14382080"/>
          <a:ext cx="6091688" cy="1034682"/>
        </a:xfrm>
        <a:prstGeom prst="leftArrowCallout">
          <a:avLst>
            <a:gd name="adj1" fmla="val 25469"/>
            <a:gd name="adj2" fmla="val 41474"/>
            <a:gd name="adj3" fmla="val 22647"/>
            <a:gd name="adj4" fmla="val 93463"/>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５　訓練実施機関番号</a:t>
          </a:r>
          <a:r>
            <a:rPr kumimoji="1" lang="ja-JP" altLang="en-US" sz="1200" b="1" baseline="0">
              <a:solidFill>
                <a:sysClr val="windowText" lastClr="000000"/>
              </a:solidFill>
              <a:latin typeface="ＭＳ ゴシック" panose="020B0609070205080204" pitchFamily="49" charset="-128"/>
              <a:ea typeface="ＭＳ ゴシック" panose="020B0609070205080204" pitchFamily="49" charset="-128"/>
            </a:rPr>
            <a:t>　</a:t>
          </a:r>
          <a:r>
            <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200" b="1" baseline="0">
              <a:solidFill>
                <a:sysClr val="windowText" lastClr="000000"/>
              </a:solidFill>
              <a:latin typeface="ＭＳ ゴシック" panose="020B0609070205080204" pitchFamily="49" charset="-128"/>
              <a:ea typeface="ＭＳ ゴシック" panose="020B0609070205080204" pitchFamily="49" charset="-128"/>
            </a:rPr>
            <a:t> 番号がない場合は「初回」と入力してください。</a:t>
          </a:r>
          <a:endPar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200" b="1" baseline="0">
              <a:solidFill>
                <a:sysClr val="windowText" lastClr="000000"/>
              </a:solidFill>
              <a:latin typeface="ＭＳ ゴシック" panose="020B0609070205080204" pitchFamily="49" charset="-128"/>
              <a:ea typeface="ＭＳ ゴシック" panose="020B0609070205080204" pitchFamily="49" charset="-128"/>
            </a:rPr>
            <a:t> 桁数：９ケタ</a:t>
          </a:r>
          <a:endPar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baseline="0">
              <a:solidFill>
                <a:sysClr val="windowText" lastClr="000000"/>
              </a:solidFill>
              <a:latin typeface="ＭＳ ゴシック" panose="020B0609070205080204" pitchFamily="49" charset="-128"/>
              <a:ea typeface="ＭＳ ゴシック" panose="020B0609070205080204" pitchFamily="49" charset="-128"/>
            </a:rPr>
            <a:t>６　法人番号　：　番号がない場合は、「無し」と入力してください。</a:t>
          </a:r>
          <a:endPar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en-US" altLang="ja-JP" sz="1200" b="1" baseline="0">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200" b="1" baseline="0">
              <a:solidFill>
                <a:sysClr val="windowText" lastClr="000000"/>
              </a:solidFill>
              <a:latin typeface="ＭＳ ゴシック" panose="020B0609070205080204" pitchFamily="49" charset="-128"/>
              <a:ea typeface="ＭＳ ゴシック" panose="020B0609070205080204" pitchFamily="49" charset="-128"/>
            </a:rPr>
            <a:t>桁数：１３ケタ</a:t>
          </a:r>
          <a:endParaRPr kumimoji="1" lang="ja-JP" altLang="en-US" sz="1200" b="1">
            <a:solidFill>
              <a:sysClr val="windowText" lastClr="000000"/>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30.xml><?xml version="1.0" encoding="utf-8"?>
<xdr:wsDr xmlns:xdr="http://schemas.openxmlformats.org/drawingml/2006/spreadsheetDrawing" xmlns:a="http://schemas.openxmlformats.org/drawingml/2006/main">
  <xdr:oneCellAnchor>
    <xdr:from>
      <xdr:col>2</xdr:col>
      <xdr:colOff>867432</xdr:colOff>
      <xdr:row>98</xdr:row>
      <xdr:rowOff>0</xdr:rowOff>
    </xdr:from>
    <xdr:ext cx="87504" cy="207869"/>
    <xdr:sp macro="" textlink="">
      <xdr:nvSpPr>
        <xdr:cNvPr id="2" name="テキスト ボックス 1"/>
        <xdr:cNvSpPr txBox="1"/>
      </xdr:nvSpPr>
      <xdr:spPr>
        <a:xfrm>
          <a:off x="1438932" y="16373475"/>
          <a:ext cx="87504"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16</xdr:col>
      <xdr:colOff>267357</xdr:colOff>
      <xdr:row>98</xdr:row>
      <xdr:rowOff>0</xdr:rowOff>
    </xdr:from>
    <xdr:ext cx="77781" cy="207869"/>
    <xdr:sp macro="" textlink="">
      <xdr:nvSpPr>
        <xdr:cNvPr id="3" name="テキスト ボックス 2"/>
        <xdr:cNvSpPr txBox="1"/>
      </xdr:nvSpPr>
      <xdr:spPr>
        <a:xfrm>
          <a:off x="7258707" y="16373475"/>
          <a:ext cx="77781" cy="2078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26</xdr:col>
      <xdr:colOff>8135</xdr:colOff>
      <xdr:row>5</xdr:row>
      <xdr:rowOff>0</xdr:rowOff>
    </xdr:from>
    <xdr:to>
      <xdr:col>27</xdr:col>
      <xdr:colOff>430040</xdr:colOff>
      <xdr:row>83</xdr:row>
      <xdr:rowOff>238125</xdr:rowOff>
    </xdr:to>
    <xdr:sp macro="" textlink="">
      <xdr:nvSpPr>
        <xdr:cNvPr id="4" name="上下矢印 3"/>
        <xdr:cNvSpPr/>
      </xdr:nvSpPr>
      <xdr:spPr bwMode="auto">
        <a:xfrm>
          <a:off x="11257066" y="1550406"/>
          <a:ext cx="1440419" cy="8408878"/>
        </a:xfrm>
        <a:prstGeom prst="upDownArrow">
          <a:avLst>
            <a:gd name="adj1" fmla="val 48182"/>
            <a:gd name="adj2" fmla="val 21858"/>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360000" rIns="0" bIns="0" rtlCol="0" anchor="ctr" upright="1"/>
        <a:lstStyle/>
        <a:p>
          <a:r>
            <a:rPr kumimoji="1" lang="en-US" altLang="ja-JP" sz="1400" b="1">
              <a:effectLst/>
              <a:latin typeface="ＭＳ ゴシック" panose="020B0609070205080204" pitchFamily="49" charset="-128"/>
              <a:ea typeface="ＭＳ ゴシック" panose="020B0609070205080204" pitchFamily="49" charset="-128"/>
              <a:cs typeface="+mn-cs"/>
            </a:rPr>
            <a:t>    </a:t>
          </a:r>
          <a:r>
            <a:rPr kumimoji="1" lang="ja-JP" altLang="ja-JP" sz="1400" b="1">
              <a:effectLst/>
              <a:latin typeface="ＭＳ ゴシック" panose="020B0609070205080204" pitchFamily="49" charset="-128"/>
              <a:ea typeface="ＭＳ ゴシック" panose="020B0609070205080204" pitchFamily="49" charset="-128"/>
              <a:cs typeface="+mn-cs"/>
            </a:rPr>
            <a:t>様式５号からリンクしています。</a:t>
          </a:r>
          <a:endParaRPr kumimoji="1" lang="en-US" altLang="ja-JP" sz="1400" b="1">
            <a:effectLst/>
            <a:latin typeface="ＭＳ ゴシック" panose="020B0609070205080204" pitchFamily="49" charset="-128"/>
            <a:ea typeface="ＭＳ ゴシック" panose="020B0609070205080204" pitchFamily="49" charset="-128"/>
            <a:cs typeface="+mn-cs"/>
          </a:endParaRPr>
        </a:p>
        <a:p>
          <a:r>
            <a:rPr kumimoji="1" lang="en-US" altLang="ja-JP" sz="1400" b="1">
              <a:effectLst/>
              <a:latin typeface="ＭＳ ゴシック" panose="020B0609070205080204" pitchFamily="49" charset="-128"/>
              <a:ea typeface="ＭＳ ゴシック" panose="020B0609070205080204" pitchFamily="49" charset="-128"/>
              <a:cs typeface="+mn-cs"/>
            </a:rPr>
            <a:t>    </a:t>
          </a:r>
          <a:r>
            <a:rPr kumimoji="1" lang="ja-JP" altLang="ja-JP" sz="1400" b="1">
              <a:effectLst/>
              <a:latin typeface="ＭＳ ゴシック" panose="020B0609070205080204" pitchFamily="49" charset="-128"/>
              <a:ea typeface="ＭＳ ゴシック" panose="020B0609070205080204" pitchFamily="49" charset="-128"/>
              <a:cs typeface="+mn-cs"/>
            </a:rPr>
            <a:t>様式５号で再表示された行はコース案内でも再表示してください。</a:t>
          </a:r>
          <a:endParaRPr lang="ja-JP" altLang="ja-JP" sz="1400" b="1">
            <a:effectLst/>
            <a:latin typeface="ＭＳ ゴシック" panose="020B0609070205080204" pitchFamily="49" charset="-128"/>
            <a:ea typeface="ＭＳ ゴシック" panose="020B0609070205080204" pitchFamily="49" charset="-128"/>
          </a:endParaRPr>
        </a:p>
      </xdr:txBody>
    </xdr:sp>
    <xdr:clientData/>
  </xdr:twoCellAnchor>
  <xdr:twoCellAnchor editAs="oneCell">
    <xdr:from>
      <xdr:col>21</xdr:col>
      <xdr:colOff>534131</xdr:colOff>
      <xdr:row>90</xdr:row>
      <xdr:rowOff>136393</xdr:rowOff>
    </xdr:from>
    <xdr:to>
      <xdr:col>24</xdr:col>
      <xdr:colOff>563784</xdr:colOff>
      <xdr:row>92</xdr:row>
      <xdr:rowOff>462466</xdr:rowOff>
    </xdr:to>
    <xdr:grpSp>
      <xdr:nvGrpSpPr>
        <xdr:cNvPr id="8" name="グループ化 7"/>
        <xdr:cNvGrpSpPr/>
      </xdr:nvGrpSpPr>
      <xdr:grpSpPr>
        <a:xfrm>
          <a:off x="9327310" y="12098284"/>
          <a:ext cx="1002900" cy="1344588"/>
          <a:chOff x="9924765" y="14515312"/>
          <a:chExt cx="1058353" cy="1355151"/>
        </a:xfrm>
      </xdr:grpSpPr>
      <xdr:pic>
        <xdr:nvPicPr>
          <xdr:cNvPr id="9" name="図 8"/>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24765" y="14515312"/>
            <a:ext cx="991678" cy="103107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図 1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67118" y="15591407"/>
            <a:ext cx="1016000" cy="27905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190500</xdr:colOff>
          <xdr:row>97</xdr:row>
          <xdr:rowOff>209550</xdr:rowOff>
        </xdr:from>
        <xdr:to>
          <xdr:col>0</xdr:col>
          <xdr:colOff>495300</xdr:colOff>
          <xdr:row>99</xdr:row>
          <xdr:rowOff>57150</xdr:rowOff>
        </xdr:to>
        <xdr:sp macro="" textlink="">
          <xdr:nvSpPr>
            <xdr:cNvPr id="158721" name="Check Box 1" hidden="1">
              <a:extLst>
                <a:ext uri="{63B3BB69-23CF-44E3-9099-C40C66FF867C}">
                  <a14:compatExt spid="_x0000_s1587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190500</xdr:colOff>
          <xdr:row>97</xdr:row>
          <xdr:rowOff>209550</xdr:rowOff>
        </xdr:from>
        <xdr:to>
          <xdr:col>1</xdr:col>
          <xdr:colOff>495300</xdr:colOff>
          <xdr:row>99</xdr:row>
          <xdr:rowOff>57150</xdr:rowOff>
        </xdr:to>
        <xdr:sp macro="" textlink="">
          <xdr:nvSpPr>
            <xdr:cNvPr id="158722" name="Check Box 2" hidden="1">
              <a:extLst>
                <a:ext uri="{63B3BB69-23CF-44E3-9099-C40C66FF867C}">
                  <a14:compatExt spid="_x0000_s1587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97</xdr:row>
          <xdr:rowOff>209550</xdr:rowOff>
        </xdr:from>
        <xdr:to>
          <xdr:col>2</xdr:col>
          <xdr:colOff>504825</xdr:colOff>
          <xdr:row>99</xdr:row>
          <xdr:rowOff>57150</xdr:rowOff>
        </xdr:to>
        <xdr:sp macro="" textlink="">
          <xdr:nvSpPr>
            <xdr:cNvPr id="158723" name="Check Box 3" hidden="1">
              <a:extLst>
                <a:ext uri="{63B3BB69-23CF-44E3-9099-C40C66FF867C}">
                  <a14:compatExt spid="_x0000_s1587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96</xdr:row>
          <xdr:rowOff>209550</xdr:rowOff>
        </xdr:from>
        <xdr:to>
          <xdr:col>0</xdr:col>
          <xdr:colOff>495300</xdr:colOff>
          <xdr:row>98</xdr:row>
          <xdr:rowOff>57150</xdr:rowOff>
        </xdr:to>
        <xdr:sp macro="" textlink="">
          <xdr:nvSpPr>
            <xdr:cNvPr id="158724" name="Check Box 4" hidden="1">
              <a:extLst>
                <a:ext uri="{63B3BB69-23CF-44E3-9099-C40C66FF867C}">
                  <a14:compatExt spid="_x0000_s1587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190500</xdr:colOff>
          <xdr:row>96</xdr:row>
          <xdr:rowOff>209550</xdr:rowOff>
        </xdr:from>
        <xdr:to>
          <xdr:col>1</xdr:col>
          <xdr:colOff>495300</xdr:colOff>
          <xdr:row>98</xdr:row>
          <xdr:rowOff>57150</xdr:rowOff>
        </xdr:to>
        <xdr:sp macro="" textlink="">
          <xdr:nvSpPr>
            <xdr:cNvPr id="158725" name="Check Box 5" hidden="1">
              <a:extLst>
                <a:ext uri="{63B3BB69-23CF-44E3-9099-C40C66FF867C}">
                  <a14:compatExt spid="_x0000_s1587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96</xdr:row>
          <xdr:rowOff>209550</xdr:rowOff>
        </xdr:from>
        <xdr:to>
          <xdr:col>2</xdr:col>
          <xdr:colOff>504825</xdr:colOff>
          <xdr:row>98</xdr:row>
          <xdr:rowOff>57150</xdr:rowOff>
        </xdr:to>
        <xdr:sp macro="" textlink="">
          <xdr:nvSpPr>
            <xdr:cNvPr id="158726" name="Check Box 6" hidden="1">
              <a:extLst>
                <a:ext uri="{63B3BB69-23CF-44E3-9099-C40C66FF867C}">
                  <a14:compatExt spid="_x0000_s1587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95</xdr:row>
          <xdr:rowOff>219075</xdr:rowOff>
        </xdr:from>
        <xdr:to>
          <xdr:col>0</xdr:col>
          <xdr:colOff>495300</xdr:colOff>
          <xdr:row>97</xdr:row>
          <xdr:rowOff>66675</xdr:rowOff>
        </xdr:to>
        <xdr:sp macro="" textlink="">
          <xdr:nvSpPr>
            <xdr:cNvPr id="158727" name="Check Box 7" hidden="1">
              <a:extLst>
                <a:ext uri="{63B3BB69-23CF-44E3-9099-C40C66FF867C}">
                  <a14:compatExt spid="_x0000_s1587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190500</xdr:colOff>
          <xdr:row>95</xdr:row>
          <xdr:rowOff>219075</xdr:rowOff>
        </xdr:from>
        <xdr:to>
          <xdr:col>1</xdr:col>
          <xdr:colOff>495300</xdr:colOff>
          <xdr:row>97</xdr:row>
          <xdr:rowOff>66675</xdr:rowOff>
        </xdr:to>
        <xdr:sp macro="" textlink="">
          <xdr:nvSpPr>
            <xdr:cNvPr id="158728" name="Check Box 8" hidden="1">
              <a:extLst>
                <a:ext uri="{63B3BB69-23CF-44E3-9099-C40C66FF867C}">
                  <a14:compatExt spid="_x0000_s1587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95</xdr:row>
          <xdr:rowOff>219075</xdr:rowOff>
        </xdr:from>
        <xdr:to>
          <xdr:col>2</xdr:col>
          <xdr:colOff>504825</xdr:colOff>
          <xdr:row>97</xdr:row>
          <xdr:rowOff>66675</xdr:rowOff>
        </xdr:to>
        <xdr:sp macro="" textlink="">
          <xdr:nvSpPr>
            <xdr:cNvPr id="158729" name="Check Box 9" hidden="1">
              <a:extLst>
                <a:ext uri="{63B3BB69-23CF-44E3-9099-C40C66FF867C}">
                  <a14:compatExt spid="_x0000_s1587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94</xdr:row>
          <xdr:rowOff>219075</xdr:rowOff>
        </xdr:from>
        <xdr:to>
          <xdr:col>0</xdr:col>
          <xdr:colOff>495300</xdr:colOff>
          <xdr:row>96</xdr:row>
          <xdr:rowOff>66675</xdr:rowOff>
        </xdr:to>
        <xdr:sp macro="" textlink="">
          <xdr:nvSpPr>
            <xdr:cNvPr id="158730" name="Check Box 10" hidden="1">
              <a:extLst>
                <a:ext uri="{63B3BB69-23CF-44E3-9099-C40C66FF867C}">
                  <a14:compatExt spid="_x0000_s1587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190500</xdr:colOff>
          <xdr:row>94</xdr:row>
          <xdr:rowOff>219075</xdr:rowOff>
        </xdr:from>
        <xdr:to>
          <xdr:col>1</xdr:col>
          <xdr:colOff>495300</xdr:colOff>
          <xdr:row>96</xdr:row>
          <xdr:rowOff>66675</xdr:rowOff>
        </xdr:to>
        <xdr:sp macro="" textlink="">
          <xdr:nvSpPr>
            <xdr:cNvPr id="158731" name="Check Box 11" hidden="1">
              <a:extLst>
                <a:ext uri="{63B3BB69-23CF-44E3-9099-C40C66FF867C}">
                  <a14:compatExt spid="_x0000_s1587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94</xdr:row>
          <xdr:rowOff>219075</xdr:rowOff>
        </xdr:from>
        <xdr:to>
          <xdr:col>2</xdr:col>
          <xdr:colOff>504825</xdr:colOff>
          <xdr:row>96</xdr:row>
          <xdr:rowOff>66675</xdr:rowOff>
        </xdr:to>
        <xdr:sp macro="" textlink="">
          <xdr:nvSpPr>
            <xdr:cNvPr id="158732" name="Check Box 12" hidden="1">
              <a:extLst>
                <a:ext uri="{63B3BB69-23CF-44E3-9099-C40C66FF867C}">
                  <a14:compatExt spid="_x0000_s1587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93</xdr:row>
          <xdr:rowOff>209550</xdr:rowOff>
        </xdr:from>
        <xdr:to>
          <xdr:col>0</xdr:col>
          <xdr:colOff>495300</xdr:colOff>
          <xdr:row>95</xdr:row>
          <xdr:rowOff>57150</xdr:rowOff>
        </xdr:to>
        <xdr:sp macro="" textlink="">
          <xdr:nvSpPr>
            <xdr:cNvPr id="158733" name="Check Box 13" hidden="1">
              <a:extLst>
                <a:ext uri="{63B3BB69-23CF-44E3-9099-C40C66FF867C}">
                  <a14:compatExt spid="_x0000_s1587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190500</xdr:colOff>
          <xdr:row>93</xdr:row>
          <xdr:rowOff>209550</xdr:rowOff>
        </xdr:from>
        <xdr:to>
          <xdr:col>1</xdr:col>
          <xdr:colOff>495300</xdr:colOff>
          <xdr:row>95</xdr:row>
          <xdr:rowOff>57150</xdr:rowOff>
        </xdr:to>
        <xdr:sp macro="" textlink="">
          <xdr:nvSpPr>
            <xdr:cNvPr id="158734" name="Check Box 14" hidden="1">
              <a:extLst>
                <a:ext uri="{63B3BB69-23CF-44E3-9099-C40C66FF867C}">
                  <a14:compatExt spid="_x0000_s1587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93</xdr:row>
          <xdr:rowOff>209550</xdr:rowOff>
        </xdr:from>
        <xdr:to>
          <xdr:col>2</xdr:col>
          <xdr:colOff>504825</xdr:colOff>
          <xdr:row>95</xdr:row>
          <xdr:rowOff>57150</xdr:rowOff>
        </xdr:to>
        <xdr:sp macro="" textlink="">
          <xdr:nvSpPr>
            <xdr:cNvPr id="158735" name="Check Box 15" hidden="1">
              <a:extLst>
                <a:ext uri="{63B3BB69-23CF-44E3-9099-C40C66FF867C}">
                  <a14:compatExt spid="_x0000_s1587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92</xdr:row>
          <xdr:rowOff>209550</xdr:rowOff>
        </xdr:from>
        <xdr:to>
          <xdr:col>0</xdr:col>
          <xdr:colOff>495300</xdr:colOff>
          <xdr:row>94</xdr:row>
          <xdr:rowOff>57150</xdr:rowOff>
        </xdr:to>
        <xdr:sp macro="" textlink="">
          <xdr:nvSpPr>
            <xdr:cNvPr id="158736" name="Check Box 16" hidden="1">
              <a:extLst>
                <a:ext uri="{63B3BB69-23CF-44E3-9099-C40C66FF867C}">
                  <a14:compatExt spid="_x0000_s1587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190500</xdr:colOff>
          <xdr:row>92</xdr:row>
          <xdr:rowOff>209550</xdr:rowOff>
        </xdr:from>
        <xdr:to>
          <xdr:col>1</xdr:col>
          <xdr:colOff>495300</xdr:colOff>
          <xdr:row>94</xdr:row>
          <xdr:rowOff>57150</xdr:rowOff>
        </xdr:to>
        <xdr:sp macro="" textlink="">
          <xdr:nvSpPr>
            <xdr:cNvPr id="158737" name="Check Box 17" hidden="1">
              <a:extLst>
                <a:ext uri="{63B3BB69-23CF-44E3-9099-C40C66FF867C}">
                  <a14:compatExt spid="_x0000_s1587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92</xdr:row>
          <xdr:rowOff>209550</xdr:rowOff>
        </xdr:from>
        <xdr:to>
          <xdr:col>2</xdr:col>
          <xdr:colOff>504825</xdr:colOff>
          <xdr:row>94</xdr:row>
          <xdr:rowOff>57150</xdr:rowOff>
        </xdr:to>
        <xdr:sp macro="" textlink="">
          <xdr:nvSpPr>
            <xdr:cNvPr id="158738" name="Check Box 18" hidden="1">
              <a:extLst>
                <a:ext uri="{63B3BB69-23CF-44E3-9099-C40C66FF867C}">
                  <a14:compatExt spid="_x0000_s1587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87</xdr:row>
          <xdr:rowOff>200025</xdr:rowOff>
        </xdr:from>
        <xdr:to>
          <xdr:col>2</xdr:col>
          <xdr:colOff>504825</xdr:colOff>
          <xdr:row>89</xdr:row>
          <xdr:rowOff>47625</xdr:rowOff>
        </xdr:to>
        <xdr:sp macro="" textlink="">
          <xdr:nvSpPr>
            <xdr:cNvPr id="158739" name="Check Box 19" hidden="1">
              <a:extLst>
                <a:ext uri="{63B3BB69-23CF-44E3-9099-C40C66FF867C}">
                  <a14:compatExt spid="_x0000_s1587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82</xdr:row>
          <xdr:rowOff>200025</xdr:rowOff>
        </xdr:from>
        <xdr:to>
          <xdr:col>2</xdr:col>
          <xdr:colOff>504825</xdr:colOff>
          <xdr:row>84</xdr:row>
          <xdr:rowOff>47625</xdr:rowOff>
        </xdr:to>
        <xdr:sp macro="" textlink="">
          <xdr:nvSpPr>
            <xdr:cNvPr id="158740" name="Check Box 20" hidden="1">
              <a:extLst>
                <a:ext uri="{63B3BB69-23CF-44E3-9099-C40C66FF867C}">
                  <a14:compatExt spid="_x0000_s1587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80</xdr:row>
          <xdr:rowOff>200025</xdr:rowOff>
        </xdr:from>
        <xdr:to>
          <xdr:col>2</xdr:col>
          <xdr:colOff>504825</xdr:colOff>
          <xdr:row>82</xdr:row>
          <xdr:rowOff>47625</xdr:rowOff>
        </xdr:to>
        <xdr:sp macro="" textlink="">
          <xdr:nvSpPr>
            <xdr:cNvPr id="158741" name="Check Box 21" hidden="1">
              <a:extLst>
                <a:ext uri="{63B3BB69-23CF-44E3-9099-C40C66FF867C}">
                  <a14:compatExt spid="_x0000_s1587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9</xdr:row>
          <xdr:rowOff>247650</xdr:rowOff>
        </xdr:from>
        <xdr:to>
          <xdr:col>1</xdr:col>
          <xdr:colOff>504825</xdr:colOff>
          <xdr:row>11</xdr:row>
          <xdr:rowOff>57150</xdr:rowOff>
        </xdr:to>
        <xdr:sp macro="" textlink="">
          <xdr:nvSpPr>
            <xdr:cNvPr id="158742" name="Check Box 22" hidden="1">
              <a:extLst>
                <a:ext uri="{63B3BB69-23CF-44E3-9099-C40C66FF867C}">
                  <a14:compatExt spid="_x0000_s1587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9</xdr:row>
          <xdr:rowOff>247650</xdr:rowOff>
        </xdr:from>
        <xdr:to>
          <xdr:col>2</xdr:col>
          <xdr:colOff>504825</xdr:colOff>
          <xdr:row>11</xdr:row>
          <xdr:rowOff>57150</xdr:rowOff>
        </xdr:to>
        <xdr:sp macro="" textlink="">
          <xdr:nvSpPr>
            <xdr:cNvPr id="158743" name="Check Box 23" hidden="1">
              <a:extLst>
                <a:ext uri="{63B3BB69-23CF-44E3-9099-C40C66FF867C}">
                  <a14:compatExt spid="_x0000_s1587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10</xdr:row>
          <xdr:rowOff>209550</xdr:rowOff>
        </xdr:from>
        <xdr:to>
          <xdr:col>2</xdr:col>
          <xdr:colOff>504825</xdr:colOff>
          <xdr:row>12</xdr:row>
          <xdr:rowOff>76200</xdr:rowOff>
        </xdr:to>
        <xdr:sp macro="" textlink="">
          <xdr:nvSpPr>
            <xdr:cNvPr id="158744" name="Check Box 24" hidden="1">
              <a:extLst>
                <a:ext uri="{63B3BB69-23CF-44E3-9099-C40C66FF867C}">
                  <a14:compatExt spid="_x0000_s1587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11</xdr:row>
          <xdr:rowOff>219075</xdr:rowOff>
        </xdr:from>
        <xdr:to>
          <xdr:col>2</xdr:col>
          <xdr:colOff>504825</xdr:colOff>
          <xdr:row>13</xdr:row>
          <xdr:rowOff>85725</xdr:rowOff>
        </xdr:to>
        <xdr:sp macro="" textlink="">
          <xdr:nvSpPr>
            <xdr:cNvPr id="158745" name="Check Box 25" hidden="1">
              <a:extLst>
                <a:ext uri="{63B3BB69-23CF-44E3-9099-C40C66FF867C}">
                  <a14:compatExt spid="_x0000_s158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13</xdr:row>
          <xdr:rowOff>247650</xdr:rowOff>
        </xdr:from>
        <xdr:to>
          <xdr:col>2</xdr:col>
          <xdr:colOff>504825</xdr:colOff>
          <xdr:row>15</xdr:row>
          <xdr:rowOff>104775</xdr:rowOff>
        </xdr:to>
        <xdr:sp macro="" textlink="">
          <xdr:nvSpPr>
            <xdr:cNvPr id="158746" name="Check Box 26" hidden="1">
              <a:extLst>
                <a:ext uri="{63B3BB69-23CF-44E3-9099-C40C66FF867C}">
                  <a14:compatExt spid="_x0000_s158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10</xdr:row>
          <xdr:rowOff>209550</xdr:rowOff>
        </xdr:from>
        <xdr:to>
          <xdr:col>0</xdr:col>
          <xdr:colOff>504825</xdr:colOff>
          <xdr:row>12</xdr:row>
          <xdr:rowOff>76200</xdr:rowOff>
        </xdr:to>
        <xdr:sp macro="" textlink="">
          <xdr:nvSpPr>
            <xdr:cNvPr id="158747" name="Check Box 27" hidden="1">
              <a:extLst>
                <a:ext uri="{63B3BB69-23CF-44E3-9099-C40C66FF867C}">
                  <a14:compatExt spid="_x0000_s158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11</xdr:row>
          <xdr:rowOff>219075</xdr:rowOff>
        </xdr:from>
        <xdr:to>
          <xdr:col>0</xdr:col>
          <xdr:colOff>504825</xdr:colOff>
          <xdr:row>13</xdr:row>
          <xdr:rowOff>85725</xdr:rowOff>
        </xdr:to>
        <xdr:sp macro="" textlink="">
          <xdr:nvSpPr>
            <xdr:cNvPr id="158748" name="Check Box 28" hidden="1">
              <a:extLst>
                <a:ext uri="{63B3BB69-23CF-44E3-9099-C40C66FF867C}">
                  <a14:compatExt spid="_x0000_s158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11</xdr:row>
          <xdr:rowOff>219075</xdr:rowOff>
        </xdr:from>
        <xdr:to>
          <xdr:col>1</xdr:col>
          <xdr:colOff>504825</xdr:colOff>
          <xdr:row>13</xdr:row>
          <xdr:rowOff>85725</xdr:rowOff>
        </xdr:to>
        <xdr:sp macro="" textlink="">
          <xdr:nvSpPr>
            <xdr:cNvPr id="158749" name="Check Box 29" hidden="1">
              <a:extLst>
                <a:ext uri="{63B3BB69-23CF-44E3-9099-C40C66FF867C}">
                  <a14:compatExt spid="_x0000_s158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10</xdr:row>
          <xdr:rowOff>209550</xdr:rowOff>
        </xdr:from>
        <xdr:to>
          <xdr:col>1</xdr:col>
          <xdr:colOff>504825</xdr:colOff>
          <xdr:row>12</xdr:row>
          <xdr:rowOff>76200</xdr:rowOff>
        </xdr:to>
        <xdr:sp macro="" textlink="">
          <xdr:nvSpPr>
            <xdr:cNvPr id="158750" name="Check Box 30" hidden="1">
              <a:extLst>
                <a:ext uri="{63B3BB69-23CF-44E3-9099-C40C66FF867C}">
                  <a14:compatExt spid="_x0000_s1587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22</xdr:row>
          <xdr:rowOff>9525</xdr:rowOff>
        </xdr:from>
        <xdr:to>
          <xdr:col>2</xdr:col>
          <xdr:colOff>504825</xdr:colOff>
          <xdr:row>23</xdr:row>
          <xdr:rowOff>76200</xdr:rowOff>
        </xdr:to>
        <xdr:sp macro="" textlink="">
          <xdr:nvSpPr>
            <xdr:cNvPr id="158751" name="Check Box 31" hidden="1">
              <a:extLst>
                <a:ext uri="{63B3BB69-23CF-44E3-9099-C40C66FF867C}">
                  <a14:compatExt spid="_x0000_s1587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22</xdr:row>
          <xdr:rowOff>9525</xdr:rowOff>
        </xdr:from>
        <xdr:to>
          <xdr:col>1</xdr:col>
          <xdr:colOff>504825</xdr:colOff>
          <xdr:row>23</xdr:row>
          <xdr:rowOff>76200</xdr:rowOff>
        </xdr:to>
        <xdr:sp macro="" textlink="">
          <xdr:nvSpPr>
            <xdr:cNvPr id="158752" name="Check Box 32" hidden="1">
              <a:extLst>
                <a:ext uri="{63B3BB69-23CF-44E3-9099-C40C66FF867C}">
                  <a14:compatExt spid="_x0000_s158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22</xdr:row>
          <xdr:rowOff>276225</xdr:rowOff>
        </xdr:from>
        <xdr:to>
          <xdr:col>1</xdr:col>
          <xdr:colOff>504825</xdr:colOff>
          <xdr:row>24</xdr:row>
          <xdr:rowOff>85725</xdr:rowOff>
        </xdr:to>
        <xdr:sp macro="" textlink="">
          <xdr:nvSpPr>
            <xdr:cNvPr id="158753" name="Check Box 33" hidden="1">
              <a:extLst>
                <a:ext uri="{63B3BB69-23CF-44E3-9099-C40C66FF867C}">
                  <a14:compatExt spid="_x0000_s158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22</xdr:row>
          <xdr:rowOff>276225</xdr:rowOff>
        </xdr:from>
        <xdr:to>
          <xdr:col>2</xdr:col>
          <xdr:colOff>504825</xdr:colOff>
          <xdr:row>24</xdr:row>
          <xdr:rowOff>85725</xdr:rowOff>
        </xdr:to>
        <xdr:sp macro="" textlink="">
          <xdr:nvSpPr>
            <xdr:cNvPr id="158754" name="Check Box 34" hidden="1">
              <a:extLst>
                <a:ext uri="{63B3BB69-23CF-44E3-9099-C40C66FF867C}">
                  <a14:compatExt spid="_x0000_s158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22</xdr:row>
          <xdr:rowOff>276225</xdr:rowOff>
        </xdr:from>
        <xdr:to>
          <xdr:col>0</xdr:col>
          <xdr:colOff>504825</xdr:colOff>
          <xdr:row>24</xdr:row>
          <xdr:rowOff>85725</xdr:rowOff>
        </xdr:to>
        <xdr:sp macro="" textlink="">
          <xdr:nvSpPr>
            <xdr:cNvPr id="158755" name="Check Box 35" hidden="1">
              <a:extLst>
                <a:ext uri="{63B3BB69-23CF-44E3-9099-C40C66FF867C}">
                  <a14:compatExt spid="_x0000_s158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22</xdr:row>
          <xdr:rowOff>9525</xdr:rowOff>
        </xdr:from>
        <xdr:to>
          <xdr:col>0</xdr:col>
          <xdr:colOff>504825</xdr:colOff>
          <xdr:row>23</xdr:row>
          <xdr:rowOff>76200</xdr:rowOff>
        </xdr:to>
        <xdr:sp macro="" textlink="">
          <xdr:nvSpPr>
            <xdr:cNvPr id="158756" name="Check Box 36" hidden="1">
              <a:extLst>
                <a:ext uri="{63B3BB69-23CF-44E3-9099-C40C66FF867C}">
                  <a14:compatExt spid="_x0000_s158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73</xdr:row>
          <xdr:rowOff>190500</xdr:rowOff>
        </xdr:from>
        <xdr:to>
          <xdr:col>2</xdr:col>
          <xdr:colOff>504825</xdr:colOff>
          <xdr:row>75</xdr:row>
          <xdr:rowOff>76200</xdr:rowOff>
        </xdr:to>
        <xdr:sp macro="" textlink="">
          <xdr:nvSpPr>
            <xdr:cNvPr id="158757" name="Check Box 37" hidden="1">
              <a:extLst>
                <a:ext uri="{63B3BB69-23CF-44E3-9099-C40C66FF867C}">
                  <a14:compatExt spid="_x0000_s158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26</xdr:row>
          <xdr:rowOff>0</xdr:rowOff>
        </xdr:from>
        <xdr:to>
          <xdr:col>2</xdr:col>
          <xdr:colOff>504825</xdr:colOff>
          <xdr:row>27</xdr:row>
          <xdr:rowOff>0</xdr:rowOff>
        </xdr:to>
        <xdr:sp macro="" textlink="">
          <xdr:nvSpPr>
            <xdr:cNvPr id="158758" name="Check Box 38" hidden="1">
              <a:extLst>
                <a:ext uri="{63B3BB69-23CF-44E3-9099-C40C66FF867C}">
                  <a14:compatExt spid="_x0000_s158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26</xdr:row>
          <xdr:rowOff>0</xdr:rowOff>
        </xdr:from>
        <xdr:to>
          <xdr:col>1</xdr:col>
          <xdr:colOff>504825</xdr:colOff>
          <xdr:row>27</xdr:row>
          <xdr:rowOff>0</xdr:rowOff>
        </xdr:to>
        <xdr:sp macro="" textlink="">
          <xdr:nvSpPr>
            <xdr:cNvPr id="158761" name="Check Box 41" hidden="1">
              <a:extLst>
                <a:ext uri="{63B3BB69-23CF-44E3-9099-C40C66FF867C}">
                  <a14:compatExt spid="_x0000_s158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26</xdr:row>
          <xdr:rowOff>0</xdr:rowOff>
        </xdr:from>
        <xdr:to>
          <xdr:col>0</xdr:col>
          <xdr:colOff>504825</xdr:colOff>
          <xdr:row>27</xdr:row>
          <xdr:rowOff>0</xdr:rowOff>
        </xdr:to>
        <xdr:sp macro="" textlink="">
          <xdr:nvSpPr>
            <xdr:cNvPr id="158762" name="Check Box 42" hidden="1">
              <a:extLst>
                <a:ext uri="{63B3BB69-23CF-44E3-9099-C40C66FF867C}">
                  <a14:compatExt spid="_x0000_s158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73</xdr:row>
          <xdr:rowOff>190500</xdr:rowOff>
        </xdr:from>
        <xdr:to>
          <xdr:col>0</xdr:col>
          <xdr:colOff>504825</xdr:colOff>
          <xdr:row>75</xdr:row>
          <xdr:rowOff>76200</xdr:rowOff>
        </xdr:to>
        <xdr:sp macro="" textlink="">
          <xdr:nvSpPr>
            <xdr:cNvPr id="158763" name="Check Box 43" hidden="1">
              <a:extLst>
                <a:ext uri="{63B3BB69-23CF-44E3-9099-C40C66FF867C}">
                  <a14:compatExt spid="_x0000_s158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73</xdr:row>
          <xdr:rowOff>190500</xdr:rowOff>
        </xdr:from>
        <xdr:to>
          <xdr:col>1</xdr:col>
          <xdr:colOff>504825</xdr:colOff>
          <xdr:row>75</xdr:row>
          <xdr:rowOff>76200</xdr:rowOff>
        </xdr:to>
        <xdr:sp macro="" textlink="">
          <xdr:nvSpPr>
            <xdr:cNvPr id="158764" name="Check Box 44" hidden="1">
              <a:extLst>
                <a:ext uri="{63B3BB69-23CF-44E3-9099-C40C66FF867C}">
                  <a14:compatExt spid="_x0000_s158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28</xdr:row>
          <xdr:rowOff>190500</xdr:rowOff>
        </xdr:from>
        <xdr:to>
          <xdr:col>2</xdr:col>
          <xdr:colOff>476250</xdr:colOff>
          <xdr:row>30</xdr:row>
          <xdr:rowOff>104775</xdr:rowOff>
        </xdr:to>
        <xdr:sp macro="" textlink="">
          <xdr:nvSpPr>
            <xdr:cNvPr id="158769" name="Check Box 49" hidden="1">
              <a:extLst>
                <a:ext uri="{63B3BB69-23CF-44E3-9099-C40C66FF867C}">
                  <a14:compatExt spid="_x0000_s158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29</xdr:row>
          <xdr:rowOff>171450</xdr:rowOff>
        </xdr:from>
        <xdr:to>
          <xdr:col>2</xdr:col>
          <xdr:colOff>476250</xdr:colOff>
          <xdr:row>31</xdr:row>
          <xdr:rowOff>95250</xdr:rowOff>
        </xdr:to>
        <xdr:sp macro="" textlink="">
          <xdr:nvSpPr>
            <xdr:cNvPr id="158770" name="Check Box 50" hidden="1">
              <a:extLst>
                <a:ext uri="{63B3BB69-23CF-44E3-9099-C40C66FF867C}">
                  <a14:compatExt spid="_x0000_s158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30</xdr:row>
          <xdr:rowOff>180975</xdr:rowOff>
        </xdr:from>
        <xdr:to>
          <xdr:col>2</xdr:col>
          <xdr:colOff>476250</xdr:colOff>
          <xdr:row>32</xdr:row>
          <xdr:rowOff>95250</xdr:rowOff>
        </xdr:to>
        <xdr:sp macro="" textlink="">
          <xdr:nvSpPr>
            <xdr:cNvPr id="158771" name="Check Box 51" hidden="1">
              <a:extLst>
                <a:ext uri="{63B3BB69-23CF-44E3-9099-C40C66FF867C}">
                  <a14:compatExt spid="_x0000_s158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31</xdr:row>
          <xdr:rowOff>180975</xdr:rowOff>
        </xdr:from>
        <xdr:to>
          <xdr:col>2</xdr:col>
          <xdr:colOff>476250</xdr:colOff>
          <xdr:row>33</xdr:row>
          <xdr:rowOff>95250</xdr:rowOff>
        </xdr:to>
        <xdr:sp macro="" textlink="">
          <xdr:nvSpPr>
            <xdr:cNvPr id="158772" name="Check Box 52" hidden="1">
              <a:extLst>
                <a:ext uri="{63B3BB69-23CF-44E3-9099-C40C66FF867C}">
                  <a14:compatExt spid="_x0000_s158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32</xdr:row>
          <xdr:rowOff>180975</xdr:rowOff>
        </xdr:from>
        <xdr:to>
          <xdr:col>2</xdr:col>
          <xdr:colOff>476250</xdr:colOff>
          <xdr:row>34</xdr:row>
          <xdr:rowOff>95250</xdr:rowOff>
        </xdr:to>
        <xdr:sp macro="" textlink="">
          <xdr:nvSpPr>
            <xdr:cNvPr id="158773" name="Check Box 53" hidden="1">
              <a:extLst>
                <a:ext uri="{63B3BB69-23CF-44E3-9099-C40C66FF867C}">
                  <a14:compatExt spid="_x0000_s1587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33</xdr:row>
          <xdr:rowOff>190500</xdr:rowOff>
        </xdr:from>
        <xdr:to>
          <xdr:col>2</xdr:col>
          <xdr:colOff>476250</xdr:colOff>
          <xdr:row>35</xdr:row>
          <xdr:rowOff>104775</xdr:rowOff>
        </xdr:to>
        <xdr:sp macro="" textlink="">
          <xdr:nvSpPr>
            <xdr:cNvPr id="158774" name="Check Box 54" hidden="1">
              <a:extLst>
                <a:ext uri="{63B3BB69-23CF-44E3-9099-C40C66FF867C}">
                  <a14:compatExt spid="_x0000_s1587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28</xdr:row>
          <xdr:rowOff>190500</xdr:rowOff>
        </xdr:from>
        <xdr:to>
          <xdr:col>1</xdr:col>
          <xdr:colOff>485775</xdr:colOff>
          <xdr:row>30</xdr:row>
          <xdr:rowOff>104775</xdr:rowOff>
        </xdr:to>
        <xdr:sp macro="" textlink="">
          <xdr:nvSpPr>
            <xdr:cNvPr id="158775" name="Check Box 55" hidden="1">
              <a:extLst>
                <a:ext uri="{63B3BB69-23CF-44E3-9099-C40C66FF867C}">
                  <a14:compatExt spid="_x0000_s158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28</xdr:row>
          <xdr:rowOff>190500</xdr:rowOff>
        </xdr:from>
        <xdr:to>
          <xdr:col>0</xdr:col>
          <xdr:colOff>485775</xdr:colOff>
          <xdr:row>30</xdr:row>
          <xdr:rowOff>104775</xdr:rowOff>
        </xdr:to>
        <xdr:sp macro="" textlink="">
          <xdr:nvSpPr>
            <xdr:cNvPr id="158776" name="Check Box 56" hidden="1">
              <a:extLst>
                <a:ext uri="{63B3BB69-23CF-44E3-9099-C40C66FF867C}">
                  <a14:compatExt spid="_x0000_s158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29</xdr:row>
          <xdr:rowOff>171450</xdr:rowOff>
        </xdr:from>
        <xdr:to>
          <xdr:col>1</xdr:col>
          <xdr:colOff>485775</xdr:colOff>
          <xdr:row>31</xdr:row>
          <xdr:rowOff>95250</xdr:rowOff>
        </xdr:to>
        <xdr:sp macro="" textlink="">
          <xdr:nvSpPr>
            <xdr:cNvPr id="158777" name="Check Box 57" hidden="1">
              <a:extLst>
                <a:ext uri="{63B3BB69-23CF-44E3-9099-C40C66FF867C}">
                  <a14:compatExt spid="_x0000_s158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29</xdr:row>
          <xdr:rowOff>171450</xdr:rowOff>
        </xdr:from>
        <xdr:to>
          <xdr:col>0</xdr:col>
          <xdr:colOff>485775</xdr:colOff>
          <xdr:row>31</xdr:row>
          <xdr:rowOff>95250</xdr:rowOff>
        </xdr:to>
        <xdr:sp macro="" textlink="">
          <xdr:nvSpPr>
            <xdr:cNvPr id="158778" name="Check Box 58" hidden="1">
              <a:extLst>
                <a:ext uri="{63B3BB69-23CF-44E3-9099-C40C66FF867C}">
                  <a14:compatExt spid="_x0000_s158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30</xdr:row>
          <xdr:rowOff>180975</xdr:rowOff>
        </xdr:from>
        <xdr:to>
          <xdr:col>0</xdr:col>
          <xdr:colOff>485775</xdr:colOff>
          <xdr:row>32</xdr:row>
          <xdr:rowOff>95250</xdr:rowOff>
        </xdr:to>
        <xdr:sp macro="" textlink="">
          <xdr:nvSpPr>
            <xdr:cNvPr id="158779" name="Check Box 59" hidden="1">
              <a:extLst>
                <a:ext uri="{63B3BB69-23CF-44E3-9099-C40C66FF867C}">
                  <a14:compatExt spid="_x0000_s158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31</xdr:row>
          <xdr:rowOff>180975</xdr:rowOff>
        </xdr:from>
        <xdr:to>
          <xdr:col>0</xdr:col>
          <xdr:colOff>485775</xdr:colOff>
          <xdr:row>33</xdr:row>
          <xdr:rowOff>95250</xdr:rowOff>
        </xdr:to>
        <xdr:sp macro="" textlink="">
          <xdr:nvSpPr>
            <xdr:cNvPr id="158780" name="Check Box 60" hidden="1">
              <a:extLst>
                <a:ext uri="{63B3BB69-23CF-44E3-9099-C40C66FF867C}">
                  <a14:compatExt spid="_x0000_s158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32</xdr:row>
          <xdr:rowOff>180975</xdr:rowOff>
        </xdr:from>
        <xdr:to>
          <xdr:col>0</xdr:col>
          <xdr:colOff>485775</xdr:colOff>
          <xdr:row>34</xdr:row>
          <xdr:rowOff>95250</xdr:rowOff>
        </xdr:to>
        <xdr:sp macro="" textlink="">
          <xdr:nvSpPr>
            <xdr:cNvPr id="158781" name="Check Box 61" hidden="1">
              <a:extLst>
                <a:ext uri="{63B3BB69-23CF-44E3-9099-C40C66FF867C}">
                  <a14:compatExt spid="_x0000_s158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30</xdr:row>
          <xdr:rowOff>180975</xdr:rowOff>
        </xdr:from>
        <xdr:to>
          <xdr:col>1</xdr:col>
          <xdr:colOff>485775</xdr:colOff>
          <xdr:row>32</xdr:row>
          <xdr:rowOff>95250</xdr:rowOff>
        </xdr:to>
        <xdr:sp macro="" textlink="">
          <xdr:nvSpPr>
            <xdr:cNvPr id="158782" name="Check Box 62" hidden="1">
              <a:extLst>
                <a:ext uri="{63B3BB69-23CF-44E3-9099-C40C66FF867C}">
                  <a14:compatExt spid="_x0000_s158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31</xdr:row>
          <xdr:rowOff>180975</xdr:rowOff>
        </xdr:from>
        <xdr:to>
          <xdr:col>1</xdr:col>
          <xdr:colOff>485775</xdr:colOff>
          <xdr:row>33</xdr:row>
          <xdr:rowOff>95250</xdr:rowOff>
        </xdr:to>
        <xdr:sp macro="" textlink="">
          <xdr:nvSpPr>
            <xdr:cNvPr id="158783" name="Check Box 63" hidden="1">
              <a:extLst>
                <a:ext uri="{63B3BB69-23CF-44E3-9099-C40C66FF867C}">
                  <a14:compatExt spid="_x0000_s158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33</xdr:row>
          <xdr:rowOff>190500</xdr:rowOff>
        </xdr:from>
        <xdr:to>
          <xdr:col>1</xdr:col>
          <xdr:colOff>485775</xdr:colOff>
          <xdr:row>35</xdr:row>
          <xdr:rowOff>104775</xdr:rowOff>
        </xdr:to>
        <xdr:sp macro="" textlink="">
          <xdr:nvSpPr>
            <xdr:cNvPr id="158784" name="Check Box 64" hidden="1">
              <a:extLst>
                <a:ext uri="{63B3BB69-23CF-44E3-9099-C40C66FF867C}">
                  <a14:compatExt spid="_x0000_s158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36</xdr:row>
          <xdr:rowOff>228600</xdr:rowOff>
        </xdr:from>
        <xdr:to>
          <xdr:col>2</xdr:col>
          <xdr:colOff>476250</xdr:colOff>
          <xdr:row>38</xdr:row>
          <xdr:rowOff>28575</xdr:rowOff>
        </xdr:to>
        <xdr:sp macro="" textlink="">
          <xdr:nvSpPr>
            <xdr:cNvPr id="158790" name="Check Box 70" hidden="1">
              <a:extLst>
                <a:ext uri="{63B3BB69-23CF-44E3-9099-C40C66FF867C}">
                  <a14:compatExt spid="_x0000_s158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36</xdr:row>
          <xdr:rowOff>238125</xdr:rowOff>
        </xdr:from>
        <xdr:to>
          <xdr:col>1</xdr:col>
          <xdr:colOff>485775</xdr:colOff>
          <xdr:row>38</xdr:row>
          <xdr:rowOff>28575</xdr:rowOff>
        </xdr:to>
        <xdr:sp macro="" textlink="">
          <xdr:nvSpPr>
            <xdr:cNvPr id="158796" name="Check Box 76" hidden="1">
              <a:extLst>
                <a:ext uri="{63B3BB69-23CF-44E3-9099-C40C66FF867C}">
                  <a14:compatExt spid="_x0000_s158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36</xdr:row>
          <xdr:rowOff>238125</xdr:rowOff>
        </xdr:from>
        <xdr:to>
          <xdr:col>0</xdr:col>
          <xdr:colOff>485775</xdr:colOff>
          <xdr:row>38</xdr:row>
          <xdr:rowOff>28575</xdr:rowOff>
        </xdr:to>
        <xdr:sp macro="" textlink="">
          <xdr:nvSpPr>
            <xdr:cNvPr id="158797" name="Check Box 77" hidden="1">
              <a:extLst>
                <a:ext uri="{63B3BB69-23CF-44E3-9099-C40C66FF867C}">
                  <a14:compatExt spid="_x0000_s1587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38</xdr:row>
          <xdr:rowOff>0</xdr:rowOff>
        </xdr:from>
        <xdr:to>
          <xdr:col>2</xdr:col>
          <xdr:colOff>476250</xdr:colOff>
          <xdr:row>39</xdr:row>
          <xdr:rowOff>57150</xdr:rowOff>
        </xdr:to>
        <xdr:sp macro="" textlink="">
          <xdr:nvSpPr>
            <xdr:cNvPr id="158800" name="Check Box 80" hidden="1">
              <a:extLst>
                <a:ext uri="{63B3BB69-23CF-44E3-9099-C40C66FF867C}">
                  <a14:compatExt spid="_x0000_s158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38</xdr:row>
          <xdr:rowOff>257175</xdr:rowOff>
        </xdr:from>
        <xdr:to>
          <xdr:col>2</xdr:col>
          <xdr:colOff>476250</xdr:colOff>
          <xdr:row>40</xdr:row>
          <xdr:rowOff>66675</xdr:rowOff>
        </xdr:to>
        <xdr:sp macro="" textlink="">
          <xdr:nvSpPr>
            <xdr:cNvPr id="158801" name="Check Box 81" hidden="1">
              <a:extLst>
                <a:ext uri="{63B3BB69-23CF-44E3-9099-C40C66FF867C}">
                  <a14:compatExt spid="_x0000_s158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39</xdr:row>
          <xdr:rowOff>257175</xdr:rowOff>
        </xdr:from>
        <xdr:to>
          <xdr:col>2</xdr:col>
          <xdr:colOff>476250</xdr:colOff>
          <xdr:row>41</xdr:row>
          <xdr:rowOff>66675</xdr:rowOff>
        </xdr:to>
        <xdr:sp macro="" textlink="">
          <xdr:nvSpPr>
            <xdr:cNvPr id="158802" name="Check Box 82" hidden="1">
              <a:extLst>
                <a:ext uri="{63B3BB69-23CF-44E3-9099-C40C66FF867C}">
                  <a14:compatExt spid="_x0000_s158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41</xdr:row>
          <xdr:rowOff>209550</xdr:rowOff>
        </xdr:from>
        <xdr:to>
          <xdr:col>2</xdr:col>
          <xdr:colOff>485775</xdr:colOff>
          <xdr:row>43</xdr:row>
          <xdr:rowOff>57150</xdr:rowOff>
        </xdr:to>
        <xdr:sp macro="" textlink="">
          <xdr:nvSpPr>
            <xdr:cNvPr id="158803" name="Check Box 83" hidden="1">
              <a:extLst>
                <a:ext uri="{63B3BB69-23CF-44E3-9099-C40C66FF867C}">
                  <a14:compatExt spid="_x0000_s158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42</xdr:row>
          <xdr:rowOff>209550</xdr:rowOff>
        </xdr:from>
        <xdr:to>
          <xdr:col>2</xdr:col>
          <xdr:colOff>485775</xdr:colOff>
          <xdr:row>44</xdr:row>
          <xdr:rowOff>57150</xdr:rowOff>
        </xdr:to>
        <xdr:sp macro="" textlink="">
          <xdr:nvSpPr>
            <xdr:cNvPr id="158804" name="Check Box 84" hidden="1">
              <a:extLst>
                <a:ext uri="{63B3BB69-23CF-44E3-9099-C40C66FF867C}">
                  <a14:compatExt spid="_x0000_s158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43</xdr:row>
          <xdr:rowOff>219075</xdr:rowOff>
        </xdr:from>
        <xdr:to>
          <xdr:col>2</xdr:col>
          <xdr:colOff>485775</xdr:colOff>
          <xdr:row>45</xdr:row>
          <xdr:rowOff>66675</xdr:rowOff>
        </xdr:to>
        <xdr:sp macro="" textlink="">
          <xdr:nvSpPr>
            <xdr:cNvPr id="158805" name="Check Box 85" hidden="1">
              <a:extLst>
                <a:ext uri="{63B3BB69-23CF-44E3-9099-C40C66FF867C}">
                  <a14:compatExt spid="_x0000_s158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44</xdr:row>
          <xdr:rowOff>228600</xdr:rowOff>
        </xdr:from>
        <xdr:to>
          <xdr:col>2</xdr:col>
          <xdr:colOff>485775</xdr:colOff>
          <xdr:row>46</xdr:row>
          <xdr:rowOff>76200</xdr:rowOff>
        </xdr:to>
        <xdr:sp macro="" textlink="">
          <xdr:nvSpPr>
            <xdr:cNvPr id="158806" name="Check Box 86" hidden="1">
              <a:extLst>
                <a:ext uri="{63B3BB69-23CF-44E3-9099-C40C66FF867C}">
                  <a14:compatExt spid="_x0000_s158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45</xdr:row>
          <xdr:rowOff>228600</xdr:rowOff>
        </xdr:from>
        <xdr:to>
          <xdr:col>2</xdr:col>
          <xdr:colOff>485775</xdr:colOff>
          <xdr:row>47</xdr:row>
          <xdr:rowOff>76200</xdr:rowOff>
        </xdr:to>
        <xdr:sp macro="" textlink="">
          <xdr:nvSpPr>
            <xdr:cNvPr id="158807" name="Check Box 87" hidden="1">
              <a:extLst>
                <a:ext uri="{63B3BB69-23CF-44E3-9099-C40C66FF867C}">
                  <a14:compatExt spid="_x0000_s158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46</xdr:row>
          <xdr:rowOff>209550</xdr:rowOff>
        </xdr:from>
        <xdr:to>
          <xdr:col>2</xdr:col>
          <xdr:colOff>485775</xdr:colOff>
          <xdr:row>48</xdr:row>
          <xdr:rowOff>57150</xdr:rowOff>
        </xdr:to>
        <xdr:sp macro="" textlink="">
          <xdr:nvSpPr>
            <xdr:cNvPr id="158808" name="Check Box 88" hidden="1">
              <a:extLst>
                <a:ext uri="{63B3BB69-23CF-44E3-9099-C40C66FF867C}">
                  <a14:compatExt spid="_x0000_s158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41</xdr:row>
          <xdr:rowOff>209550</xdr:rowOff>
        </xdr:from>
        <xdr:to>
          <xdr:col>1</xdr:col>
          <xdr:colOff>485775</xdr:colOff>
          <xdr:row>43</xdr:row>
          <xdr:rowOff>57150</xdr:rowOff>
        </xdr:to>
        <xdr:sp macro="" textlink="">
          <xdr:nvSpPr>
            <xdr:cNvPr id="158809" name="Check Box 89" hidden="1">
              <a:extLst>
                <a:ext uri="{63B3BB69-23CF-44E3-9099-C40C66FF867C}">
                  <a14:compatExt spid="_x0000_s158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41</xdr:row>
          <xdr:rowOff>209550</xdr:rowOff>
        </xdr:from>
        <xdr:to>
          <xdr:col>0</xdr:col>
          <xdr:colOff>495300</xdr:colOff>
          <xdr:row>43</xdr:row>
          <xdr:rowOff>57150</xdr:rowOff>
        </xdr:to>
        <xdr:sp macro="" textlink="">
          <xdr:nvSpPr>
            <xdr:cNvPr id="158810" name="Check Box 90" hidden="1">
              <a:extLst>
                <a:ext uri="{63B3BB69-23CF-44E3-9099-C40C66FF867C}">
                  <a14:compatExt spid="_x0000_s158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42</xdr:row>
          <xdr:rowOff>209550</xdr:rowOff>
        </xdr:from>
        <xdr:to>
          <xdr:col>1</xdr:col>
          <xdr:colOff>485775</xdr:colOff>
          <xdr:row>44</xdr:row>
          <xdr:rowOff>57150</xdr:rowOff>
        </xdr:to>
        <xdr:sp macro="" textlink="">
          <xdr:nvSpPr>
            <xdr:cNvPr id="158811" name="Check Box 91" hidden="1">
              <a:extLst>
                <a:ext uri="{63B3BB69-23CF-44E3-9099-C40C66FF867C}">
                  <a14:compatExt spid="_x0000_s158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42</xdr:row>
          <xdr:rowOff>209550</xdr:rowOff>
        </xdr:from>
        <xdr:to>
          <xdr:col>0</xdr:col>
          <xdr:colOff>495300</xdr:colOff>
          <xdr:row>44</xdr:row>
          <xdr:rowOff>57150</xdr:rowOff>
        </xdr:to>
        <xdr:sp macro="" textlink="">
          <xdr:nvSpPr>
            <xdr:cNvPr id="158812" name="Check Box 92" hidden="1">
              <a:extLst>
                <a:ext uri="{63B3BB69-23CF-44E3-9099-C40C66FF867C}">
                  <a14:compatExt spid="_x0000_s158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43</xdr:row>
          <xdr:rowOff>219075</xdr:rowOff>
        </xdr:from>
        <xdr:to>
          <xdr:col>1</xdr:col>
          <xdr:colOff>485775</xdr:colOff>
          <xdr:row>45</xdr:row>
          <xdr:rowOff>66675</xdr:rowOff>
        </xdr:to>
        <xdr:sp macro="" textlink="">
          <xdr:nvSpPr>
            <xdr:cNvPr id="158813" name="Check Box 93" hidden="1">
              <a:extLst>
                <a:ext uri="{63B3BB69-23CF-44E3-9099-C40C66FF867C}">
                  <a14:compatExt spid="_x0000_s158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43</xdr:row>
          <xdr:rowOff>219075</xdr:rowOff>
        </xdr:from>
        <xdr:to>
          <xdr:col>0</xdr:col>
          <xdr:colOff>495300</xdr:colOff>
          <xdr:row>45</xdr:row>
          <xdr:rowOff>66675</xdr:rowOff>
        </xdr:to>
        <xdr:sp macro="" textlink="">
          <xdr:nvSpPr>
            <xdr:cNvPr id="158814" name="Check Box 94" hidden="1">
              <a:extLst>
                <a:ext uri="{63B3BB69-23CF-44E3-9099-C40C66FF867C}">
                  <a14:compatExt spid="_x0000_s158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44</xdr:row>
          <xdr:rowOff>228600</xdr:rowOff>
        </xdr:from>
        <xdr:to>
          <xdr:col>1</xdr:col>
          <xdr:colOff>485775</xdr:colOff>
          <xdr:row>46</xdr:row>
          <xdr:rowOff>76200</xdr:rowOff>
        </xdr:to>
        <xdr:sp macro="" textlink="">
          <xdr:nvSpPr>
            <xdr:cNvPr id="158815" name="Check Box 95" hidden="1">
              <a:extLst>
                <a:ext uri="{63B3BB69-23CF-44E3-9099-C40C66FF867C}">
                  <a14:compatExt spid="_x0000_s158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44</xdr:row>
          <xdr:rowOff>228600</xdr:rowOff>
        </xdr:from>
        <xdr:to>
          <xdr:col>0</xdr:col>
          <xdr:colOff>495300</xdr:colOff>
          <xdr:row>46</xdr:row>
          <xdr:rowOff>76200</xdr:rowOff>
        </xdr:to>
        <xdr:sp macro="" textlink="">
          <xdr:nvSpPr>
            <xdr:cNvPr id="158816" name="Check Box 96" hidden="1">
              <a:extLst>
                <a:ext uri="{63B3BB69-23CF-44E3-9099-C40C66FF867C}">
                  <a14:compatExt spid="_x0000_s1588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45</xdr:row>
          <xdr:rowOff>228600</xdr:rowOff>
        </xdr:from>
        <xdr:to>
          <xdr:col>1</xdr:col>
          <xdr:colOff>485775</xdr:colOff>
          <xdr:row>47</xdr:row>
          <xdr:rowOff>76200</xdr:rowOff>
        </xdr:to>
        <xdr:sp macro="" textlink="">
          <xdr:nvSpPr>
            <xdr:cNvPr id="158817" name="Check Box 97" hidden="1">
              <a:extLst>
                <a:ext uri="{63B3BB69-23CF-44E3-9099-C40C66FF867C}">
                  <a14:compatExt spid="_x0000_s1588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45</xdr:row>
          <xdr:rowOff>228600</xdr:rowOff>
        </xdr:from>
        <xdr:to>
          <xdr:col>0</xdr:col>
          <xdr:colOff>495300</xdr:colOff>
          <xdr:row>47</xdr:row>
          <xdr:rowOff>76200</xdr:rowOff>
        </xdr:to>
        <xdr:sp macro="" textlink="">
          <xdr:nvSpPr>
            <xdr:cNvPr id="158818" name="Check Box 98" hidden="1">
              <a:extLst>
                <a:ext uri="{63B3BB69-23CF-44E3-9099-C40C66FF867C}">
                  <a14:compatExt spid="_x0000_s1588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46</xdr:row>
          <xdr:rowOff>209550</xdr:rowOff>
        </xdr:from>
        <xdr:to>
          <xdr:col>1</xdr:col>
          <xdr:colOff>485775</xdr:colOff>
          <xdr:row>48</xdr:row>
          <xdr:rowOff>57150</xdr:rowOff>
        </xdr:to>
        <xdr:sp macro="" textlink="">
          <xdr:nvSpPr>
            <xdr:cNvPr id="158819" name="Check Box 99" hidden="1">
              <a:extLst>
                <a:ext uri="{63B3BB69-23CF-44E3-9099-C40C66FF867C}">
                  <a14:compatExt spid="_x0000_s1588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48</xdr:row>
          <xdr:rowOff>238125</xdr:rowOff>
        </xdr:from>
        <xdr:to>
          <xdr:col>2</xdr:col>
          <xdr:colOff>485775</xdr:colOff>
          <xdr:row>50</xdr:row>
          <xdr:rowOff>28575</xdr:rowOff>
        </xdr:to>
        <xdr:sp macro="" textlink="">
          <xdr:nvSpPr>
            <xdr:cNvPr id="158820" name="Check Box 100" hidden="1">
              <a:extLst>
                <a:ext uri="{63B3BB69-23CF-44E3-9099-C40C66FF867C}">
                  <a14:compatExt spid="_x0000_s1588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58</xdr:row>
          <xdr:rowOff>0</xdr:rowOff>
        </xdr:from>
        <xdr:to>
          <xdr:col>2</xdr:col>
          <xdr:colOff>533400</xdr:colOff>
          <xdr:row>59</xdr:row>
          <xdr:rowOff>38100</xdr:rowOff>
        </xdr:to>
        <xdr:sp macro="" textlink="">
          <xdr:nvSpPr>
            <xdr:cNvPr id="158823" name="Check Box 103" hidden="1">
              <a:extLst>
                <a:ext uri="{63B3BB69-23CF-44E3-9099-C40C66FF867C}">
                  <a14:compatExt spid="_x0000_s1588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61</xdr:row>
          <xdr:rowOff>276225</xdr:rowOff>
        </xdr:from>
        <xdr:to>
          <xdr:col>2</xdr:col>
          <xdr:colOff>533400</xdr:colOff>
          <xdr:row>63</xdr:row>
          <xdr:rowOff>57150</xdr:rowOff>
        </xdr:to>
        <xdr:sp macro="" textlink="">
          <xdr:nvSpPr>
            <xdr:cNvPr id="158824" name="Check Box 104" hidden="1">
              <a:extLst>
                <a:ext uri="{63B3BB69-23CF-44E3-9099-C40C66FF867C}">
                  <a14:compatExt spid="_x0000_s1588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62</xdr:row>
          <xdr:rowOff>276225</xdr:rowOff>
        </xdr:from>
        <xdr:to>
          <xdr:col>2</xdr:col>
          <xdr:colOff>533400</xdr:colOff>
          <xdr:row>64</xdr:row>
          <xdr:rowOff>57150</xdr:rowOff>
        </xdr:to>
        <xdr:sp macro="" textlink="">
          <xdr:nvSpPr>
            <xdr:cNvPr id="158825" name="Check Box 105" hidden="1">
              <a:extLst>
                <a:ext uri="{63B3BB69-23CF-44E3-9099-C40C66FF867C}">
                  <a14:compatExt spid="_x0000_s158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63</xdr:row>
          <xdr:rowOff>266700</xdr:rowOff>
        </xdr:from>
        <xdr:to>
          <xdr:col>2</xdr:col>
          <xdr:colOff>533400</xdr:colOff>
          <xdr:row>65</xdr:row>
          <xdr:rowOff>47625</xdr:rowOff>
        </xdr:to>
        <xdr:sp macro="" textlink="">
          <xdr:nvSpPr>
            <xdr:cNvPr id="158826" name="Check Box 106" hidden="1">
              <a:extLst>
                <a:ext uri="{63B3BB69-23CF-44E3-9099-C40C66FF867C}">
                  <a14:compatExt spid="_x0000_s158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171450</xdr:colOff>
          <xdr:row>61</xdr:row>
          <xdr:rowOff>276225</xdr:rowOff>
        </xdr:from>
        <xdr:to>
          <xdr:col>1</xdr:col>
          <xdr:colOff>533400</xdr:colOff>
          <xdr:row>63</xdr:row>
          <xdr:rowOff>57150</xdr:rowOff>
        </xdr:to>
        <xdr:sp macro="" textlink="">
          <xdr:nvSpPr>
            <xdr:cNvPr id="158828" name="Check Box 108" hidden="1">
              <a:extLst>
                <a:ext uri="{63B3BB69-23CF-44E3-9099-C40C66FF867C}">
                  <a14:compatExt spid="_x0000_s158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61</xdr:row>
          <xdr:rowOff>276225</xdr:rowOff>
        </xdr:from>
        <xdr:to>
          <xdr:col>0</xdr:col>
          <xdr:colOff>542925</xdr:colOff>
          <xdr:row>63</xdr:row>
          <xdr:rowOff>57150</xdr:rowOff>
        </xdr:to>
        <xdr:sp macro="" textlink="">
          <xdr:nvSpPr>
            <xdr:cNvPr id="158829" name="Check Box 109" hidden="1">
              <a:extLst>
                <a:ext uri="{63B3BB69-23CF-44E3-9099-C40C66FF867C}">
                  <a14:compatExt spid="_x0000_s158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171450</xdr:colOff>
          <xdr:row>62</xdr:row>
          <xdr:rowOff>276225</xdr:rowOff>
        </xdr:from>
        <xdr:to>
          <xdr:col>1</xdr:col>
          <xdr:colOff>533400</xdr:colOff>
          <xdr:row>64</xdr:row>
          <xdr:rowOff>57150</xdr:rowOff>
        </xdr:to>
        <xdr:sp macro="" textlink="">
          <xdr:nvSpPr>
            <xdr:cNvPr id="158830" name="Check Box 110" hidden="1">
              <a:extLst>
                <a:ext uri="{63B3BB69-23CF-44E3-9099-C40C66FF867C}">
                  <a14:compatExt spid="_x0000_s158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62</xdr:row>
          <xdr:rowOff>276225</xdr:rowOff>
        </xdr:from>
        <xdr:to>
          <xdr:col>0</xdr:col>
          <xdr:colOff>542925</xdr:colOff>
          <xdr:row>64</xdr:row>
          <xdr:rowOff>57150</xdr:rowOff>
        </xdr:to>
        <xdr:sp macro="" textlink="">
          <xdr:nvSpPr>
            <xdr:cNvPr id="158831" name="Check Box 111" hidden="1">
              <a:extLst>
                <a:ext uri="{63B3BB69-23CF-44E3-9099-C40C66FF867C}">
                  <a14:compatExt spid="_x0000_s158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171450</xdr:colOff>
          <xdr:row>63</xdr:row>
          <xdr:rowOff>266700</xdr:rowOff>
        </xdr:from>
        <xdr:to>
          <xdr:col>1</xdr:col>
          <xdr:colOff>533400</xdr:colOff>
          <xdr:row>65</xdr:row>
          <xdr:rowOff>47625</xdr:rowOff>
        </xdr:to>
        <xdr:sp macro="" textlink="">
          <xdr:nvSpPr>
            <xdr:cNvPr id="158832" name="Check Box 112" hidden="1">
              <a:extLst>
                <a:ext uri="{63B3BB69-23CF-44E3-9099-C40C66FF867C}">
                  <a14:compatExt spid="_x0000_s158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63</xdr:row>
          <xdr:rowOff>266700</xdr:rowOff>
        </xdr:from>
        <xdr:to>
          <xdr:col>0</xdr:col>
          <xdr:colOff>542925</xdr:colOff>
          <xdr:row>65</xdr:row>
          <xdr:rowOff>47625</xdr:rowOff>
        </xdr:to>
        <xdr:sp macro="" textlink="">
          <xdr:nvSpPr>
            <xdr:cNvPr id="158833" name="Check Box 113" hidden="1">
              <a:extLst>
                <a:ext uri="{63B3BB69-23CF-44E3-9099-C40C66FF867C}">
                  <a14:compatExt spid="_x0000_s158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228600</xdr:colOff>
          <xdr:row>71</xdr:row>
          <xdr:rowOff>19050</xdr:rowOff>
        </xdr:from>
        <xdr:to>
          <xdr:col>1</xdr:col>
          <xdr:colOff>428625</xdr:colOff>
          <xdr:row>72</xdr:row>
          <xdr:rowOff>38100</xdr:rowOff>
        </xdr:to>
        <xdr:sp macro="" textlink="">
          <xdr:nvSpPr>
            <xdr:cNvPr id="158836" name="Check Box 116" hidden="1">
              <a:extLst>
                <a:ext uri="{63B3BB69-23CF-44E3-9099-C40C66FF867C}">
                  <a14:compatExt spid="_x0000_s1588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33</xdr:row>
          <xdr:rowOff>190500</xdr:rowOff>
        </xdr:from>
        <xdr:to>
          <xdr:col>0</xdr:col>
          <xdr:colOff>485775</xdr:colOff>
          <xdr:row>35</xdr:row>
          <xdr:rowOff>104775</xdr:rowOff>
        </xdr:to>
        <xdr:sp macro="" textlink="">
          <xdr:nvSpPr>
            <xdr:cNvPr id="158837" name="Check Box 117" hidden="1">
              <a:extLst>
                <a:ext uri="{63B3BB69-23CF-44E3-9099-C40C66FF867C}">
                  <a14:compatExt spid="_x0000_s1588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46</xdr:row>
          <xdr:rowOff>209550</xdr:rowOff>
        </xdr:from>
        <xdr:to>
          <xdr:col>0</xdr:col>
          <xdr:colOff>495300</xdr:colOff>
          <xdr:row>48</xdr:row>
          <xdr:rowOff>57150</xdr:rowOff>
        </xdr:to>
        <xdr:sp macro="" textlink="">
          <xdr:nvSpPr>
            <xdr:cNvPr id="158838" name="Check Box 118" hidden="1">
              <a:extLst>
                <a:ext uri="{63B3BB69-23CF-44E3-9099-C40C66FF867C}">
                  <a14:compatExt spid="_x0000_s158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38</xdr:row>
          <xdr:rowOff>0</xdr:rowOff>
        </xdr:from>
        <xdr:to>
          <xdr:col>1</xdr:col>
          <xdr:colOff>485775</xdr:colOff>
          <xdr:row>39</xdr:row>
          <xdr:rowOff>57150</xdr:rowOff>
        </xdr:to>
        <xdr:sp macro="" textlink="">
          <xdr:nvSpPr>
            <xdr:cNvPr id="158839" name="Check Box 119" hidden="1">
              <a:extLst>
                <a:ext uri="{63B3BB69-23CF-44E3-9099-C40C66FF867C}">
                  <a14:compatExt spid="_x0000_s158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38</xdr:row>
          <xdr:rowOff>0</xdr:rowOff>
        </xdr:from>
        <xdr:to>
          <xdr:col>0</xdr:col>
          <xdr:colOff>485775</xdr:colOff>
          <xdr:row>39</xdr:row>
          <xdr:rowOff>57150</xdr:rowOff>
        </xdr:to>
        <xdr:sp macro="" textlink="">
          <xdr:nvSpPr>
            <xdr:cNvPr id="158840" name="Check Box 120" hidden="1">
              <a:extLst>
                <a:ext uri="{63B3BB69-23CF-44E3-9099-C40C66FF867C}">
                  <a14:compatExt spid="_x0000_s1588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38</xdr:row>
          <xdr:rowOff>257175</xdr:rowOff>
        </xdr:from>
        <xdr:to>
          <xdr:col>1</xdr:col>
          <xdr:colOff>485775</xdr:colOff>
          <xdr:row>40</xdr:row>
          <xdr:rowOff>66675</xdr:rowOff>
        </xdr:to>
        <xdr:sp macro="" textlink="">
          <xdr:nvSpPr>
            <xdr:cNvPr id="158841" name="Check Box 121" hidden="1">
              <a:extLst>
                <a:ext uri="{63B3BB69-23CF-44E3-9099-C40C66FF867C}">
                  <a14:compatExt spid="_x0000_s1588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38</xdr:row>
          <xdr:rowOff>257175</xdr:rowOff>
        </xdr:from>
        <xdr:to>
          <xdr:col>0</xdr:col>
          <xdr:colOff>485775</xdr:colOff>
          <xdr:row>40</xdr:row>
          <xdr:rowOff>66675</xdr:rowOff>
        </xdr:to>
        <xdr:sp macro="" textlink="">
          <xdr:nvSpPr>
            <xdr:cNvPr id="158842" name="Check Box 122" hidden="1">
              <a:extLst>
                <a:ext uri="{63B3BB69-23CF-44E3-9099-C40C66FF867C}">
                  <a14:compatExt spid="_x0000_s158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39</xdr:row>
          <xdr:rowOff>257175</xdr:rowOff>
        </xdr:from>
        <xdr:to>
          <xdr:col>1</xdr:col>
          <xdr:colOff>485775</xdr:colOff>
          <xdr:row>41</xdr:row>
          <xdr:rowOff>66675</xdr:rowOff>
        </xdr:to>
        <xdr:sp macro="" textlink="">
          <xdr:nvSpPr>
            <xdr:cNvPr id="158843" name="Check Box 123" hidden="1">
              <a:extLst>
                <a:ext uri="{63B3BB69-23CF-44E3-9099-C40C66FF867C}">
                  <a14:compatExt spid="_x0000_s158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39</xdr:row>
          <xdr:rowOff>257175</xdr:rowOff>
        </xdr:from>
        <xdr:to>
          <xdr:col>0</xdr:col>
          <xdr:colOff>485775</xdr:colOff>
          <xdr:row>41</xdr:row>
          <xdr:rowOff>66675</xdr:rowOff>
        </xdr:to>
        <xdr:sp macro="" textlink="">
          <xdr:nvSpPr>
            <xdr:cNvPr id="158844" name="Check Box 124" hidden="1">
              <a:extLst>
                <a:ext uri="{63B3BB69-23CF-44E3-9099-C40C66FF867C}">
                  <a14:compatExt spid="_x0000_s1588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48</xdr:row>
          <xdr:rowOff>238125</xdr:rowOff>
        </xdr:from>
        <xdr:to>
          <xdr:col>1</xdr:col>
          <xdr:colOff>485775</xdr:colOff>
          <xdr:row>50</xdr:row>
          <xdr:rowOff>28575</xdr:rowOff>
        </xdr:to>
        <xdr:sp macro="" textlink="">
          <xdr:nvSpPr>
            <xdr:cNvPr id="158845" name="Check Box 125" hidden="1">
              <a:extLst>
                <a:ext uri="{63B3BB69-23CF-44E3-9099-C40C66FF867C}">
                  <a14:compatExt spid="_x0000_s1588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48</xdr:row>
          <xdr:rowOff>238125</xdr:rowOff>
        </xdr:from>
        <xdr:to>
          <xdr:col>0</xdr:col>
          <xdr:colOff>495300</xdr:colOff>
          <xdr:row>50</xdr:row>
          <xdr:rowOff>28575</xdr:rowOff>
        </xdr:to>
        <xdr:sp macro="" textlink="">
          <xdr:nvSpPr>
            <xdr:cNvPr id="158846" name="Check Box 126" hidden="1">
              <a:extLst>
                <a:ext uri="{63B3BB69-23CF-44E3-9099-C40C66FF867C}">
                  <a14:compatExt spid="_x0000_s158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171450</xdr:colOff>
          <xdr:row>58</xdr:row>
          <xdr:rowOff>0</xdr:rowOff>
        </xdr:from>
        <xdr:to>
          <xdr:col>1</xdr:col>
          <xdr:colOff>533400</xdr:colOff>
          <xdr:row>59</xdr:row>
          <xdr:rowOff>38100</xdr:rowOff>
        </xdr:to>
        <xdr:sp macro="" textlink="">
          <xdr:nvSpPr>
            <xdr:cNvPr id="158851" name="Check Box 131" hidden="1">
              <a:extLst>
                <a:ext uri="{63B3BB69-23CF-44E3-9099-C40C66FF867C}">
                  <a14:compatExt spid="_x0000_s158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58</xdr:row>
          <xdr:rowOff>0</xdr:rowOff>
        </xdr:from>
        <xdr:to>
          <xdr:col>0</xdr:col>
          <xdr:colOff>542925</xdr:colOff>
          <xdr:row>59</xdr:row>
          <xdr:rowOff>38100</xdr:rowOff>
        </xdr:to>
        <xdr:sp macro="" textlink="">
          <xdr:nvSpPr>
            <xdr:cNvPr id="158852" name="Check Box 132" hidden="1">
              <a:extLst>
                <a:ext uri="{63B3BB69-23CF-44E3-9099-C40C66FF867C}">
                  <a14:compatExt spid="_x0000_s158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9</xdr:row>
          <xdr:rowOff>247650</xdr:rowOff>
        </xdr:from>
        <xdr:to>
          <xdr:col>0</xdr:col>
          <xdr:colOff>504825</xdr:colOff>
          <xdr:row>11</xdr:row>
          <xdr:rowOff>57150</xdr:rowOff>
        </xdr:to>
        <xdr:sp macro="" textlink="">
          <xdr:nvSpPr>
            <xdr:cNvPr id="158853" name="Check Box 133" hidden="1">
              <a:extLst>
                <a:ext uri="{63B3BB69-23CF-44E3-9099-C40C66FF867C}">
                  <a14:compatExt spid="_x0000_s158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32</xdr:row>
          <xdr:rowOff>180975</xdr:rowOff>
        </xdr:from>
        <xdr:to>
          <xdr:col>1</xdr:col>
          <xdr:colOff>485775</xdr:colOff>
          <xdr:row>34</xdr:row>
          <xdr:rowOff>95250</xdr:rowOff>
        </xdr:to>
        <xdr:sp macro="" textlink="">
          <xdr:nvSpPr>
            <xdr:cNvPr id="158854" name="Check Box 134" hidden="1">
              <a:extLst>
                <a:ext uri="{63B3BB69-23CF-44E3-9099-C40C66FF867C}">
                  <a14:compatExt spid="_x0000_s158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14</xdr:row>
          <xdr:rowOff>247650</xdr:rowOff>
        </xdr:from>
        <xdr:to>
          <xdr:col>2</xdr:col>
          <xdr:colOff>504825</xdr:colOff>
          <xdr:row>16</xdr:row>
          <xdr:rowOff>66675</xdr:rowOff>
        </xdr:to>
        <xdr:sp macro="" textlink="">
          <xdr:nvSpPr>
            <xdr:cNvPr id="158856" name="Check Box 136" hidden="1">
              <a:extLst>
                <a:ext uri="{63B3BB69-23CF-44E3-9099-C40C66FF867C}">
                  <a14:compatExt spid="_x0000_s158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15</xdr:row>
          <xdr:rowOff>219075</xdr:rowOff>
        </xdr:from>
        <xdr:to>
          <xdr:col>2</xdr:col>
          <xdr:colOff>504825</xdr:colOff>
          <xdr:row>17</xdr:row>
          <xdr:rowOff>76200</xdr:rowOff>
        </xdr:to>
        <xdr:sp macro="" textlink="">
          <xdr:nvSpPr>
            <xdr:cNvPr id="158857" name="Check Box 137" hidden="1">
              <a:extLst>
                <a:ext uri="{63B3BB69-23CF-44E3-9099-C40C66FF867C}">
                  <a14:compatExt spid="_x0000_s158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200025</xdr:colOff>
          <xdr:row>18</xdr:row>
          <xdr:rowOff>209550</xdr:rowOff>
        </xdr:from>
        <xdr:to>
          <xdr:col>2</xdr:col>
          <xdr:colOff>504825</xdr:colOff>
          <xdr:row>20</xdr:row>
          <xdr:rowOff>76200</xdr:rowOff>
        </xdr:to>
        <xdr:sp macro="" textlink="">
          <xdr:nvSpPr>
            <xdr:cNvPr id="158858" name="Check Box 138" hidden="1">
              <a:extLst>
                <a:ext uri="{63B3BB69-23CF-44E3-9099-C40C66FF867C}">
                  <a14:compatExt spid="_x0000_s158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209550</xdr:colOff>
          <xdr:row>13</xdr:row>
          <xdr:rowOff>247650</xdr:rowOff>
        </xdr:from>
        <xdr:to>
          <xdr:col>1</xdr:col>
          <xdr:colOff>514350</xdr:colOff>
          <xdr:row>15</xdr:row>
          <xdr:rowOff>104775</xdr:rowOff>
        </xdr:to>
        <xdr:sp macro="" textlink="">
          <xdr:nvSpPr>
            <xdr:cNvPr id="158859" name="Check Box 139" hidden="1">
              <a:extLst>
                <a:ext uri="{63B3BB69-23CF-44E3-9099-C40C66FF867C}">
                  <a14:compatExt spid="_x0000_s158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13</xdr:row>
          <xdr:rowOff>247650</xdr:rowOff>
        </xdr:from>
        <xdr:to>
          <xdr:col>0</xdr:col>
          <xdr:colOff>504825</xdr:colOff>
          <xdr:row>15</xdr:row>
          <xdr:rowOff>104775</xdr:rowOff>
        </xdr:to>
        <xdr:sp macro="" textlink="">
          <xdr:nvSpPr>
            <xdr:cNvPr id="158860" name="Check Box 140" hidden="1">
              <a:extLst>
                <a:ext uri="{63B3BB69-23CF-44E3-9099-C40C66FF867C}">
                  <a14:compatExt spid="_x0000_s158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209550</xdr:colOff>
          <xdr:row>14</xdr:row>
          <xdr:rowOff>247650</xdr:rowOff>
        </xdr:from>
        <xdr:to>
          <xdr:col>1</xdr:col>
          <xdr:colOff>514350</xdr:colOff>
          <xdr:row>16</xdr:row>
          <xdr:rowOff>66675</xdr:rowOff>
        </xdr:to>
        <xdr:sp macro="" textlink="">
          <xdr:nvSpPr>
            <xdr:cNvPr id="158861" name="Check Box 141" hidden="1">
              <a:extLst>
                <a:ext uri="{63B3BB69-23CF-44E3-9099-C40C66FF867C}">
                  <a14:compatExt spid="_x0000_s158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14</xdr:row>
          <xdr:rowOff>247650</xdr:rowOff>
        </xdr:from>
        <xdr:to>
          <xdr:col>0</xdr:col>
          <xdr:colOff>504825</xdr:colOff>
          <xdr:row>16</xdr:row>
          <xdr:rowOff>66675</xdr:rowOff>
        </xdr:to>
        <xdr:sp macro="" textlink="">
          <xdr:nvSpPr>
            <xdr:cNvPr id="158862" name="Check Box 142" hidden="1">
              <a:extLst>
                <a:ext uri="{63B3BB69-23CF-44E3-9099-C40C66FF867C}">
                  <a14:compatExt spid="_x0000_s158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209550</xdr:colOff>
          <xdr:row>15</xdr:row>
          <xdr:rowOff>219075</xdr:rowOff>
        </xdr:from>
        <xdr:to>
          <xdr:col>1</xdr:col>
          <xdr:colOff>514350</xdr:colOff>
          <xdr:row>17</xdr:row>
          <xdr:rowOff>76200</xdr:rowOff>
        </xdr:to>
        <xdr:sp macro="" textlink="">
          <xdr:nvSpPr>
            <xdr:cNvPr id="158863" name="Check Box 143" hidden="1">
              <a:extLst>
                <a:ext uri="{63B3BB69-23CF-44E3-9099-C40C66FF867C}">
                  <a14:compatExt spid="_x0000_s158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15</xdr:row>
          <xdr:rowOff>219075</xdr:rowOff>
        </xdr:from>
        <xdr:to>
          <xdr:col>0</xdr:col>
          <xdr:colOff>504825</xdr:colOff>
          <xdr:row>17</xdr:row>
          <xdr:rowOff>76200</xdr:rowOff>
        </xdr:to>
        <xdr:sp macro="" textlink="">
          <xdr:nvSpPr>
            <xdr:cNvPr id="158864" name="Check Box 144" hidden="1">
              <a:extLst>
                <a:ext uri="{63B3BB69-23CF-44E3-9099-C40C66FF867C}">
                  <a14:compatExt spid="_x0000_s158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209550</xdr:colOff>
          <xdr:row>18</xdr:row>
          <xdr:rowOff>209550</xdr:rowOff>
        </xdr:from>
        <xdr:to>
          <xdr:col>1</xdr:col>
          <xdr:colOff>514350</xdr:colOff>
          <xdr:row>20</xdr:row>
          <xdr:rowOff>76200</xdr:rowOff>
        </xdr:to>
        <xdr:sp macro="" textlink="">
          <xdr:nvSpPr>
            <xdr:cNvPr id="158865" name="Check Box 145" hidden="1">
              <a:extLst>
                <a:ext uri="{63B3BB69-23CF-44E3-9099-C40C66FF867C}">
                  <a14:compatExt spid="_x0000_s158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200025</xdr:colOff>
          <xdr:row>18</xdr:row>
          <xdr:rowOff>209550</xdr:rowOff>
        </xdr:from>
        <xdr:to>
          <xdr:col>0</xdr:col>
          <xdr:colOff>504825</xdr:colOff>
          <xdr:row>20</xdr:row>
          <xdr:rowOff>76200</xdr:rowOff>
        </xdr:to>
        <xdr:sp macro="" textlink="">
          <xdr:nvSpPr>
            <xdr:cNvPr id="158866" name="Check Box 146" hidden="1">
              <a:extLst>
                <a:ext uri="{63B3BB69-23CF-44E3-9099-C40C66FF867C}">
                  <a14:compatExt spid="_x0000_s158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190500</xdr:colOff>
          <xdr:row>80</xdr:row>
          <xdr:rowOff>200025</xdr:rowOff>
        </xdr:from>
        <xdr:to>
          <xdr:col>1</xdr:col>
          <xdr:colOff>495300</xdr:colOff>
          <xdr:row>82</xdr:row>
          <xdr:rowOff>47625</xdr:rowOff>
        </xdr:to>
        <xdr:sp macro="" textlink="">
          <xdr:nvSpPr>
            <xdr:cNvPr id="158867" name="Check Box 147" hidden="1">
              <a:extLst>
                <a:ext uri="{63B3BB69-23CF-44E3-9099-C40C66FF867C}">
                  <a14:compatExt spid="_x0000_s158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80</xdr:row>
          <xdr:rowOff>200025</xdr:rowOff>
        </xdr:from>
        <xdr:to>
          <xdr:col>0</xdr:col>
          <xdr:colOff>495300</xdr:colOff>
          <xdr:row>82</xdr:row>
          <xdr:rowOff>47625</xdr:rowOff>
        </xdr:to>
        <xdr:sp macro="" textlink="">
          <xdr:nvSpPr>
            <xdr:cNvPr id="158868" name="Check Box 148" hidden="1">
              <a:extLst>
                <a:ext uri="{63B3BB69-23CF-44E3-9099-C40C66FF867C}">
                  <a14:compatExt spid="_x0000_s158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190500</xdr:colOff>
          <xdr:row>82</xdr:row>
          <xdr:rowOff>200025</xdr:rowOff>
        </xdr:from>
        <xdr:to>
          <xdr:col>1</xdr:col>
          <xdr:colOff>495300</xdr:colOff>
          <xdr:row>84</xdr:row>
          <xdr:rowOff>47625</xdr:rowOff>
        </xdr:to>
        <xdr:sp macro="" textlink="">
          <xdr:nvSpPr>
            <xdr:cNvPr id="158869" name="Check Box 149" hidden="1">
              <a:extLst>
                <a:ext uri="{63B3BB69-23CF-44E3-9099-C40C66FF867C}">
                  <a14:compatExt spid="_x0000_s158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82</xdr:row>
          <xdr:rowOff>200025</xdr:rowOff>
        </xdr:from>
        <xdr:to>
          <xdr:col>0</xdr:col>
          <xdr:colOff>495300</xdr:colOff>
          <xdr:row>84</xdr:row>
          <xdr:rowOff>47625</xdr:rowOff>
        </xdr:to>
        <xdr:sp macro="" textlink="">
          <xdr:nvSpPr>
            <xdr:cNvPr id="158870" name="Check Box 150" hidden="1">
              <a:extLst>
                <a:ext uri="{63B3BB69-23CF-44E3-9099-C40C66FF867C}">
                  <a14:compatExt spid="_x0000_s158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190500</xdr:colOff>
          <xdr:row>87</xdr:row>
          <xdr:rowOff>200025</xdr:rowOff>
        </xdr:from>
        <xdr:to>
          <xdr:col>1</xdr:col>
          <xdr:colOff>495300</xdr:colOff>
          <xdr:row>89</xdr:row>
          <xdr:rowOff>47625</xdr:rowOff>
        </xdr:to>
        <xdr:sp macro="" textlink="">
          <xdr:nvSpPr>
            <xdr:cNvPr id="158871" name="Check Box 151" hidden="1">
              <a:extLst>
                <a:ext uri="{63B3BB69-23CF-44E3-9099-C40C66FF867C}">
                  <a14:compatExt spid="_x0000_s158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190500</xdr:colOff>
          <xdr:row>87</xdr:row>
          <xdr:rowOff>200025</xdr:rowOff>
        </xdr:from>
        <xdr:to>
          <xdr:col>0</xdr:col>
          <xdr:colOff>495300</xdr:colOff>
          <xdr:row>89</xdr:row>
          <xdr:rowOff>47625</xdr:rowOff>
        </xdr:to>
        <xdr:sp macro="" textlink="">
          <xdr:nvSpPr>
            <xdr:cNvPr id="158872" name="Check Box 152" hidden="1">
              <a:extLst>
                <a:ext uri="{63B3BB69-23CF-44E3-9099-C40C66FF867C}">
                  <a14:compatExt spid="_x0000_s158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228600</xdr:colOff>
          <xdr:row>71</xdr:row>
          <xdr:rowOff>28575</xdr:rowOff>
        </xdr:from>
        <xdr:to>
          <xdr:col>0</xdr:col>
          <xdr:colOff>485775</xdr:colOff>
          <xdr:row>72</xdr:row>
          <xdr:rowOff>28575</xdr:rowOff>
        </xdr:to>
        <xdr:sp macro="" textlink="">
          <xdr:nvSpPr>
            <xdr:cNvPr id="158873" name="Check Box 153" hidden="1">
              <a:extLst>
                <a:ext uri="{63B3BB69-23CF-44E3-9099-C40C66FF867C}">
                  <a14:compatExt spid="_x0000_s158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71</xdr:row>
          <xdr:rowOff>19050</xdr:rowOff>
        </xdr:from>
        <xdr:to>
          <xdr:col>2</xdr:col>
          <xdr:colOff>400050</xdr:colOff>
          <xdr:row>72</xdr:row>
          <xdr:rowOff>38100</xdr:rowOff>
        </xdr:to>
        <xdr:sp macro="" textlink="">
          <xdr:nvSpPr>
            <xdr:cNvPr id="158874" name="Check Box 154" hidden="1">
              <a:extLst>
                <a:ext uri="{63B3BB69-23CF-44E3-9099-C40C66FF867C}">
                  <a14:compatExt spid="_x0000_s158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50</xdr:row>
          <xdr:rowOff>0</xdr:rowOff>
        </xdr:from>
        <xdr:to>
          <xdr:col>2</xdr:col>
          <xdr:colOff>485775</xdr:colOff>
          <xdr:row>51</xdr:row>
          <xdr:rowOff>0</xdr:rowOff>
        </xdr:to>
        <xdr:sp macro="" textlink="">
          <xdr:nvSpPr>
            <xdr:cNvPr id="158878" name="Check Box 158" hidden="1">
              <a:extLst>
                <a:ext uri="{63B3BB69-23CF-44E3-9099-C40C66FF867C}">
                  <a14:compatExt spid="_x0000_s158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171450</xdr:colOff>
          <xdr:row>50</xdr:row>
          <xdr:rowOff>0</xdr:rowOff>
        </xdr:from>
        <xdr:to>
          <xdr:col>1</xdr:col>
          <xdr:colOff>495300</xdr:colOff>
          <xdr:row>51</xdr:row>
          <xdr:rowOff>0</xdr:rowOff>
        </xdr:to>
        <xdr:sp macro="" textlink="">
          <xdr:nvSpPr>
            <xdr:cNvPr id="158879" name="Check Box 159" hidden="1">
              <a:extLst>
                <a:ext uri="{63B3BB69-23CF-44E3-9099-C40C66FF867C}">
                  <a14:compatExt spid="_x0000_s158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50</xdr:row>
          <xdr:rowOff>0</xdr:rowOff>
        </xdr:from>
        <xdr:to>
          <xdr:col>0</xdr:col>
          <xdr:colOff>495300</xdr:colOff>
          <xdr:row>51</xdr:row>
          <xdr:rowOff>0</xdr:rowOff>
        </xdr:to>
        <xdr:sp macro="" textlink="">
          <xdr:nvSpPr>
            <xdr:cNvPr id="158880" name="Check Box 160" hidden="1">
              <a:extLst>
                <a:ext uri="{63B3BB69-23CF-44E3-9099-C40C66FF867C}">
                  <a14:compatExt spid="_x0000_s158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0</xdr:col>
      <xdr:colOff>104829</xdr:colOff>
      <xdr:row>0</xdr:row>
      <xdr:rowOff>57181</xdr:rowOff>
    </xdr:from>
    <xdr:to>
      <xdr:col>10</xdr:col>
      <xdr:colOff>24884</xdr:colOff>
      <xdr:row>0</xdr:row>
      <xdr:rowOff>2449201</xdr:rowOff>
    </xdr:to>
    <xdr:sp macro="" textlink="">
      <xdr:nvSpPr>
        <xdr:cNvPr id="158" name="角丸四角形 157"/>
        <xdr:cNvSpPr/>
      </xdr:nvSpPr>
      <xdr:spPr>
        <a:xfrm>
          <a:off x="104829" y="57181"/>
          <a:ext cx="10063642" cy="2392020"/>
        </a:xfrm>
        <a:prstGeom prst="roundRect">
          <a:avLst/>
        </a:prstGeom>
        <a:solidFill>
          <a:srgbClr val="FFFFE5"/>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lvl="0" algn="l">
            <a:spcAft>
              <a:spcPts val="500"/>
            </a:spcAft>
          </a:pP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　独自チラシについて　☆　</a:t>
          </a:r>
          <a:r>
            <a:rPr kumimoji="1" lang="en-US" altLang="ja-JP" sz="1600" b="1">
              <a:solidFill>
                <a:sysClr val="windowText" lastClr="000000"/>
              </a:solidFill>
              <a:latin typeface="ＭＳ ゴシック" panose="020B0609070205080204" pitchFamily="49" charset="-128"/>
              <a:ea typeface="ＭＳ ゴシック" panose="020B0609070205080204" pitchFamily="49" charset="-128"/>
            </a:rPr>
            <a:t>※</a:t>
          </a:r>
          <a:r>
            <a:rPr kumimoji="1" lang="ja-JP" altLang="en-US" sz="1600" b="1">
              <a:solidFill>
                <a:sysClr val="windowText" lastClr="000000"/>
              </a:solidFill>
              <a:latin typeface="ＭＳ ゴシック" panose="020B0609070205080204" pitchFamily="49" charset="-128"/>
              <a:ea typeface="ＭＳ ゴシック" panose="020B0609070205080204" pitchFamily="49" charset="-128"/>
            </a:rPr>
            <a:t>別途、審査・許可が必要となります。</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①作成されるチラシの</a:t>
          </a:r>
          <a:r>
            <a:rPr kumimoji="1" lang="ja-JP" altLang="en-US" sz="1150" b="1">
              <a:solidFill>
                <a:srgbClr val="FF0000"/>
              </a:solidFill>
              <a:latin typeface="ＭＳ ゴシック" panose="020B0609070205080204" pitchFamily="49" charset="-128"/>
              <a:ea typeface="ＭＳ ゴシック" panose="020B0609070205080204" pitchFamily="49" charset="-128"/>
            </a:rPr>
            <a:t>サイズは、全サイズ設定可能</a:t>
          </a: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です。</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150" b="1">
              <a:solidFill>
                <a:srgbClr val="FF0000"/>
              </a:solidFill>
              <a:latin typeface="ＭＳ ゴシック" panose="020B0609070205080204" pitchFamily="49" charset="-128"/>
              <a:ea typeface="ＭＳ ゴシック" panose="020B0609070205080204" pitchFamily="49" charset="-128"/>
            </a:rPr>
            <a:t>申請時に申告がない場合は、定型コース案内と同じ規格</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Ａ４サイズ</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として取り扱いをいたします。</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実施機関以外で配布・掲示する場合は、配布・掲示場所の状況も踏まえて、サイズを決定してください。</a:t>
          </a:r>
          <a:endParaRPr kumimoji="1" lang="en-US" altLang="ja-JP" sz="1150" b="1">
            <a:solidFill>
              <a:sysClr val="windowText" lastClr="000000"/>
            </a:solidFill>
            <a:latin typeface="ＭＳ ゴシック" panose="020B0609070205080204" pitchFamily="49" charset="-128"/>
            <a:ea typeface="ＭＳ ゴシック" panose="020B0609070205080204" pitchFamily="49" charset="-128"/>
          </a:endParaRPr>
        </a:p>
        <a:p>
          <a:pPr lvl="0" algn="l">
            <a:lnSpc>
              <a:spcPts val="2000"/>
            </a:lnSpc>
            <a:spcBef>
              <a:spcPts val="0"/>
            </a:spcBef>
            <a:spcAft>
              <a:spcPts val="0"/>
            </a:spcAft>
          </a:pPr>
          <a:r>
            <a:rPr kumimoji="1" lang="en-US" altLang="ja-JP" sz="1150" b="1">
              <a:solidFill>
                <a:sysClr val="windowText" lastClr="000000"/>
              </a:solidFill>
              <a:latin typeface="ＭＳ ゴシック" panose="020B0609070205080204" pitchFamily="49" charset="-128"/>
              <a:ea typeface="ＭＳ ゴシック" panose="020B0609070205080204" pitchFamily="49" charset="-128"/>
            </a:rPr>
            <a:t>②</a:t>
          </a: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Ａ４サイズ以外で作成を予定している実施機関がありましたら、事前にご相談ください。</a:t>
          </a:r>
        </a:p>
        <a:p>
          <a:pPr lvl="0" algn="l"/>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③</a:t>
          </a:r>
          <a:r>
            <a:rPr kumimoji="1" lang="ja-JP" altLang="en-US" sz="1150" b="1">
              <a:solidFill>
                <a:srgbClr val="FF0000"/>
              </a:solidFill>
              <a:latin typeface="ＭＳ ゴシック" panose="020B0609070205080204" pitchFamily="49" charset="-128"/>
              <a:ea typeface="ＭＳ ゴシック" panose="020B0609070205080204" pitchFamily="49" charset="-128"/>
            </a:rPr>
            <a:t>認定された定型コース案内</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Ａ４サイズ</a:t>
          </a:r>
          <a:r>
            <a:rPr kumimoji="1" lang="en-US" altLang="ja-JP" sz="1150" b="1">
              <a:solidFill>
                <a:srgbClr val="FF0000"/>
              </a:solidFill>
              <a:latin typeface="ＭＳ ゴシック" panose="020B0609070205080204" pitchFamily="49" charset="-128"/>
              <a:ea typeface="ＭＳ ゴシック" panose="020B0609070205080204" pitchFamily="49" charset="-128"/>
            </a:rPr>
            <a:t>)</a:t>
          </a:r>
          <a:r>
            <a:rPr kumimoji="1" lang="ja-JP" altLang="en-US" sz="1150" b="1">
              <a:solidFill>
                <a:srgbClr val="FF0000"/>
              </a:solidFill>
              <a:latin typeface="ＭＳ ゴシック" panose="020B0609070205080204" pitchFamily="49" charset="-128"/>
              <a:ea typeface="ＭＳ ゴシック" panose="020B0609070205080204" pitchFamily="49" charset="-128"/>
            </a:rPr>
            <a:t>を別サイズにて配布・掲示したい場合は、独自チラシとして別途、審査を受ける必要があります。</a:t>
          </a:r>
        </a:p>
        <a:p>
          <a:pPr lvl="0" algn="l">
            <a:lnSpc>
              <a:spcPts val="2000"/>
            </a:lnSpc>
            <a:spcAft>
              <a:spcPts val="0"/>
            </a:spcAft>
          </a:pP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④審査を受ける際は、申請サイズのチラシ、チェックリストを</a:t>
          </a:r>
          <a:r>
            <a:rPr kumimoji="1" lang="en-US" altLang="ja-JP" sz="1150" b="1">
              <a:solidFill>
                <a:sysClr val="windowText" lastClr="000000"/>
              </a:solidFill>
              <a:latin typeface="ＭＳ ゴシック" panose="020B0609070205080204" pitchFamily="49" charset="-128"/>
              <a:ea typeface="ＭＳ ゴシック" panose="020B0609070205080204" pitchFamily="49" charset="-128"/>
            </a:rPr>
            <a:t>PDF</a:t>
          </a: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化し、メールに添付してください。</a:t>
          </a:r>
          <a:endParaRPr kumimoji="1" lang="en-US" altLang="ja-JP" sz="1150" b="1">
            <a:solidFill>
              <a:sysClr val="windowText" lastClr="00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5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複数ページにわたる場合は、１つの</a:t>
          </a:r>
          <a:r>
            <a:rPr kumimoji="1" lang="en-US"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PDF</a:t>
          </a:r>
          <a:r>
            <a:rPr kumimoji="1" lang="ja-JP"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に結合し</a:t>
          </a:r>
          <a:r>
            <a:rPr kumimoji="1" lang="ja-JP" altLang="en-US" sz="1150" b="1">
              <a:solidFill>
                <a:sysClr val="windowText" lastClr="000000"/>
              </a:solidFill>
              <a:effectLst/>
              <a:latin typeface="ＭＳ ゴシック" panose="020B0609070205080204" pitchFamily="49" charset="-128"/>
              <a:ea typeface="ＭＳ ゴシック" panose="020B0609070205080204" pitchFamily="49" charset="-128"/>
              <a:cs typeface="+mn-cs"/>
            </a:rPr>
            <a:t>た</a:t>
          </a:r>
          <a:r>
            <a:rPr kumimoji="1" lang="ja-JP" altLang="ja-JP" sz="1150" b="1">
              <a:solidFill>
                <a:sysClr val="windowText" lastClr="000000"/>
              </a:solidFill>
              <a:effectLst/>
              <a:latin typeface="ＭＳ ゴシック" panose="020B0609070205080204" pitchFamily="49" charset="-128"/>
              <a:ea typeface="ＭＳ ゴシック" panose="020B0609070205080204" pitchFamily="49" charset="-128"/>
              <a:cs typeface="+mn-cs"/>
            </a:rPr>
            <a:t>状態</a:t>
          </a:r>
          <a:r>
            <a:rPr kumimoji="1" lang="ja-JP" altLang="en-US" sz="1150" b="1">
              <a:solidFill>
                <a:sysClr val="windowText" lastClr="000000"/>
              </a:solidFill>
              <a:effectLst/>
              <a:latin typeface="ＭＳ ゴシック" panose="020B0609070205080204" pitchFamily="49" charset="-128"/>
              <a:ea typeface="ＭＳ ゴシック" panose="020B0609070205080204" pitchFamily="49" charset="-128"/>
              <a:cs typeface="+mn-cs"/>
            </a:rPr>
            <a:t>にしてください。</a:t>
          </a:r>
          <a:endParaRPr kumimoji="1" lang="en-US" altLang="ja-JP" sz="1150" b="1">
            <a:solidFill>
              <a:sysClr val="windowText" lastClr="000000"/>
            </a:solidFill>
            <a:latin typeface="ＭＳ ゴシック" panose="020B0609070205080204" pitchFamily="49" charset="-128"/>
            <a:ea typeface="ＭＳ ゴシック" panose="020B0609070205080204" pitchFamily="49" charset="-128"/>
          </a:endParaRPr>
        </a:p>
        <a:p>
          <a:pPr lvl="0" algn="l">
            <a:spcAft>
              <a:spcPts val="0"/>
            </a:spcAft>
          </a:pPr>
          <a:r>
            <a:rPr kumimoji="1" lang="ja-JP" altLang="en-US" sz="1150" b="1">
              <a:solidFill>
                <a:sysClr val="windowText" lastClr="000000"/>
              </a:solidFill>
              <a:latin typeface="ＭＳ ゴシック" panose="020B0609070205080204" pitchFamily="49" charset="-128"/>
              <a:ea typeface="ＭＳ ゴシック" panose="020B0609070205080204" pitchFamily="49" charset="-128"/>
            </a:rPr>
            <a:t>　</a:t>
          </a:r>
          <a:r>
            <a:rPr kumimoji="1" lang="ja-JP" altLang="en-US" sz="1150" b="1">
              <a:solidFill>
                <a:srgbClr val="FF0000"/>
              </a:solidFill>
              <a:latin typeface="ＭＳ ゴシック" panose="020B0609070205080204" pitchFamily="49" charset="-128"/>
              <a:ea typeface="ＭＳ ゴシック" panose="020B0609070205080204" pitchFamily="49" charset="-128"/>
            </a:rPr>
            <a:t>配布する完成サイズの大きさで</a:t>
          </a:r>
          <a:r>
            <a:rPr kumimoji="1" lang="en-US" altLang="ja-JP" sz="1150" b="1">
              <a:solidFill>
                <a:srgbClr val="FF0000"/>
              </a:solidFill>
              <a:latin typeface="ＭＳ ゴシック" panose="020B0609070205080204" pitchFamily="49" charset="-128"/>
              <a:ea typeface="ＭＳ ゴシック" panose="020B0609070205080204" pitchFamily="49" charset="-128"/>
            </a:rPr>
            <a:t>PDF</a:t>
          </a:r>
          <a:r>
            <a:rPr kumimoji="1" lang="ja-JP" altLang="en-US" sz="1150" b="1">
              <a:solidFill>
                <a:srgbClr val="FF0000"/>
              </a:solidFill>
              <a:latin typeface="ＭＳ ゴシック" panose="020B0609070205080204" pitchFamily="49" charset="-128"/>
              <a:ea typeface="ＭＳ ゴシック" panose="020B0609070205080204" pitchFamily="49" charset="-128"/>
            </a:rPr>
            <a:t>を作成し、トンボ、余白などはカットした状態で提出をお願いします。</a:t>
          </a:r>
          <a:endParaRPr kumimoji="1" lang="en-US" altLang="ja-JP" sz="1150" b="1">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180975</xdr:colOff>
          <xdr:row>34</xdr:row>
          <xdr:rowOff>285750</xdr:rowOff>
        </xdr:from>
        <xdr:to>
          <xdr:col>0</xdr:col>
          <xdr:colOff>485775</xdr:colOff>
          <xdr:row>36</xdr:row>
          <xdr:rowOff>19050</xdr:rowOff>
        </xdr:to>
        <xdr:sp macro="" textlink="">
          <xdr:nvSpPr>
            <xdr:cNvPr id="158881" name="Check Box 161" hidden="1">
              <a:extLst>
                <a:ext uri="{63B3BB69-23CF-44E3-9099-C40C66FF867C}">
                  <a14:compatExt spid="_x0000_s158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34</xdr:row>
          <xdr:rowOff>285750</xdr:rowOff>
        </xdr:from>
        <xdr:to>
          <xdr:col>1</xdr:col>
          <xdr:colOff>485775</xdr:colOff>
          <xdr:row>36</xdr:row>
          <xdr:rowOff>19050</xdr:rowOff>
        </xdr:to>
        <xdr:sp macro="" textlink="">
          <xdr:nvSpPr>
            <xdr:cNvPr id="158882" name="Check Box 162" hidden="1">
              <a:extLst>
                <a:ext uri="{63B3BB69-23CF-44E3-9099-C40C66FF867C}">
                  <a14:compatExt spid="_x0000_s158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34</xdr:row>
          <xdr:rowOff>285750</xdr:rowOff>
        </xdr:from>
        <xdr:to>
          <xdr:col>2</xdr:col>
          <xdr:colOff>476250</xdr:colOff>
          <xdr:row>36</xdr:row>
          <xdr:rowOff>19050</xdr:rowOff>
        </xdr:to>
        <xdr:sp macro="" textlink="">
          <xdr:nvSpPr>
            <xdr:cNvPr id="158883" name="Check Box 163" hidden="1">
              <a:extLst>
                <a:ext uri="{63B3BB69-23CF-44E3-9099-C40C66FF867C}">
                  <a14:compatExt spid="_x0000_s158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67</xdr:row>
          <xdr:rowOff>228600</xdr:rowOff>
        </xdr:from>
        <xdr:to>
          <xdr:col>2</xdr:col>
          <xdr:colOff>533400</xdr:colOff>
          <xdr:row>69</xdr:row>
          <xdr:rowOff>9525</xdr:rowOff>
        </xdr:to>
        <xdr:sp macro="" textlink="">
          <xdr:nvSpPr>
            <xdr:cNvPr id="158899" name="Check Box 179" hidden="1">
              <a:extLst>
                <a:ext uri="{63B3BB69-23CF-44E3-9099-C40C66FF867C}">
                  <a14:compatExt spid="_x0000_s158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67</xdr:row>
          <xdr:rowOff>228600</xdr:rowOff>
        </xdr:from>
        <xdr:to>
          <xdr:col>1</xdr:col>
          <xdr:colOff>533400</xdr:colOff>
          <xdr:row>69</xdr:row>
          <xdr:rowOff>9525</xdr:rowOff>
        </xdr:to>
        <xdr:sp macro="" textlink="">
          <xdr:nvSpPr>
            <xdr:cNvPr id="158900" name="Check Box 180" hidden="1">
              <a:extLst>
                <a:ext uri="{63B3BB69-23CF-44E3-9099-C40C66FF867C}">
                  <a14:compatExt spid="_x0000_s158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67</xdr:row>
          <xdr:rowOff>228600</xdr:rowOff>
        </xdr:from>
        <xdr:to>
          <xdr:col>0</xdr:col>
          <xdr:colOff>542925</xdr:colOff>
          <xdr:row>69</xdr:row>
          <xdr:rowOff>9525</xdr:rowOff>
        </xdr:to>
        <xdr:sp macro="" textlink="">
          <xdr:nvSpPr>
            <xdr:cNvPr id="158901" name="Check Box 181" hidden="1">
              <a:extLst>
                <a:ext uri="{63B3BB69-23CF-44E3-9099-C40C66FF867C}">
                  <a14:compatExt spid="_x0000_s158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65</xdr:row>
          <xdr:rowOff>238125</xdr:rowOff>
        </xdr:from>
        <xdr:to>
          <xdr:col>2</xdr:col>
          <xdr:colOff>533400</xdr:colOff>
          <xdr:row>67</xdr:row>
          <xdr:rowOff>19050</xdr:rowOff>
        </xdr:to>
        <xdr:sp macro="" textlink="">
          <xdr:nvSpPr>
            <xdr:cNvPr id="158902" name="Check Box 182" hidden="1">
              <a:extLst>
                <a:ext uri="{63B3BB69-23CF-44E3-9099-C40C66FF867C}">
                  <a14:compatExt spid="_x0000_s158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65</xdr:row>
          <xdr:rowOff>238125</xdr:rowOff>
        </xdr:from>
        <xdr:to>
          <xdr:col>1</xdr:col>
          <xdr:colOff>533400</xdr:colOff>
          <xdr:row>67</xdr:row>
          <xdr:rowOff>19050</xdr:rowOff>
        </xdr:to>
        <xdr:sp macro="" textlink="">
          <xdr:nvSpPr>
            <xdr:cNvPr id="158903" name="Check Box 183" hidden="1">
              <a:extLst>
                <a:ext uri="{63B3BB69-23CF-44E3-9099-C40C66FF867C}">
                  <a14:compatExt spid="_x0000_s158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65</xdr:row>
          <xdr:rowOff>238125</xdr:rowOff>
        </xdr:from>
        <xdr:to>
          <xdr:col>0</xdr:col>
          <xdr:colOff>542925</xdr:colOff>
          <xdr:row>67</xdr:row>
          <xdr:rowOff>19050</xdr:rowOff>
        </xdr:to>
        <xdr:sp macro="" textlink="">
          <xdr:nvSpPr>
            <xdr:cNvPr id="158904" name="Check Box 184" hidden="1">
              <a:extLst>
                <a:ext uri="{63B3BB69-23CF-44E3-9099-C40C66FF867C}">
                  <a14:compatExt spid="_x0000_s158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171450</xdr:colOff>
          <xdr:row>64</xdr:row>
          <xdr:rowOff>257175</xdr:rowOff>
        </xdr:from>
        <xdr:to>
          <xdr:col>2</xdr:col>
          <xdr:colOff>533400</xdr:colOff>
          <xdr:row>66</xdr:row>
          <xdr:rowOff>38100</xdr:rowOff>
        </xdr:to>
        <xdr:sp macro="" textlink="">
          <xdr:nvSpPr>
            <xdr:cNvPr id="158905" name="Check Box 185" hidden="1">
              <a:extLst>
                <a:ext uri="{63B3BB69-23CF-44E3-9099-C40C66FF867C}">
                  <a14:compatExt spid="_x0000_s158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171450</xdr:colOff>
          <xdr:row>64</xdr:row>
          <xdr:rowOff>257175</xdr:rowOff>
        </xdr:from>
        <xdr:to>
          <xdr:col>1</xdr:col>
          <xdr:colOff>533400</xdr:colOff>
          <xdr:row>66</xdr:row>
          <xdr:rowOff>38100</xdr:rowOff>
        </xdr:to>
        <xdr:sp macro="" textlink="">
          <xdr:nvSpPr>
            <xdr:cNvPr id="158906" name="Check Box 186" hidden="1">
              <a:extLst>
                <a:ext uri="{63B3BB69-23CF-44E3-9099-C40C66FF867C}">
                  <a14:compatExt spid="_x0000_s158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64</xdr:row>
          <xdr:rowOff>257175</xdr:rowOff>
        </xdr:from>
        <xdr:to>
          <xdr:col>0</xdr:col>
          <xdr:colOff>542925</xdr:colOff>
          <xdr:row>66</xdr:row>
          <xdr:rowOff>38100</xdr:rowOff>
        </xdr:to>
        <xdr:sp macro="" textlink="">
          <xdr:nvSpPr>
            <xdr:cNvPr id="158907" name="Check Box 187" hidden="1">
              <a:extLst>
                <a:ext uri="{63B3BB69-23CF-44E3-9099-C40C66FF867C}">
                  <a14:compatExt spid="_x0000_s158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180975</xdr:colOff>
          <xdr:row>47</xdr:row>
          <xdr:rowOff>209550</xdr:rowOff>
        </xdr:from>
        <xdr:to>
          <xdr:col>2</xdr:col>
          <xdr:colOff>485775</xdr:colOff>
          <xdr:row>49</xdr:row>
          <xdr:rowOff>57150</xdr:rowOff>
        </xdr:to>
        <xdr:sp macro="" textlink="">
          <xdr:nvSpPr>
            <xdr:cNvPr id="158908" name="Check Box 188" hidden="1">
              <a:extLst>
                <a:ext uri="{63B3BB69-23CF-44E3-9099-C40C66FF867C}">
                  <a14:compatExt spid="_x0000_s158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180975</xdr:colOff>
          <xdr:row>47</xdr:row>
          <xdr:rowOff>209550</xdr:rowOff>
        </xdr:from>
        <xdr:to>
          <xdr:col>1</xdr:col>
          <xdr:colOff>485775</xdr:colOff>
          <xdr:row>49</xdr:row>
          <xdr:rowOff>57150</xdr:rowOff>
        </xdr:to>
        <xdr:sp macro="" textlink="">
          <xdr:nvSpPr>
            <xdr:cNvPr id="158909" name="Check Box 189" hidden="1">
              <a:extLst>
                <a:ext uri="{63B3BB69-23CF-44E3-9099-C40C66FF867C}">
                  <a14:compatExt spid="_x0000_s158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0</xdr:col>
          <xdr:colOff>180975</xdr:colOff>
          <xdr:row>47</xdr:row>
          <xdr:rowOff>209550</xdr:rowOff>
        </xdr:from>
        <xdr:to>
          <xdr:col>0</xdr:col>
          <xdr:colOff>495300</xdr:colOff>
          <xdr:row>49</xdr:row>
          <xdr:rowOff>57150</xdr:rowOff>
        </xdr:to>
        <xdr:sp macro="" textlink="">
          <xdr:nvSpPr>
            <xdr:cNvPr id="158910" name="Check Box 190" hidden="1">
              <a:extLst>
                <a:ext uri="{63B3BB69-23CF-44E3-9099-C40C66FF867C}">
                  <a14:compatExt spid="_x0000_s158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171450</xdr:colOff>
          <xdr:row>53</xdr:row>
          <xdr:rowOff>0</xdr:rowOff>
        </xdr:from>
        <xdr:to>
          <xdr:col>2</xdr:col>
          <xdr:colOff>533400</xdr:colOff>
          <xdr:row>54</xdr:row>
          <xdr:rowOff>76200</xdr:rowOff>
        </xdr:to>
        <xdr:sp macro="" textlink="">
          <xdr:nvSpPr>
            <xdr:cNvPr id="158911" name="Check Box 191" hidden="1">
              <a:extLst>
                <a:ext uri="{63B3BB69-23CF-44E3-9099-C40C66FF867C}">
                  <a14:compatExt spid="_x0000_s158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53</xdr:row>
          <xdr:rowOff>0</xdr:rowOff>
        </xdr:from>
        <xdr:to>
          <xdr:col>1</xdr:col>
          <xdr:colOff>533400</xdr:colOff>
          <xdr:row>54</xdr:row>
          <xdr:rowOff>76200</xdr:rowOff>
        </xdr:to>
        <xdr:sp macro="" textlink="">
          <xdr:nvSpPr>
            <xdr:cNvPr id="158912" name="Check Box 192" hidden="1">
              <a:extLst>
                <a:ext uri="{63B3BB69-23CF-44E3-9099-C40C66FF867C}">
                  <a14:compatExt spid="_x0000_s158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180975</xdr:colOff>
          <xdr:row>53</xdr:row>
          <xdr:rowOff>0</xdr:rowOff>
        </xdr:from>
        <xdr:to>
          <xdr:col>0</xdr:col>
          <xdr:colOff>542925</xdr:colOff>
          <xdr:row>54</xdr:row>
          <xdr:rowOff>76200</xdr:rowOff>
        </xdr:to>
        <xdr:sp macro="" textlink="">
          <xdr:nvSpPr>
            <xdr:cNvPr id="158913" name="Check Box 193" hidden="1">
              <a:extLst>
                <a:ext uri="{63B3BB69-23CF-44E3-9099-C40C66FF867C}">
                  <a14:compatExt spid="_x0000_s158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123825</xdr:colOff>
          <xdr:row>8</xdr:row>
          <xdr:rowOff>0</xdr:rowOff>
        </xdr:from>
        <xdr:to>
          <xdr:col>2</xdr:col>
          <xdr:colOff>428625</xdr:colOff>
          <xdr:row>9</xdr:row>
          <xdr:rowOff>9525</xdr:rowOff>
        </xdr:to>
        <xdr:sp macro="" textlink="">
          <xdr:nvSpPr>
            <xdr:cNvPr id="159745" name="Check Box 1" hidden="1">
              <a:extLst>
                <a:ext uri="{63B3BB69-23CF-44E3-9099-C40C66FF867C}">
                  <a14:compatExt spid="_x0000_s1597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xdr:row>
          <xdr:rowOff>0</xdr:rowOff>
        </xdr:from>
        <xdr:to>
          <xdr:col>2</xdr:col>
          <xdr:colOff>428625</xdr:colOff>
          <xdr:row>10</xdr:row>
          <xdr:rowOff>9525</xdr:rowOff>
        </xdr:to>
        <xdr:sp macro="" textlink="">
          <xdr:nvSpPr>
            <xdr:cNvPr id="159746" name="Check Box 2" hidden="1">
              <a:extLst>
                <a:ext uri="{63B3BB69-23CF-44E3-9099-C40C66FF867C}">
                  <a14:compatExt spid="_x0000_s1597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10</xdr:row>
          <xdr:rowOff>9525</xdr:rowOff>
        </xdr:from>
        <xdr:to>
          <xdr:col>2</xdr:col>
          <xdr:colOff>428625</xdr:colOff>
          <xdr:row>11</xdr:row>
          <xdr:rowOff>19050</xdr:rowOff>
        </xdr:to>
        <xdr:sp macro="" textlink="">
          <xdr:nvSpPr>
            <xdr:cNvPr id="159747" name="Check Box 3" hidden="1">
              <a:extLst>
                <a:ext uri="{63B3BB69-23CF-44E3-9099-C40C66FF867C}">
                  <a14:compatExt spid="_x0000_s1597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11</xdr:row>
          <xdr:rowOff>0</xdr:rowOff>
        </xdr:from>
        <xdr:to>
          <xdr:col>2</xdr:col>
          <xdr:colOff>428625</xdr:colOff>
          <xdr:row>12</xdr:row>
          <xdr:rowOff>19050</xdr:rowOff>
        </xdr:to>
        <xdr:sp macro="" textlink="">
          <xdr:nvSpPr>
            <xdr:cNvPr id="159748" name="Check Box 4" hidden="1">
              <a:extLst>
                <a:ext uri="{63B3BB69-23CF-44E3-9099-C40C66FF867C}">
                  <a14:compatExt spid="_x0000_s1597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13</xdr:row>
          <xdr:rowOff>28575</xdr:rowOff>
        </xdr:from>
        <xdr:to>
          <xdr:col>2</xdr:col>
          <xdr:colOff>428625</xdr:colOff>
          <xdr:row>14</xdr:row>
          <xdr:rowOff>47625</xdr:rowOff>
        </xdr:to>
        <xdr:sp macro="" textlink="">
          <xdr:nvSpPr>
            <xdr:cNvPr id="159749" name="Check Box 5" hidden="1">
              <a:extLst>
                <a:ext uri="{63B3BB69-23CF-44E3-9099-C40C66FF867C}">
                  <a14:compatExt spid="_x0000_s1597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17</xdr:row>
          <xdr:rowOff>276225</xdr:rowOff>
        </xdr:from>
        <xdr:to>
          <xdr:col>2</xdr:col>
          <xdr:colOff>428625</xdr:colOff>
          <xdr:row>18</xdr:row>
          <xdr:rowOff>285750</xdr:rowOff>
        </xdr:to>
        <xdr:sp macro="" textlink="">
          <xdr:nvSpPr>
            <xdr:cNvPr id="159752" name="Check Box 8" hidden="1">
              <a:extLst>
                <a:ext uri="{63B3BB69-23CF-44E3-9099-C40C66FF867C}">
                  <a14:compatExt spid="_x0000_s1597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0</xdr:rowOff>
        </xdr:from>
        <xdr:to>
          <xdr:col>2</xdr:col>
          <xdr:colOff>438150</xdr:colOff>
          <xdr:row>26</xdr:row>
          <xdr:rowOff>28575</xdr:rowOff>
        </xdr:to>
        <xdr:sp macro="" textlink="">
          <xdr:nvSpPr>
            <xdr:cNvPr id="159753" name="Check Box 9" hidden="1">
              <a:extLst>
                <a:ext uri="{63B3BB69-23CF-44E3-9099-C40C66FF867C}">
                  <a14:compatExt spid="_x0000_s159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18</xdr:row>
          <xdr:rowOff>238125</xdr:rowOff>
        </xdr:from>
        <xdr:to>
          <xdr:col>2</xdr:col>
          <xdr:colOff>428625</xdr:colOff>
          <xdr:row>19</xdr:row>
          <xdr:rowOff>276225</xdr:rowOff>
        </xdr:to>
        <xdr:sp macro="" textlink="">
          <xdr:nvSpPr>
            <xdr:cNvPr id="159754" name="Check Box 10" hidden="1">
              <a:extLst>
                <a:ext uri="{63B3BB69-23CF-44E3-9099-C40C66FF867C}">
                  <a14:compatExt spid="_x0000_s159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28</xdr:row>
          <xdr:rowOff>228600</xdr:rowOff>
        </xdr:from>
        <xdr:to>
          <xdr:col>2</xdr:col>
          <xdr:colOff>438150</xdr:colOff>
          <xdr:row>30</xdr:row>
          <xdr:rowOff>28575</xdr:rowOff>
        </xdr:to>
        <xdr:sp macro="" textlink="">
          <xdr:nvSpPr>
            <xdr:cNvPr id="159755" name="Check Box 11" hidden="1">
              <a:extLst>
                <a:ext uri="{63B3BB69-23CF-44E3-9099-C40C66FF867C}">
                  <a14:compatExt spid="_x0000_s159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23</xdr:row>
          <xdr:rowOff>0</xdr:rowOff>
        </xdr:from>
        <xdr:to>
          <xdr:col>2</xdr:col>
          <xdr:colOff>438150</xdr:colOff>
          <xdr:row>24</xdr:row>
          <xdr:rowOff>9525</xdr:rowOff>
        </xdr:to>
        <xdr:sp macro="" textlink="">
          <xdr:nvSpPr>
            <xdr:cNvPr id="159765" name="Check Box 21" hidden="1">
              <a:extLst>
                <a:ext uri="{63B3BB69-23CF-44E3-9099-C40C66FF867C}">
                  <a14:compatExt spid="_x0000_s159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69</xdr:row>
          <xdr:rowOff>228600</xdr:rowOff>
        </xdr:from>
        <xdr:to>
          <xdr:col>2</xdr:col>
          <xdr:colOff>438150</xdr:colOff>
          <xdr:row>71</xdr:row>
          <xdr:rowOff>0</xdr:rowOff>
        </xdr:to>
        <xdr:sp macro="" textlink="">
          <xdr:nvSpPr>
            <xdr:cNvPr id="159767" name="Check Box 23" hidden="1">
              <a:extLst>
                <a:ext uri="{63B3BB69-23CF-44E3-9099-C40C66FF867C}">
                  <a14:compatExt spid="_x0000_s159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41</xdr:row>
          <xdr:rowOff>276225</xdr:rowOff>
        </xdr:from>
        <xdr:to>
          <xdr:col>2</xdr:col>
          <xdr:colOff>438150</xdr:colOff>
          <xdr:row>43</xdr:row>
          <xdr:rowOff>9525</xdr:rowOff>
        </xdr:to>
        <xdr:sp macro="" textlink="">
          <xdr:nvSpPr>
            <xdr:cNvPr id="159769" name="Check Box 25" hidden="1">
              <a:extLst>
                <a:ext uri="{63B3BB69-23CF-44E3-9099-C40C66FF867C}">
                  <a14:compatExt spid="_x0000_s159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43</xdr:row>
          <xdr:rowOff>276225</xdr:rowOff>
        </xdr:from>
        <xdr:to>
          <xdr:col>1</xdr:col>
          <xdr:colOff>428625</xdr:colOff>
          <xdr:row>45</xdr:row>
          <xdr:rowOff>0</xdr:rowOff>
        </xdr:to>
        <xdr:sp macro="" textlink="">
          <xdr:nvSpPr>
            <xdr:cNvPr id="159771" name="Check Box 27" hidden="1">
              <a:extLst>
                <a:ext uri="{63B3BB69-23CF-44E3-9099-C40C66FF867C}">
                  <a14:compatExt spid="_x0000_s159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44</xdr:row>
          <xdr:rowOff>276225</xdr:rowOff>
        </xdr:from>
        <xdr:to>
          <xdr:col>2</xdr:col>
          <xdr:colOff>438150</xdr:colOff>
          <xdr:row>45</xdr:row>
          <xdr:rowOff>276225</xdr:rowOff>
        </xdr:to>
        <xdr:sp macro="" textlink="">
          <xdr:nvSpPr>
            <xdr:cNvPr id="159772" name="Check Box 28" hidden="1">
              <a:extLst>
                <a:ext uri="{63B3BB69-23CF-44E3-9099-C40C66FF867C}">
                  <a14:compatExt spid="_x0000_s159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67</xdr:row>
          <xdr:rowOff>9525</xdr:rowOff>
        </xdr:from>
        <xdr:to>
          <xdr:col>2</xdr:col>
          <xdr:colOff>438150</xdr:colOff>
          <xdr:row>68</xdr:row>
          <xdr:rowOff>9525</xdr:rowOff>
        </xdr:to>
        <xdr:sp macro="" textlink="">
          <xdr:nvSpPr>
            <xdr:cNvPr id="159775" name="Check Box 31" hidden="1">
              <a:extLst>
                <a:ext uri="{63B3BB69-23CF-44E3-9099-C40C66FF867C}">
                  <a14:compatExt spid="_x0000_s1597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51</xdr:row>
          <xdr:rowOff>9525</xdr:rowOff>
        </xdr:from>
        <xdr:to>
          <xdr:col>2</xdr:col>
          <xdr:colOff>438150</xdr:colOff>
          <xdr:row>52</xdr:row>
          <xdr:rowOff>19050</xdr:rowOff>
        </xdr:to>
        <xdr:sp macro="" textlink="">
          <xdr:nvSpPr>
            <xdr:cNvPr id="159776" name="Check Box 32" hidden="1">
              <a:extLst>
                <a:ext uri="{63B3BB69-23CF-44E3-9099-C40C66FF867C}">
                  <a14:compatExt spid="_x0000_s1597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56</xdr:row>
          <xdr:rowOff>9525</xdr:rowOff>
        </xdr:from>
        <xdr:to>
          <xdr:col>2</xdr:col>
          <xdr:colOff>438150</xdr:colOff>
          <xdr:row>57</xdr:row>
          <xdr:rowOff>19050</xdr:rowOff>
        </xdr:to>
        <xdr:sp macro="" textlink="">
          <xdr:nvSpPr>
            <xdr:cNvPr id="159777" name="Check Box 33" hidden="1">
              <a:extLst>
                <a:ext uri="{63B3BB69-23CF-44E3-9099-C40C66FF867C}">
                  <a14:compatExt spid="_x0000_s159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60</xdr:row>
          <xdr:rowOff>19050</xdr:rowOff>
        </xdr:from>
        <xdr:to>
          <xdr:col>2</xdr:col>
          <xdr:colOff>438150</xdr:colOff>
          <xdr:row>61</xdr:row>
          <xdr:rowOff>28575</xdr:rowOff>
        </xdr:to>
        <xdr:sp macro="" textlink="">
          <xdr:nvSpPr>
            <xdr:cNvPr id="159778" name="Check Box 34" hidden="1">
              <a:extLst>
                <a:ext uri="{63B3BB69-23CF-44E3-9099-C40C66FF867C}">
                  <a14:compatExt spid="_x0000_s159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60</xdr:row>
          <xdr:rowOff>285750</xdr:rowOff>
        </xdr:from>
        <xdr:to>
          <xdr:col>2</xdr:col>
          <xdr:colOff>438150</xdr:colOff>
          <xdr:row>62</xdr:row>
          <xdr:rowOff>9525</xdr:rowOff>
        </xdr:to>
        <xdr:sp macro="" textlink="">
          <xdr:nvSpPr>
            <xdr:cNvPr id="159779" name="Check Box 35" hidden="1">
              <a:extLst>
                <a:ext uri="{63B3BB69-23CF-44E3-9099-C40C66FF867C}">
                  <a14:compatExt spid="_x0000_s159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61</xdr:row>
          <xdr:rowOff>257175</xdr:rowOff>
        </xdr:from>
        <xdr:to>
          <xdr:col>2</xdr:col>
          <xdr:colOff>438150</xdr:colOff>
          <xdr:row>62</xdr:row>
          <xdr:rowOff>276225</xdr:rowOff>
        </xdr:to>
        <xdr:sp macro="" textlink="">
          <xdr:nvSpPr>
            <xdr:cNvPr id="159780" name="Check Box 36" hidden="1">
              <a:extLst>
                <a:ext uri="{63B3BB69-23CF-44E3-9099-C40C66FF867C}">
                  <a14:compatExt spid="_x0000_s159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62</xdr:row>
          <xdr:rowOff>257175</xdr:rowOff>
        </xdr:from>
        <xdr:to>
          <xdr:col>2</xdr:col>
          <xdr:colOff>438150</xdr:colOff>
          <xdr:row>63</xdr:row>
          <xdr:rowOff>276225</xdr:rowOff>
        </xdr:to>
        <xdr:sp macro="" textlink="">
          <xdr:nvSpPr>
            <xdr:cNvPr id="159781" name="Check Box 37" hidden="1">
              <a:extLst>
                <a:ext uri="{63B3BB69-23CF-44E3-9099-C40C66FF867C}">
                  <a14:compatExt spid="_x0000_s159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76</xdr:row>
          <xdr:rowOff>9525</xdr:rowOff>
        </xdr:from>
        <xdr:to>
          <xdr:col>2</xdr:col>
          <xdr:colOff>438150</xdr:colOff>
          <xdr:row>77</xdr:row>
          <xdr:rowOff>9525</xdr:rowOff>
        </xdr:to>
        <xdr:sp macro="" textlink="">
          <xdr:nvSpPr>
            <xdr:cNvPr id="159782" name="Check Box 38" hidden="1">
              <a:extLst>
                <a:ext uri="{63B3BB69-23CF-44E3-9099-C40C66FF867C}">
                  <a14:compatExt spid="_x0000_s1597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77</xdr:row>
          <xdr:rowOff>285750</xdr:rowOff>
        </xdr:from>
        <xdr:to>
          <xdr:col>2</xdr:col>
          <xdr:colOff>438150</xdr:colOff>
          <xdr:row>79</xdr:row>
          <xdr:rowOff>9525</xdr:rowOff>
        </xdr:to>
        <xdr:sp macro="" textlink="">
          <xdr:nvSpPr>
            <xdr:cNvPr id="159783" name="Check Box 39" hidden="1">
              <a:extLst>
                <a:ext uri="{63B3BB69-23CF-44E3-9099-C40C66FF867C}">
                  <a14:compatExt spid="_x0000_s1597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82</xdr:row>
          <xdr:rowOff>285750</xdr:rowOff>
        </xdr:from>
        <xdr:to>
          <xdr:col>2</xdr:col>
          <xdr:colOff>438150</xdr:colOff>
          <xdr:row>84</xdr:row>
          <xdr:rowOff>9525</xdr:rowOff>
        </xdr:to>
        <xdr:sp macro="" textlink="">
          <xdr:nvSpPr>
            <xdr:cNvPr id="159784" name="Check Box 40" hidden="1">
              <a:extLst>
                <a:ext uri="{63B3BB69-23CF-44E3-9099-C40C66FF867C}">
                  <a14:compatExt spid="_x0000_s1597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90</xdr:row>
          <xdr:rowOff>257175</xdr:rowOff>
        </xdr:from>
        <xdr:to>
          <xdr:col>1</xdr:col>
          <xdr:colOff>428625</xdr:colOff>
          <xdr:row>91</xdr:row>
          <xdr:rowOff>276225</xdr:rowOff>
        </xdr:to>
        <xdr:sp macro="" textlink="">
          <xdr:nvSpPr>
            <xdr:cNvPr id="159785" name="Check Box 41" hidden="1">
              <a:extLst>
                <a:ext uri="{63B3BB69-23CF-44E3-9099-C40C66FF867C}">
                  <a14:compatExt spid="_x0000_s1597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89</xdr:row>
          <xdr:rowOff>247650</xdr:rowOff>
        </xdr:from>
        <xdr:to>
          <xdr:col>2</xdr:col>
          <xdr:colOff>428625</xdr:colOff>
          <xdr:row>90</xdr:row>
          <xdr:rowOff>276225</xdr:rowOff>
        </xdr:to>
        <xdr:sp macro="" textlink="">
          <xdr:nvSpPr>
            <xdr:cNvPr id="159786" name="Check Box 42" hidden="1">
              <a:extLst>
                <a:ext uri="{63B3BB69-23CF-44E3-9099-C40C66FF867C}">
                  <a14:compatExt spid="_x0000_s15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91</xdr:row>
          <xdr:rowOff>247650</xdr:rowOff>
        </xdr:from>
        <xdr:to>
          <xdr:col>2</xdr:col>
          <xdr:colOff>428625</xdr:colOff>
          <xdr:row>92</xdr:row>
          <xdr:rowOff>276225</xdr:rowOff>
        </xdr:to>
        <xdr:sp macro="" textlink="">
          <xdr:nvSpPr>
            <xdr:cNvPr id="159787" name="Check Box 43" hidden="1">
              <a:extLst>
                <a:ext uri="{63B3BB69-23CF-44E3-9099-C40C66FF867C}">
                  <a14:compatExt spid="_x0000_s1597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92</xdr:row>
          <xdr:rowOff>266700</xdr:rowOff>
        </xdr:from>
        <xdr:to>
          <xdr:col>2</xdr:col>
          <xdr:colOff>428625</xdr:colOff>
          <xdr:row>93</xdr:row>
          <xdr:rowOff>285750</xdr:rowOff>
        </xdr:to>
        <xdr:sp macro="" textlink="">
          <xdr:nvSpPr>
            <xdr:cNvPr id="159788" name="Check Box 44" hidden="1">
              <a:extLst>
                <a:ext uri="{63B3BB69-23CF-44E3-9099-C40C66FF867C}">
                  <a14:compatExt spid="_x0000_s1597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88</xdr:row>
          <xdr:rowOff>257175</xdr:rowOff>
        </xdr:from>
        <xdr:to>
          <xdr:col>2</xdr:col>
          <xdr:colOff>428625</xdr:colOff>
          <xdr:row>89</xdr:row>
          <xdr:rowOff>276225</xdr:rowOff>
        </xdr:to>
        <xdr:sp macro="" textlink="">
          <xdr:nvSpPr>
            <xdr:cNvPr id="159789" name="Check Box 45" hidden="1">
              <a:extLst>
                <a:ext uri="{63B3BB69-23CF-44E3-9099-C40C66FF867C}">
                  <a14:compatExt spid="_x0000_s1597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87</xdr:row>
          <xdr:rowOff>266700</xdr:rowOff>
        </xdr:from>
        <xdr:to>
          <xdr:col>2</xdr:col>
          <xdr:colOff>428625</xdr:colOff>
          <xdr:row>88</xdr:row>
          <xdr:rowOff>285750</xdr:rowOff>
        </xdr:to>
        <xdr:sp macro="" textlink="">
          <xdr:nvSpPr>
            <xdr:cNvPr id="159790" name="Check Box 46" hidden="1">
              <a:extLst>
                <a:ext uri="{63B3BB69-23CF-44E3-9099-C40C66FF867C}">
                  <a14:compatExt spid="_x0000_s159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8</xdr:row>
          <xdr:rowOff>0</xdr:rowOff>
        </xdr:from>
        <xdr:to>
          <xdr:col>1</xdr:col>
          <xdr:colOff>447675</xdr:colOff>
          <xdr:row>9</xdr:row>
          <xdr:rowOff>9525</xdr:rowOff>
        </xdr:to>
        <xdr:sp macro="" textlink="">
          <xdr:nvSpPr>
            <xdr:cNvPr id="159791" name="Check Box 47" hidden="1">
              <a:extLst>
                <a:ext uri="{63B3BB69-23CF-44E3-9099-C40C66FF867C}">
                  <a14:compatExt spid="_x0000_s1597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9</xdr:row>
          <xdr:rowOff>0</xdr:rowOff>
        </xdr:from>
        <xdr:to>
          <xdr:col>1</xdr:col>
          <xdr:colOff>447675</xdr:colOff>
          <xdr:row>10</xdr:row>
          <xdr:rowOff>9525</xdr:rowOff>
        </xdr:to>
        <xdr:sp macro="" textlink="">
          <xdr:nvSpPr>
            <xdr:cNvPr id="159793" name="Check Box 49" hidden="1">
              <a:extLst>
                <a:ext uri="{63B3BB69-23CF-44E3-9099-C40C66FF867C}">
                  <a14:compatExt spid="_x0000_s1597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9</xdr:row>
          <xdr:rowOff>0</xdr:rowOff>
        </xdr:from>
        <xdr:to>
          <xdr:col>1</xdr:col>
          <xdr:colOff>0</xdr:colOff>
          <xdr:row>10</xdr:row>
          <xdr:rowOff>9525</xdr:rowOff>
        </xdr:to>
        <xdr:sp macro="" textlink="">
          <xdr:nvSpPr>
            <xdr:cNvPr id="159794" name="Check Box 50" hidden="1">
              <a:extLst>
                <a:ext uri="{63B3BB69-23CF-44E3-9099-C40C66FF867C}">
                  <a14:compatExt spid="_x0000_s1597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10</xdr:row>
          <xdr:rowOff>9525</xdr:rowOff>
        </xdr:from>
        <xdr:to>
          <xdr:col>1</xdr:col>
          <xdr:colOff>447675</xdr:colOff>
          <xdr:row>11</xdr:row>
          <xdr:rowOff>19050</xdr:rowOff>
        </xdr:to>
        <xdr:sp macro="" textlink="">
          <xdr:nvSpPr>
            <xdr:cNvPr id="159795" name="Check Box 51" hidden="1">
              <a:extLst>
                <a:ext uri="{63B3BB69-23CF-44E3-9099-C40C66FF867C}">
                  <a14:compatExt spid="_x0000_s1597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10</xdr:row>
          <xdr:rowOff>9525</xdr:rowOff>
        </xdr:from>
        <xdr:to>
          <xdr:col>1</xdr:col>
          <xdr:colOff>0</xdr:colOff>
          <xdr:row>11</xdr:row>
          <xdr:rowOff>19050</xdr:rowOff>
        </xdr:to>
        <xdr:sp macro="" textlink="">
          <xdr:nvSpPr>
            <xdr:cNvPr id="159796" name="Check Box 52" hidden="1">
              <a:extLst>
                <a:ext uri="{63B3BB69-23CF-44E3-9099-C40C66FF867C}">
                  <a14:compatExt spid="_x0000_s1597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11</xdr:row>
          <xdr:rowOff>0</xdr:rowOff>
        </xdr:from>
        <xdr:to>
          <xdr:col>1</xdr:col>
          <xdr:colOff>0</xdr:colOff>
          <xdr:row>12</xdr:row>
          <xdr:rowOff>19050</xdr:rowOff>
        </xdr:to>
        <xdr:sp macro="" textlink="">
          <xdr:nvSpPr>
            <xdr:cNvPr id="159798" name="Check Box 54" hidden="1">
              <a:extLst>
                <a:ext uri="{63B3BB69-23CF-44E3-9099-C40C66FF867C}">
                  <a14:compatExt spid="_x0000_s1597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12</xdr:row>
          <xdr:rowOff>19050</xdr:rowOff>
        </xdr:from>
        <xdr:to>
          <xdr:col>1</xdr:col>
          <xdr:colOff>447675</xdr:colOff>
          <xdr:row>13</xdr:row>
          <xdr:rowOff>38100</xdr:rowOff>
        </xdr:to>
        <xdr:sp macro="" textlink="">
          <xdr:nvSpPr>
            <xdr:cNvPr id="159799" name="Check Box 55" hidden="1">
              <a:extLst>
                <a:ext uri="{63B3BB69-23CF-44E3-9099-C40C66FF867C}">
                  <a14:compatExt spid="_x0000_s1597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12</xdr:row>
          <xdr:rowOff>19050</xdr:rowOff>
        </xdr:from>
        <xdr:to>
          <xdr:col>1</xdr:col>
          <xdr:colOff>0</xdr:colOff>
          <xdr:row>13</xdr:row>
          <xdr:rowOff>38100</xdr:rowOff>
        </xdr:to>
        <xdr:sp macro="" textlink="">
          <xdr:nvSpPr>
            <xdr:cNvPr id="159800" name="Check Box 56" hidden="1">
              <a:extLst>
                <a:ext uri="{63B3BB69-23CF-44E3-9099-C40C66FF867C}">
                  <a14:compatExt spid="_x0000_s159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13</xdr:row>
          <xdr:rowOff>28575</xdr:rowOff>
        </xdr:from>
        <xdr:to>
          <xdr:col>1</xdr:col>
          <xdr:colOff>447675</xdr:colOff>
          <xdr:row>14</xdr:row>
          <xdr:rowOff>47625</xdr:rowOff>
        </xdr:to>
        <xdr:sp macro="" textlink="">
          <xdr:nvSpPr>
            <xdr:cNvPr id="159801" name="Check Box 57" hidden="1">
              <a:extLst>
                <a:ext uri="{63B3BB69-23CF-44E3-9099-C40C66FF867C}">
                  <a14:compatExt spid="_x0000_s1598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13</xdr:row>
          <xdr:rowOff>28575</xdr:rowOff>
        </xdr:from>
        <xdr:to>
          <xdr:col>1</xdr:col>
          <xdr:colOff>0</xdr:colOff>
          <xdr:row>14</xdr:row>
          <xdr:rowOff>47625</xdr:rowOff>
        </xdr:to>
        <xdr:sp macro="" textlink="">
          <xdr:nvSpPr>
            <xdr:cNvPr id="159802" name="Check Box 58" hidden="1">
              <a:extLst>
                <a:ext uri="{63B3BB69-23CF-44E3-9099-C40C66FF867C}">
                  <a14:compatExt spid="_x0000_s159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25</xdr:row>
          <xdr:rowOff>257175</xdr:rowOff>
        </xdr:from>
        <xdr:to>
          <xdr:col>2</xdr:col>
          <xdr:colOff>438150</xdr:colOff>
          <xdr:row>26</xdr:row>
          <xdr:rowOff>276225</xdr:rowOff>
        </xdr:to>
        <xdr:sp macro="" textlink="">
          <xdr:nvSpPr>
            <xdr:cNvPr id="159805" name="Check Box 61" hidden="1">
              <a:extLst>
                <a:ext uri="{63B3BB69-23CF-44E3-9099-C40C66FF867C}">
                  <a14:compatExt spid="_x0000_s159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17</xdr:row>
          <xdr:rowOff>276225</xdr:rowOff>
        </xdr:from>
        <xdr:to>
          <xdr:col>1</xdr:col>
          <xdr:colOff>438150</xdr:colOff>
          <xdr:row>18</xdr:row>
          <xdr:rowOff>285750</xdr:rowOff>
        </xdr:to>
        <xdr:sp macro="" textlink="">
          <xdr:nvSpPr>
            <xdr:cNvPr id="159806" name="Check Box 62" hidden="1">
              <a:extLst>
                <a:ext uri="{63B3BB69-23CF-44E3-9099-C40C66FF867C}">
                  <a14:compatExt spid="_x0000_s159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17</xdr:row>
          <xdr:rowOff>276225</xdr:rowOff>
        </xdr:from>
        <xdr:to>
          <xdr:col>1</xdr:col>
          <xdr:colOff>0</xdr:colOff>
          <xdr:row>18</xdr:row>
          <xdr:rowOff>285750</xdr:rowOff>
        </xdr:to>
        <xdr:sp macro="" textlink="">
          <xdr:nvSpPr>
            <xdr:cNvPr id="159807" name="Check Box 63" hidden="1">
              <a:extLst>
                <a:ext uri="{63B3BB69-23CF-44E3-9099-C40C66FF867C}">
                  <a14:compatExt spid="_x0000_s159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18</xdr:row>
          <xdr:rowOff>238125</xdr:rowOff>
        </xdr:from>
        <xdr:to>
          <xdr:col>1</xdr:col>
          <xdr:colOff>438150</xdr:colOff>
          <xdr:row>19</xdr:row>
          <xdr:rowOff>276225</xdr:rowOff>
        </xdr:to>
        <xdr:sp macro="" textlink="">
          <xdr:nvSpPr>
            <xdr:cNvPr id="159808" name="Check Box 64" hidden="1">
              <a:extLst>
                <a:ext uri="{63B3BB69-23CF-44E3-9099-C40C66FF867C}">
                  <a14:compatExt spid="_x0000_s1598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18</xdr:row>
          <xdr:rowOff>238125</xdr:rowOff>
        </xdr:from>
        <xdr:to>
          <xdr:col>1</xdr:col>
          <xdr:colOff>0</xdr:colOff>
          <xdr:row>19</xdr:row>
          <xdr:rowOff>276225</xdr:rowOff>
        </xdr:to>
        <xdr:sp macro="" textlink="">
          <xdr:nvSpPr>
            <xdr:cNvPr id="159809" name="Check Box 65" hidden="1">
              <a:extLst>
                <a:ext uri="{63B3BB69-23CF-44E3-9099-C40C66FF867C}">
                  <a14:compatExt spid="_x0000_s1598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0</xdr:rowOff>
        </xdr:from>
        <xdr:to>
          <xdr:col>1</xdr:col>
          <xdr:colOff>438150</xdr:colOff>
          <xdr:row>26</xdr:row>
          <xdr:rowOff>28575</xdr:rowOff>
        </xdr:to>
        <xdr:sp macro="" textlink="">
          <xdr:nvSpPr>
            <xdr:cNvPr id="159810" name="Check Box 66" hidden="1">
              <a:extLst>
                <a:ext uri="{63B3BB69-23CF-44E3-9099-C40C66FF867C}">
                  <a14:compatExt spid="_x0000_s159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25</xdr:row>
          <xdr:rowOff>0</xdr:rowOff>
        </xdr:from>
        <xdr:to>
          <xdr:col>0</xdr:col>
          <xdr:colOff>428625</xdr:colOff>
          <xdr:row>26</xdr:row>
          <xdr:rowOff>28575</xdr:rowOff>
        </xdr:to>
        <xdr:sp macro="" textlink="">
          <xdr:nvSpPr>
            <xdr:cNvPr id="159811" name="Check Box 67" hidden="1">
              <a:extLst>
                <a:ext uri="{63B3BB69-23CF-44E3-9099-C40C66FF867C}">
                  <a14:compatExt spid="_x0000_s1598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25</xdr:row>
          <xdr:rowOff>257175</xdr:rowOff>
        </xdr:from>
        <xdr:to>
          <xdr:col>1</xdr:col>
          <xdr:colOff>438150</xdr:colOff>
          <xdr:row>26</xdr:row>
          <xdr:rowOff>276225</xdr:rowOff>
        </xdr:to>
        <xdr:sp macro="" textlink="">
          <xdr:nvSpPr>
            <xdr:cNvPr id="159812" name="Check Box 68" hidden="1">
              <a:extLst>
                <a:ext uri="{63B3BB69-23CF-44E3-9099-C40C66FF867C}">
                  <a14:compatExt spid="_x0000_s1598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25</xdr:row>
          <xdr:rowOff>257175</xdr:rowOff>
        </xdr:from>
        <xdr:to>
          <xdr:col>0</xdr:col>
          <xdr:colOff>428625</xdr:colOff>
          <xdr:row>26</xdr:row>
          <xdr:rowOff>276225</xdr:rowOff>
        </xdr:to>
        <xdr:sp macro="" textlink="">
          <xdr:nvSpPr>
            <xdr:cNvPr id="159813" name="Check Box 69" hidden="1">
              <a:extLst>
                <a:ext uri="{63B3BB69-23CF-44E3-9099-C40C66FF867C}">
                  <a14:compatExt spid="_x0000_s159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28</xdr:row>
          <xdr:rowOff>228600</xdr:rowOff>
        </xdr:from>
        <xdr:to>
          <xdr:col>1</xdr:col>
          <xdr:colOff>438150</xdr:colOff>
          <xdr:row>30</xdr:row>
          <xdr:rowOff>28575</xdr:rowOff>
        </xdr:to>
        <xdr:sp macro="" textlink="">
          <xdr:nvSpPr>
            <xdr:cNvPr id="159814" name="Check Box 70" hidden="1">
              <a:extLst>
                <a:ext uri="{63B3BB69-23CF-44E3-9099-C40C66FF867C}">
                  <a14:compatExt spid="_x0000_s159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28</xdr:row>
          <xdr:rowOff>228600</xdr:rowOff>
        </xdr:from>
        <xdr:to>
          <xdr:col>0</xdr:col>
          <xdr:colOff>428625</xdr:colOff>
          <xdr:row>30</xdr:row>
          <xdr:rowOff>28575</xdr:rowOff>
        </xdr:to>
        <xdr:sp macro="" textlink="">
          <xdr:nvSpPr>
            <xdr:cNvPr id="159815" name="Check Box 71" hidden="1">
              <a:extLst>
                <a:ext uri="{63B3BB69-23CF-44E3-9099-C40C66FF867C}">
                  <a14:compatExt spid="_x0000_s159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23</xdr:row>
          <xdr:rowOff>0</xdr:rowOff>
        </xdr:from>
        <xdr:to>
          <xdr:col>1</xdr:col>
          <xdr:colOff>438150</xdr:colOff>
          <xdr:row>24</xdr:row>
          <xdr:rowOff>9525</xdr:rowOff>
        </xdr:to>
        <xdr:sp macro="" textlink="">
          <xdr:nvSpPr>
            <xdr:cNvPr id="159834" name="Check Box 90" hidden="1">
              <a:extLst>
                <a:ext uri="{63B3BB69-23CF-44E3-9099-C40C66FF867C}">
                  <a14:compatExt spid="_x0000_s159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23</xdr:row>
          <xdr:rowOff>0</xdr:rowOff>
        </xdr:from>
        <xdr:to>
          <xdr:col>0</xdr:col>
          <xdr:colOff>428625</xdr:colOff>
          <xdr:row>24</xdr:row>
          <xdr:rowOff>9525</xdr:rowOff>
        </xdr:to>
        <xdr:sp macro="" textlink="">
          <xdr:nvSpPr>
            <xdr:cNvPr id="159835" name="Check Box 91" hidden="1">
              <a:extLst>
                <a:ext uri="{63B3BB69-23CF-44E3-9099-C40C66FF867C}">
                  <a14:compatExt spid="_x0000_s1598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69</xdr:row>
          <xdr:rowOff>228600</xdr:rowOff>
        </xdr:from>
        <xdr:to>
          <xdr:col>2</xdr:col>
          <xdr:colOff>0</xdr:colOff>
          <xdr:row>71</xdr:row>
          <xdr:rowOff>0</xdr:rowOff>
        </xdr:to>
        <xdr:sp macro="" textlink="">
          <xdr:nvSpPr>
            <xdr:cNvPr id="159838" name="Check Box 94" hidden="1">
              <a:extLst>
                <a:ext uri="{63B3BB69-23CF-44E3-9099-C40C66FF867C}">
                  <a14:compatExt spid="_x0000_s1598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69</xdr:row>
          <xdr:rowOff>228600</xdr:rowOff>
        </xdr:from>
        <xdr:to>
          <xdr:col>0</xdr:col>
          <xdr:colOff>438150</xdr:colOff>
          <xdr:row>71</xdr:row>
          <xdr:rowOff>0</xdr:rowOff>
        </xdr:to>
        <xdr:sp macro="" textlink="">
          <xdr:nvSpPr>
            <xdr:cNvPr id="159839" name="Check Box 95" hidden="1">
              <a:extLst>
                <a:ext uri="{63B3BB69-23CF-44E3-9099-C40C66FF867C}">
                  <a14:compatExt spid="_x0000_s1598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41</xdr:row>
          <xdr:rowOff>276225</xdr:rowOff>
        </xdr:from>
        <xdr:to>
          <xdr:col>1</xdr:col>
          <xdr:colOff>428625</xdr:colOff>
          <xdr:row>43</xdr:row>
          <xdr:rowOff>9525</xdr:rowOff>
        </xdr:to>
        <xdr:sp macro="" textlink="">
          <xdr:nvSpPr>
            <xdr:cNvPr id="159842" name="Check Box 98" hidden="1">
              <a:extLst>
                <a:ext uri="{63B3BB69-23CF-44E3-9099-C40C66FF867C}">
                  <a14:compatExt spid="_x0000_s1598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41</xdr:row>
          <xdr:rowOff>276225</xdr:rowOff>
        </xdr:from>
        <xdr:to>
          <xdr:col>0</xdr:col>
          <xdr:colOff>428625</xdr:colOff>
          <xdr:row>43</xdr:row>
          <xdr:rowOff>9525</xdr:rowOff>
        </xdr:to>
        <xdr:sp macro="" textlink="">
          <xdr:nvSpPr>
            <xdr:cNvPr id="159843" name="Check Box 99" hidden="1">
              <a:extLst>
                <a:ext uri="{63B3BB69-23CF-44E3-9099-C40C66FF867C}">
                  <a14:compatExt spid="_x0000_s1598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43</xdr:row>
          <xdr:rowOff>276225</xdr:rowOff>
        </xdr:from>
        <xdr:to>
          <xdr:col>0</xdr:col>
          <xdr:colOff>428625</xdr:colOff>
          <xdr:row>45</xdr:row>
          <xdr:rowOff>0</xdr:rowOff>
        </xdr:to>
        <xdr:sp macro="" textlink="">
          <xdr:nvSpPr>
            <xdr:cNvPr id="159846" name="Check Box 102" hidden="1">
              <a:extLst>
                <a:ext uri="{63B3BB69-23CF-44E3-9099-C40C66FF867C}">
                  <a14:compatExt spid="_x0000_s1598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43</xdr:row>
          <xdr:rowOff>276225</xdr:rowOff>
        </xdr:from>
        <xdr:to>
          <xdr:col>2</xdr:col>
          <xdr:colOff>438150</xdr:colOff>
          <xdr:row>45</xdr:row>
          <xdr:rowOff>0</xdr:rowOff>
        </xdr:to>
        <xdr:sp macro="" textlink="">
          <xdr:nvSpPr>
            <xdr:cNvPr id="159847" name="Check Box 103" hidden="1">
              <a:extLst>
                <a:ext uri="{63B3BB69-23CF-44E3-9099-C40C66FF867C}">
                  <a14:compatExt spid="_x0000_s1598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44</xdr:row>
          <xdr:rowOff>276225</xdr:rowOff>
        </xdr:from>
        <xdr:to>
          <xdr:col>1</xdr:col>
          <xdr:colOff>428625</xdr:colOff>
          <xdr:row>45</xdr:row>
          <xdr:rowOff>276225</xdr:rowOff>
        </xdr:to>
        <xdr:sp macro="" textlink="">
          <xdr:nvSpPr>
            <xdr:cNvPr id="159848" name="Check Box 104" hidden="1">
              <a:extLst>
                <a:ext uri="{63B3BB69-23CF-44E3-9099-C40C66FF867C}">
                  <a14:compatExt spid="_x0000_s1598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44</xdr:row>
          <xdr:rowOff>276225</xdr:rowOff>
        </xdr:from>
        <xdr:to>
          <xdr:col>0</xdr:col>
          <xdr:colOff>428625</xdr:colOff>
          <xdr:row>45</xdr:row>
          <xdr:rowOff>276225</xdr:rowOff>
        </xdr:to>
        <xdr:sp macro="" textlink="">
          <xdr:nvSpPr>
            <xdr:cNvPr id="159849" name="Check Box 105" hidden="1">
              <a:extLst>
                <a:ext uri="{63B3BB69-23CF-44E3-9099-C40C66FF867C}">
                  <a14:compatExt spid="_x0000_s159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67</xdr:row>
          <xdr:rowOff>9525</xdr:rowOff>
        </xdr:from>
        <xdr:to>
          <xdr:col>2</xdr:col>
          <xdr:colOff>0</xdr:colOff>
          <xdr:row>68</xdr:row>
          <xdr:rowOff>9525</xdr:rowOff>
        </xdr:to>
        <xdr:sp macro="" textlink="">
          <xdr:nvSpPr>
            <xdr:cNvPr id="159853" name="Check Box 109" hidden="1">
              <a:extLst>
                <a:ext uri="{63B3BB69-23CF-44E3-9099-C40C66FF867C}">
                  <a14:compatExt spid="_x0000_s159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67</xdr:row>
          <xdr:rowOff>9525</xdr:rowOff>
        </xdr:from>
        <xdr:to>
          <xdr:col>0</xdr:col>
          <xdr:colOff>438150</xdr:colOff>
          <xdr:row>68</xdr:row>
          <xdr:rowOff>9525</xdr:rowOff>
        </xdr:to>
        <xdr:sp macro="" textlink="">
          <xdr:nvSpPr>
            <xdr:cNvPr id="159854" name="Check Box 110" hidden="1">
              <a:extLst>
                <a:ext uri="{63B3BB69-23CF-44E3-9099-C40C66FF867C}">
                  <a14:compatExt spid="_x0000_s159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51</xdr:row>
          <xdr:rowOff>9525</xdr:rowOff>
        </xdr:from>
        <xdr:to>
          <xdr:col>1</xdr:col>
          <xdr:colOff>428625</xdr:colOff>
          <xdr:row>52</xdr:row>
          <xdr:rowOff>19050</xdr:rowOff>
        </xdr:to>
        <xdr:sp macro="" textlink="">
          <xdr:nvSpPr>
            <xdr:cNvPr id="159855" name="Check Box 111" hidden="1">
              <a:extLst>
                <a:ext uri="{63B3BB69-23CF-44E3-9099-C40C66FF867C}">
                  <a14:compatExt spid="_x0000_s159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51</xdr:row>
          <xdr:rowOff>9525</xdr:rowOff>
        </xdr:from>
        <xdr:to>
          <xdr:col>0</xdr:col>
          <xdr:colOff>428625</xdr:colOff>
          <xdr:row>52</xdr:row>
          <xdr:rowOff>19050</xdr:rowOff>
        </xdr:to>
        <xdr:sp macro="" textlink="">
          <xdr:nvSpPr>
            <xdr:cNvPr id="159856" name="Check Box 112" hidden="1">
              <a:extLst>
                <a:ext uri="{63B3BB69-23CF-44E3-9099-C40C66FF867C}">
                  <a14:compatExt spid="_x0000_s159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56</xdr:row>
          <xdr:rowOff>9525</xdr:rowOff>
        </xdr:from>
        <xdr:to>
          <xdr:col>2</xdr:col>
          <xdr:colOff>0</xdr:colOff>
          <xdr:row>57</xdr:row>
          <xdr:rowOff>19050</xdr:rowOff>
        </xdr:to>
        <xdr:sp macro="" textlink="">
          <xdr:nvSpPr>
            <xdr:cNvPr id="159857" name="Check Box 113" hidden="1">
              <a:extLst>
                <a:ext uri="{63B3BB69-23CF-44E3-9099-C40C66FF867C}">
                  <a14:compatExt spid="_x0000_s159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56</xdr:row>
          <xdr:rowOff>9525</xdr:rowOff>
        </xdr:from>
        <xdr:to>
          <xdr:col>0</xdr:col>
          <xdr:colOff>438150</xdr:colOff>
          <xdr:row>57</xdr:row>
          <xdr:rowOff>19050</xdr:rowOff>
        </xdr:to>
        <xdr:sp macro="" textlink="">
          <xdr:nvSpPr>
            <xdr:cNvPr id="159858" name="Check Box 114" hidden="1">
              <a:extLst>
                <a:ext uri="{63B3BB69-23CF-44E3-9099-C40C66FF867C}">
                  <a14:compatExt spid="_x0000_s1598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60</xdr:row>
          <xdr:rowOff>19050</xdr:rowOff>
        </xdr:from>
        <xdr:to>
          <xdr:col>2</xdr:col>
          <xdr:colOff>0</xdr:colOff>
          <xdr:row>61</xdr:row>
          <xdr:rowOff>28575</xdr:rowOff>
        </xdr:to>
        <xdr:sp macro="" textlink="">
          <xdr:nvSpPr>
            <xdr:cNvPr id="159859" name="Check Box 115" hidden="1">
              <a:extLst>
                <a:ext uri="{63B3BB69-23CF-44E3-9099-C40C66FF867C}">
                  <a14:compatExt spid="_x0000_s1598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xdr:row>
          <xdr:rowOff>19050</xdr:rowOff>
        </xdr:from>
        <xdr:to>
          <xdr:col>0</xdr:col>
          <xdr:colOff>438150</xdr:colOff>
          <xdr:row>61</xdr:row>
          <xdr:rowOff>28575</xdr:rowOff>
        </xdr:to>
        <xdr:sp macro="" textlink="">
          <xdr:nvSpPr>
            <xdr:cNvPr id="159860" name="Check Box 116" hidden="1">
              <a:extLst>
                <a:ext uri="{63B3BB69-23CF-44E3-9099-C40C66FF867C}">
                  <a14:compatExt spid="_x0000_s1598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60</xdr:row>
          <xdr:rowOff>285750</xdr:rowOff>
        </xdr:from>
        <xdr:to>
          <xdr:col>2</xdr:col>
          <xdr:colOff>0</xdr:colOff>
          <xdr:row>62</xdr:row>
          <xdr:rowOff>9525</xdr:rowOff>
        </xdr:to>
        <xdr:sp macro="" textlink="">
          <xdr:nvSpPr>
            <xdr:cNvPr id="159861" name="Check Box 117" hidden="1">
              <a:extLst>
                <a:ext uri="{63B3BB69-23CF-44E3-9099-C40C66FF867C}">
                  <a14:compatExt spid="_x0000_s1598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60</xdr:row>
          <xdr:rowOff>285750</xdr:rowOff>
        </xdr:from>
        <xdr:to>
          <xdr:col>0</xdr:col>
          <xdr:colOff>438150</xdr:colOff>
          <xdr:row>62</xdr:row>
          <xdr:rowOff>9525</xdr:rowOff>
        </xdr:to>
        <xdr:sp macro="" textlink="">
          <xdr:nvSpPr>
            <xdr:cNvPr id="159862" name="Check Box 118" hidden="1">
              <a:extLst>
                <a:ext uri="{63B3BB69-23CF-44E3-9099-C40C66FF867C}">
                  <a14:compatExt spid="_x0000_s1598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61</xdr:row>
          <xdr:rowOff>257175</xdr:rowOff>
        </xdr:from>
        <xdr:to>
          <xdr:col>2</xdr:col>
          <xdr:colOff>0</xdr:colOff>
          <xdr:row>62</xdr:row>
          <xdr:rowOff>276225</xdr:rowOff>
        </xdr:to>
        <xdr:sp macro="" textlink="">
          <xdr:nvSpPr>
            <xdr:cNvPr id="159863" name="Check Box 119" hidden="1">
              <a:extLst>
                <a:ext uri="{63B3BB69-23CF-44E3-9099-C40C66FF867C}">
                  <a14:compatExt spid="_x0000_s1598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61</xdr:row>
          <xdr:rowOff>257175</xdr:rowOff>
        </xdr:from>
        <xdr:to>
          <xdr:col>0</xdr:col>
          <xdr:colOff>438150</xdr:colOff>
          <xdr:row>62</xdr:row>
          <xdr:rowOff>276225</xdr:rowOff>
        </xdr:to>
        <xdr:sp macro="" textlink="">
          <xdr:nvSpPr>
            <xdr:cNvPr id="159864" name="Check Box 120" hidden="1">
              <a:extLst>
                <a:ext uri="{63B3BB69-23CF-44E3-9099-C40C66FF867C}">
                  <a14:compatExt spid="_x0000_s1598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62</xdr:row>
          <xdr:rowOff>257175</xdr:rowOff>
        </xdr:from>
        <xdr:to>
          <xdr:col>2</xdr:col>
          <xdr:colOff>0</xdr:colOff>
          <xdr:row>63</xdr:row>
          <xdr:rowOff>276225</xdr:rowOff>
        </xdr:to>
        <xdr:sp macro="" textlink="">
          <xdr:nvSpPr>
            <xdr:cNvPr id="159865" name="Check Box 121" hidden="1">
              <a:extLst>
                <a:ext uri="{63B3BB69-23CF-44E3-9099-C40C66FF867C}">
                  <a14:compatExt spid="_x0000_s1598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62</xdr:row>
          <xdr:rowOff>257175</xdr:rowOff>
        </xdr:from>
        <xdr:to>
          <xdr:col>0</xdr:col>
          <xdr:colOff>438150</xdr:colOff>
          <xdr:row>63</xdr:row>
          <xdr:rowOff>276225</xdr:rowOff>
        </xdr:to>
        <xdr:sp macro="" textlink="">
          <xdr:nvSpPr>
            <xdr:cNvPr id="159866" name="Check Box 122" hidden="1">
              <a:extLst>
                <a:ext uri="{63B3BB69-23CF-44E3-9099-C40C66FF867C}">
                  <a14:compatExt spid="_x0000_s1598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76</xdr:row>
          <xdr:rowOff>9525</xdr:rowOff>
        </xdr:from>
        <xdr:to>
          <xdr:col>1</xdr:col>
          <xdr:colOff>438150</xdr:colOff>
          <xdr:row>77</xdr:row>
          <xdr:rowOff>19050</xdr:rowOff>
        </xdr:to>
        <xdr:sp macro="" textlink="">
          <xdr:nvSpPr>
            <xdr:cNvPr id="159867" name="Check Box 123" hidden="1">
              <a:extLst>
                <a:ext uri="{63B3BB69-23CF-44E3-9099-C40C66FF867C}">
                  <a14:compatExt spid="_x0000_s1598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76</xdr:row>
          <xdr:rowOff>9525</xdr:rowOff>
        </xdr:from>
        <xdr:to>
          <xdr:col>0</xdr:col>
          <xdr:colOff>438150</xdr:colOff>
          <xdr:row>77</xdr:row>
          <xdr:rowOff>9525</xdr:rowOff>
        </xdr:to>
        <xdr:sp macro="" textlink="">
          <xdr:nvSpPr>
            <xdr:cNvPr id="159868" name="Check Box 124" hidden="1">
              <a:extLst>
                <a:ext uri="{63B3BB69-23CF-44E3-9099-C40C66FF867C}">
                  <a14:compatExt spid="_x0000_s1598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77</xdr:row>
          <xdr:rowOff>285750</xdr:rowOff>
        </xdr:from>
        <xdr:to>
          <xdr:col>1</xdr:col>
          <xdr:colOff>438150</xdr:colOff>
          <xdr:row>79</xdr:row>
          <xdr:rowOff>9525</xdr:rowOff>
        </xdr:to>
        <xdr:sp macro="" textlink="">
          <xdr:nvSpPr>
            <xdr:cNvPr id="159869" name="Check Box 125" hidden="1">
              <a:extLst>
                <a:ext uri="{63B3BB69-23CF-44E3-9099-C40C66FF867C}">
                  <a14:compatExt spid="_x0000_s1598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77</xdr:row>
          <xdr:rowOff>285750</xdr:rowOff>
        </xdr:from>
        <xdr:to>
          <xdr:col>0</xdr:col>
          <xdr:colOff>438150</xdr:colOff>
          <xdr:row>79</xdr:row>
          <xdr:rowOff>9525</xdr:rowOff>
        </xdr:to>
        <xdr:sp macro="" textlink="">
          <xdr:nvSpPr>
            <xdr:cNvPr id="159870" name="Check Box 126" hidden="1">
              <a:extLst>
                <a:ext uri="{63B3BB69-23CF-44E3-9099-C40C66FF867C}">
                  <a14:compatExt spid="_x0000_s1598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82</xdr:row>
          <xdr:rowOff>285750</xdr:rowOff>
        </xdr:from>
        <xdr:to>
          <xdr:col>1</xdr:col>
          <xdr:colOff>438150</xdr:colOff>
          <xdr:row>84</xdr:row>
          <xdr:rowOff>9525</xdr:rowOff>
        </xdr:to>
        <xdr:sp macro="" textlink="">
          <xdr:nvSpPr>
            <xdr:cNvPr id="159871" name="Check Box 127" hidden="1">
              <a:extLst>
                <a:ext uri="{63B3BB69-23CF-44E3-9099-C40C66FF867C}">
                  <a14:compatExt spid="_x0000_s1598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82</xdr:row>
          <xdr:rowOff>285750</xdr:rowOff>
        </xdr:from>
        <xdr:to>
          <xdr:col>0</xdr:col>
          <xdr:colOff>438150</xdr:colOff>
          <xdr:row>84</xdr:row>
          <xdr:rowOff>9525</xdr:rowOff>
        </xdr:to>
        <xdr:sp macro="" textlink="">
          <xdr:nvSpPr>
            <xdr:cNvPr id="159872" name="Check Box 128" hidden="1">
              <a:extLst>
                <a:ext uri="{63B3BB69-23CF-44E3-9099-C40C66FF867C}">
                  <a14:compatExt spid="_x0000_s1598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89</xdr:row>
          <xdr:rowOff>247650</xdr:rowOff>
        </xdr:from>
        <xdr:to>
          <xdr:col>1</xdr:col>
          <xdr:colOff>428625</xdr:colOff>
          <xdr:row>90</xdr:row>
          <xdr:rowOff>276225</xdr:rowOff>
        </xdr:to>
        <xdr:sp macro="" textlink="">
          <xdr:nvSpPr>
            <xdr:cNvPr id="159873" name="Check Box 129" hidden="1">
              <a:extLst>
                <a:ext uri="{63B3BB69-23CF-44E3-9099-C40C66FF867C}">
                  <a14:compatExt spid="_x0000_s159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89</xdr:row>
          <xdr:rowOff>247650</xdr:rowOff>
        </xdr:from>
        <xdr:to>
          <xdr:col>0</xdr:col>
          <xdr:colOff>419100</xdr:colOff>
          <xdr:row>90</xdr:row>
          <xdr:rowOff>276225</xdr:rowOff>
        </xdr:to>
        <xdr:sp macro="" textlink="">
          <xdr:nvSpPr>
            <xdr:cNvPr id="159874" name="Check Box 130" hidden="1">
              <a:extLst>
                <a:ext uri="{63B3BB69-23CF-44E3-9099-C40C66FF867C}">
                  <a14:compatExt spid="_x0000_s159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90</xdr:row>
          <xdr:rowOff>257175</xdr:rowOff>
        </xdr:from>
        <xdr:to>
          <xdr:col>0</xdr:col>
          <xdr:colOff>419100</xdr:colOff>
          <xdr:row>91</xdr:row>
          <xdr:rowOff>276225</xdr:rowOff>
        </xdr:to>
        <xdr:sp macro="" textlink="">
          <xdr:nvSpPr>
            <xdr:cNvPr id="159875" name="Check Box 131" hidden="1">
              <a:extLst>
                <a:ext uri="{63B3BB69-23CF-44E3-9099-C40C66FF867C}">
                  <a14:compatExt spid="_x0000_s159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90</xdr:row>
          <xdr:rowOff>257175</xdr:rowOff>
        </xdr:from>
        <xdr:to>
          <xdr:col>2</xdr:col>
          <xdr:colOff>428625</xdr:colOff>
          <xdr:row>91</xdr:row>
          <xdr:rowOff>276225</xdr:rowOff>
        </xdr:to>
        <xdr:sp macro="" textlink="">
          <xdr:nvSpPr>
            <xdr:cNvPr id="159876" name="Check Box 132" hidden="1">
              <a:extLst>
                <a:ext uri="{63B3BB69-23CF-44E3-9099-C40C66FF867C}">
                  <a14:compatExt spid="_x0000_s159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91</xdr:row>
          <xdr:rowOff>247650</xdr:rowOff>
        </xdr:from>
        <xdr:to>
          <xdr:col>1</xdr:col>
          <xdr:colOff>428625</xdr:colOff>
          <xdr:row>92</xdr:row>
          <xdr:rowOff>276225</xdr:rowOff>
        </xdr:to>
        <xdr:sp macro="" textlink="">
          <xdr:nvSpPr>
            <xdr:cNvPr id="159877" name="Check Box 133" hidden="1">
              <a:extLst>
                <a:ext uri="{63B3BB69-23CF-44E3-9099-C40C66FF867C}">
                  <a14:compatExt spid="_x0000_s1598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91</xdr:row>
          <xdr:rowOff>247650</xdr:rowOff>
        </xdr:from>
        <xdr:to>
          <xdr:col>0</xdr:col>
          <xdr:colOff>419100</xdr:colOff>
          <xdr:row>92</xdr:row>
          <xdr:rowOff>276225</xdr:rowOff>
        </xdr:to>
        <xdr:sp macro="" textlink="">
          <xdr:nvSpPr>
            <xdr:cNvPr id="159878" name="Check Box 134" hidden="1">
              <a:extLst>
                <a:ext uri="{63B3BB69-23CF-44E3-9099-C40C66FF867C}">
                  <a14:compatExt spid="_x0000_s159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92</xdr:row>
          <xdr:rowOff>266700</xdr:rowOff>
        </xdr:from>
        <xdr:to>
          <xdr:col>1</xdr:col>
          <xdr:colOff>428625</xdr:colOff>
          <xdr:row>93</xdr:row>
          <xdr:rowOff>285750</xdr:rowOff>
        </xdr:to>
        <xdr:sp macro="" textlink="">
          <xdr:nvSpPr>
            <xdr:cNvPr id="159879" name="Check Box 135" hidden="1">
              <a:extLst>
                <a:ext uri="{63B3BB69-23CF-44E3-9099-C40C66FF867C}">
                  <a14:compatExt spid="_x0000_s1598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92</xdr:row>
          <xdr:rowOff>266700</xdr:rowOff>
        </xdr:from>
        <xdr:to>
          <xdr:col>0</xdr:col>
          <xdr:colOff>419100</xdr:colOff>
          <xdr:row>93</xdr:row>
          <xdr:rowOff>285750</xdr:rowOff>
        </xdr:to>
        <xdr:sp macro="" textlink="">
          <xdr:nvSpPr>
            <xdr:cNvPr id="159880" name="Check Box 136" hidden="1">
              <a:extLst>
                <a:ext uri="{63B3BB69-23CF-44E3-9099-C40C66FF867C}">
                  <a14:compatExt spid="_x0000_s1598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88</xdr:row>
          <xdr:rowOff>257175</xdr:rowOff>
        </xdr:from>
        <xdr:to>
          <xdr:col>1</xdr:col>
          <xdr:colOff>428625</xdr:colOff>
          <xdr:row>89</xdr:row>
          <xdr:rowOff>276225</xdr:rowOff>
        </xdr:to>
        <xdr:sp macro="" textlink="">
          <xdr:nvSpPr>
            <xdr:cNvPr id="159881" name="Check Box 137" hidden="1">
              <a:extLst>
                <a:ext uri="{63B3BB69-23CF-44E3-9099-C40C66FF867C}">
                  <a14:compatExt spid="_x0000_s159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88</xdr:row>
          <xdr:rowOff>257175</xdr:rowOff>
        </xdr:from>
        <xdr:to>
          <xdr:col>0</xdr:col>
          <xdr:colOff>419100</xdr:colOff>
          <xdr:row>89</xdr:row>
          <xdr:rowOff>276225</xdr:rowOff>
        </xdr:to>
        <xdr:sp macro="" textlink="">
          <xdr:nvSpPr>
            <xdr:cNvPr id="159882" name="Check Box 138" hidden="1">
              <a:extLst>
                <a:ext uri="{63B3BB69-23CF-44E3-9099-C40C66FF867C}">
                  <a14:compatExt spid="_x0000_s1598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87</xdr:row>
          <xdr:rowOff>266700</xdr:rowOff>
        </xdr:from>
        <xdr:to>
          <xdr:col>1</xdr:col>
          <xdr:colOff>428625</xdr:colOff>
          <xdr:row>88</xdr:row>
          <xdr:rowOff>285750</xdr:rowOff>
        </xdr:to>
        <xdr:sp macro="" textlink="">
          <xdr:nvSpPr>
            <xdr:cNvPr id="159883" name="Check Box 139" hidden="1">
              <a:extLst>
                <a:ext uri="{63B3BB69-23CF-44E3-9099-C40C66FF867C}">
                  <a14:compatExt spid="_x0000_s1598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87</xdr:row>
          <xdr:rowOff>266700</xdr:rowOff>
        </xdr:from>
        <xdr:to>
          <xdr:col>0</xdr:col>
          <xdr:colOff>419100</xdr:colOff>
          <xdr:row>88</xdr:row>
          <xdr:rowOff>285750</xdr:rowOff>
        </xdr:to>
        <xdr:sp macro="" textlink="">
          <xdr:nvSpPr>
            <xdr:cNvPr id="159884" name="Check Box 140" hidden="1">
              <a:extLst>
                <a:ext uri="{63B3BB69-23CF-44E3-9099-C40C66FF867C}">
                  <a14:compatExt spid="_x0000_s1598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8</xdr:row>
          <xdr:rowOff>0</xdr:rowOff>
        </xdr:from>
        <xdr:to>
          <xdr:col>1</xdr:col>
          <xdr:colOff>0</xdr:colOff>
          <xdr:row>9</xdr:row>
          <xdr:rowOff>9525</xdr:rowOff>
        </xdr:to>
        <xdr:sp macro="" textlink="">
          <xdr:nvSpPr>
            <xdr:cNvPr id="159888" name="Check Box 144" hidden="1">
              <a:extLst>
                <a:ext uri="{63B3BB69-23CF-44E3-9099-C40C66FF867C}">
                  <a14:compatExt spid="_x0000_s1598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11</xdr:row>
          <xdr:rowOff>0</xdr:rowOff>
        </xdr:from>
        <xdr:to>
          <xdr:col>1</xdr:col>
          <xdr:colOff>447675</xdr:colOff>
          <xdr:row>12</xdr:row>
          <xdr:rowOff>19050</xdr:rowOff>
        </xdr:to>
        <xdr:sp macro="" textlink="">
          <xdr:nvSpPr>
            <xdr:cNvPr id="159897" name="Check Box 153" hidden="1">
              <a:extLst>
                <a:ext uri="{63B3BB69-23CF-44E3-9099-C40C66FF867C}">
                  <a14:compatExt spid="_x0000_s159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12</xdr:row>
          <xdr:rowOff>19050</xdr:rowOff>
        </xdr:from>
        <xdr:to>
          <xdr:col>2</xdr:col>
          <xdr:colOff>428625</xdr:colOff>
          <xdr:row>13</xdr:row>
          <xdr:rowOff>38100</xdr:rowOff>
        </xdr:to>
        <xdr:sp macro="" textlink="">
          <xdr:nvSpPr>
            <xdr:cNvPr id="159898" name="Check Box 154" hidden="1">
              <a:extLst>
                <a:ext uri="{63B3BB69-23CF-44E3-9099-C40C66FF867C}">
                  <a14:compatExt spid="_x0000_s159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19</xdr:row>
          <xdr:rowOff>238125</xdr:rowOff>
        </xdr:from>
        <xdr:to>
          <xdr:col>2</xdr:col>
          <xdr:colOff>428625</xdr:colOff>
          <xdr:row>20</xdr:row>
          <xdr:rowOff>276225</xdr:rowOff>
        </xdr:to>
        <xdr:sp macro="" textlink="">
          <xdr:nvSpPr>
            <xdr:cNvPr id="159901" name="Check Box 157" hidden="1">
              <a:extLst>
                <a:ext uri="{63B3BB69-23CF-44E3-9099-C40C66FF867C}">
                  <a14:compatExt spid="_x0000_s159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20</xdr:row>
          <xdr:rowOff>238125</xdr:rowOff>
        </xdr:from>
        <xdr:to>
          <xdr:col>2</xdr:col>
          <xdr:colOff>428625</xdr:colOff>
          <xdr:row>21</xdr:row>
          <xdr:rowOff>276225</xdr:rowOff>
        </xdr:to>
        <xdr:sp macro="" textlink="">
          <xdr:nvSpPr>
            <xdr:cNvPr id="159902" name="Check Box 158" hidden="1">
              <a:extLst>
                <a:ext uri="{63B3BB69-23CF-44E3-9099-C40C66FF867C}">
                  <a14:compatExt spid="_x0000_s159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19</xdr:row>
          <xdr:rowOff>238125</xdr:rowOff>
        </xdr:from>
        <xdr:to>
          <xdr:col>1</xdr:col>
          <xdr:colOff>438150</xdr:colOff>
          <xdr:row>20</xdr:row>
          <xdr:rowOff>276225</xdr:rowOff>
        </xdr:to>
        <xdr:sp macro="" textlink="">
          <xdr:nvSpPr>
            <xdr:cNvPr id="159903" name="Check Box 159" hidden="1">
              <a:extLst>
                <a:ext uri="{63B3BB69-23CF-44E3-9099-C40C66FF867C}">
                  <a14:compatExt spid="_x0000_s159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19</xdr:row>
          <xdr:rowOff>238125</xdr:rowOff>
        </xdr:from>
        <xdr:to>
          <xdr:col>1</xdr:col>
          <xdr:colOff>0</xdr:colOff>
          <xdr:row>20</xdr:row>
          <xdr:rowOff>276225</xdr:rowOff>
        </xdr:to>
        <xdr:sp macro="" textlink="">
          <xdr:nvSpPr>
            <xdr:cNvPr id="159904" name="Check Box 160" hidden="1">
              <a:extLst>
                <a:ext uri="{63B3BB69-23CF-44E3-9099-C40C66FF867C}">
                  <a14:compatExt spid="_x0000_s159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20</xdr:row>
          <xdr:rowOff>238125</xdr:rowOff>
        </xdr:from>
        <xdr:to>
          <xdr:col>1</xdr:col>
          <xdr:colOff>438150</xdr:colOff>
          <xdr:row>21</xdr:row>
          <xdr:rowOff>276225</xdr:rowOff>
        </xdr:to>
        <xdr:sp macro="" textlink="">
          <xdr:nvSpPr>
            <xdr:cNvPr id="159905" name="Check Box 161" hidden="1">
              <a:extLst>
                <a:ext uri="{63B3BB69-23CF-44E3-9099-C40C66FF867C}">
                  <a14:compatExt spid="_x0000_s159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20</xdr:row>
          <xdr:rowOff>238125</xdr:rowOff>
        </xdr:from>
        <xdr:to>
          <xdr:col>1</xdr:col>
          <xdr:colOff>0</xdr:colOff>
          <xdr:row>21</xdr:row>
          <xdr:rowOff>276225</xdr:rowOff>
        </xdr:to>
        <xdr:sp macro="" textlink="">
          <xdr:nvSpPr>
            <xdr:cNvPr id="159906" name="Check Box 162" hidden="1">
              <a:extLst>
                <a:ext uri="{63B3BB69-23CF-44E3-9099-C40C66FF867C}">
                  <a14:compatExt spid="_x0000_s1599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33</xdr:row>
          <xdr:rowOff>0</xdr:rowOff>
        </xdr:from>
        <xdr:to>
          <xdr:col>2</xdr:col>
          <xdr:colOff>438150</xdr:colOff>
          <xdr:row>34</xdr:row>
          <xdr:rowOff>28575</xdr:rowOff>
        </xdr:to>
        <xdr:sp macro="" textlink="">
          <xdr:nvSpPr>
            <xdr:cNvPr id="159907" name="Check Box 163" hidden="1">
              <a:extLst>
                <a:ext uri="{63B3BB69-23CF-44E3-9099-C40C66FF867C}">
                  <a14:compatExt spid="_x0000_s1599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33</xdr:row>
          <xdr:rowOff>266700</xdr:rowOff>
        </xdr:from>
        <xdr:to>
          <xdr:col>2</xdr:col>
          <xdr:colOff>438150</xdr:colOff>
          <xdr:row>35</xdr:row>
          <xdr:rowOff>0</xdr:rowOff>
        </xdr:to>
        <xdr:sp macro="" textlink="">
          <xdr:nvSpPr>
            <xdr:cNvPr id="159908" name="Check Box 164" hidden="1">
              <a:extLst>
                <a:ext uri="{63B3BB69-23CF-44E3-9099-C40C66FF867C}">
                  <a14:compatExt spid="_x0000_s1599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33</xdr:row>
          <xdr:rowOff>0</xdr:rowOff>
        </xdr:from>
        <xdr:to>
          <xdr:col>1</xdr:col>
          <xdr:colOff>438150</xdr:colOff>
          <xdr:row>34</xdr:row>
          <xdr:rowOff>28575</xdr:rowOff>
        </xdr:to>
        <xdr:sp macro="" textlink="">
          <xdr:nvSpPr>
            <xdr:cNvPr id="159909" name="Check Box 165" hidden="1">
              <a:extLst>
                <a:ext uri="{63B3BB69-23CF-44E3-9099-C40C66FF867C}">
                  <a14:compatExt spid="_x0000_s1599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33</xdr:row>
          <xdr:rowOff>0</xdr:rowOff>
        </xdr:from>
        <xdr:to>
          <xdr:col>0</xdr:col>
          <xdr:colOff>428625</xdr:colOff>
          <xdr:row>34</xdr:row>
          <xdr:rowOff>28575</xdr:rowOff>
        </xdr:to>
        <xdr:sp macro="" textlink="">
          <xdr:nvSpPr>
            <xdr:cNvPr id="159910" name="Check Box 166" hidden="1">
              <a:extLst>
                <a:ext uri="{63B3BB69-23CF-44E3-9099-C40C66FF867C}">
                  <a14:compatExt spid="_x0000_s1599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33</xdr:row>
          <xdr:rowOff>266700</xdr:rowOff>
        </xdr:from>
        <xdr:to>
          <xdr:col>1</xdr:col>
          <xdr:colOff>438150</xdr:colOff>
          <xdr:row>35</xdr:row>
          <xdr:rowOff>0</xdr:rowOff>
        </xdr:to>
        <xdr:sp macro="" textlink="">
          <xdr:nvSpPr>
            <xdr:cNvPr id="159911" name="Check Box 167" hidden="1">
              <a:extLst>
                <a:ext uri="{63B3BB69-23CF-44E3-9099-C40C66FF867C}">
                  <a14:compatExt spid="_x0000_s1599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33</xdr:row>
          <xdr:rowOff>266700</xdr:rowOff>
        </xdr:from>
        <xdr:to>
          <xdr:col>0</xdr:col>
          <xdr:colOff>428625</xdr:colOff>
          <xdr:row>35</xdr:row>
          <xdr:rowOff>0</xdr:rowOff>
        </xdr:to>
        <xdr:sp macro="" textlink="">
          <xdr:nvSpPr>
            <xdr:cNvPr id="159912" name="Check Box 168" hidden="1">
              <a:extLst>
                <a:ext uri="{63B3BB69-23CF-44E3-9099-C40C66FF867C}">
                  <a14:compatExt spid="_x0000_s1599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34</xdr:row>
          <xdr:rowOff>238125</xdr:rowOff>
        </xdr:from>
        <xdr:to>
          <xdr:col>2</xdr:col>
          <xdr:colOff>438150</xdr:colOff>
          <xdr:row>35</xdr:row>
          <xdr:rowOff>266700</xdr:rowOff>
        </xdr:to>
        <xdr:sp macro="" textlink="">
          <xdr:nvSpPr>
            <xdr:cNvPr id="159913" name="Check Box 169" hidden="1">
              <a:extLst>
                <a:ext uri="{63B3BB69-23CF-44E3-9099-C40C66FF867C}">
                  <a14:compatExt spid="_x0000_s1599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35</xdr:row>
          <xdr:rowOff>219075</xdr:rowOff>
        </xdr:from>
        <xdr:to>
          <xdr:col>2</xdr:col>
          <xdr:colOff>438150</xdr:colOff>
          <xdr:row>36</xdr:row>
          <xdr:rowOff>247650</xdr:rowOff>
        </xdr:to>
        <xdr:sp macro="" textlink="">
          <xdr:nvSpPr>
            <xdr:cNvPr id="159914" name="Check Box 170" hidden="1">
              <a:extLst>
                <a:ext uri="{63B3BB69-23CF-44E3-9099-C40C66FF867C}">
                  <a14:compatExt spid="_x0000_s1599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34</xdr:row>
          <xdr:rowOff>238125</xdr:rowOff>
        </xdr:from>
        <xdr:to>
          <xdr:col>1</xdr:col>
          <xdr:colOff>438150</xdr:colOff>
          <xdr:row>35</xdr:row>
          <xdr:rowOff>266700</xdr:rowOff>
        </xdr:to>
        <xdr:sp macro="" textlink="">
          <xdr:nvSpPr>
            <xdr:cNvPr id="159915" name="Check Box 171" hidden="1">
              <a:extLst>
                <a:ext uri="{63B3BB69-23CF-44E3-9099-C40C66FF867C}">
                  <a14:compatExt spid="_x0000_s1599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34</xdr:row>
          <xdr:rowOff>238125</xdr:rowOff>
        </xdr:from>
        <xdr:to>
          <xdr:col>0</xdr:col>
          <xdr:colOff>428625</xdr:colOff>
          <xdr:row>35</xdr:row>
          <xdr:rowOff>266700</xdr:rowOff>
        </xdr:to>
        <xdr:sp macro="" textlink="">
          <xdr:nvSpPr>
            <xdr:cNvPr id="159916" name="Check Box 172" hidden="1">
              <a:extLst>
                <a:ext uri="{63B3BB69-23CF-44E3-9099-C40C66FF867C}">
                  <a14:compatExt spid="_x0000_s1599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35</xdr:row>
          <xdr:rowOff>219075</xdr:rowOff>
        </xdr:from>
        <xdr:to>
          <xdr:col>1</xdr:col>
          <xdr:colOff>438150</xdr:colOff>
          <xdr:row>36</xdr:row>
          <xdr:rowOff>247650</xdr:rowOff>
        </xdr:to>
        <xdr:sp macro="" textlink="">
          <xdr:nvSpPr>
            <xdr:cNvPr id="159917" name="Check Box 173" hidden="1">
              <a:extLst>
                <a:ext uri="{63B3BB69-23CF-44E3-9099-C40C66FF867C}">
                  <a14:compatExt spid="_x0000_s1599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35</xdr:row>
          <xdr:rowOff>219075</xdr:rowOff>
        </xdr:from>
        <xdr:to>
          <xdr:col>0</xdr:col>
          <xdr:colOff>428625</xdr:colOff>
          <xdr:row>36</xdr:row>
          <xdr:rowOff>247650</xdr:rowOff>
        </xdr:to>
        <xdr:sp macro="" textlink="">
          <xdr:nvSpPr>
            <xdr:cNvPr id="159918" name="Check Box 174" hidden="1">
              <a:extLst>
                <a:ext uri="{63B3BB69-23CF-44E3-9099-C40C66FF867C}">
                  <a14:compatExt spid="_x0000_s1599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36</xdr:row>
          <xdr:rowOff>219075</xdr:rowOff>
        </xdr:from>
        <xdr:to>
          <xdr:col>2</xdr:col>
          <xdr:colOff>438150</xdr:colOff>
          <xdr:row>37</xdr:row>
          <xdr:rowOff>257175</xdr:rowOff>
        </xdr:to>
        <xdr:sp macro="" textlink="">
          <xdr:nvSpPr>
            <xdr:cNvPr id="159919" name="Check Box 175" hidden="1">
              <a:extLst>
                <a:ext uri="{63B3BB69-23CF-44E3-9099-C40C66FF867C}">
                  <a14:compatExt spid="_x0000_s1599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37</xdr:row>
          <xdr:rowOff>209550</xdr:rowOff>
        </xdr:from>
        <xdr:to>
          <xdr:col>2</xdr:col>
          <xdr:colOff>438150</xdr:colOff>
          <xdr:row>38</xdr:row>
          <xdr:rowOff>247650</xdr:rowOff>
        </xdr:to>
        <xdr:sp macro="" textlink="">
          <xdr:nvSpPr>
            <xdr:cNvPr id="159920" name="Check Box 176" hidden="1">
              <a:extLst>
                <a:ext uri="{63B3BB69-23CF-44E3-9099-C40C66FF867C}">
                  <a14:compatExt spid="_x0000_s1599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36</xdr:row>
          <xdr:rowOff>219075</xdr:rowOff>
        </xdr:from>
        <xdr:to>
          <xdr:col>1</xdr:col>
          <xdr:colOff>438150</xdr:colOff>
          <xdr:row>37</xdr:row>
          <xdr:rowOff>257175</xdr:rowOff>
        </xdr:to>
        <xdr:sp macro="" textlink="">
          <xdr:nvSpPr>
            <xdr:cNvPr id="159921" name="Check Box 177" hidden="1">
              <a:extLst>
                <a:ext uri="{63B3BB69-23CF-44E3-9099-C40C66FF867C}">
                  <a14:compatExt spid="_x0000_s1599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36</xdr:row>
          <xdr:rowOff>219075</xdr:rowOff>
        </xdr:from>
        <xdr:to>
          <xdr:col>0</xdr:col>
          <xdr:colOff>428625</xdr:colOff>
          <xdr:row>37</xdr:row>
          <xdr:rowOff>257175</xdr:rowOff>
        </xdr:to>
        <xdr:sp macro="" textlink="">
          <xdr:nvSpPr>
            <xdr:cNvPr id="159922" name="Check Box 178" hidden="1">
              <a:extLst>
                <a:ext uri="{63B3BB69-23CF-44E3-9099-C40C66FF867C}">
                  <a14:compatExt spid="_x0000_s1599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37</xdr:row>
          <xdr:rowOff>209550</xdr:rowOff>
        </xdr:from>
        <xdr:to>
          <xdr:col>1</xdr:col>
          <xdr:colOff>438150</xdr:colOff>
          <xdr:row>38</xdr:row>
          <xdr:rowOff>238125</xdr:rowOff>
        </xdr:to>
        <xdr:sp macro="" textlink="">
          <xdr:nvSpPr>
            <xdr:cNvPr id="159923" name="Check Box 179" hidden="1">
              <a:extLst>
                <a:ext uri="{63B3BB69-23CF-44E3-9099-C40C66FF867C}">
                  <a14:compatExt spid="_x0000_s159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37</xdr:row>
          <xdr:rowOff>209550</xdr:rowOff>
        </xdr:from>
        <xdr:to>
          <xdr:col>0</xdr:col>
          <xdr:colOff>428625</xdr:colOff>
          <xdr:row>38</xdr:row>
          <xdr:rowOff>238125</xdr:rowOff>
        </xdr:to>
        <xdr:sp macro="" textlink="">
          <xdr:nvSpPr>
            <xdr:cNvPr id="159924" name="Check Box 180" hidden="1">
              <a:extLst>
                <a:ext uri="{63B3BB69-23CF-44E3-9099-C40C66FF867C}">
                  <a14:compatExt spid="_x0000_s159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40</xdr:row>
          <xdr:rowOff>19050</xdr:rowOff>
        </xdr:from>
        <xdr:to>
          <xdr:col>2</xdr:col>
          <xdr:colOff>438150</xdr:colOff>
          <xdr:row>41</xdr:row>
          <xdr:rowOff>38100</xdr:rowOff>
        </xdr:to>
        <xdr:sp macro="" textlink="">
          <xdr:nvSpPr>
            <xdr:cNvPr id="159926" name="Check Box 182" hidden="1">
              <a:extLst>
                <a:ext uri="{63B3BB69-23CF-44E3-9099-C40C66FF867C}">
                  <a14:compatExt spid="_x0000_s1599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40</xdr:row>
          <xdr:rowOff>19050</xdr:rowOff>
        </xdr:from>
        <xdr:to>
          <xdr:col>1</xdr:col>
          <xdr:colOff>428625</xdr:colOff>
          <xdr:row>41</xdr:row>
          <xdr:rowOff>38100</xdr:rowOff>
        </xdr:to>
        <xdr:sp macro="" textlink="">
          <xdr:nvSpPr>
            <xdr:cNvPr id="159929" name="Check Box 185" hidden="1">
              <a:extLst>
                <a:ext uri="{63B3BB69-23CF-44E3-9099-C40C66FF867C}">
                  <a14:compatExt spid="_x0000_s1599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40</xdr:row>
          <xdr:rowOff>19050</xdr:rowOff>
        </xdr:from>
        <xdr:to>
          <xdr:col>0</xdr:col>
          <xdr:colOff>428625</xdr:colOff>
          <xdr:row>41</xdr:row>
          <xdr:rowOff>38100</xdr:rowOff>
        </xdr:to>
        <xdr:sp macro="" textlink="">
          <xdr:nvSpPr>
            <xdr:cNvPr id="159930" name="Check Box 186" hidden="1">
              <a:extLst>
                <a:ext uri="{63B3BB69-23CF-44E3-9099-C40C66FF867C}">
                  <a14:compatExt spid="_x0000_s159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46</xdr:row>
          <xdr:rowOff>276225</xdr:rowOff>
        </xdr:from>
        <xdr:to>
          <xdr:col>2</xdr:col>
          <xdr:colOff>438150</xdr:colOff>
          <xdr:row>48</xdr:row>
          <xdr:rowOff>0</xdr:rowOff>
        </xdr:to>
        <xdr:sp macro="" textlink="">
          <xdr:nvSpPr>
            <xdr:cNvPr id="159940" name="Check Box 196" hidden="1">
              <a:extLst>
                <a:ext uri="{63B3BB69-23CF-44E3-9099-C40C66FF867C}">
                  <a14:compatExt spid="_x0000_s1599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46</xdr:row>
          <xdr:rowOff>276225</xdr:rowOff>
        </xdr:from>
        <xdr:to>
          <xdr:col>1</xdr:col>
          <xdr:colOff>428625</xdr:colOff>
          <xdr:row>48</xdr:row>
          <xdr:rowOff>0</xdr:rowOff>
        </xdr:to>
        <xdr:sp macro="" textlink="">
          <xdr:nvSpPr>
            <xdr:cNvPr id="159941" name="Check Box 197" hidden="1">
              <a:extLst>
                <a:ext uri="{63B3BB69-23CF-44E3-9099-C40C66FF867C}">
                  <a14:compatExt spid="_x0000_s1599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46</xdr:row>
          <xdr:rowOff>276225</xdr:rowOff>
        </xdr:from>
        <xdr:to>
          <xdr:col>0</xdr:col>
          <xdr:colOff>428625</xdr:colOff>
          <xdr:row>48</xdr:row>
          <xdr:rowOff>0</xdr:rowOff>
        </xdr:to>
        <xdr:sp macro="" textlink="">
          <xdr:nvSpPr>
            <xdr:cNvPr id="159942" name="Check Box 198" hidden="1">
              <a:extLst>
                <a:ext uri="{63B3BB69-23CF-44E3-9099-C40C66FF867C}">
                  <a14:compatExt spid="_x0000_s1599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48</xdr:row>
          <xdr:rowOff>19050</xdr:rowOff>
        </xdr:from>
        <xdr:to>
          <xdr:col>2</xdr:col>
          <xdr:colOff>438150</xdr:colOff>
          <xdr:row>49</xdr:row>
          <xdr:rowOff>38100</xdr:rowOff>
        </xdr:to>
        <xdr:sp macro="" textlink="">
          <xdr:nvSpPr>
            <xdr:cNvPr id="159946" name="Check Box 202" hidden="1">
              <a:extLst>
                <a:ext uri="{63B3BB69-23CF-44E3-9099-C40C66FF867C}">
                  <a14:compatExt spid="_x0000_s159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48</xdr:row>
          <xdr:rowOff>19050</xdr:rowOff>
        </xdr:from>
        <xdr:to>
          <xdr:col>1</xdr:col>
          <xdr:colOff>428625</xdr:colOff>
          <xdr:row>49</xdr:row>
          <xdr:rowOff>38100</xdr:rowOff>
        </xdr:to>
        <xdr:sp macro="" textlink="">
          <xdr:nvSpPr>
            <xdr:cNvPr id="159947" name="Check Box 203" hidden="1">
              <a:extLst>
                <a:ext uri="{63B3BB69-23CF-44E3-9099-C40C66FF867C}">
                  <a14:compatExt spid="_x0000_s159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48</xdr:row>
          <xdr:rowOff>19050</xdr:rowOff>
        </xdr:from>
        <xdr:to>
          <xdr:col>0</xdr:col>
          <xdr:colOff>428625</xdr:colOff>
          <xdr:row>49</xdr:row>
          <xdr:rowOff>38100</xdr:rowOff>
        </xdr:to>
        <xdr:sp macro="" textlink="">
          <xdr:nvSpPr>
            <xdr:cNvPr id="159948" name="Check Box 204" hidden="1">
              <a:extLst>
                <a:ext uri="{63B3BB69-23CF-44E3-9099-C40C66FF867C}">
                  <a14:compatExt spid="_x0000_s159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64</xdr:row>
          <xdr:rowOff>0</xdr:rowOff>
        </xdr:from>
        <xdr:to>
          <xdr:col>2</xdr:col>
          <xdr:colOff>438150</xdr:colOff>
          <xdr:row>65</xdr:row>
          <xdr:rowOff>19050</xdr:rowOff>
        </xdr:to>
        <xdr:sp macro="" textlink="">
          <xdr:nvSpPr>
            <xdr:cNvPr id="159949" name="Check Box 205" hidden="1">
              <a:extLst>
                <a:ext uri="{63B3BB69-23CF-44E3-9099-C40C66FF867C}">
                  <a14:compatExt spid="_x0000_s159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64</xdr:row>
          <xdr:rowOff>0</xdr:rowOff>
        </xdr:from>
        <xdr:to>
          <xdr:col>2</xdr:col>
          <xdr:colOff>9525</xdr:colOff>
          <xdr:row>65</xdr:row>
          <xdr:rowOff>19050</xdr:rowOff>
        </xdr:to>
        <xdr:sp macro="" textlink="">
          <xdr:nvSpPr>
            <xdr:cNvPr id="159950" name="Check Box 206" hidden="1">
              <a:extLst>
                <a:ext uri="{63B3BB69-23CF-44E3-9099-C40C66FF867C}">
                  <a14:compatExt spid="_x0000_s159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64</xdr:row>
          <xdr:rowOff>0</xdr:rowOff>
        </xdr:from>
        <xdr:to>
          <xdr:col>1</xdr:col>
          <xdr:colOff>0</xdr:colOff>
          <xdr:row>65</xdr:row>
          <xdr:rowOff>19050</xdr:rowOff>
        </xdr:to>
        <xdr:sp macro="" textlink="">
          <xdr:nvSpPr>
            <xdr:cNvPr id="159951" name="Check Box 207" hidden="1">
              <a:extLst>
                <a:ext uri="{63B3BB69-23CF-44E3-9099-C40C66FF867C}">
                  <a14:compatExt spid="_x0000_s159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65</xdr:row>
          <xdr:rowOff>276225</xdr:rowOff>
        </xdr:from>
        <xdr:to>
          <xdr:col>2</xdr:col>
          <xdr:colOff>438150</xdr:colOff>
          <xdr:row>67</xdr:row>
          <xdr:rowOff>0</xdr:rowOff>
        </xdr:to>
        <xdr:sp macro="" textlink="">
          <xdr:nvSpPr>
            <xdr:cNvPr id="159955" name="Check Box 211" hidden="1">
              <a:extLst>
                <a:ext uri="{63B3BB69-23CF-44E3-9099-C40C66FF867C}">
                  <a14:compatExt spid="_x0000_s159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65</xdr:row>
          <xdr:rowOff>276225</xdr:rowOff>
        </xdr:from>
        <xdr:to>
          <xdr:col>2</xdr:col>
          <xdr:colOff>9525</xdr:colOff>
          <xdr:row>67</xdr:row>
          <xdr:rowOff>0</xdr:rowOff>
        </xdr:to>
        <xdr:sp macro="" textlink="">
          <xdr:nvSpPr>
            <xdr:cNvPr id="159956" name="Check Box 212" hidden="1">
              <a:extLst>
                <a:ext uri="{63B3BB69-23CF-44E3-9099-C40C66FF867C}">
                  <a14:compatExt spid="_x0000_s1599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133350</xdr:colOff>
          <xdr:row>65</xdr:row>
          <xdr:rowOff>276225</xdr:rowOff>
        </xdr:from>
        <xdr:to>
          <xdr:col>1</xdr:col>
          <xdr:colOff>0</xdr:colOff>
          <xdr:row>67</xdr:row>
          <xdr:rowOff>0</xdr:rowOff>
        </xdr:to>
        <xdr:sp macro="" textlink="">
          <xdr:nvSpPr>
            <xdr:cNvPr id="159957" name="Check Box 213" hidden="1">
              <a:extLst>
                <a:ext uri="{63B3BB69-23CF-44E3-9099-C40C66FF867C}">
                  <a14:compatExt spid="_x0000_s1599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15</xdr:row>
          <xdr:rowOff>228600</xdr:rowOff>
        </xdr:from>
        <xdr:to>
          <xdr:col>2</xdr:col>
          <xdr:colOff>428625</xdr:colOff>
          <xdr:row>17</xdr:row>
          <xdr:rowOff>9525</xdr:rowOff>
        </xdr:to>
        <xdr:sp macro="" textlink="">
          <xdr:nvSpPr>
            <xdr:cNvPr id="159958" name="Check Box 214" hidden="1">
              <a:extLst>
                <a:ext uri="{63B3BB69-23CF-44E3-9099-C40C66FF867C}">
                  <a14:compatExt spid="_x0000_s1599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15</xdr:row>
          <xdr:rowOff>228600</xdr:rowOff>
        </xdr:from>
        <xdr:to>
          <xdr:col>1</xdr:col>
          <xdr:colOff>447675</xdr:colOff>
          <xdr:row>17</xdr:row>
          <xdr:rowOff>9525</xdr:rowOff>
        </xdr:to>
        <xdr:sp macro="" textlink="">
          <xdr:nvSpPr>
            <xdr:cNvPr id="159959" name="Check Box 215" hidden="1">
              <a:extLst>
                <a:ext uri="{63B3BB69-23CF-44E3-9099-C40C66FF867C}">
                  <a14:compatExt spid="_x0000_s1599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15</xdr:row>
          <xdr:rowOff>228600</xdr:rowOff>
        </xdr:from>
        <xdr:to>
          <xdr:col>1</xdr:col>
          <xdr:colOff>0</xdr:colOff>
          <xdr:row>17</xdr:row>
          <xdr:rowOff>9525</xdr:rowOff>
        </xdr:to>
        <xdr:sp macro="" textlink="">
          <xdr:nvSpPr>
            <xdr:cNvPr id="159960" name="Check Box 216" hidden="1">
              <a:extLst>
                <a:ext uri="{63B3BB69-23CF-44E3-9099-C40C66FF867C}">
                  <a14:compatExt spid="_x0000_s1599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38</xdr:row>
          <xdr:rowOff>285750</xdr:rowOff>
        </xdr:from>
        <xdr:to>
          <xdr:col>2</xdr:col>
          <xdr:colOff>438150</xdr:colOff>
          <xdr:row>40</xdr:row>
          <xdr:rowOff>19050</xdr:rowOff>
        </xdr:to>
        <xdr:sp macro="" textlink="">
          <xdr:nvSpPr>
            <xdr:cNvPr id="159961" name="Check Box 217" hidden="1">
              <a:extLst>
                <a:ext uri="{63B3BB69-23CF-44E3-9099-C40C66FF867C}">
                  <a14:compatExt spid="_x0000_s1599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38</xdr:row>
          <xdr:rowOff>285750</xdr:rowOff>
        </xdr:from>
        <xdr:to>
          <xdr:col>1</xdr:col>
          <xdr:colOff>428625</xdr:colOff>
          <xdr:row>40</xdr:row>
          <xdr:rowOff>19050</xdr:rowOff>
        </xdr:to>
        <xdr:sp macro="" textlink="">
          <xdr:nvSpPr>
            <xdr:cNvPr id="159962" name="Check Box 218" hidden="1">
              <a:extLst>
                <a:ext uri="{63B3BB69-23CF-44E3-9099-C40C66FF867C}">
                  <a14:compatExt spid="_x0000_s1599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38</xdr:row>
          <xdr:rowOff>285750</xdr:rowOff>
        </xdr:from>
        <xdr:to>
          <xdr:col>0</xdr:col>
          <xdr:colOff>428625</xdr:colOff>
          <xdr:row>40</xdr:row>
          <xdr:rowOff>19050</xdr:rowOff>
        </xdr:to>
        <xdr:sp macro="" textlink="">
          <xdr:nvSpPr>
            <xdr:cNvPr id="159963" name="Check Box 219" hidden="1">
              <a:extLst>
                <a:ext uri="{63B3BB69-23CF-44E3-9099-C40C66FF867C}">
                  <a14:compatExt spid="_x0000_s1599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45</xdr:row>
          <xdr:rowOff>257175</xdr:rowOff>
        </xdr:from>
        <xdr:to>
          <xdr:col>2</xdr:col>
          <xdr:colOff>438150</xdr:colOff>
          <xdr:row>46</xdr:row>
          <xdr:rowOff>276225</xdr:rowOff>
        </xdr:to>
        <xdr:sp macro="" textlink="">
          <xdr:nvSpPr>
            <xdr:cNvPr id="159964" name="Check Box 220" hidden="1">
              <a:extLst>
                <a:ext uri="{63B3BB69-23CF-44E3-9099-C40C66FF867C}">
                  <a14:compatExt spid="_x0000_s1599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45</xdr:row>
          <xdr:rowOff>257175</xdr:rowOff>
        </xdr:from>
        <xdr:to>
          <xdr:col>1</xdr:col>
          <xdr:colOff>428625</xdr:colOff>
          <xdr:row>46</xdr:row>
          <xdr:rowOff>276225</xdr:rowOff>
        </xdr:to>
        <xdr:sp macro="" textlink="">
          <xdr:nvSpPr>
            <xdr:cNvPr id="159965" name="Check Box 221" hidden="1">
              <a:extLst>
                <a:ext uri="{63B3BB69-23CF-44E3-9099-C40C66FF867C}">
                  <a14:compatExt spid="_x0000_s1599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45</xdr:row>
          <xdr:rowOff>257175</xdr:rowOff>
        </xdr:from>
        <xdr:to>
          <xdr:col>0</xdr:col>
          <xdr:colOff>428625</xdr:colOff>
          <xdr:row>46</xdr:row>
          <xdr:rowOff>276225</xdr:rowOff>
        </xdr:to>
        <xdr:sp macro="" textlink="">
          <xdr:nvSpPr>
            <xdr:cNvPr id="159966" name="Check Box 222" hidden="1">
              <a:extLst>
                <a:ext uri="{63B3BB69-23CF-44E3-9099-C40C66FF867C}">
                  <a14:compatExt spid="_x0000_s1599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40</xdr:row>
          <xdr:rowOff>276225</xdr:rowOff>
        </xdr:from>
        <xdr:to>
          <xdr:col>2</xdr:col>
          <xdr:colOff>438150</xdr:colOff>
          <xdr:row>42</xdr:row>
          <xdr:rowOff>0</xdr:rowOff>
        </xdr:to>
        <xdr:sp macro="" textlink="">
          <xdr:nvSpPr>
            <xdr:cNvPr id="159967" name="Check Box 223" hidden="1">
              <a:extLst>
                <a:ext uri="{63B3BB69-23CF-44E3-9099-C40C66FF867C}">
                  <a14:compatExt spid="_x0000_s1599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40</xdr:row>
          <xdr:rowOff>276225</xdr:rowOff>
        </xdr:from>
        <xdr:to>
          <xdr:col>1</xdr:col>
          <xdr:colOff>428625</xdr:colOff>
          <xdr:row>42</xdr:row>
          <xdr:rowOff>0</xdr:rowOff>
        </xdr:to>
        <xdr:sp macro="" textlink="">
          <xdr:nvSpPr>
            <xdr:cNvPr id="159968" name="Check Box 224" hidden="1">
              <a:extLst>
                <a:ext uri="{63B3BB69-23CF-44E3-9099-C40C66FF867C}">
                  <a14:compatExt spid="_x0000_s1599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123825</xdr:colOff>
          <xdr:row>40</xdr:row>
          <xdr:rowOff>276225</xdr:rowOff>
        </xdr:from>
        <xdr:to>
          <xdr:col>0</xdr:col>
          <xdr:colOff>428625</xdr:colOff>
          <xdr:row>42</xdr:row>
          <xdr:rowOff>0</xdr:rowOff>
        </xdr:to>
        <xdr:sp macro="" textlink="">
          <xdr:nvSpPr>
            <xdr:cNvPr id="159969" name="Check Box 225" hidden="1">
              <a:extLst>
                <a:ext uri="{63B3BB69-23CF-44E3-9099-C40C66FF867C}">
                  <a14:compatExt spid="_x0000_s15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22</xdr:col>
      <xdr:colOff>0</xdr:colOff>
      <xdr:row>10</xdr:row>
      <xdr:rowOff>0</xdr:rowOff>
    </xdr:from>
    <xdr:to>
      <xdr:col>24</xdr:col>
      <xdr:colOff>15363</xdr:colOff>
      <xdr:row>10</xdr:row>
      <xdr:rowOff>199718</xdr:rowOff>
    </xdr:to>
    <xdr:cxnSp macro="">
      <xdr:nvCxnSpPr>
        <xdr:cNvPr id="7" name="直線コネクタ 6"/>
        <xdr:cNvCxnSpPr/>
      </xdr:nvCxnSpPr>
      <xdr:spPr>
        <a:xfrm>
          <a:off x="4532056" y="1720645"/>
          <a:ext cx="2150807" cy="199718"/>
        </a:xfrm>
        <a:prstGeom prst="line">
          <a:avLst/>
        </a:prstGeom>
        <a:ln w="3175">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1287887</xdr:colOff>
      <xdr:row>13</xdr:row>
      <xdr:rowOff>13415</xdr:rowOff>
    </xdr:from>
    <xdr:to>
      <xdr:col>24</xdr:col>
      <xdr:colOff>0</xdr:colOff>
      <xdr:row>14</xdr:row>
      <xdr:rowOff>13415</xdr:rowOff>
    </xdr:to>
    <xdr:cxnSp macro="">
      <xdr:nvCxnSpPr>
        <xdr:cNvPr id="14" name="直線コネクタ 13"/>
        <xdr:cNvCxnSpPr/>
      </xdr:nvCxnSpPr>
      <xdr:spPr>
        <a:xfrm>
          <a:off x="4547852" y="1945246"/>
          <a:ext cx="2159894" cy="214648"/>
        </a:xfrm>
        <a:prstGeom prst="line">
          <a:avLst/>
        </a:prstGeom>
        <a:ln w="3175">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331177</xdr:colOff>
      <xdr:row>3</xdr:row>
      <xdr:rowOff>53265</xdr:rowOff>
    </xdr:from>
    <xdr:to>
      <xdr:col>42</xdr:col>
      <xdr:colOff>94424</xdr:colOff>
      <xdr:row>19</xdr:row>
      <xdr:rowOff>9596</xdr:rowOff>
    </xdr:to>
    <xdr:sp macro="" textlink="">
      <xdr:nvSpPr>
        <xdr:cNvPr id="12" name="角丸四角形 11"/>
        <xdr:cNvSpPr/>
      </xdr:nvSpPr>
      <xdr:spPr>
        <a:xfrm>
          <a:off x="30738749" y="741329"/>
          <a:ext cx="5943746" cy="3626002"/>
        </a:xfrm>
        <a:prstGeom prst="round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800" b="1">
              <a:solidFill>
                <a:sysClr val="windowText" lastClr="000000"/>
              </a:solidFill>
              <a:latin typeface="游ゴシック Medium" panose="020B0500000000000000" pitchFamily="50" charset="-128"/>
              <a:ea typeface="游ゴシック Medium" panose="020B0500000000000000" pitchFamily="50" charset="-128"/>
            </a:rPr>
            <a:t>【</a:t>
          </a:r>
          <a:r>
            <a:rPr kumimoji="1" lang="ja-JP" altLang="en-US" sz="1800" b="1">
              <a:solidFill>
                <a:sysClr val="windowText" lastClr="000000"/>
              </a:solidFill>
              <a:latin typeface="游ゴシック Medium" panose="020B0500000000000000" pitchFamily="50" charset="-128"/>
              <a:ea typeface="游ゴシック Medium" panose="020B0500000000000000" pitchFamily="50" charset="-128"/>
            </a:rPr>
            <a:t>様式アップ作業手順</a:t>
          </a:r>
          <a:r>
            <a:rPr kumimoji="1" lang="en-US" altLang="ja-JP" sz="1800" b="1">
              <a:solidFill>
                <a:sysClr val="windowText" lastClr="000000"/>
              </a:solidFill>
              <a:latin typeface="游ゴシック Medium" panose="020B0500000000000000" pitchFamily="50" charset="-128"/>
              <a:ea typeface="游ゴシック Medium" panose="020B0500000000000000" pitchFamily="50" charset="-128"/>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1.</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テスト用データが残っていないか確認</a:t>
          </a:r>
          <a:endPar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2.</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一覧表のフッターの日付を修正する</a:t>
          </a:r>
          <a:endPar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3.</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様式</a:t>
          </a: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1</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「基礎」か「実践」の「〇」を選択して校閲でシートに保護をかける</a:t>
          </a:r>
          <a:endPar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4.</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左表のシート（基礎６号はオンライン行のみ</a:t>
          </a: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を非表示にしてファイルに基礎若しくは実践の名前を付けて保存する</a:t>
          </a:r>
          <a:endPar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600" b="1">
              <a:solidFill>
                <a:sysClr val="windowText" lastClr="000000"/>
              </a:solidFill>
              <a:latin typeface="游ゴシック Medium" panose="020B0500000000000000" pitchFamily="50" charset="-128"/>
              <a:ea typeface="游ゴシック Medium" panose="020B0500000000000000" pitchFamily="50" charset="-128"/>
            </a:rPr>
            <a:t>5.</a:t>
          </a:r>
          <a:r>
            <a:rPr kumimoji="1" lang="ja-JP" altLang="en-US" sz="1600" b="1">
              <a:solidFill>
                <a:sysClr val="windowText" lastClr="000000"/>
              </a:solidFill>
              <a:latin typeface="游ゴシック Medium" panose="020B0500000000000000" pitchFamily="50" charset="-128"/>
              <a:ea typeface="游ゴシック Medium" panose="020B0500000000000000" pitchFamily="50" charset="-128"/>
            </a:rPr>
            <a:t>ＨＰへアップする　</a:t>
          </a:r>
        </a:p>
      </xdr:txBody>
    </xdr:sp>
    <xdr:clientData/>
  </xdr:twoCellAnchor>
  <xdr:twoCellAnchor>
    <xdr:from>
      <xdr:col>12</xdr:col>
      <xdr:colOff>35718</xdr:colOff>
      <xdr:row>22</xdr:row>
      <xdr:rowOff>202406</xdr:rowOff>
    </xdr:from>
    <xdr:to>
      <xdr:col>12</xdr:col>
      <xdr:colOff>416719</xdr:colOff>
      <xdr:row>26</xdr:row>
      <xdr:rowOff>202406</xdr:rowOff>
    </xdr:to>
    <xdr:sp macro="" textlink="">
      <xdr:nvSpPr>
        <xdr:cNvPr id="8" name="右矢印 7"/>
        <xdr:cNvSpPr/>
      </xdr:nvSpPr>
      <xdr:spPr>
        <a:xfrm>
          <a:off x="15239999" y="5179219"/>
          <a:ext cx="381001" cy="904875"/>
        </a:xfrm>
        <a:prstGeom prst="rightArrow">
          <a:avLst/>
        </a:prstGeom>
        <a:solidFill>
          <a:srgbClr val="962DFF"/>
        </a:solidFill>
        <a:ln w="38100">
          <a:solidFill>
            <a:srgbClr val="8811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190501</xdr:colOff>
      <xdr:row>5</xdr:row>
      <xdr:rowOff>214305</xdr:rowOff>
    </xdr:from>
    <xdr:to>
      <xdr:col>7</xdr:col>
      <xdr:colOff>11908</xdr:colOff>
      <xdr:row>13</xdr:row>
      <xdr:rowOff>226217</xdr:rowOff>
    </xdr:to>
    <xdr:sp macro="" textlink="">
      <xdr:nvSpPr>
        <xdr:cNvPr id="18" name="正方形/長方形 17"/>
        <xdr:cNvSpPr/>
      </xdr:nvSpPr>
      <xdr:spPr>
        <a:xfrm>
          <a:off x="190501" y="1345399"/>
          <a:ext cx="10203657" cy="1821662"/>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11905</xdr:colOff>
      <xdr:row>16</xdr:row>
      <xdr:rowOff>11905</xdr:rowOff>
    </xdr:from>
    <xdr:to>
      <xdr:col>7</xdr:col>
      <xdr:colOff>23810</xdr:colOff>
      <xdr:row>20</xdr:row>
      <xdr:rowOff>226217</xdr:rowOff>
    </xdr:to>
    <xdr:sp macro="" textlink="">
      <xdr:nvSpPr>
        <xdr:cNvPr id="20" name="正方形/長方形 19"/>
        <xdr:cNvSpPr/>
      </xdr:nvSpPr>
      <xdr:spPr>
        <a:xfrm>
          <a:off x="214311" y="3631405"/>
          <a:ext cx="10191749" cy="1119187"/>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190497</xdr:colOff>
      <xdr:row>23</xdr:row>
      <xdr:rowOff>34346</xdr:rowOff>
    </xdr:from>
    <xdr:to>
      <xdr:col>7</xdr:col>
      <xdr:colOff>3397</xdr:colOff>
      <xdr:row>37</xdr:row>
      <xdr:rowOff>227340</xdr:rowOff>
    </xdr:to>
    <xdr:sp macro="" textlink="">
      <xdr:nvSpPr>
        <xdr:cNvPr id="21" name="正方形/長方形 20"/>
        <xdr:cNvSpPr/>
      </xdr:nvSpPr>
      <xdr:spPr>
        <a:xfrm>
          <a:off x="190497" y="5309498"/>
          <a:ext cx="9711356" cy="3440171"/>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190499</xdr:colOff>
      <xdr:row>3</xdr:row>
      <xdr:rowOff>11906</xdr:rowOff>
    </xdr:from>
    <xdr:to>
      <xdr:col>5</xdr:col>
      <xdr:colOff>0</xdr:colOff>
      <xdr:row>4</xdr:row>
      <xdr:rowOff>35719</xdr:rowOff>
    </xdr:to>
    <xdr:sp macro="" textlink="">
      <xdr:nvSpPr>
        <xdr:cNvPr id="22" name="正方形/長方形 21"/>
        <xdr:cNvSpPr/>
      </xdr:nvSpPr>
      <xdr:spPr>
        <a:xfrm>
          <a:off x="190499" y="690562"/>
          <a:ext cx="4607720" cy="250032"/>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325925</xdr:colOff>
      <xdr:row>6</xdr:row>
      <xdr:rowOff>217284</xdr:rowOff>
    </xdr:from>
    <xdr:to>
      <xdr:col>11</xdr:col>
      <xdr:colOff>1062108</xdr:colOff>
      <xdr:row>11</xdr:row>
      <xdr:rowOff>217284</xdr:rowOff>
    </xdr:to>
    <xdr:sp macro="" textlink="">
      <xdr:nvSpPr>
        <xdr:cNvPr id="23" name="正方形/長方形 22"/>
        <xdr:cNvSpPr/>
      </xdr:nvSpPr>
      <xdr:spPr>
        <a:xfrm>
          <a:off x="10224381" y="1593411"/>
          <a:ext cx="4260998" cy="1146772"/>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481693</xdr:colOff>
      <xdr:row>7</xdr:row>
      <xdr:rowOff>17690</xdr:rowOff>
    </xdr:from>
    <xdr:to>
      <xdr:col>15</xdr:col>
      <xdr:colOff>1186543</xdr:colOff>
      <xdr:row>13</xdr:row>
      <xdr:rowOff>224518</xdr:rowOff>
    </xdr:to>
    <xdr:sp macro="" textlink="">
      <xdr:nvSpPr>
        <xdr:cNvPr id="24" name="正方形/長方形 23"/>
        <xdr:cNvSpPr/>
      </xdr:nvSpPr>
      <xdr:spPr>
        <a:xfrm>
          <a:off x="15683593" y="1617890"/>
          <a:ext cx="3305175" cy="1578428"/>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0</xdr:colOff>
      <xdr:row>7</xdr:row>
      <xdr:rowOff>0</xdr:rowOff>
    </xdr:from>
    <xdr:to>
      <xdr:col>19</xdr:col>
      <xdr:colOff>0</xdr:colOff>
      <xdr:row>15</xdr:row>
      <xdr:rowOff>0</xdr:rowOff>
    </xdr:to>
    <xdr:sp macro="" textlink="">
      <xdr:nvSpPr>
        <xdr:cNvPr id="25" name="正方形/長方形 24"/>
        <xdr:cNvSpPr/>
      </xdr:nvSpPr>
      <xdr:spPr>
        <a:xfrm>
          <a:off x="17192625" y="1583531"/>
          <a:ext cx="2226469" cy="1809750"/>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300015</xdr:colOff>
      <xdr:row>22</xdr:row>
      <xdr:rowOff>229187</xdr:rowOff>
    </xdr:from>
    <xdr:to>
      <xdr:col>11</xdr:col>
      <xdr:colOff>1025799</xdr:colOff>
      <xdr:row>29</xdr:row>
      <xdr:rowOff>23646</xdr:rowOff>
    </xdr:to>
    <xdr:sp macro="" textlink="">
      <xdr:nvSpPr>
        <xdr:cNvPr id="26" name="正方形/長方形 25"/>
        <xdr:cNvSpPr/>
      </xdr:nvSpPr>
      <xdr:spPr>
        <a:xfrm>
          <a:off x="10198471" y="5274986"/>
          <a:ext cx="4250599" cy="1436153"/>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xdr:colOff>
      <xdr:row>33</xdr:row>
      <xdr:rowOff>440532</xdr:rowOff>
    </xdr:from>
    <xdr:to>
      <xdr:col>11</xdr:col>
      <xdr:colOff>1119186</xdr:colOff>
      <xdr:row>36</xdr:row>
      <xdr:rowOff>0</xdr:rowOff>
    </xdr:to>
    <xdr:sp macro="" textlink="">
      <xdr:nvSpPr>
        <xdr:cNvPr id="27" name="正方形/長方形 26"/>
        <xdr:cNvSpPr/>
      </xdr:nvSpPr>
      <xdr:spPr>
        <a:xfrm>
          <a:off x="10739437" y="8155782"/>
          <a:ext cx="4464843" cy="464343"/>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488167</xdr:colOff>
      <xdr:row>34</xdr:row>
      <xdr:rowOff>4763</xdr:rowOff>
    </xdr:from>
    <xdr:to>
      <xdr:col>20</xdr:col>
      <xdr:colOff>35717</xdr:colOff>
      <xdr:row>54</xdr:row>
      <xdr:rowOff>11906</xdr:rowOff>
    </xdr:to>
    <xdr:grpSp>
      <xdr:nvGrpSpPr>
        <xdr:cNvPr id="9" name="グループ化 8"/>
        <xdr:cNvGrpSpPr/>
      </xdr:nvGrpSpPr>
      <xdr:grpSpPr>
        <a:xfrm>
          <a:off x="14964658" y="7839028"/>
          <a:ext cx="7584010" cy="4594233"/>
          <a:chOff x="13632656" y="7465219"/>
          <a:chExt cx="7020343" cy="4548231"/>
        </a:xfrm>
      </xdr:grpSpPr>
      <xdr:sp macro="" textlink="">
        <xdr:nvSpPr>
          <xdr:cNvPr id="28" name="正方形/長方形 27"/>
          <xdr:cNvSpPr/>
        </xdr:nvSpPr>
        <xdr:spPr>
          <a:xfrm>
            <a:off x="13632656" y="7465219"/>
            <a:ext cx="3965298" cy="4536281"/>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xdr:cNvSpPr/>
        </xdr:nvSpPr>
        <xdr:spPr>
          <a:xfrm>
            <a:off x="17590195" y="11763375"/>
            <a:ext cx="3062804" cy="25007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12</xdr:col>
      <xdr:colOff>500062</xdr:colOff>
      <xdr:row>25</xdr:row>
      <xdr:rowOff>0</xdr:rowOff>
    </xdr:from>
    <xdr:to>
      <xdr:col>14</xdr:col>
      <xdr:colOff>1202530</xdr:colOff>
      <xdr:row>26</xdr:row>
      <xdr:rowOff>35718</xdr:rowOff>
    </xdr:to>
    <xdr:sp macro="" textlink="">
      <xdr:nvSpPr>
        <xdr:cNvPr id="30" name="正方形/長方形 29"/>
        <xdr:cNvSpPr/>
      </xdr:nvSpPr>
      <xdr:spPr>
        <a:xfrm>
          <a:off x="15704343" y="5655469"/>
          <a:ext cx="2083593" cy="261937"/>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177005</xdr:colOff>
      <xdr:row>39</xdr:row>
      <xdr:rowOff>23810</xdr:rowOff>
    </xdr:from>
    <xdr:to>
      <xdr:col>6</xdr:col>
      <xdr:colOff>4913311</xdr:colOff>
      <xdr:row>130</xdr:row>
      <xdr:rowOff>12700</xdr:rowOff>
    </xdr:to>
    <xdr:sp macro="" textlink="">
      <xdr:nvSpPr>
        <xdr:cNvPr id="31" name="正方形/長方形 30"/>
        <xdr:cNvSpPr/>
      </xdr:nvSpPr>
      <xdr:spPr>
        <a:xfrm>
          <a:off x="177005" y="8977310"/>
          <a:ext cx="10222706" cy="20791490"/>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571493</xdr:colOff>
      <xdr:row>48</xdr:row>
      <xdr:rowOff>202400</xdr:rowOff>
    </xdr:from>
    <xdr:to>
      <xdr:col>10</xdr:col>
      <xdr:colOff>821524</xdr:colOff>
      <xdr:row>50</xdr:row>
      <xdr:rowOff>178587</xdr:rowOff>
    </xdr:to>
    <xdr:sp macro="" textlink="">
      <xdr:nvSpPr>
        <xdr:cNvPr id="2" name="下矢印 1"/>
        <xdr:cNvSpPr/>
      </xdr:nvSpPr>
      <xdr:spPr>
        <a:xfrm>
          <a:off x="11965774" y="11060900"/>
          <a:ext cx="1821656" cy="428625"/>
        </a:xfrm>
        <a:prstGeom prst="downArrow">
          <a:avLst/>
        </a:prstGeom>
        <a:solidFill>
          <a:schemeClr val="accent5">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latin typeface="游ゴシック Medium" panose="020B0500000000000000" pitchFamily="50" charset="-128"/>
              <a:ea typeface="游ゴシック Medium" panose="020B0500000000000000" pitchFamily="50" charset="-128"/>
            </a:rPr>
            <a:t>自動統合</a:t>
          </a:r>
        </a:p>
      </xdr:txBody>
    </xdr:sp>
    <xdr:clientData/>
  </xdr:twoCellAnchor>
  <xdr:twoCellAnchor>
    <xdr:from>
      <xdr:col>7</xdr:col>
      <xdr:colOff>321468</xdr:colOff>
      <xdr:row>37</xdr:row>
      <xdr:rowOff>190493</xdr:rowOff>
    </xdr:from>
    <xdr:to>
      <xdr:col>12</xdr:col>
      <xdr:colOff>23812</xdr:colOff>
      <xdr:row>66</xdr:row>
      <xdr:rowOff>23812</xdr:rowOff>
    </xdr:to>
    <xdr:sp macro="" textlink="">
      <xdr:nvSpPr>
        <xdr:cNvPr id="33" name="正方形/長方形 32"/>
        <xdr:cNvSpPr/>
      </xdr:nvSpPr>
      <xdr:spPr>
        <a:xfrm>
          <a:off x="10703718" y="8560587"/>
          <a:ext cx="4524375" cy="6393663"/>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25402</xdr:colOff>
      <xdr:row>56</xdr:row>
      <xdr:rowOff>213517</xdr:rowOff>
    </xdr:from>
    <xdr:to>
      <xdr:col>18</xdr:col>
      <xdr:colOff>5557</xdr:colOff>
      <xdr:row>65</xdr:row>
      <xdr:rowOff>23016</xdr:rowOff>
    </xdr:to>
    <xdr:sp macro="" textlink="">
      <xdr:nvSpPr>
        <xdr:cNvPr id="34" name="正方形/長方形 33"/>
        <xdr:cNvSpPr/>
      </xdr:nvSpPr>
      <xdr:spPr>
        <a:xfrm>
          <a:off x="15773402" y="13053217"/>
          <a:ext cx="5568155" cy="1866899"/>
        </a:xfrm>
        <a:prstGeom prst="rect">
          <a:avLst/>
        </a:prstGeom>
        <a:solidFill>
          <a:schemeClr val="bg1">
            <a:lumMod val="50000"/>
            <a:alpha val="72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117414</xdr:colOff>
      <xdr:row>5</xdr:row>
      <xdr:rowOff>155938</xdr:rowOff>
    </xdr:from>
    <xdr:to>
      <xdr:col>59</xdr:col>
      <xdr:colOff>563225</xdr:colOff>
      <xdr:row>11</xdr:row>
      <xdr:rowOff>45643</xdr:rowOff>
    </xdr:to>
    <xdr:sp macro="" textlink="">
      <xdr:nvSpPr>
        <xdr:cNvPr id="35" name="角丸四角形 34"/>
        <xdr:cNvSpPr/>
      </xdr:nvSpPr>
      <xdr:spPr>
        <a:xfrm>
          <a:off x="37091766" y="1302710"/>
          <a:ext cx="7398872" cy="1265832"/>
        </a:xfrm>
        <a:prstGeom prst="roundRect">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en-US" altLang="ja-JP" sz="1800" b="1">
              <a:solidFill>
                <a:sysClr val="windowText" lastClr="000000"/>
              </a:solidFill>
            </a:rPr>
            <a:t>【</a:t>
          </a:r>
          <a:r>
            <a:rPr kumimoji="1" lang="ja-JP" altLang="en-US" sz="1800" b="1">
              <a:solidFill>
                <a:sysClr val="windowText" lastClr="000000"/>
              </a:solidFill>
            </a:rPr>
            <a:t>備忘事項</a:t>
          </a:r>
          <a:r>
            <a:rPr kumimoji="1" lang="en-US" altLang="ja-JP" sz="1800" b="1">
              <a:solidFill>
                <a:sysClr val="windowText" lastClr="000000"/>
              </a:solidFill>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600" b="1">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a:solidFill>
                <a:sysClr val="windowText" lastClr="000000"/>
              </a:solidFill>
            </a:rPr>
            <a:t>様式１４号、様式</a:t>
          </a:r>
          <a:r>
            <a:rPr kumimoji="1" lang="en-US" altLang="ja-JP" sz="1600" b="1">
              <a:solidFill>
                <a:sysClr val="windowText" lastClr="000000"/>
              </a:solidFill>
            </a:rPr>
            <a:t>15</a:t>
          </a:r>
          <a:r>
            <a:rPr kumimoji="1" lang="ja-JP" altLang="en-US" sz="1600" b="1">
              <a:solidFill>
                <a:sysClr val="windowText" lastClr="000000"/>
              </a:solidFill>
            </a:rPr>
            <a:t>の２号、様式</a:t>
          </a:r>
          <a:r>
            <a:rPr kumimoji="1" lang="en-US" altLang="ja-JP" sz="1600" b="1">
              <a:solidFill>
                <a:sysClr val="windowText" lastClr="000000"/>
              </a:solidFill>
            </a:rPr>
            <a:t>16</a:t>
          </a:r>
          <a:r>
            <a:rPr kumimoji="1" lang="ja-JP" altLang="en-US" sz="1600" b="1">
              <a:solidFill>
                <a:sysClr val="windowText" lastClr="000000"/>
              </a:solidFill>
            </a:rPr>
            <a:t>の２号の訓練分野（</a:t>
          </a:r>
          <a:r>
            <a:rPr kumimoji="1" lang="en-US" altLang="ja-JP" sz="1600" b="1">
              <a:solidFill>
                <a:sysClr val="windowText" lastClr="000000"/>
              </a:solidFill>
            </a:rPr>
            <a:t>05</a:t>
          </a:r>
          <a:r>
            <a:rPr kumimoji="1" lang="ja-JP" altLang="en-US" sz="1600" b="1">
              <a:solidFill>
                <a:sysClr val="windowText" lastClr="000000"/>
              </a:solidFill>
            </a:rPr>
            <a:t>、</a:t>
          </a:r>
          <a:r>
            <a:rPr kumimoji="1" lang="en-US" altLang="ja-JP" sz="1600" b="1">
              <a:solidFill>
                <a:sysClr val="windowText" lastClr="000000"/>
              </a:solidFill>
            </a:rPr>
            <a:t>20</a:t>
          </a:r>
          <a:r>
            <a:rPr kumimoji="1" lang="ja-JP" altLang="en-US" sz="1600" b="1">
              <a:solidFill>
                <a:sysClr val="windowText" lastClr="000000"/>
              </a:solidFill>
            </a:rPr>
            <a:t>）には留意すること　</a:t>
          </a:r>
        </a:p>
      </xdr:txBody>
    </xdr:sp>
    <xdr:clientData/>
  </xdr:twoCellAnchor>
  <xdr:twoCellAnchor>
    <xdr:from>
      <xdr:col>10</xdr:col>
      <xdr:colOff>1</xdr:colOff>
      <xdr:row>37</xdr:row>
      <xdr:rowOff>0</xdr:rowOff>
    </xdr:from>
    <xdr:to>
      <xdr:col>12</xdr:col>
      <xdr:colOff>12701</xdr:colOff>
      <xdr:row>37</xdr:row>
      <xdr:rowOff>190500</xdr:rowOff>
    </xdr:to>
    <xdr:sp macro="" textlink="">
      <xdr:nvSpPr>
        <xdr:cNvPr id="32" name="正方形/長方形 31"/>
        <xdr:cNvSpPr/>
      </xdr:nvSpPr>
      <xdr:spPr>
        <a:xfrm>
          <a:off x="13004801" y="8496300"/>
          <a:ext cx="2247900" cy="190500"/>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24143</xdr:colOff>
      <xdr:row>132</xdr:row>
      <xdr:rowOff>12070</xdr:rowOff>
    </xdr:from>
    <xdr:to>
      <xdr:col>3</xdr:col>
      <xdr:colOff>12071</xdr:colOff>
      <xdr:row>142</xdr:row>
      <xdr:rowOff>12069</xdr:rowOff>
    </xdr:to>
    <xdr:sp macro="" textlink="">
      <xdr:nvSpPr>
        <xdr:cNvPr id="36" name="正方形/長方形 35"/>
        <xdr:cNvSpPr/>
      </xdr:nvSpPr>
      <xdr:spPr>
        <a:xfrm>
          <a:off x="217283" y="30323071"/>
          <a:ext cx="2691897" cy="229354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xdr:cNvSpPr/>
      </xdr:nvSpPr>
      <xdr:spPr bwMode="auto">
        <a:xfrm>
          <a:off x="7937500" y="228600"/>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5.xml><?xml version="1.0" encoding="utf-8"?>
<xdr:wsDr xmlns:xdr="http://schemas.openxmlformats.org/drawingml/2006/spreadsheetDrawing" xmlns:a="http://schemas.openxmlformats.org/drawingml/2006/main">
  <xdr:twoCellAnchor>
    <xdr:from>
      <xdr:col>0</xdr:col>
      <xdr:colOff>162208</xdr:colOff>
      <xdr:row>18</xdr:row>
      <xdr:rowOff>213769</xdr:rowOff>
    </xdr:from>
    <xdr:to>
      <xdr:col>8</xdr:col>
      <xdr:colOff>1479989</xdr:colOff>
      <xdr:row>66</xdr:row>
      <xdr:rowOff>223293</xdr:rowOff>
    </xdr:to>
    <xdr:sp macro="" textlink="">
      <xdr:nvSpPr>
        <xdr:cNvPr id="2" name="正方形/長方形 1"/>
        <xdr:cNvSpPr/>
      </xdr:nvSpPr>
      <xdr:spPr>
        <a:xfrm>
          <a:off x="162208" y="4318007"/>
          <a:ext cx="11186059" cy="10773088"/>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647700</xdr:colOff>
      <xdr:row>1</xdr:row>
      <xdr:rowOff>9525</xdr:rowOff>
    </xdr:from>
    <xdr:to>
      <xdr:col>4</xdr:col>
      <xdr:colOff>0</xdr:colOff>
      <xdr:row>1</xdr:row>
      <xdr:rowOff>228600</xdr:rowOff>
    </xdr:to>
    <xdr:sp macro="" textlink="">
      <xdr:nvSpPr>
        <xdr:cNvPr id="3" name="正方形/長方形 2"/>
        <xdr:cNvSpPr/>
      </xdr:nvSpPr>
      <xdr:spPr>
        <a:xfrm>
          <a:off x="2438400" y="247650"/>
          <a:ext cx="1600200" cy="219075"/>
        </a:xfrm>
        <a:prstGeom prst="rect">
          <a:avLst/>
        </a:prstGeom>
        <a:solidFill>
          <a:srgbClr val="8BFF8B">
            <a:alpha val="2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647700</xdr:colOff>
      <xdr:row>8</xdr:row>
      <xdr:rowOff>228600</xdr:rowOff>
    </xdr:from>
    <xdr:to>
      <xdr:col>4</xdr:col>
      <xdr:colOff>0</xdr:colOff>
      <xdr:row>9</xdr:row>
      <xdr:rowOff>219075</xdr:rowOff>
    </xdr:to>
    <xdr:sp macro="" textlink="">
      <xdr:nvSpPr>
        <xdr:cNvPr id="4" name="正方形/長方形 3"/>
        <xdr:cNvSpPr/>
      </xdr:nvSpPr>
      <xdr:spPr>
        <a:xfrm>
          <a:off x="2438400" y="2133600"/>
          <a:ext cx="1600200" cy="228600"/>
        </a:xfrm>
        <a:prstGeom prst="rect">
          <a:avLst/>
        </a:prstGeom>
        <a:solidFill>
          <a:srgbClr val="8BFF8B">
            <a:alpha val="25000"/>
          </a:srgb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161925</xdr:colOff>
      <xdr:row>0</xdr:row>
      <xdr:rowOff>219075</xdr:rowOff>
    </xdr:from>
    <xdr:to>
      <xdr:col>4</xdr:col>
      <xdr:colOff>9526</xdr:colOff>
      <xdr:row>16</xdr:row>
      <xdr:rowOff>19050</xdr:rowOff>
    </xdr:to>
    <xdr:sp macro="" textlink="">
      <xdr:nvSpPr>
        <xdr:cNvPr id="5" name="正方形/長方形 4"/>
        <xdr:cNvSpPr/>
      </xdr:nvSpPr>
      <xdr:spPr>
        <a:xfrm>
          <a:off x="161925" y="219075"/>
          <a:ext cx="3886201" cy="357187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11372</xdr:colOff>
      <xdr:row>1</xdr:row>
      <xdr:rowOff>220768</xdr:rowOff>
    </xdr:from>
    <xdr:to>
      <xdr:col>19</xdr:col>
      <xdr:colOff>1010975</xdr:colOff>
      <xdr:row>113</xdr:row>
      <xdr:rowOff>20118</xdr:rowOff>
    </xdr:to>
    <xdr:sp macro="" textlink="">
      <xdr:nvSpPr>
        <xdr:cNvPr id="7" name="正方形/長方形 6"/>
        <xdr:cNvSpPr/>
      </xdr:nvSpPr>
      <xdr:spPr>
        <a:xfrm>
          <a:off x="12414620" y="452135"/>
          <a:ext cx="6220434" cy="24897567"/>
        </a:xfrm>
        <a:prstGeom prst="rect">
          <a:avLst/>
        </a:prstGeom>
        <a:solidFill>
          <a:srgbClr val="FFD5FF">
            <a:alpha val="20000"/>
          </a:srgb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1498192</xdr:colOff>
      <xdr:row>7</xdr:row>
      <xdr:rowOff>209016</xdr:rowOff>
    </xdr:from>
    <xdr:to>
      <xdr:col>7</xdr:col>
      <xdr:colOff>1508377</xdr:colOff>
      <xdr:row>9</xdr:row>
      <xdr:rowOff>221307</xdr:rowOff>
    </xdr:to>
    <xdr:sp macro="" textlink="">
      <xdr:nvSpPr>
        <xdr:cNvPr id="10" name="正方形/長方形 9"/>
        <xdr:cNvSpPr/>
      </xdr:nvSpPr>
      <xdr:spPr>
        <a:xfrm>
          <a:off x="8348648" y="1818520"/>
          <a:ext cx="1519096" cy="475025"/>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0</xdr:colOff>
      <xdr:row>2</xdr:row>
      <xdr:rowOff>0</xdr:rowOff>
    </xdr:from>
    <xdr:to>
      <xdr:col>30</xdr:col>
      <xdr:colOff>93907</xdr:colOff>
      <xdr:row>46</xdr:row>
      <xdr:rowOff>57149</xdr:rowOff>
    </xdr:to>
    <xdr:sp macro="" textlink="">
      <xdr:nvSpPr>
        <xdr:cNvPr id="11" name="テキスト ボックス 10"/>
        <xdr:cNvSpPr txBox="1"/>
      </xdr:nvSpPr>
      <xdr:spPr>
        <a:xfrm>
          <a:off x="20478750" y="485775"/>
          <a:ext cx="5351707" cy="10286999"/>
        </a:xfrm>
        <a:prstGeom prst="rect">
          <a:avLst/>
        </a:prstGeom>
        <a:solidFill>
          <a:schemeClr val="lt1"/>
        </a:solidFill>
        <a:ln w="63500" cmpd="thinThick">
          <a:solidFill>
            <a:srgbClr val="FF99CC"/>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b="1">
              <a:latin typeface="游ゴシック Medium" panose="020B0500000000000000" pitchFamily="50" charset="-128"/>
              <a:ea typeface="游ゴシック Medium" panose="020B0500000000000000" pitchFamily="50" charset="-128"/>
            </a:rPr>
            <a:t>(</a:t>
          </a:r>
          <a:r>
            <a:rPr kumimoji="1" lang="ja-JP" altLang="en-US" sz="1200" b="1">
              <a:latin typeface="游ゴシック Medium" panose="020B0500000000000000" pitchFamily="50" charset="-128"/>
              <a:ea typeface="游ゴシック Medium" panose="020B0500000000000000" pitchFamily="50" charset="-128"/>
            </a:rPr>
            <a:t>参考</a:t>
          </a:r>
          <a:r>
            <a:rPr kumimoji="1" lang="en-US" altLang="ja-JP" sz="1200" b="1">
              <a:latin typeface="游ゴシック Medium" panose="020B0500000000000000" pitchFamily="50" charset="-128"/>
              <a:ea typeface="游ゴシック Medium" panose="020B0500000000000000" pitchFamily="50" charset="-128"/>
            </a:rPr>
            <a:t>)</a:t>
          </a:r>
          <a:r>
            <a:rPr kumimoji="1" lang="ja-JP" altLang="en-US" sz="1200" b="1">
              <a:latin typeface="游ゴシック Medium" panose="020B0500000000000000" pitchFamily="50" charset="-128"/>
              <a:ea typeface="游ゴシック Medium" panose="020B0500000000000000" pitchFamily="50" charset="-128"/>
            </a:rPr>
            <a:t>　祝日の計算式</a:t>
          </a:r>
          <a:endParaRPr kumimoji="1" lang="en-US" altLang="ja-JP" sz="1200" b="1">
            <a:latin typeface="游ゴシック Medium" panose="020B0500000000000000" pitchFamily="50" charset="-128"/>
            <a:ea typeface="游ゴシック Medium" panose="020B0500000000000000" pitchFamily="50" charset="-128"/>
          </a:endParaRPr>
        </a:p>
        <a:p>
          <a:r>
            <a:rPr kumimoji="1" lang="ja-JP" altLang="en-US" sz="1100" b="1">
              <a:latin typeface="游ゴシック Medium" panose="020B0500000000000000" pitchFamily="50" charset="-128"/>
              <a:ea typeface="游ゴシック Medium" panose="020B0500000000000000" pitchFamily="50" charset="-128"/>
            </a:rPr>
            <a:t>固定した日</a:t>
          </a:r>
          <a:r>
            <a:rPr kumimoji="1" lang="ja-JP" altLang="en-US" sz="1100">
              <a:latin typeface="游ゴシック Medium" panose="020B0500000000000000" pitchFamily="50" charset="-128"/>
              <a:ea typeface="游ゴシック Medium" panose="020B0500000000000000" pitchFamily="50" charset="-128"/>
            </a:rPr>
            <a:t>　　　</a:t>
          </a:r>
          <a:r>
            <a:rPr kumimoji="1" lang="en-US" altLang="ja-JP" sz="1100" b="1">
              <a:solidFill>
                <a:srgbClr val="FF0000"/>
              </a:solidFill>
              <a:latin typeface="游ゴシック Medium" panose="020B0500000000000000" pitchFamily="50" charset="-128"/>
              <a:ea typeface="游ゴシック Medium" panose="020B0500000000000000" pitchFamily="50" charset="-128"/>
            </a:rPr>
            <a:t>=DATE(</a:t>
          </a:r>
          <a:r>
            <a:rPr kumimoji="1" lang="ja-JP" altLang="en-US" sz="1100" b="1">
              <a:solidFill>
                <a:srgbClr val="FF0000"/>
              </a:solidFill>
              <a:latin typeface="游ゴシック Medium" panose="020B0500000000000000" pitchFamily="50" charset="-128"/>
              <a:ea typeface="游ゴシック Medium" panose="020B0500000000000000" pitchFamily="50" charset="-128"/>
            </a:rPr>
            <a:t>年</a:t>
          </a:r>
          <a:r>
            <a:rPr kumimoji="1" lang="en-US" altLang="ja-JP" sz="1100" b="1">
              <a:solidFill>
                <a:srgbClr val="FF0000"/>
              </a:solidFill>
              <a:latin typeface="游ゴシック Medium" panose="020B0500000000000000" pitchFamily="50" charset="-128"/>
              <a:ea typeface="游ゴシック Medium" panose="020B0500000000000000" pitchFamily="50" charset="-128"/>
            </a:rPr>
            <a:t>,m,d</a:t>
          </a:r>
          <a:r>
            <a:rPr kumimoji="1" lang="ja-JP" altLang="en-US" sz="1100" b="1">
              <a:solidFill>
                <a:srgbClr val="FF0000"/>
              </a:solidFill>
              <a:latin typeface="游ゴシック Medium" panose="020B0500000000000000" pitchFamily="50" charset="-128"/>
              <a:ea typeface="游ゴシック Medium" panose="020B0500000000000000" pitchFamily="50" charset="-128"/>
            </a:rPr>
            <a:t>）</a:t>
          </a:r>
          <a:endParaRPr kumimoji="1" lang="en-US" altLang="ja-JP" sz="1100" b="1">
            <a:solidFill>
              <a:srgbClr val="FF0000"/>
            </a:solidFill>
            <a:latin typeface="游ゴシック Medium" panose="020B0500000000000000" pitchFamily="50" charset="-128"/>
            <a:ea typeface="游ゴシック Medium" panose="020B0500000000000000" pitchFamily="50" charset="-128"/>
          </a:endParaRPr>
        </a:p>
        <a:p>
          <a:r>
            <a:rPr kumimoji="1" lang="ja-JP" altLang="en-US" sz="1100">
              <a:latin typeface="游ゴシック Medium" panose="020B0500000000000000" pitchFamily="50" charset="-128"/>
              <a:ea typeface="游ゴシック Medium" panose="020B0500000000000000" pitchFamily="50" charset="-128"/>
            </a:rPr>
            <a:t>　元日</a:t>
          </a:r>
          <a:r>
            <a:rPr kumimoji="1" lang="en-US" altLang="ja-JP" sz="1100">
              <a:latin typeface="游ゴシック Medium" panose="020B0500000000000000" pitchFamily="50" charset="-128"/>
              <a:ea typeface="游ゴシック Medium" panose="020B0500000000000000" pitchFamily="50" charset="-128"/>
            </a:rPr>
            <a:t>(m=1,d=1)</a:t>
          </a:r>
        </a:p>
        <a:p>
          <a:r>
            <a:rPr kumimoji="1" lang="ja-JP" altLang="en-US" sz="1100">
              <a:latin typeface="游ゴシック Medium" panose="020B0500000000000000" pitchFamily="50" charset="-128"/>
              <a:ea typeface="游ゴシック Medium" panose="020B0500000000000000" pitchFamily="50" charset="-128"/>
            </a:rPr>
            <a:t>　建国記念日</a:t>
          </a:r>
          <a:r>
            <a:rPr kumimoji="1" lang="en-US" altLang="ja-JP" sz="1100">
              <a:latin typeface="游ゴシック Medium" panose="020B0500000000000000" pitchFamily="50" charset="-128"/>
              <a:ea typeface="游ゴシック Medium" panose="020B0500000000000000" pitchFamily="50" charset="-128"/>
            </a:rPr>
            <a:t>(m=2,d=11)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天皇誕生日（ｍ</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d=23</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en-US" sz="1100">
              <a:latin typeface="游ゴシック Medium" panose="020B0500000000000000" pitchFamily="50" charset="-128"/>
              <a:ea typeface="游ゴシック Medium" panose="020B0500000000000000" pitchFamily="50" charset="-128"/>
            </a:rPr>
            <a:t>　昭和の日</a:t>
          </a:r>
          <a:r>
            <a:rPr kumimoji="1" lang="en-US" altLang="ja-JP" sz="1100">
              <a:latin typeface="游ゴシック Medium" panose="020B0500000000000000" pitchFamily="50" charset="-128"/>
              <a:ea typeface="游ゴシック Medium" panose="020B0500000000000000" pitchFamily="50" charset="-128"/>
            </a:rPr>
            <a:t>(m=4,d=29)</a:t>
          </a:r>
        </a:p>
        <a:p>
          <a:r>
            <a:rPr kumimoji="1" lang="ja-JP" altLang="en-US" sz="1100">
              <a:latin typeface="游ゴシック Medium" panose="020B0500000000000000" pitchFamily="50" charset="-128"/>
              <a:ea typeface="游ゴシック Medium" panose="020B0500000000000000" pitchFamily="50" charset="-128"/>
            </a:rPr>
            <a:t>　憲法記念日</a:t>
          </a:r>
          <a:r>
            <a:rPr kumimoji="1" lang="en-US" altLang="ja-JP" sz="1100">
              <a:latin typeface="游ゴシック Medium" panose="020B0500000000000000" pitchFamily="50" charset="-128"/>
              <a:ea typeface="游ゴシック Medium" panose="020B0500000000000000" pitchFamily="50" charset="-128"/>
            </a:rPr>
            <a:t>(m=5,d=3)</a:t>
          </a:r>
        </a:p>
        <a:p>
          <a:r>
            <a:rPr kumimoji="1" lang="ja-JP" altLang="en-US" sz="1100">
              <a:latin typeface="游ゴシック Medium" panose="020B0500000000000000" pitchFamily="50" charset="-128"/>
              <a:ea typeface="游ゴシック Medium" panose="020B0500000000000000" pitchFamily="50" charset="-128"/>
            </a:rPr>
            <a:t>　みどりの日</a:t>
          </a:r>
          <a:r>
            <a:rPr kumimoji="1" lang="en-US" altLang="ja-JP" sz="1100">
              <a:latin typeface="游ゴシック Medium" panose="020B0500000000000000" pitchFamily="50" charset="-128"/>
              <a:ea typeface="游ゴシック Medium" panose="020B0500000000000000" pitchFamily="50" charset="-128"/>
            </a:rPr>
            <a:t>(m=5,d=4)</a:t>
          </a:r>
        </a:p>
        <a:p>
          <a:r>
            <a:rPr kumimoji="1" lang="ja-JP" altLang="en-US" sz="1100">
              <a:latin typeface="游ゴシック Medium" panose="020B0500000000000000" pitchFamily="50" charset="-128"/>
              <a:ea typeface="游ゴシック Medium" panose="020B0500000000000000" pitchFamily="50" charset="-128"/>
            </a:rPr>
            <a:t>　こどもの日</a:t>
          </a:r>
          <a:r>
            <a:rPr kumimoji="1" lang="en-US" altLang="ja-JP" sz="1100">
              <a:latin typeface="游ゴシック Medium" panose="020B0500000000000000" pitchFamily="50" charset="-128"/>
              <a:ea typeface="游ゴシック Medium" panose="020B0500000000000000" pitchFamily="50" charset="-128"/>
            </a:rPr>
            <a:t>(m=5,d=5)</a:t>
          </a:r>
        </a:p>
        <a:p>
          <a:r>
            <a:rPr kumimoji="1" lang="ja-JP" altLang="en-US" sz="1100">
              <a:latin typeface="游ゴシック Medium" panose="020B0500000000000000" pitchFamily="50" charset="-128"/>
              <a:ea typeface="游ゴシック Medium" panose="020B0500000000000000" pitchFamily="50" charset="-128"/>
            </a:rPr>
            <a:t>　山の日</a:t>
          </a:r>
          <a:r>
            <a:rPr kumimoji="1" lang="en-US" altLang="ja-JP" sz="1100">
              <a:latin typeface="游ゴシック Medium" panose="020B0500000000000000" pitchFamily="50" charset="-128"/>
              <a:ea typeface="游ゴシック Medium" panose="020B0500000000000000" pitchFamily="50" charset="-128"/>
            </a:rPr>
            <a:t>(m=8,d=11)</a:t>
          </a:r>
        </a:p>
        <a:p>
          <a:r>
            <a:rPr kumimoji="1" lang="ja-JP" altLang="en-US" sz="1100">
              <a:latin typeface="游ゴシック Medium" panose="020B0500000000000000" pitchFamily="50" charset="-128"/>
              <a:ea typeface="游ゴシック Medium" panose="020B0500000000000000" pitchFamily="50" charset="-128"/>
            </a:rPr>
            <a:t>　文化の日</a:t>
          </a:r>
          <a:r>
            <a:rPr kumimoji="1" lang="en-US" altLang="ja-JP" sz="1100">
              <a:latin typeface="游ゴシック Medium" panose="020B0500000000000000" pitchFamily="50" charset="-128"/>
              <a:ea typeface="游ゴシック Medium" panose="020B0500000000000000" pitchFamily="50" charset="-128"/>
            </a:rPr>
            <a:t>(m=11,d=3)1</a:t>
          </a:r>
        </a:p>
        <a:p>
          <a:r>
            <a:rPr kumimoji="1" lang="ja-JP" altLang="en-US" sz="1100">
              <a:latin typeface="游ゴシック Medium" panose="020B0500000000000000" pitchFamily="50" charset="-128"/>
              <a:ea typeface="游ゴシック Medium" panose="020B0500000000000000" pitchFamily="50" charset="-128"/>
            </a:rPr>
            <a:t>　勤労感謝の日</a:t>
          </a:r>
          <a:r>
            <a:rPr kumimoji="1" lang="en-US" altLang="ja-JP" sz="1100">
              <a:latin typeface="游ゴシック Medium" panose="020B0500000000000000" pitchFamily="50" charset="-128"/>
              <a:ea typeface="游ゴシック Medium" panose="020B0500000000000000" pitchFamily="50" charset="-128"/>
            </a:rPr>
            <a:t>(m=11,d=23)</a:t>
          </a:r>
        </a:p>
        <a:p>
          <a:endPar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endParaRPr>
        </a:p>
        <a:p>
          <a:r>
            <a:rPr kumimoji="1" lang="ja-JP" altLang="en-US" sz="1100" b="1">
              <a:solidFill>
                <a:schemeClr val="dk1"/>
              </a:solidFill>
              <a:effectLst/>
              <a:latin typeface="游ゴシック Medium" panose="020B0500000000000000" pitchFamily="50" charset="-128"/>
              <a:ea typeface="游ゴシック Medium" panose="020B0500000000000000" pitchFamily="50" charset="-128"/>
              <a:cs typeface="+mn-cs"/>
            </a:rPr>
            <a:t>振替休日：国民の祝日に関する法律　第三条 第２項</a:t>
          </a:r>
          <a:endPar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endParaRPr>
        </a:p>
        <a:p>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=IF(WEEKDAY(</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祝日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祝日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p>
        <a:p>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WEEKDAY(</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シリアル値</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0">
              <a:solidFill>
                <a:sysClr val="windowText" lastClr="000000"/>
              </a:solidFill>
              <a:effectLst/>
              <a:latin typeface="游ゴシック Medium" panose="020B0500000000000000" pitchFamily="50" charset="-128"/>
              <a:ea typeface="游ゴシック Medium" panose="020B0500000000000000" pitchFamily="50" charset="-128"/>
              <a:cs typeface="+mn-cs"/>
            </a:rPr>
            <a:t>1</a:t>
          </a:r>
          <a:r>
            <a:rPr kumimoji="1" lang="ja-JP" altLang="en-US" sz="1100" b="0">
              <a:solidFill>
                <a:sysClr val="windowText" lastClr="000000"/>
              </a:solidFill>
              <a:effectLst/>
              <a:latin typeface="游ゴシック Medium" panose="020B0500000000000000" pitchFamily="50" charset="-128"/>
              <a:ea typeface="游ゴシック Medium" panose="020B0500000000000000" pitchFamily="50" charset="-128"/>
              <a:cs typeface="+mn-cs"/>
            </a:rPr>
            <a:t>または省略</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土</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=7)</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0">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en-US" sz="1100" b="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月</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=7)</a:t>
          </a:r>
          <a:endParaRPr lang="ja-JP" altLang="ja-JP">
            <a:effectLst/>
            <a:latin typeface="游ゴシック Medium" panose="020B0500000000000000" pitchFamily="50" charset="-128"/>
            <a:ea typeface="游ゴシック Medium" panose="020B05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0">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b="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月</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(=0)</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=6)</a:t>
          </a:r>
          <a:endParaRPr lang="ja-JP" altLang="ja-JP">
            <a:effectLst/>
            <a:latin typeface="游ゴシック Medium" panose="020B0500000000000000" pitchFamily="50" charset="-128"/>
            <a:ea typeface="游ゴシック Medium" panose="020B0500000000000000" pitchFamily="50" charset="-128"/>
          </a:endParaRPr>
        </a:p>
        <a:p>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ja-JP" altLang="en-US" sz="1100">
              <a:solidFill>
                <a:schemeClr val="dk1"/>
              </a:solidFill>
              <a:effectLst/>
              <a:latin typeface="游ゴシック Medium" panose="020B0500000000000000" pitchFamily="50" charset="-128"/>
              <a:ea typeface="游ゴシック Medium" panose="020B0500000000000000" pitchFamily="50" charset="-128"/>
              <a:cs typeface="+mn-cs"/>
            </a:rPr>
            <a:t>注）振替休日は再確認すること</a:t>
          </a:r>
          <a:endPar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1">
              <a:latin typeface="游ゴシック Medium" panose="020B0500000000000000" pitchFamily="50" charset="-128"/>
              <a:ea typeface="游ゴシック Medium" panose="020B0500000000000000" pitchFamily="50" charset="-128"/>
            </a:rPr>
            <a:t>国民の祝日：</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国民の祝日に関する法律　第三条 第</a:t>
          </a:r>
          <a:r>
            <a:rPr kumimoji="1" lang="ja-JP" altLang="en-US" sz="1100" b="1">
              <a:solidFill>
                <a:schemeClr val="dk1"/>
              </a:solidFill>
              <a:effectLst/>
              <a:latin typeface="游ゴシック Medium" panose="020B0500000000000000" pitchFamily="50" charset="-128"/>
              <a:ea typeface="游ゴシック Medium" panose="020B0500000000000000" pitchFamily="50" charset="-128"/>
              <a:cs typeface="+mn-cs"/>
            </a:rPr>
            <a:t>３</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項</a:t>
          </a:r>
          <a:endParaRPr lang="ja-JP" altLang="ja-JP">
            <a:effectLst/>
            <a:latin typeface="游ゴシック Medium" panose="020B0500000000000000" pitchFamily="50" charset="-128"/>
            <a:ea typeface="游ゴシック Medium" panose="020B0500000000000000" pitchFamily="50" charset="-128"/>
          </a:endParaRPr>
        </a:p>
        <a:p>
          <a:r>
            <a:rPr kumimoji="1" lang="ja-JP" altLang="en-US" sz="1100" b="0">
              <a:latin typeface="游ゴシック Medium" panose="020B0500000000000000" pitchFamily="50" charset="-128"/>
              <a:ea typeface="游ゴシック Medium" panose="020B0500000000000000" pitchFamily="50" charset="-128"/>
            </a:rPr>
            <a:t>その前日及び翌日が「国民の祝日」である日（「国民の祝日」</a:t>
          </a:r>
        </a:p>
        <a:p>
          <a:r>
            <a:rPr kumimoji="1" lang="ja-JP" altLang="en-US" sz="1100" b="0">
              <a:latin typeface="游ゴシック Medium" panose="020B0500000000000000" pitchFamily="50" charset="-128"/>
              <a:ea typeface="游ゴシック Medium" panose="020B0500000000000000" pitchFamily="50" charset="-128"/>
            </a:rPr>
            <a:t>でない日に限る。）は、休日とする。</a:t>
          </a:r>
          <a:endParaRPr kumimoji="1" lang="en-US" altLang="ja-JP" sz="1100" b="0">
            <a:latin typeface="游ゴシック Medium" panose="020B0500000000000000" pitchFamily="50" charset="-128"/>
            <a:ea typeface="游ゴシック Medium" panose="020B0500000000000000" pitchFamily="50" charset="-128"/>
          </a:endParaRPr>
        </a:p>
        <a:p>
          <a:r>
            <a:rPr kumimoji="1" lang="en-US" altLang="ja-JP" sz="1100" b="0">
              <a:solidFill>
                <a:srgbClr val="FF0000"/>
              </a:solidFill>
              <a:latin typeface="游ゴシック Medium" panose="020B0500000000000000" pitchFamily="50" charset="-128"/>
              <a:ea typeface="游ゴシック Medium" panose="020B0500000000000000" pitchFamily="50" charset="-128"/>
            </a:rPr>
            <a:t>※2026</a:t>
          </a:r>
          <a:r>
            <a:rPr kumimoji="1" lang="ja-JP" altLang="en-US" sz="1100" b="0">
              <a:solidFill>
                <a:srgbClr val="FF0000"/>
              </a:solidFill>
              <a:latin typeface="游ゴシック Medium" panose="020B0500000000000000" pitchFamily="50" charset="-128"/>
              <a:ea typeface="游ゴシック Medium" panose="020B0500000000000000" pitchFamily="50" charset="-128"/>
            </a:rPr>
            <a:t>年の</a:t>
          </a:r>
          <a:r>
            <a:rPr kumimoji="1" lang="en-US" altLang="ja-JP" sz="1100" b="0">
              <a:solidFill>
                <a:srgbClr val="FF0000"/>
              </a:solidFill>
              <a:latin typeface="游ゴシック Medium" panose="020B0500000000000000" pitchFamily="50" charset="-128"/>
              <a:ea typeface="游ゴシック Medium" panose="020B0500000000000000" pitchFamily="50" charset="-128"/>
            </a:rPr>
            <a:t>9/21</a:t>
          </a:r>
          <a:r>
            <a:rPr kumimoji="1" lang="ja-JP" altLang="en-US" sz="1100" b="0">
              <a:solidFill>
                <a:srgbClr val="FF0000"/>
              </a:solidFill>
              <a:latin typeface="游ゴシック Medium" panose="020B0500000000000000" pitchFamily="50" charset="-128"/>
              <a:ea typeface="游ゴシック Medium" panose="020B0500000000000000" pitchFamily="50" charset="-128"/>
            </a:rPr>
            <a:t>（敬老の日）と</a:t>
          </a:r>
          <a:r>
            <a:rPr kumimoji="1" lang="en-US" altLang="ja-JP" sz="1100" b="0">
              <a:solidFill>
                <a:srgbClr val="FF0000"/>
              </a:solidFill>
              <a:latin typeface="游ゴシック Medium" panose="020B0500000000000000" pitchFamily="50" charset="-128"/>
              <a:ea typeface="游ゴシック Medium" panose="020B0500000000000000" pitchFamily="50" charset="-128"/>
            </a:rPr>
            <a:t>9/23</a:t>
          </a:r>
          <a:r>
            <a:rPr kumimoji="1" lang="ja-JP" altLang="en-US" sz="1100" b="0">
              <a:solidFill>
                <a:srgbClr val="FF0000"/>
              </a:solidFill>
              <a:latin typeface="游ゴシック Medium" panose="020B0500000000000000" pitchFamily="50" charset="-128"/>
              <a:ea typeface="游ゴシック Medium" panose="020B0500000000000000" pitchFamily="50" charset="-128"/>
            </a:rPr>
            <a:t>（秋分の日）の中日（</a:t>
          </a:r>
          <a:r>
            <a:rPr kumimoji="1" lang="en-US" altLang="ja-JP" sz="1100" b="0">
              <a:solidFill>
                <a:srgbClr val="FF0000"/>
              </a:solidFill>
              <a:latin typeface="游ゴシック Medium" panose="020B0500000000000000" pitchFamily="50" charset="-128"/>
              <a:ea typeface="游ゴシック Medium" panose="020B0500000000000000" pitchFamily="50" charset="-128"/>
            </a:rPr>
            <a:t>9/22</a:t>
          </a:r>
          <a:r>
            <a:rPr kumimoji="1" lang="ja-JP" altLang="en-US" sz="1100" b="0">
              <a:solidFill>
                <a:srgbClr val="FF0000"/>
              </a:solidFill>
              <a:latin typeface="游ゴシック Medium" panose="020B0500000000000000" pitchFamily="50" charset="-128"/>
              <a:ea typeface="游ゴシック Medium" panose="020B0500000000000000" pitchFamily="50" charset="-128"/>
            </a:rPr>
            <a:t>）は祝日となる</a:t>
          </a:r>
          <a:endParaRPr kumimoji="1" lang="en-US" altLang="ja-JP" sz="1100" b="0">
            <a:solidFill>
              <a:srgbClr val="FF0000"/>
            </a:solidFill>
            <a:latin typeface="游ゴシック Medium" panose="020B0500000000000000" pitchFamily="50" charset="-128"/>
            <a:ea typeface="游ゴシック Medium" panose="020B0500000000000000" pitchFamily="50" charset="-128"/>
          </a:endParaRPr>
        </a:p>
        <a:p>
          <a:pPr eaLnBrk="1" fontAlgn="auto" latinLnBrk="0" hangingPunct="1"/>
          <a:endParaRPr lang="en-US" altLang="ja-JP" sz="1100" baseline="0">
            <a:solidFill>
              <a:schemeClr val="dk1"/>
            </a:solidFill>
            <a:effectLst/>
            <a:latin typeface="游ゴシック Medium" panose="020B0500000000000000" pitchFamily="50" charset="-128"/>
            <a:ea typeface="游ゴシック Medium" panose="020B0500000000000000" pitchFamily="50" charset="-128"/>
            <a:cs typeface="+mn-cs"/>
          </a:endParaRPr>
        </a:p>
        <a:p>
          <a:r>
            <a:rPr kumimoji="1" lang="en-US" altLang="ja-JP" sz="1100" b="1">
              <a:solidFill>
                <a:srgbClr val="FF0000"/>
              </a:solidFill>
              <a:effectLst/>
              <a:latin typeface="游ゴシック Medium" panose="020B0500000000000000" pitchFamily="50" charset="-128"/>
              <a:ea typeface="游ゴシック Medium" panose="020B0500000000000000" pitchFamily="50" charset="-128"/>
              <a:cs typeface="+mn-cs"/>
            </a:rPr>
            <a:t>2021</a:t>
          </a:r>
          <a:r>
            <a:rPr kumimoji="1" lang="ja-JP" altLang="ja-JP" sz="1100" b="1">
              <a:solidFill>
                <a:srgbClr val="FF0000"/>
              </a:solidFill>
              <a:effectLst/>
              <a:latin typeface="游ゴシック Medium" panose="020B0500000000000000" pitchFamily="50" charset="-128"/>
              <a:ea typeface="游ゴシック Medium" panose="020B0500000000000000" pitchFamily="50" charset="-128"/>
              <a:cs typeface="+mn-cs"/>
            </a:rPr>
            <a:t>年特例</a:t>
          </a:r>
          <a:r>
            <a:rPr kumimoji="1" lang="ja-JP" altLang="en-US" sz="1100" b="1">
              <a:solidFill>
                <a:srgbClr val="FF0000"/>
              </a:solidFill>
              <a:effectLst/>
              <a:latin typeface="游ゴシック Medium" panose="020B0500000000000000" pitchFamily="50" charset="-128"/>
              <a:ea typeface="游ゴシック Medium" panose="020B0500000000000000" pitchFamily="50" charset="-128"/>
              <a:cs typeface="+mn-cs"/>
            </a:rPr>
            <a:t>（</a:t>
          </a:r>
          <a:r>
            <a:rPr kumimoji="1" lang="en-US" altLang="ja-JP" sz="1100" b="1">
              <a:solidFill>
                <a:srgbClr val="FF0000"/>
              </a:solidFill>
              <a:effectLst/>
              <a:latin typeface="游ゴシック Medium" panose="020B0500000000000000" pitchFamily="50" charset="-128"/>
              <a:ea typeface="游ゴシック Medium" panose="020B0500000000000000" pitchFamily="50" charset="-128"/>
              <a:cs typeface="+mn-cs"/>
            </a:rPr>
            <a:t>2020/11/27</a:t>
          </a:r>
          <a:r>
            <a:rPr kumimoji="1" lang="ja-JP" altLang="en-US" sz="1100" b="1">
              <a:solidFill>
                <a:srgbClr val="FF0000"/>
              </a:solidFill>
              <a:effectLst/>
              <a:latin typeface="游ゴシック Medium" panose="020B0500000000000000" pitchFamily="50" charset="-128"/>
              <a:ea typeface="游ゴシック Medium" panose="020B0500000000000000" pitchFamily="50" charset="-128"/>
              <a:cs typeface="+mn-cs"/>
            </a:rPr>
            <a:t>成立）</a:t>
          </a:r>
          <a:r>
            <a:rPr kumimoji="1" lang="en-US" altLang="ja-JP" sz="1100" b="1">
              <a:solidFill>
                <a:srgbClr val="FF0000"/>
              </a:solidFill>
              <a:effectLst/>
              <a:latin typeface="游ゴシック Medium" panose="020B0500000000000000" pitchFamily="50" charset="-128"/>
              <a:ea typeface="游ゴシック Medium" panose="020B0500000000000000" pitchFamily="50" charset="-128"/>
              <a:cs typeface="+mn-cs"/>
            </a:rPr>
            <a:t>※</a:t>
          </a:r>
          <a:r>
            <a:rPr kumimoji="1" lang="ja-JP" altLang="en-US" sz="1100" b="1">
              <a:solidFill>
                <a:srgbClr val="FF0000"/>
              </a:solidFill>
              <a:effectLst/>
              <a:latin typeface="游ゴシック Medium" panose="020B0500000000000000" pitchFamily="50" charset="-128"/>
              <a:ea typeface="游ゴシック Medium" panose="020B0500000000000000" pitchFamily="50" charset="-128"/>
              <a:cs typeface="+mn-cs"/>
            </a:rPr>
            <a:t>特例の場合、セル内の日付を修正</a:t>
          </a:r>
          <a:endParaRPr lang="ja-JP" altLang="ja-JP">
            <a:solidFill>
              <a:srgbClr val="FF0000"/>
            </a:solidFill>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海の日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(7</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月第</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2021/7/22</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山の日（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8/11</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2021/8/8</a:t>
          </a:r>
          <a:r>
            <a:rPr kumimoji="1" lang="en-US" altLang="ja-JP" sz="1100" baseline="0">
              <a:solidFill>
                <a:schemeClr val="dk1"/>
              </a:solidFill>
              <a:effectLst/>
              <a:latin typeface="游ゴシック Medium" panose="020B0500000000000000" pitchFamily="50" charset="-128"/>
              <a:ea typeface="游ゴシック Medium" panose="020B0500000000000000" pitchFamily="50" charset="-128"/>
              <a:cs typeface="+mn-cs"/>
            </a:rPr>
            <a:t> </a:t>
          </a:r>
        </a:p>
        <a:p>
          <a:r>
            <a:rPr kumimoji="1" lang="ja-JP" altLang="en-US" sz="1100" baseline="0">
              <a:solidFill>
                <a:schemeClr val="dk1"/>
              </a:solidFill>
              <a:effectLst/>
              <a:latin typeface="游ゴシック Medium" panose="020B0500000000000000" pitchFamily="50" charset="-128"/>
              <a:ea typeface="游ゴシック Medium" panose="020B0500000000000000" pitchFamily="50" charset="-128"/>
              <a:cs typeface="+mn-cs"/>
            </a:rPr>
            <a:t>　振替休日⇒ </a:t>
          </a:r>
          <a:r>
            <a:rPr kumimoji="1" lang="en-US" altLang="ja-JP" sz="1100" baseline="0">
              <a:solidFill>
                <a:schemeClr val="dk1"/>
              </a:solidFill>
              <a:effectLst/>
              <a:latin typeface="游ゴシック Medium" panose="020B0500000000000000" pitchFamily="50" charset="-128"/>
              <a:ea typeface="游ゴシック Medium" panose="020B0500000000000000" pitchFamily="50" charset="-128"/>
              <a:cs typeface="+mn-cs"/>
            </a:rPr>
            <a:t>2021/8/9</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スポーツの日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(10</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月第</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2021/7/23</a:t>
          </a:r>
          <a:endParaRPr lang="ja-JP" altLang="ja-JP">
            <a:effectLst/>
            <a:latin typeface="游ゴシック Medium" panose="020B0500000000000000" pitchFamily="50" charset="-128"/>
            <a:ea typeface="游ゴシック Medium" panose="020B0500000000000000" pitchFamily="50" charset="-128"/>
          </a:endParaRPr>
        </a:p>
      </xdr:txBody>
    </xdr:sp>
    <xdr:clientData/>
  </xdr:twoCellAnchor>
  <xdr:twoCellAnchor>
    <xdr:from>
      <xdr:col>22</xdr:col>
      <xdr:colOff>304800</xdr:colOff>
      <xdr:row>33</xdr:row>
      <xdr:rowOff>161925</xdr:rowOff>
    </xdr:from>
    <xdr:to>
      <xdr:col>28</xdr:col>
      <xdr:colOff>183847</xdr:colOff>
      <xdr:row>44</xdr:row>
      <xdr:rowOff>201795</xdr:rowOff>
    </xdr:to>
    <xdr:sp macro="" textlink="">
      <xdr:nvSpPr>
        <xdr:cNvPr id="12" name="テキスト ボックス 11"/>
        <xdr:cNvSpPr txBox="1"/>
      </xdr:nvSpPr>
      <xdr:spPr>
        <a:xfrm>
          <a:off x="20783550" y="7867650"/>
          <a:ext cx="3822397" cy="2592570"/>
        </a:xfrm>
        <a:prstGeom prst="rect">
          <a:avLst/>
        </a:prstGeom>
        <a:solidFill>
          <a:schemeClr val="lt1"/>
        </a:solidFill>
        <a:ln w="9525" cmpd="sng">
          <a:solidFill>
            <a:schemeClr val="tx1">
              <a:lumMod val="50000"/>
              <a:lumOff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第</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2</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=DATE(</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,m,14-WEEKDAY(</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,m,14),</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種類＝</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　月</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(=0)</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=6)</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成人の日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体育の日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(m=10)</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第</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月曜</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=DATE(</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,m,21-WEEKDAY(</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,m,21),</a:t>
          </a:r>
          <a:r>
            <a:rPr kumimoji="1" lang="en-US" altLang="ja-JP" sz="1100" b="1">
              <a:solidFill>
                <a:schemeClr val="dk1"/>
              </a:solidFill>
              <a:effectLst/>
              <a:latin typeface="游ゴシック Medium" panose="020B0500000000000000" pitchFamily="50" charset="-128"/>
              <a:ea typeface="游ゴシック Medium" panose="020B0500000000000000" pitchFamily="50" charset="-128"/>
              <a:cs typeface="+mn-cs"/>
            </a:rPr>
            <a:t>3</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海の日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(m=7)</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敬老の日</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(m=9)</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春分の日</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=INT(20.69115+0.242194×(</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-2000)/4))</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b="1">
              <a:solidFill>
                <a:schemeClr val="dk1"/>
              </a:solidFill>
              <a:effectLst/>
              <a:latin typeface="游ゴシック Medium" panose="020B0500000000000000" pitchFamily="50" charset="-128"/>
              <a:ea typeface="游ゴシック Medium" panose="020B0500000000000000" pitchFamily="50" charset="-128"/>
              <a:cs typeface="+mn-cs"/>
            </a:rPr>
            <a:t>秋分の</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日</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=INT(23.09000+0.242194×(</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a:t>
          </a:r>
          <a:endParaRPr lang="ja-JP" altLang="ja-JP">
            <a:effectLst/>
            <a:latin typeface="游ゴシック Medium" panose="020B0500000000000000" pitchFamily="50" charset="-128"/>
            <a:ea typeface="游ゴシック Medium" panose="020B0500000000000000" pitchFamily="50" charset="-128"/>
          </a:endParaRPr>
        </a:p>
        <a:p>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　　　　　　　　　　　　　　　</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-INT((</a:t>
          </a:r>
          <a:r>
            <a:rPr kumimoji="1" lang="ja-JP" altLang="ja-JP" sz="1100">
              <a:solidFill>
                <a:schemeClr val="dk1"/>
              </a:solidFill>
              <a:effectLst/>
              <a:latin typeface="游ゴシック Medium" panose="020B0500000000000000" pitchFamily="50" charset="-128"/>
              <a:ea typeface="游ゴシック Medium" panose="020B0500000000000000" pitchFamily="50" charset="-128"/>
              <a:cs typeface="+mn-cs"/>
            </a:rPr>
            <a:t>年</a:t>
          </a:r>
          <a:r>
            <a:rPr kumimoji="1" lang="en-US" altLang="ja-JP" sz="1100">
              <a:solidFill>
                <a:schemeClr val="dk1"/>
              </a:solidFill>
              <a:effectLst/>
              <a:latin typeface="游ゴシック Medium" panose="020B0500000000000000" pitchFamily="50" charset="-128"/>
              <a:ea typeface="游ゴシック Medium" panose="020B0500000000000000" pitchFamily="50" charset="-128"/>
              <a:cs typeface="+mn-cs"/>
            </a:rPr>
            <a:t>-2000)/4))</a:t>
          </a:r>
        </a:p>
      </xdr:txBody>
    </xdr:sp>
    <xdr:clientData/>
  </xdr:twoCellAnchor>
  <xdr:twoCellAnchor>
    <xdr:from>
      <xdr:col>1</xdr:col>
      <xdr:colOff>9524</xdr:colOff>
      <xdr:row>70</xdr:row>
      <xdr:rowOff>28576</xdr:rowOff>
    </xdr:from>
    <xdr:to>
      <xdr:col>6</xdr:col>
      <xdr:colOff>352425</xdr:colOff>
      <xdr:row>75</xdr:row>
      <xdr:rowOff>47626</xdr:rowOff>
    </xdr:to>
    <xdr:sp macro="" textlink="">
      <xdr:nvSpPr>
        <xdr:cNvPr id="13" name="角丸四角形吹き出し 12"/>
        <xdr:cNvSpPr/>
      </xdr:nvSpPr>
      <xdr:spPr>
        <a:xfrm>
          <a:off x="209549" y="16297276"/>
          <a:ext cx="7362826" cy="1162050"/>
        </a:xfrm>
        <a:prstGeom prst="wedgeRoundRectCallout">
          <a:avLst>
            <a:gd name="adj1" fmla="val -25752"/>
            <a:gd name="adj2" fmla="val -105799"/>
            <a:gd name="adj3" fmla="val 16667"/>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600" b="1" i="0" u="none" strike="noStrike" kern="0" cap="none" spc="0" normalizeH="0" baseline="0" noProof="0">
              <a:ln>
                <a:noFill/>
              </a:ln>
              <a:solidFill>
                <a:prstClr val="black"/>
              </a:solidFill>
              <a:effectLst/>
              <a:uLnTx/>
              <a:uFillTx/>
              <a:latin typeface="+mn-lt"/>
              <a:ea typeface="+mn-ea"/>
              <a:cs typeface="+mn-cs"/>
            </a:rPr>
            <a:t>※</a:t>
          </a:r>
          <a:r>
            <a:rPr kumimoji="1" lang="ja-JP" altLang="en-US" sz="1600" b="1">
              <a:solidFill>
                <a:sysClr val="windowText" lastClr="000000"/>
              </a:solidFill>
            </a:rPr>
            <a:t>労働局スケジュールが確定次第、ファイルより取込みをおこなう</a:t>
          </a:r>
          <a:endParaRPr kumimoji="1" lang="en-US" altLang="ja-JP" sz="1600" b="1">
            <a:solidFill>
              <a:sysClr val="windowText" lastClr="000000"/>
            </a:solidFill>
          </a:endParaRPr>
        </a:p>
        <a:p>
          <a:pPr algn="l"/>
          <a:r>
            <a:rPr kumimoji="1" lang="ja-JP" altLang="en-US" sz="1600" b="1">
              <a:solidFill>
                <a:sysClr val="windowText" lastClr="000000"/>
              </a:solidFill>
            </a:rPr>
            <a:t>（労働局確定：</a:t>
          </a:r>
          <a:r>
            <a:rPr kumimoji="1" lang="en-US" altLang="ja-JP" sz="1600" b="1">
              <a:solidFill>
                <a:sysClr val="windowText" lastClr="000000"/>
              </a:solidFill>
            </a:rPr>
            <a:t>5</a:t>
          </a:r>
          <a:r>
            <a:rPr kumimoji="1" lang="ja-JP" altLang="en-US" sz="1600" b="1">
              <a:solidFill>
                <a:sysClr val="windowText" lastClr="000000"/>
              </a:solidFill>
            </a:rPr>
            <a:t>月中～下旬、</a:t>
          </a:r>
          <a:r>
            <a:rPr kumimoji="1" lang="en-US" altLang="ja-JP" sz="1600" b="1">
              <a:solidFill>
                <a:sysClr val="windowText" lastClr="000000"/>
              </a:solidFill>
            </a:rPr>
            <a:t>11</a:t>
          </a:r>
          <a:r>
            <a:rPr kumimoji="1" lang="ja-JP" altLang="en-US" sz="1600" b="1">
              <a:solidFill>
                <a:sysClr val="windowText" lastClr="000000"/>
              </a:solidFill>
            </a:rPr>
            <a:t>月中～下旬頃 ／ </a:t>
          </a:r>
          <a:r>
            <a:rPr kumimoji="1" lang="en-US" altLang="ja-JP" sz="1600" b="1">
              <a:solidFill>
                <a:sysClr val="windowText" lastClr="000000"/>
              </a:solidFill>
            </a:rPr>
            <a:t>HP</a:t>
          </a:r>
          <a:r>
            <a:rPr kumimoji="1" lang="ja-JP" altLang="en-US" sz="1600" b="1">
              <a:solidFill>
                <a:sysClr val="windowText" lastClr="000000"/>
              </a:solidFill>
            </a:rPr>
            <a:t>アップ：</a:t>
          </a:r>
          <a:r>
            <a:rPr kumimoji="1" lang="en-US" altLang="ja-JP" sz="1600" b="1">
              <a:solidFill>
                <a:sysClr val="windowText" lastClr="000000"/>
              </a:solidFill>
            </a:rPr>
            <a:t>6</a:t>
          </a:r>
          <a:r>
            <a:rPr kumimoji="1" lang="ja-JP" altLang="en-US" sz="1600" b="1">
              <a:solidFill>
                <a:sysClr val="windowText" lastClr="000000"/>
              </a:solidFill>
            </a:rPr>
            <a:t>月下旬、</a:t>
          </a:r>
          <a:r>
            <a:rPr kumimoji="1" lang="en-US" altLang="ja-JP" sz="1600" b="1">
              <a:solidFill>
                <a:sysClr val="windowText" lastClr="000000"/>
              </a:solidFill>
            </a:rPr>
            <a:t>12</a:t>
          </a:r>
          <a:r>
            <a:rPr kumimoji="1" lang="ja-JP" altLang="en-US" sz="1600" b="1">
              <a:solidFill>
                <a:sysClr val="windowText" lastClr="000000"/>
              </a:solidFill>
            </a:rPr>
            <a:t>月下旬）</a:t>
          </a:r>
        </a:p>
      </xdr:txBody>
    </xdr:sp>
    <xdr:clientData/>
  </xdr:twoCellAnchor>
  <xdr:twoCellAnchor>
    <xdr:from>
      <xdr:col>7</xdr:col>
      <xdr:colOff>1571626</xdr:colOff>
      <xdr:row>7</xdr:row>
      <xdr:rowOff>200024</xdr:rowOff>
    </xdr:from>
    <xdr:to>
      <xdr:col>9</xdr:col>
      <xdr:colOff>9526</xdr:colOff>
      <xdr:row>12</xdr:row>
      <xdr:rowOff>219075</xdr:rowOff>
    </xdr:to>
    <xdr:sp macro="" textlink="">
      <xdr:nvSpPr>
        <xdr:cNvPr id="14" name="正方形/長方形 13"/>
        <xdr:cNvSpPr/>
      </xdr:nvSpPr>
      <xdr:spPr>
        <a:xfrm>
          <a:off x="10382251" y="1866899"/>
          <a:ext cx="1619250" cy="1190626"/>
        </a:xfrm>
        <a:prstGeom prst="rect">
          <a:avLst/>
        </a:prstGeom>
        <a:solidFill>
          <a:schemeClr val="accent4">
            <a:lumMod val="20000"/>
            <a:lumOff val="80000"/>
            <a:alpha val="20000"/>
          </a:schemeClr>
        </a:solidFill>
        <a:ln>
          <a:solidFill>
            <a:srgbClr val="14CA6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156928</xdr:colOff>
      <xdr:row>26</xdr:row>
      <xdr:rowOff>277640</xdr:rowOff>
    </xdr:from>
    <xdr:to>
      <xdr:col>27</xdr:col>
      <xdr:colOff>132785</xdr:colOff>
      <xdr:row>29</xdr:row>
      <xdr:rowOff>325926</xdr:rowOff>
    </xdr:to>
    <xdr:sp macro="" textlink="">
      <xdr:nvSpPr>
        <xdr:cNvPr id="5" name="左矢印吹き出し 4"/>
        <xdr:cNvSpPr/>
      </xdr:nvSpPr>
      <xdr:spPr>
        <a:xfrm>
          <a:off x="9234536" y="5806289"/>
          <a:ext cx="6663350" cy="1195058"/>
        </a:xfrm>
        <a:prstGeom prst="leftArrowCallout">
          <a:avLst>
            <a:gd name="adj1" fmla="val 25469"/>
            <a:gd name="adj2" fmla="val 30224"/>
            <a:gd name="adj3" fmla="val 22647"/>
            <a:gd name="adj4" fmla="val 85730"/>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a:solidFill>
                <a:srgbClr val="FF0000"/>
              </a:solidFill>
              <a:latin typeface="ＭＳ ゴシック" panose="020B0609070205080204" pitchFamily="49" charset="-128"/>
              <a:ea typeface="ＭＳ ゴシック" panose="020B0609070205080204" pitchFamily="49" charset="-128"/>
            </a:rPr>
            <a:t>教室総面積の注意点</a:t>
          </a:r>
          <a:r>
            <a:rPr kumimoji="1" lang="en-US" altLang="ja-JP" sz="1200" b="1">
              <a:solidFill>
                <a:srgbClr val="FF0000"/>
              </a:solidFill>
              <a:latin typeface="ＭＳ ゴシック" panose="020B0609070205080204" pitchFamily="49" charset="-128"/>
              <a:ea typeface="ＭＳ ゴシック" panose="020B0609070205080204" pitchFamily="49" charset="-128"/>
            </a:rPr>
            <a:t>】</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計算過程では、</a:t>
          </a:r>
          <a:r>
            <a:rPr kumimoji="1" lang="ja-JP" altLang="en-US" sz="1200" b="1">
              <a:solidFill>
                <a:srgbClr val="FF0000"/>
              </a:solidFill>
              <a:latin typeface="ＭＳ ゴシック" panose="020B0609070205080204" pitchFamily="49" charset="-128"/>
              <a:ea typeface="ＭＳ ゴシック" panose="020B0609070205080204" pitchFamily="49" charset="-128"/>
            </a:rPr>
            <a:t>小数点以下の切り捨てや四捨五入は行わない</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でください。</a:t>
          </a:r>
        </a:p>
        <a:p>
          <a:pPr algn="l"/>
          <a:endParaRPr kumimoji="1" lang="ja-JP" altLang="en-US"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計算値の最後の数値の小数点第３位以下を切り捨てて、</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小数点第２位までを入力してください。</a:t>
          </a:r>
          <a:endParaRPr kumimoji="1" lang="ja-JP" altLang="en-US" sz="1600" b="1">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19</xdr:col>
      <xdr:colOff>615636</xdr:colOff>
      <xdr:row>45</xdr:row>
      <xdr:rowOff>325924</xdr:rowOff>
    </xdr:from>
    <xdr:to>
      <xdr:col>28</xdr:col>
      <xdr:colOff>96571</xdr:colOff>
      <xdr:row>53</xdr:row>
      <xdr:rowOff>0</xdr:rowOff>
    </xdr:to>
    <xdr:sp macro="" textlink="">
      <xdr:nvSpPr>
        <xdr:cNvPr id="4" name="角丸四角形 3"/>
        <xdr:cNvSpPr/>
      </xdr:nvSpPr>
      <xdr:spPr>
        <a:xfrm>
          <a:off x="11383224" y="13761267"/>
          <a:ext cx="5106155" cy="1991762"/>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ＯＳ標準搭載以外のソフトウエアでかつ、訓練内で使用するために</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　別途インストールしたもの、またはサーバー、クラウド上で使用する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　ソフトウエアをすべて記載してください。</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en-US" altLang="ja-JP" sz="1100" b="1">
              <a:solidFill>
                <a:srgbClr val="0000FF"/>
              </a:solidFill>
              <a:latin typeface="ＭＳ ゴシック" panose="020B0609070205080204" pitchFamily="49" charset="-128"/>
              <a:ea typeface="ＭＳ ゴシック" panose="020B0609070205080204" pitchFamily="49" charset="-128"/>
            </a:rPr>
            <a:t>  </a:t>
          </a:r>
          <a:r>
            <a:rPr kumimoji="1" lang="ja-JP" altLang="en-US" sz="1400" b="1">
              <a:solidFill>
                <a:srgbClr val="0000FF"/>
              </a:solidFill>
              <a:latin typeface="ＭＳ ゴシック" panose="020B0609070205080204" pitchFamily="49" charset="-128"/>
              <a:ea typeface="ＭＳ ゴシック" panose="020B0609070205080204" pitchFamily="49" charset="-128"/>
            </a:rPr>
            <a:t>例）</a:t>
          </a:r>
          <a:r>
            <a:rPr kumimoji="1" lang="en-US" altLang="ja-JP" sz="1400" b="1">
              <a:solidFill>
                <a:srgbClr val="0000FF"/>
              </a:solidFill>
              <a:latin typeface="ＭＳ ゴシック" panose="020B0609070205080204" pitchFamily="49" charset="-128"/>
              <a:ea typeface="ＭＳ ゴシック" panose="020B0609070205080204" pitchFamily="49" charset="-128"/>
            </a:rPr>
            <a:t>Microsoft</a:t>
          </a:r>
          <a:r>
            <a:rPr kumimoji="1" lang="ja-JP" altLang="en-US" sz="1400" b="1" baseline="0">
              <a:solidFill>
                <a:srgbClr val="0000FF"/>
              </a:solidFill>
              <a:latin typeface="ＭＳ ゴシック" panose="020B0609070205080204" pitchFamily="49" charset="-128"/>
              <a:ea typeface="ＭＳ ゴシック" panose="020B0609070205080204" pitchFamily="49" charset="-128"/>
            </a:rPr>
            <a:t> </a:t>
          </a:r>
          <a:r>
            <a:rPr kumimoji="1" lang="en-US" altLang="ja-JP" sz="1400" b="1" baseline="0">
              <a:solidFill>
                <a:srgbClr val="0000FF"/>
              </a:solidFill>
              <a:latin typeface="ＭＳ ゴシック" panose="020B0609070205080204" pitchFamily="49" charset="-128"/>
              <a:ea typeface="ＭＳ ゴシック" panose="020B0609070205080204" pitchFamily="49" charset="-128"/>
            </a:rPr>
            <a:t>Office</a:t>
          </a:r>
          <a:r>
            <a:rPr kumimoji="1" lang="ja-JP" altLang="en-US" sz="1400" b="1" baseline="0">
              <a:solidFill>
                <a:srgbClr val="0000FF"/>
              </a:solidFill>
              <a:latin typeface="ＭＳ ゴシック" panose="020B0609070205080204" pitchFamily="49" charset="-128"/>
              <a:ea typeface="ＭＳ ゴシック" panose="020B0609070205080204" pitchFamily="49" charset="-128"/>
            </a:rPr>
            <a:t> </a:t>
          </a:r>
          <a:r>
            <a:rPr kumimoji="1" lang="en-US" altLang="ja-JP" sz="1400" b="1">
              <a:solidFill>
                <a:srgbClr val="0000FF"/>
              </a:solidFill>
              <a:latin typeface="ＭＳ ゴシック" panose="020B0609070205080204" pitchFamily="49" charset="-128"/>
              <a:ea typeface="ＭＳ ゴシック" panose="020B0609070205080204" pitchFamily="49" charset="-128"/>
            </a:rPr>
            <a:t>365</a:t>
          </a:r>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a:p>
          <a:pPr algn="l"/>
          <a:endParaRPr kumimoji="1" lang="ja-JP" altLang="en-US" sz="1100" b="1">
            <a:solidFill>
              <a:srgbClr val="FF0000"/>
            </a:solidFill>
            <a:latin typeface="ＭＳ ゴシック" panose="020B0609070205080204" pitchFamily="49" charset="-128"/>
            <a:ea typeface="ＭＳ ゴシック" panose="020B0609070205080204" pitchFamily="49" charset="-128"/>
          </a:endParaRPr>
        </a:p>
        <a:p>
          <a:pPr algn="l"/>
          <a:r>
            <a:rPr kumimoji="1" lang="en-US" altLang="ja-JP" sz="1100" b="1" baseline="0">
              <a:solidFill>
                <a:srgbClr val="0000CC"/>
              </a:solidFill>
              <a:latin typeface="ＭＳ ゴシック" panose="020B0609070205080204" pitchFamily="49" charset="-128"/>
              <a:ea typeface="ＭＳ ゴシック" panose="020B0609070205080204" pitchFamily="49" charset="-128"/>
            </a:rPr>
            <a:t>  1</a:t>
          </a:r>
          <a:r>
            <a:rPr kumimoji="1" lang="ja-JP" altLang="en-US" sz="1100" b="1" baseline="0">
              <a:solidFill>
                <a:srgbClr val="0000CC"/>
              </a:solidFill>
              <a:latin typeface="ＭＳ ゴシック" panose="020B0609070205080204" pitchFamily="49" charset="-128"/>
              <a:ea typeface="ＭＳ ゴシック" panose="020B0609070205080204" pitchFamily="49" charset="-128"/>
            </a:rPr>
            <a:t>つのカッコ内に複数のソフト名の記載可</a:t>
          </a:r>
          <a:endParaRPr kumimoji="1" lang="en-US" altLang="ja-JP" sz="1100" b="1" baseline="0">
            <a:solidFill>
              <a:srgbClr val="0000CC"/>
            </a:solidFill>
            <a:latin typeface="ＭＳ ゴシック" panose="020B0609070205080204" pitchFamily="49" charset="-128"/>
            <a:ea typeface="ＭＳ ゴシック" panose="020B0609070205080204" pitchFamily="49" charset="-128"/>
          </a:endParaRPr>
        </a:p>
        <a:p>
          <a:pPr algn="l"/>
          <a:r>
            <a:rPr kumimoji="1" lang="ja-JP" altLang="en-US" sz="1100" b="1" baseline="0">
              <a:solidFill>
                <a:srgbClr val="0000CC"/>
              </a:solidFill>
              <a:latin typeface="ＭＳ ゴシック" panose="020B0609070205080204" pitchFamily="49" charset="-128"/>
              <a:ea typeface="ＭＳ ゴシック" panose="020B0609070205080204" pitchFamily="49" charset="-128"/>
            </a:rPr>
            <a:t>（ソフト名とソフト名の間には、読点を付けてください）</a:t>
          </a: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　様式</a:t>
          </a:r>
          <a:r>
            <a:rPr kumimoji="1" lang="en-US" altLang="ja-JP" sz="1100" b="1">
              <a:solidFill>
                <a:srgbClr val="FF0000"/>
              </a:solidFill>
              <a:latin typeface="ＭＳ ゴシック" panose="020B0609070205080204" pitchFamily="49" charset="-128"/>
              <a:ea typeface="ＭＳ ゴシック" panose="020B0609070205080204" pitchFamily="49" charset="-128"/>
            </a:rPr>
            <a:t>5</a:t>
          </a:r>
          <a:r>
            <a:rPr kumimoji="1" lang="ja-JP" altLang="en-US" sz="1100" b="1">
              <a:solidFill>
                <a:srgbClr val="FF0000"/>
              </a:solidFill>
              <a:latin typeface="ＭＳ ゴシック" panose="020B0609070205080204" pitchFamily="49" charset="-128"/>
              <a:ea typeface="ＭＳ ゴシック" panose="020B0609070205080204" pitchFamily="49" charset="-128"/>
            </a:rPr>
            <a:t>号：科目の内容と整合性が取れるように記載をお願いします。</a:t>
          </a:r>
          <a:endParaRPr kumimoji="1" lang="ja-JP" altLang="en-US" sz="11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65</xdr:row>
      <xdr:rowOff>0</xdr:rowOff>
    </xdr:from>
    <xdr:to>
      <xdr:col>5</xdr:col>
      <xdr:colOff>16144</xdr:colOff>
      <xdr:row>66</xdr:row>
      <xdr:rowOff>0</xdr:rowOff>
    </xdr:to>
    <xdr:cxnSp macro="">
      <xdr:nvCxnSpPr>
        <xdr:cNvPr id="3" name="直線コネクタ 2"/>
        <xdr:cNvCxnSpPr/>
      </xdr:nvCxnSpPr>
      <xdr:spPr>
        <a:xfrm>
          <a:off x="4036017" y="22052797"/>
          <a:ext cx="403602" cy="103322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5953</xdr:colOff>
      <xdr:row>85</xdr:row>
      <xdr:rowOff>357188</xdr:rowOff>
    </xdr:from>
    <xdr:to>
      <xdr:col>5</xdr:col>
      <xdr:colOff>0</xdr:colOff>
      <xdr:row>87</xdr:row>
      <xdr:rowOff>5953</xdr:rowOff>
    </xdr:to>
    <xdr:cxnSp macro="">
      <xdr:nvCxnSpPr>
        <xdr:cNvPr id="5" name="直線コネクタ 4"/>
        <xdr:cNvCxnSpPr/>
      </xdr:nvCxnSpPr>
      <xdr:spPr>
        <a:xfrm>
          <a:off x="3760736" y="30022731"/>
          <a:ext cx="380568" cy="36659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87</xdr:row>
      <xdr:rowOff>0</xdr:rowOff>
    </xdr:from>
    <xdr:to>
      <xdr:col>4</xdr:col>
      <xdr:colOff>386953</xdr:colOff>
      <xdr:row>88</xdr:row>
      <xdr:rowOff>11907</xdr:rowOff>
    </xdr:to>
    <xdr:cxnSp macro="">
      <xdr:nvCxnSpPr>
        <xdr:cNvPr id="6" name="直線コネクタ 5"/>
        <xdr:cNvCxnSpPr/>
      </xdr:nvCxnSpPr>
      <xdr:spPr>
        <a:xfrm>
          <a:off x="4030266" y="30700266"/>
          <a:ext cx="386953" cy="3750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88</xdr:row>
      <xdr:rowOff>0</xdr:rowOff>
    </xdr:from>
    <xdr:to>
      <xdr:col>4</xdr:col>
      <xdr:colOff>386953</xdr:colOff>
      <xdr:row>89</xdr:row>
      <xdr:rowOff>11906</xdr:rowOff>
    </xdr:to>
    <xdr:cxnSp macro="">
      <xdr:nvCxnSpPr>
        <xdr:cNvPr id="8" name="直線コネクタ 7"/>
        <xdr:cNvCxnSpPr/>
      </xdr:nvCxnSpPr>
      <xdr:spPr>
        <a:xfrm>
          <a:off x="4030266" y="31063406"/>
          <a:ext cx="386953" cy="3750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89</xdr:row>
      <xdr:rowOff>0</xdr:rowOff>
    </xdr:from>
    <xdr:to>
      <xdr:col>4</xdr:col>
      <xdr:colOff>386953</xdr:colOff>
      <xdr:row>90</xdr:row>
      <xdr:rowOff>11906</xdr:rowOff>
    </xdr:to>
    <xdr:cxnSp macro="">
      <xdr:nvCxnSpPr>
        <xdr:cNvPr id="9" name="直線コネクタ 8"/>
        <xdr:cNvCxnSpPr/>
      </xdr:nvCxnSpPr>
      <xdr:spPr>
        <a:xfrm>
          <a:off x="4030266" y="31426547"/>
          <a:ext cx="386953" cy="3750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90</xdr:row>
      <xdr:rowOff>0</xdr:rowOff>
    </xdr:from>
    <xdr:to>
      <xdr:col>4</xdr:col>
      <xdr:colOff>386953</xdr:colOff>
      <xdr:row>91</xdr:row>
      <xdr:rowOff>11907</xdr:rowOff>
    </xdr:to>
    <xdr:cxnSp macro="">
      <xdr:nvCxnSpPr>
        <xdr:cNvPr id="10" name="直線コネクタ 9"/>
        <xdr:cNvCxnSpPr/>
      </xdr:nvCxnSpPr>
      <xdr:spPr>
        <a:xfrm>
          <a:off x="4030266" y="31789688"/>
          <a:ext cx="386953" cy="37504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91</xdr:row>
      <xdr:rowOff>0</xdr:rowOff>
    </xdr:from>
    <xdr:to>
      <xdr:col>5</xdr:col>
      <xdr:colOff>15363</xdr:colOff>
      <xdr:row>92</xdr:row>
      <xdr:rowOff>0</xdr:rowOff>
    </xdr:to>
    <xdr:cxnSp macro="">
      <xdr:nvCxnSpPr>
        <xdr:cNvPr id="12" name="直線コネクタ 11"/>
        <xdr:cNvCxnSpPr/>
      </xdr:nvCxnSpPr>
      <xdr:spPr>
        <a:xfrm>
          <a:off x="3733185" y="32953427"/>
          <a:ext cx="399436" cy="36871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603565</xdr:colOff>
      <xdr:row>44</xdr:row>
      <xdr:rowOff>193141</xdr:rowOff>
    </xdr:from>
    <xdr:to>
      <xdr:col>27</xdr:col>
      <xdr:colOff>591493</xdr:colOff>
      <xdr:row>51</xdr:row>
      <xdr:rowOff>253498</xdr:rowOff>
    </xdr:to>
    <xdr:sp macro="" textlink="">
      <xdr:nvSpPr>
        <xdr:cNvPr id="11" name="角丸四角形 10"/>
        <xdr:cNvSpPr/>
      </xdr:nvSpPr>
      <xdr:spPr>
        <a:xfrm>
          <a:off x="11612578" y="14014765"/>
          <a:ext cx="5106155" cy="1991762"/>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100" b="1">
              <a:solidFill>
                <a:srgbClr val="FF0000"/>
              </a:solidFill>
              <a:latin typeface="ＭＳ ゴシック" panose="020B0609070205080204" pitchFamily="49" charset="-128"/>
              <a:ea typeface="ＭＳ ゴシック" panose="020B0609070205080204" pitchFamily="49" charset="-128"/>
            </a:rPr>
            <a:t>※</a:t>
          </a:r>
          <a:r>
            <a:rPr kumimoji="1" lang="ja-JP" altLang="en-US" sz="1100" b="1">
              <a:solidFill>
                <a:srgbClr val="FF0000"/>
              </a:solidFill>
              <a:latin typeface="ＭＳ ゴシック" panose="020B0609070205080204" pitchFamily="49" charset="-128"/>
              <a:ea typeface="ＭＳ ゴシック" panose="020B0609070205080204" pitchFamily="49" charset="-128"/>
            </a:rPr>
            <a:t>ＯＳ標準搭載以外のソフトウエアでかつ、訓練内で使用するために</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　別途インストールしたもの、またはサーバー、クラウド上で使用する</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　ソフトウエアをすべて記載してください。</a:t>
          </a:r>
          <a:endParaRPr kumimoji="1" lang="en-US" altLang="ja-JP" sz="1100" b="1">
            <a:solidFill>
              <a:srgbClr val="FF0000"/>
            </a:solidFill>
            <a:latin typeface="ＭＳ ゴシック" panose="020B0609070205080204" pitchFamily="49" charset="-128"/>
            <a:ea typeface="ＭＳ ゴシック" panose="020B0609070205080204" pitchFamily="49" charset="-128"/>
          </a:endParaRPr>
        </a:p>
        <a:p>
          <a:pPr algn="l"/>
          <a:r>
            <a:rPr kumimoji="1" lang="en-US" altLang="ja-JP" sz="1100" b="1">
              <a:solidFill>
                <a:srgbClr val="0000FF"/>
              </a:solidFill>
              <a:latin typeface="ＭＳ ゴシック" panose="020B0609070205080204" pitchFamily="49" charset="-128"/>
              <a:ea typeface="ＭＳ ゴシック" panose="020B0609070205080204" pitchFamily="49" charset="-128"/>
            </a:rPr>
            <a:t>  </a:t>
          </a:r>
          <a:r>
            <a:rPr kumimoji="1" lang="ja-JP" altLang="en-US" sz="1400" b="1">
              <a:solidFill>
                <a:srgbClr val="0000FF"/>
              </a:solidFill>
              <a:latin typeface="ＭＳ ゴシック" panose="020B0609070205080204" pitchFamily="49" charset="-128"/>
              <a:ea typeface="ＭＳ ゴシック" panose="020B0609070205080204" pitchFamily="49" charset="-128"/>
            </a:rPr>
            <a:t>例）</a:t>
          </a:r>
          <a:r>
            <a:rPr kumimoji="1" lang="en-US" altLang="ja-JP" sz="1400" b="1">
              <a:solidFill>
                <a:srgbClr val="0000FF"/>
              </a:solidFill>
              <a:latin typeface="ＭＳ ゴシック" panose="020B0609070205080204" pitchFamily="49" charset="-128"/>
              <a:ea typeface="ＭＳ ゴシック" panose="020B0609070205080204" pitchFamily="49" charset="-128"/>
            </a:rPr>
            <a:t>Microsoft</a:t>
          </a:r>
          <a:r>
            <a:rPr kumimoji="1" lang="ja-JP" altLang="en-US" sz="1400" b="1" baseline="0">
              <a:solidFill>
                <a:srgbClr val="0000FF"/>
              </a:solidFill>
              <a:latin typeface="ＭＳ ゴシック" panose="020B0609070205080204" pitchFamily="49" charset="-128"/>
              <a:ea typeface="ＭＳ ゴシック" panose="020B0609070205080204" pitchFamily="49" charset="-128"/>
            </a:rPr>
            <a:t> </a:t>
          </a:r>
          <a:r>
            <a:rPr kumimoji="1" lang="en-US" altLang="ja-JP" sz="1400" b="1" baseline="0">
              <a:solidFill>
                <a:srgbClr val="0000FF"/>
              </a:solidFill>
              <a:latin typeface="ＭＳ ゴシック" panose="020B0609070205080204" pitchFamily="49" charset="-128"/>
              <a:ea typeface="ＭＳ ゴシック" panose="020B0609070205080204" pitchFamily="49" charset="-128"/>
            </a:rPr>
            <a:t>Office</a:t>
          </a:r>
          <a:r>
            <a:rPr kumimoji="1" lang="ja-JP" altLang="en-US" sz="1400" b="1" baseline="0">
              <a:solidFill>
                <a:srgbClr val="0000FF"/>
              </a:solidFill>
              <a:latin typeface="ＭＳ ゴシック" panose="020B0609070205080204" pitchFamily="49" charset="-128"/>
              <a:ea typeface="ＭＳ ゴシック" panose="020B0609070205080204" pitchFamily="49" charset="-128"/>
            </a:rPr>
            <a:t> </a:t>
          </a:r>
          <a:r>
            <a:rPr kumimoji="1" lang="en-US" altLang="ja-JP" sz="1400" b="1">
              <a:solidFill>
                <a:srgbClr val="0000FF"/>
              </a:solidFill>
              <a:latin typeface="ＭＳ ゴシック" panose="020B0609070205080204" pitchFamily="49" charset="-128"/>
              <a:ea typeface="ＭＳ ゴシック" panose="020B0609070205080204" pitchFamily="49" charset="-128"/>
            </a:rPr>
            <a:t>365</a:t>
          </a:r>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a:p>
          <a:pPr algn="l"/>
          <a:endParaRPr kumimoji="1" lang="ja-JP" altLang="en-US" sz="1100" b="1">
            <a:solidFill>
              <a:srgbClr val="FF0000"/>
            </a:solidFill>
            <a:latin typeface="ＭＳ ゴシック" panose="020B0609070205080204" pitchFamily="49" charset="-128"/>
            <a:ea typeface="ＭＳ ゴシック" panose="020B0609070205080204" pitchFamily="49" charset="-128"/>
          </a:endParaRPr>
        </a:p>
        <a:p>
          <a:pPr algn="l"/>
          <a:r>
            <a:rPr kumimoji="1" lang="en-US" altLang="ja-JP" sz="1100" b="1" baseline="0">
              <a:solidFill>
                <a:srgbClr val="0000CC"/>
              </a:solidFill>
              <a:latin typeface="ＭＳ ゴシック" panose="020B0609070205080204" pitchFamily="49" charset="-128"/>
              <a:ea typeface="ＭＳ ゴシック" panose="020B0609070205080204" pitchFamily="49" charset="-128"/>
            </a:rPr>
            <a:t>  1</a:t>
          </a:r>
          <a:r>
            <a:rPr kumimoji="1" lang="ja-JP" altLang="en-US" sz="1100" b="1" baseline="0">
              <a:solidFill>
                <a:srgbClr val="0000CC"/>
              </a:solidFill>
              <a:latin typeface="ＭＳ ゴシック" panose="020B0609070205080204" pitchFamily="49" charset="-128"/>
              <a:ea typeface="ＭＳ ゴシック" panose="020B0609070205080204" pitchFamily="49" charset="-128"/>
            </a:rPr>
            <a:t>つのカッコ内に複数のソフト名の記載可</a:t>
          </a:r>
          <a:endParaRPr kumimoji="1" lang="en-US" altLang="ja-JP" sz="1100" b="1" baseline="0">
            <a:solidFill>
              <a:srgbClr val="0000CC"/>
            </a:solidFill>
            <a:latin typeface="ＭＳ ゴシック" panose="020B0609070205080204" pitchFamily="49" charset="-128"/>
            <a:ea typeface="ＭＳ ゴシック" panose="020B0609070205080204" pitchFamily="49" charset="-128"/>
          </a:endParaRPr>
        </a:p>
        <a:p>
          <a:pPr algn="l"/>
          <a:r>
            <a:rPr kumimoji="1" lang="ja-JP" altLang="en-US" sz="1100" b="1" baseline="0">
              <a:solidFill>
                <a:srgbClr val="0000CC"/>
              </a:solidFill>
              <a:latin typeface="ＭＳ ゴシック" panose="020B0609070205080204" pitchFamily="49" charset="-128"/>
              <a:ea typeface="ＭＳ ゴシック" panose="020B0609070205080204" pitchFamily="49" charset="-128"/>
            </a:rPr>
            <a:t>（ソフト名とソフト名の間には、読点を付けてください）</a:t>
          </a: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　様式</a:t>
          </a:r>
          <a:r>
            <a:rPr kumimoji="1" lang="en-US" altLang="ja-JP" sz="1100" b="1">
              <a:solidFill>
                <a:srgbClr val="FF0000"/>
              </a:solidFill>
              <a:latin typeface="ＭＳ ゴシック" panose="020B0609070205080204" pitchFamily="49" charset="-128"/>
              <a:ea typeface="ＭＳ ゴシック" panose="020B0609070205080204" pitchFamily="49" charset="-128"/>
            </a:rPr>
            <a:t>5</a:t>
          </a:r>
          <a:r>
            <a:rPr kumimoji="1" lang="ja-JP" altLang="en-US" sz="1100" b="1">
              <a:solidFill>
                <a:srgbClr val="FF0000"/>
              </a:solidFill>
              <a:latin typeface="ＭＳ ゴシック" panose="020B0609070205080204" pitchFamily="49" charset="-128"/>
              <a:ea typeface="ＭＳ ゴシック" panose="020B0609070205080204" pitchFamily="49" charset="-128"/>
            </a:rPr>
            <a:t>号：科目の内容と整合性が取れるように記載をお願いします。</a:t>
          </a:r>
          <a:endParaRPr kumimoji="1" lang="ja-JP" altLang="en-US" sz="11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twoCellAnchor editAs="oneCell">
    <xdr:from>
      <xdr:col>15</xdr:col>
      <xdr:colOff>12070</xdr:colOff>
      <xdr:row>25</xdr:row>
      <xdr:rowOff>325924</xdr:rowOff>
    </xdr:from>
    <xdr:to>
      <xdr:col>26</xdr:col>
      <xdr:colOff>1291625</xdr:colOff>
      <xdr:row>28</xdr:row>
      <xdr:rowOff>374210</xdr:rowOff>
    </xdr:to>
    <xdr:sp macro="" textlink="">
      <xdr:nvSpPr>
        <xdr:cNvPr id="13" name="左矢印吹き出し 12"/>
        <xdr:cNvSpPr/>
      </xdr:nvSpPr>
      <xdr:spPr>
        <a:xfrm>
          <a:off x="9331103" y="6313283"/>
          <a:ext cx="6663350" cy="1195058"/>
        </a:xfrm>
        <a:prstGeom prst="leftArrowCallout">
          <a:avLst>
            <a:gd name="adj1" fmla="val 25469"/>
            <a:gd name="adj2" fmla="val 30224"/>
            <a:gd name="adj3" fmla="val 22647"/>
            <a:gd name="adj4" fmla="val 85730"/>
          </a:avLst>
        </a:prstGeom>
        <a:solidFill>
          <a:srgbClr val="FFFFE1"/>
        </a:solidFill>
        <a:ln>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200" b="1">
              <a:solidFill>
                <a:srgbClr val="FF0000"/>
              </a:solidFill>
              <a:latin typeface="ＭＳ ゴシック" panose="020B0609070205080204" pitchFamily="49" charset="-128"/>
              <a:ea typeface="ＭＳ ゴシック" panose="020B0609070205080204" pitchFamily="49" charset="-128"/>
            </a:rPr>
            <a:t>【</a:t>
          </a:r>
          <a:r>
            <a:rPr kumimoji="1" lang="ja-JP" altLang="en-US" sz="1200" b="1">
              <a:solidFill>
                <a:srgbClr val="FF0000"/>
              </a:solidFill>
              <a:latin typeface="ＭＳ ゴシック" panose="020B0609070205080204" pitchFamily="49" charset="-128"/>
              <a:ea typeface="ＭＳ ゴシック" panose="020B0609070205080204" pitchFamily="49" charset="-128"/>
            </a:rPr>
            <a:t>教室総面積の注意点</a:t>
          </a:r>
          <a:r>
            <a:rPr kumimoji="1" lang="en-US" altLang="ja-JP" sz="1200" b="1">
              <a:solidFill>
                <a:srgbClr val="FF0000"/>
              </a:solidFill>
              <a:latin typeface="ＭＳ ゴシック" panose="020B0609070205080204" pitchFamily="49" charset="-128"/>
              <a:ea typeface="ＭＳ ゴシック" panose="020B0609070205080204" pitchFamily="49" charset="-128"/>
            </a:rPr>
            <a:t>】</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計算過程では、</a:t>
          </a:r>
          <a:r>
            <a:rPr kumimoji="1" lang="ja-JP" altLang="en-US" sz="1200" b="1">
              <a:solidFill>
                <a:srgbClr val="FF0000"/>
              </a:solidFill>
              <a:latin typeface="ＭＳ ゴシック" panose="020B0609070205080204" pitchFamily="49" charset="-128"/>
              <a:ea typeface="ＭＳ ゴシック" panose="020B0609070205080204" pitchFamily="49" charset="-128"/>
            </a:rPr>
            <a:t>小数点以下の切り捨てや四捨五入は行わない</a:t>
          </a:r>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でください。</a:t>
          </a:r>
        </a:p>
        <a:p>
          <a:pPr algn="l"/>
          <a:endParaRPr kumimoji="1" lang="ja-JP" altLang="en-US" sz="1200" b="1">
            <a:solidFill>
              <a:sysClr val="windowText" lastClr="000000"/>
            </a:solidFill>
            <a:latin typeface="ＭＳ ゴシック" panose="020B0609070205080204" pitchFamily="49" charset="-128"/>
            <a:ea typeface="ＭＳ ゴシック" panose="020B0609070205080204" pitchFamily="49" charset="-128"/>
          </a:endParaRP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計算値の最後の数値の小数点第３位以下を切り捨てて、</a:t>
          </a:r>
        </a:p>
        <a:p>
          <a:pPr algn="l"/>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　小数点第２位までを入力してください。</a:t>
          </a:r>
          <a:endParaRPr kumimoji="1" lang="ja-JP" altLang="en-US" sz="1600" b="1">
            <a:solidFill>
              <a:srgbClr val="FF0000"/>
            </a:solidFill>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12</xdr:col>
      <xdr:colOff>38100</xdr:colOff>
      <xdr:row>46</xdr:row>
      <xdr:rowOff>114300</xdr:rowOff>
    </xdr:from>
    <xdr:to>
      <xdr:col>12</xdr:col>
      <xdr:colOff>123825</xdr:colOff>
      <xdr:row>47</xdr:row>
      <xdr:rowOff>85725</xdr:rowOff>
    </xdr:to>
    <xdr:sp macro="" textlink="">
      <xdr:nvSpPr>
        <xdr:cNvPr id="2" name="Text Box 1"/>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48</xdr:row>
      <xdr:rowOff>114300</xdr:rowOff>
    </xdr:from>
    <xdr:to>
      <xdr:col>12</xdr:col>
      <xdr:colOff>123825</xdr:colOff>
      <xdr:row>49</xdr:row>
      <xdr:rowOff>85726</xdr:rowOff>
    </xdr:to>
    <xdr:sp macro="" textlink="">
      <xdr:nvSpPr>
        <xdr:cNvPr id="3"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48</xdr:row>
      <xdr:rowOff>114300</xdr:rowOff>
    </xdr:from>
    <xdr:to>
      <xdr:col>12</xdr:col>
      <xdr:colOff>123825</xdr:colOff>
      <xdr:row>49</xdr:row>
      <xdr:rowOff>85726</xdr:rowOff>
    </xdr:to>
    <xdr:sp macro="" textlink="">
      <xdr:nvSpPr>
        <xdr:cNvPr id="4" name="Text Box 1"/>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39</xdr:col>
      <xdr:colOff>64213</xdr:colOff>
      <xdr:row>32</xdr:row>
      <xdr:rowOff>21406</xdr:rowOff>
    </xdr:from>
    <xdr:to>
      <xdr:col>39</xdr:col>
      <xdr:colOff>1227247</xdr:colOff>
      <xdr:row>123</xdr:row>
      <xdr:rowOff>160536</xdr:rowOff>
    </xdr:to>
    <xdr:sp macro="" textlink="">
      <xdr:nvSpPr>
        <xdr:cNvPr id="3" name="上下矢印 2"/>
        <xdr:cNvSpPr/>
      </xdr:nvSpPr>
      <xdr:spPr bwMode="auto">
        <a:xfrm>
          <a:off x="10606471" y="6751148"/>
          <a:ext cx="1163034" cy="6848755"/>
        </a:xfrm>
        <a:prstGeom prst="upDownArrow">
          <a:avLst>
            <a:gd name="adj1" fmla="val 50000"/>
            <a:gd name="adj2" fmla="val 44828"/>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360000" rIns="0" bIns="0" rtlCol="0" anchor="ctr" upright="1"/>
        <a:lstStyle/>
        <a:p>
          <a:pPr algn="l"/>
          <a:r>
            <a:rPr kumimoji="1" lang="ja-JP" altLang="en-US" sz="1100">
              <a:effectLst/>
              <a:latin typeface="+mn-lt"/>
              <a:ea typeface="+mn-ea"/>
              <a:cs typeface="+mn-cs"/>
            </a:rPr>
            <a:t>他の様式に</a:t>
          </a:r>
          <a:r>
            <a:rPr kumimoji="1" lang="ja-JP" altLang="ja-JP" sz="1100">
              <a:effectLst/>
              <a:latin typeface="+mn-lt"/>
              <a:ea typeface="+mn-ea"/>
              <a:cs typeface="+mn-cs"/>
            </a:rPr>
            <a:t>リンクしています。</a:t>
          </a:r>
          <a:r>
            <a:rPr kumimoji="1" lang="en-US" altLang="ja-JP" sz="1100">
              <a:effectLst/>
              <a:latin typeface="+mn-lt"/>
              <a:ea typeface="+mn-ea"/>
              <a:cs typeface="+mn-cs"/>
            </a:rPr>
            <a:t> </a:t>
          </a:r>
          <a:r>
            <a:rPr kumimoji="1" lang="ja-JP" altLang="en-US" sz="1100" b="1" u="sng">
              <a:solidFill>
                <a:srgbClr val="FF0000"/>
              </a:solidFill>
              <a:effectLst/>
              <a:latin typeface="+mn-lt"/>
              <a:ea typeface="+mn-ea"/>
              <a:cs typeface="+mn-cs"/>
            </a:rPr>
            <a:t>絶対に</a:t>
          </a:r>
          <a:r>
            <a:rPr kumimoji="1" lang="ja-JP" altLang="en-US" sz="1100" b="1" u="sng">
              <a:solidFill>
                <a:srgbClr val="FF0000"/>
              </a:solidFill>
            </a:rPr>
            <a:t>行削除や行挿入はしない</a:t>
          </a:r>
          <a:r>
            <a:rPr kumimoji="1" lang="ja-JP" altLang="en-US" sz="1100" b="0"/>
            <a:t>で</a:t>
          </a:r>
          <a:r>
            <a:rPr kumimoji="1" lang="ja-JP" altLang="en-US" sz="1100"/>
            <a:t>ください。</a:t>
          </a:r>
          <a:endParaRPr kumimoji="1" lang="en-US" altLang="ja-JP" sz="1100"/>
        </a:p>
        <a:p>
          <a:pPr algn="l"/>
          <a:r>
            <a:rPr kumimoji="1" lang="ja-JP" altLang="en-US" sz="1100"/>
            <a:t>必要な場合は</a:t>
          </a:r>
          <a:r>
            <a:rPr kumimoji="1" lang="ja-JP" altLang="en-US" sz="1100" u="sng"/>
            <a:t>非表示の行を</a:t>
          </a:r>
          <a:r>
            <a:rPr kumimoji="1" lang="ja-JP" altLang="en-US" sz="1100" b="1" u="sng"/>
            <a:t>再表示</a:t>
          </a:r>
          <a:r>
            <a:rPr kumimoji="1" lang="ja-JP" altLang="en-US" sz="1100"/>
            <a:t>してください。</a:t>
          </a:r>
          <a:endParaRPr kumimoji="1" lang="en-US" altLang="ja-JP" sz="1100"/>
        </a:p>
      </xdr:txBody>
    </xdr:sp>
    <xdr:clientData/>
  </xdr:twoCellAnchor>
  <xdr:twoCellAnchor editAs="oneCell">
    <xdr:from>
      <xdr:col>40</xdr:col>
      <xdr:colOff>20122</xdr:colOff>
      <xdr:row>87</xdr:row>
      <xdr:rowOff>30180</xdr:rowOff>
    </xdr:from>
    <xdr:to>
      <xdr:col>40</xdr:col>
      <xdr:colOff>1197072</xdr:colOff>
      <xdr:row>88</xdr:row>
      <xdr:rowOff>110655</xdr:rowOff>
    </xdr:to>
    <xdr:sp macro="" textlink="" fLocksText="0">
      <xdr:nvSpPr>
        <xdr:cNvPr id="12" name="角丸四角形 11"/>
        <xdr:cNvSpPr/>
      </xdr:nvSpPr>
      <xdr:spPr>
        <a:xfrm>
          <a:off x="11699092" y="11709150"/>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20124</xdr:colOff>
      <xdr:row>88</xdr:row>
      <xdr:rowOff>171011</xdr:rowOff>
    </xdr:from>
    <xdr:to>
      <xdr:col>40</xdr:col>
      <xdr:colOff>1197074</xdr:colOff>
      <xdr:row>90</xdr:row>
      <xdr:rowOff>60358</xdr:rowOff>
    </xdr:to>
    <xdr:sp macro="" textlink="" fLocksText="0">
      <xdr:nvSpPr>
        <xdr:cNvPr id="13" name="角丸四角形 12"/>
        <xdr:cNvSpPr/>
      </xdr:nvSpPr>
      <xdr:spPr>
        <a:xfrm>
          <a:off x="11699094" y="1261449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20123</xdr:colOff>
      <xdr:row>90</xdr:row>
      <xdr:rowOff>120717</xdr:rowOff>
    </xdr:from>
    <xdr:to>
      <xdr:col>40</xdr:col>
      <xdr:colOff>1197073</xdr:colOff>
      <xdr:row>116</xdr:row>
      <xdr:rowOff>10063</xdr:rowOff>
    </xdr:to>
    <xdr:sp macro="" textlink="" fLocksText="0">
      <xdr:nvSpPr>
        <xdr:cNvPr id="14" name="角丸四角形 13"/>
        <xdr:cNvSpPr/>
      </xdr:nvSpPr>
      <xdr:spPr>
        <a:xfrm>
          <a:off x="11699093" y="12946459"/>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20123</xdr:colOff>
      <xdr:row>116</xdr:row>
      <xdr:rowOff>80479</xdr:rowOff>
    </xdr:from>
    <xdr:to>
      <xdr:col>40</xdr:col>
      <xdr:colOff>1197073</xdr:colOff>
      <xdr:row>117</xdr:row>
      <xdr:rowOff>160955</xdr:rowOff>
    </xdr:to>
    <xdr:sp macro="" textlink="" fLocksText="0">
      <xdr:nvSpPr>
        <xdr:cNvPr id="15" name="角丸四角形 14"/>
        <xdr:cNvSpPr/>
      </xdr:nvSpPr>
      <xdr:spPr>
        <a:xfrm>
          <a:off x="11699093" y="13288479"/>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1287607</xdr:colOff>
      <xdr:row>87</xdr:row>
      <xdr:rowOff>40238</xdr:rowOff>
    </xdr:from>
    <xdr:to>
      <xdr:col>43</xdr:col>
      <xdr:colOff>80478</xdr:colOff>
      <xdr:row>88</xdr:row>
      <xdr:rowOff>120713</xdr:rowOff>
    </xdr:to>
    <xdr:sp macro="" textlink="" fLocksText="0">
      <xdr:nvSpPr>
        <xdr:cNvPr id="16" name="角丸四角形 15"/>
        <xdr:cNvSpPr/>
      </xdr:nvSpPr>
      <xdr:spPr>
        <a:xfrm>
          <a:off x="12966577" y="12292595"/>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1277548</xdr:colOff>
      <xdr:row>88</xdr:row>
      <xdr:rowOff>181070</xdr:rowOff>
    </xdr:from>
    <xdr:to>
      <xdr:col>43</xdr:col>
      <xdr:colOff>70419</xdr:colOff>
      <xdr:row>90</xdr:row>
      <xdr:rowOff>70417</xdr:rowOff>
    </xdr:to>
    <xdr:sp macro="" textlink="" fLocksText="0">
      <xdr:nvSpPr>
        <xdr:cNvPr id="17" name="角丸四角形 16"/>
        <xdr:cNvSpPr/>
      </xdr:nvSpPr>
      <xdr:spPr>
        <a:xfrm>
          <a:off x="12956518" y="12624556"/>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1287607</xdr:colOff>
      <xdr:row>90</xdr:row>
      <xdr:rowOff>130775</xdr:rowOff>
    </xdr:from>
    <xdr:to>
      <xdr:col>43</xdr:col>
      <xdr:colOff>80478</xdr:colOff>
      <xdr:row>116</xdr:row>
      <xdr:rowOff>20121</xdr:rowOff>
    </xdr:to>
    <xdr:sp macro="" textlink="" fLocksText="0">
      <xdr:nvSpPr>
        <xdr:cNvPr id="18" name="角丸四角形 17"/>
        <xdr:cNvSpPr/>
      </xdr:nvSpPr>
      <xdr:spPr>
        <a:xfrm>
          <a:off x="12966577" y="1295651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40</xdr:col>
      <xdr:colOff>1297668</xdr:colOff>
      <xdr:row>116</xdr:row>
      <xdr:rowOff>80477</xdr:rowOff>
    </xdr:from>
    <xdr:to>
      <xdr:col>43</xdr:col>
      <xdr:colOff>90539</xdr:colOff>
      <xdr:row>117</xdr:row>
      <xdr:rowOff>160953</xdr:rowOff>
    </xdr:to>
    <xdr:sp macro="" textlink="" fLocksText="0">
      <xdr:nvSpPr>
        <xdr:cNvPr id="19" name="角丸四角形 18"/>
        <xdr:cNvSpPr/>
      </xdr:nvSpPr>
      <xdr:spPr>
        <a:xfrm>
          <a:off x="12976638" y="1328847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38</xdr:col>
      <xdr:colOff>100593</xdr:colOff>
      <xdr:row>6</xdr:row>
      <xdr:rowOff>0</xdr:rowOff>
    </xdr:from>
    <xdr:to>
      <xdr:col>47</xdr:col>
      <xdr:colOff>90533</xdr:colOff>
      <xdr:row>7</xdr:row>
      <xdr:rowOff>412437</xdr:rowOff>
    </xdr:to>
    <xdr:sp macro="" textlink="">
      <xdr:nvSpPr>
        <xdr:cNvPr id="21" name="左矢印吹き出し 20"/>
        <xdr:cNvSpPr/>
      </xdr:nvSpPr>
      <xdr:spPr>
        <a:xfrm>
          <a:off x="10320950" y="1156832"/>
          <a:ext cx="5090059" cy="714218"/>
        </a:xfrm>
        <a:prstGeom prst="leftArrowCallout">
          <a:avLst>
            <a:gd name="adj1" fmla="val 45290"/>
            <a:gd name="adj2" fmla="val 41246"/>
            <a:gd name="adj3" fmla="val 20887"/>
            <a:gd name="adj4" fmla="val 93116"/>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ctr"/>
        <a:lstStyle/>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「企業実習促進奨励金」：</a:t>
          </a:r>
          <a:r>
            <a:rPr lang="en-US" altLang="ja-JP" sz="1200" b="1">
              <a:solidFill>
                <a:sysClr val="windowText" lastClr="000000"/>
              </a:solidFill>
              <a:effectLst/>
              <a:latin typeface="ＭＳ ゴシック" panose="020B0609070205080204" pitchFamily="49" charset="-128"/>
              <a:ea typeface="ＭＳ ゴシック" panose="020B0609070205080204" pitchFamily="49" charset="-128"/>
            </a:rPr>
            <a:t>IT</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分野、</a:t>
          </a:r>
          <a:r>
            <a:rPr lang="en-US" altLang="ja-JP" sz="1200" b="1">
              <a:solidFill>
                <a:sysClr val="windowText" lastClr="000000"/>
              </a:solidFill>
              <a:effectLst/>
              <a:latin typeface="ＭＳ ゴシック" panose="020B0609070205080204" pitchFamily="49" charset="-128"/>
              <a:ea typeface="ＭＳ ゴシック" panose="020B0609070205080204" pitchFamily="49" charset="-128"/>
            </a:rPr>
            <a:t>WEB</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ﾃﾞｻﾞｲﾝ訓練ｺｰｽのみ指定可</a:t>
          </a:r>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「職場見学等促進奨励金」：介護・医療・福祉分野のみ指定可</a:t>
          </a:r>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38</xdr:col>
      <xdr:colOff>100594</xdr:colOff>
      <xdr:row>13</xdr:row>
      <xdr:rowOff>201188</xdr:rowOff>
    </xdr:from>
    <xdr:to>
      <xdr:col>42</xdr:col>
      <xdr:colOff>160952</xdr:colOff>
      <xdr:row>15</xdr:row>
      <xdr:rowOff>184841</xdr:rowOff>
    </xdr:to>
    <xdr:sp macro="" textlink="">
      <xdr:nvSpPr>
        <xdr:cNvPr id="22" name="左矢印吹き出し 21"/>
        <xdr:cNvSpPr/>
      </xdr:nvSpPr>
      <xdr:spPr>
        <a:xfrm>
          <a:off x="10320951" y="3309545"/>
          <a:ext cx="3852753" cy="486623"/>
        </a:xfrm>
        <a:prstGeom prst="leftArrowCallout">
          <a:avLst>
            <a:gd name="adj1" fmla="val 45290"/>
            <a:gd name="adj2" fmla="val 41246"/>
            <a:gd name="adj3" fmla="val 20887"/>
            <a:gd name="adj4" fmla="val 94527"/>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訓練時間：</a:t>
          </a:r>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9:00</a:t>
          </a: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22:00</a:t>
          </a: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までの時間内に設定</a:t>
          </a:r>
          <a:endParaRPr lang="ja-JP" altLang="ja-JP" sz="13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5</xdr:col>
      <xdr:colOff>30177</xdr:colOff>
      <xdr:row>46</xdr:row>
      <xdr:rowOff>150891</xdr:rowOff>
    </xdr:from>
    <xdr:to>
      <xdr:col>37</xdr:col>
      <xdr:colOff>1</xdr:colOff>
      <xdr:row>87</xdr:row>
      <xdr:rowOff>70412</xdr:rowOff>
    </xdr:to>
    <xdr:sp macro="" textlink="" fLocksText="0">
      <xdr:nvSpPr>
        <xdr:cNvPr id="20" name="角丸四角形 19"/>
        <xdr:cNvSpPr/>
      </xdr:nvSpPr>
      <xdr:spPr>
        <a:xfrm>
          <a:off x="1297663" y="9083643"/>
          <a:ext cx="8651090" cy="2977581"/>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400" b="1">
              <a:solidFill>
                <a:srgbClr val="FF0000"/>
              </a:solidFill>
              <a:latin typeface="ＭＳ ゴシック" panose="020B0609070205080204" pitchFamily="49" charset="-128"/>
              <a:ea typeface="ＭＳ ゴシック" panose="020B0609070205080204" pitchFamily="49" charset="-128"/>
            </a:rPr>
            <a:t>※IT</a:t>
          </a:r>
          <a:r>
            <a:rPr kumimoji="1" lang="ja-JP" altLang="en-US" sz="1400" b="1">
              <a:solidFill>
                <a:srgbClr val="FF0000"/>
              </a:solidFill>
              <a:latin typeface="ＭＳ ゴシック" panose="020B0609070205080204" pitchFamily="49" charset="-128"/>
              <a:ea typeface="ＭＳ ゴシック" panose="020B0609070205080204" pitchFamily="49" charset="-128"/>
            </a:rPr>
            <a:t>分野又はデザイン分野（</a:t>
          </a:r>
          <a:r>
            <a:rPr kumimoji="1" lang="en-US" altLang="ja-JP" sz="1400" b="1">
              <a:solidFill>
                <a:srgbClr val="FF0000"/>
              </a:solidFill>
              <a:latin typeface="ＭＳ ゴシック" panose="020B0609070205080204" pitchFamily="49" charset="-128"/>
              <a:ea typeface="ＭＳ ゴシック" panose="020B0609070205080204" pitchFamily="49" charset="-128"/>
            </a:rPr>
            <a:t>WEB</a:t>
          </a:r>
          <a:r>
            <a:rPr kumimoji="1" lang="ja-JP" altLang="en-US" sz="1400" b="1">
              <a:solidFill>
                <a:srgbClr val="FF0000"/>
              </a:solidFill>
              <a:latin typeface="ＭＳ ゴシック" panose="020B0609070205080204" pitchFamily="49" charset="-128"/>
              <a:ea typeface="ＭＳ ゴシック" panose="020B0609070205080204" pitchFamily="49" charset="-128"/>
            </a:rPr>
            <a:t>ﾃﾞｻﾞｲﾝの訓練ｺｰｽ）の認定申請を行う場合のみ</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「認定様式第５号添付書類３」</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に記載のある内容が、</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様式</a:t>
          </a: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号「科目の内容」と一致する</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場合、</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科目の内容を</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四角枠で囲んで</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枠外に図形を用意しておりますので、そちらをご利用ください。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カテゴリーが２つ以上該当する場合は、</a:t>
          </a:r>
          <a:r>
            <a:rPr kumimoji="1" lang="en-US" altLang="ja-JP" sz="1400" b="1">
              <a:solidFill>
                <a:srgbClr val="FF0000"/>
              </a:solidFill>
              <a:effectLst/>
              <a:latin typeface="ＭＳ ゴシック" panose="020B0609070205080204" pitchFamily="49" charset="-128"/>
              <a:ea typeface="ＭＳ ゴシック" panose="020B0609070205080204" pitchFamily="49" charset="-128"/>
              <a:cs typeface="+mn-cs"/>
            </a:rPr>
            <a:t>DSS</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対応コース</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となります。</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ＤＸ推進スキル標準対応の訓練における基本奨励金の特例措置を希望する場合は、</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baseline="0">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③</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の</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を</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選択</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し、訓練概要の最後に</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【DSS</a:t>
          </a: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対応</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を追加</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してください。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なお、</a:t>
          </a:r>
          <a:r>
            <a:rPr kumimoji="1" lang="ja-JP" altLang="en-US" sz="1100" b="0">
              <a:solidFill>
                <a:sysClr val="windowText" lastClr="000000"/>
              </a:solidFill>
              <a:effectLst/>
              <a:latin typeface="+mn-lt"/>
              <a:ea typeface="+mn-ea"/>
              <a:cs typeface="+mn-cs"/>
            </a:rPr>
            <a:t>この</a:t>
          </a:r>
          <a:r>
            <a:rPr kumimoji="1" lang="ja-JP" altLang="ja-JP" sz="1100" b="0">
              <a:solidFill>
                <a:sysClr val="windowText" lastClr="000000"/>
              </a:solidFill>
              <a:effectLst/>
              <a:latin typeface="+mn-lt"/>
              <a:ea typeface="+mn-ea"/>
              <a:cs typeface="+mn-cs"/>
            </a:rPr>
            <a:t>コメントは、作成時に削除</a:t>
          </a:r>
          <a:r>
            <a:rPr kumimoji="1" lang="ja-JP" altLang="en-US" sz="1100" b="0">
              <a:solidFill>
                <a:sysClr val="windowText" lastClr="000000"/>
              </a:solidFill>
              <a:effectLst/>
              <a:latin typeface="+mn-lt"/>
              <a:ea typeface="+mn-ea"/>
              <a:cs typeface="+mn-cs"/>
            </a:rPr>
            <a:t>または、印刷範囲外に移動</a:t>
          </a:r>
          <a:r>
            <a:rPr kumimoji="1" lang="ja-JP" altLang="ja-JP" sz="1100" b="0">
              <a:solidFill>
                <a:sysClr val="windowText" lastClr="000000"/>
              </a:solidFill>
              <a:effectLst/>
              <a:latin typeface="+mn-lt"/>
              <a:ea typeface="+mn-ea"/>
              <a:cs typeface="+mn-cs"/>
            </a:rPr>
            <a:t>してください。</a:t>
          </a:r>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wsDr>
</file>

<file path=xl/drawings/drawing8.xml><?xml version="1.0" encoding="utf-8"?>
<xdr:wsDr xmlns:xdr="http://schemas.openxmlformats.org/drawingml/2006/spreadsheetDrawing" xmlns:a="http://schemas.openxmlformats.org/drawingml/2006/main">
  <xdr:twoCellAnchor>
    <xdr:from>
      <xdr:col>39</xdr:col>
      <xdr:colOff>110653</xdr:colOff>
      <xdr:row>31</xdr:row>
      <xdr:rowOff>191127</xdr:rowOff>
    </xdr:from>
    <xdr:to>
      <xdr:col>39</xdr:col>
      <xdr:colOff>1247366</xdr:colOff>
      <xdr:row>123</xdr:row>
      <xdr:rowOff>190500</xdr:rowOff>
    </xdr:to>
    <xdr:sp macro="" textlink="">
      <xdr:nvSpPr>
        <xdr:cNvPr id="2" name="上下矢印 1"/>
        <xdr:cNvSpPr/>
      </xdr:nvSpPr>
      <xdr:spPr bwMode="auto">
        <a:xfrm>
          <a:off x="10210296" y="6870573"/>
          <a:ext cx="1136713" cy="5250383"/>
        </a:xfrm>
        <a:prstGeom prst="upDownArrow">
          <a:avLst>
            <a:gd name="adj1" fmla="val 62455"/>
            <a:gd name="adj2" fmla="val 51074"/>
          </a:avLst>
        </a:pr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vert="wordArtVertRtl" wrap="square" lIns="0" tIns="288000" rIns="0" bIns="0" rtlCol="0" anchor="ctr" upright="1"/>
        <a:lstStyle/>
        <a:p>
          <a:pPr algn="l"/>
          <a:r>
            <a:rPr kumimoji="1" lang="ja-JP" altLang="en-US" sz="1100">
              <a:effectLst/>
              <a:latin typeface="+mn-lt"/>
              <a:ea typeface="+mn-ea"/>
              <a:cs typeface="+mn-cs"/>
            </a:rPr>
            <a:t>他の様式に</a:t>
          </a:r>
          <a:r>
            <a:rPr kumimoji="1" lang="ja-JP" altLang="ja-JP" sz="1100">
              <a:effectLst/>
              <a:latin typeface="+mn-lt"/>
              <a:ea typeface="+mn-ea"/>
              <a:cs typeface="+mn-cs"/>
            </a:rPr>
            <a:t>リンクしています。</a:t>
          </a:r>
          <a:endParaRPr kumimoji="1" lang="en-US" altLang="ja-JP" sz="1100">
            <a:effectLst/>
            <a:latin typeface="+mn-lt"/>
            <a:ea typeface="+mn-ea"/>
            <a:cs typeface="+mn-cs"/>
          </a:endParaRPr>
        </a:p>
        <a:p>
          <a:pPr algn="l"/>
          <a:r>
            <a:rPr kumimoji="1" lang="ja-JP" altLang="en-US" sz="1100" b="1" u="sng">
              <a:solidFill>
                <a:srgbClr val="FF0000"/>
              </a:solidFill>
              <a:effectLst/>
              <a:latin typeface="+mn-lt"/>
              <a:ea typeface="+mn-ea"/>
              <a:cs typeface="+mn-cs"/>
            </a:rPr>
            <a:t>絶対に</a:t>
          </a:r>
          <a:r>
            <a:rPr kumimoji="1" lang="ja-JP" altLang="en-US" sz="1100" b="1" u="sng">
              <a:solidFill>
                <a:srgbClr val="FF0000"/>
              </a:solidFill>
            </a:rPr>
            <a:t>行削除や行挿入はしない</a:t>
          </a:r>
          <a:r>
            <a:rPr kumimoji="1" lang="ja-JP" altLang="en-US" sz="1100"/>
            <a:t>でください。</a:t>
          </a:r>
          <a:endParaRPr kumimoji="1" lang="en-US" altLang="ja-JP" sz="1100" b="1"/>
        </a:p>
        <a:p>
          <a:pPr algn="l"/>
          <a:r>
            <a:rPr kumimoji="1" lang="ja-JP" altLang="en-US" sz="1100"/>
            <a:t>必要な場合は</a:t>
          </a:r>
          <a:r>
            <a:rPr kumimoji="1" lang="ja-JP" altLang="en-US" sz="1100" u="sng"/>
            <a:t>非表示の行を</a:t>
          </a:r>
          <a:r>
            <a:rPr kumimoji="1" lang="ja-JP" altLang="en-US" sz="1100" b="1" u="sng"/>
            <a:t>再表示</a:t>
          </a:r>
          <a:r>
            <a:rPr kumimoji="1" lang="ja-JP" altLang="en-US" sz="1100"/>
            <a:t>してください。</a:t>
          </a:r>
          <a:endParaRPr kumimoji="1" lang="en-US" altLang="ja-JP" sz="1100"/>
        </a:p>
      </xdr:txBody>
    </xdr:sp>
    <xdr:clientData/>
  </xdr:twoCellAnchor>
  <xdr:twoCellAnchor editAs="oneCell">
    <xdr:from>
      <xdr:col>3</xdr:col>
      <xdr:colOff>150891</xdr:colOff>
      <xdr:row>55</xdr:row>
      <xdr:rowOff>201188</xdr:rowOff>
    </xdr:from>
    <xdr:to>
      <xdr:col>36</xdr:col>
      <xdr:colOff>90536</xdr:colOff>
      <xdr:row>91</xdr:row>
      <xdr:rowOff>80473</xdr:rowOff>
    </xdr:to>
    <xdr:sp macro="" textlink="" fLocksText="0">
      <xdr:nvSpPr>
        <xdr:cNvPr id="6" name="角丸四角形 5"/>
        <xdr:cNvSpPr/>
      </xdr:nvSpPr>
      <xdr:spPr>
        <a:xfrm>
          <a:off x="673980" y="7524436"/>
          <a:ext cx="8651090" cy="2977581"/>
        </a:xfrm>
        <a:prstGeom prst="roundRect">
          <a:avLst/>
        </a:prstGeom>
        <a:solidFill>
          <a:srgbClr val="FFFFD9"/>
        </a:solidFill>
        <a:ln w="25400">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r>
            <a:rPr kumimoji="1" lang="en-US" altLang="ja-JP" sz="1400" b="1">
              <a:solidFill>
                <a:srgbClr val="FF0000"/>
              </a:solidFill>
              <a:latin typeface="ＭＳ ゴシック" panose="020B0609070205080204" pitchFamily="49" charset="-128"/>
              <a:ea typeface="ＭＳ ゴシック" panose="020B0609070205080204" pitchFamily="49" charset="-128"/>
            </a:rPr>
            <a:t>※IT</a:t>
          </a:r>
          <a:r>
            <a:rPr kumimoji="1" lang="ja-JP" altLang="en-US" sz="1400" b="1">
              <a:solidFill>
                <a:srgbClr val="FF0000"/>
              </a:solidFill>
              <a:latin typeface="ＭＳ ゴシック" panose="020B0609070205080204" pitchFamily="49" charset="-128"/>
              <a:ea typeface="ＭＳ ゴシック" panose="020B0609070205080204" pitchFamily="49" charset="-128"/>
            </a:rPr>
            <a:t>分野又はデザイン分野（</a:t>
          </a:r>
          <a:r>
            <a:rPr kumimoji="1" lang="en-US" altLang="ja-JP" sz="1400" b="1">
              <a:solidFill>
                <a:srgbClr val="FF0000"/>
              </a:solidFill>
              <a:latin typeface="ＭＳ ゴシック" panose="020B0609070205080204" pitchFamily="49" charset="-128"/>
              <a:ea typeface="ＭＳ ゴシック" panose="020B0609070205080204" pitchFamily="49" charset="-128"/>
            </a:rPr>
            <a:t>WEB</a:t>
          </a:r>
          <a:r>
            <a:rPr kumimoji="1" lang="ja-JP" altLang="en-US" sz="1400" b="1">
              <a:solidFill>
                <a:srgbClr val="FF0000"/>
              </a:solidFill>
              <a:latin typeface="ＭＳ ゴシック" panose="020B0609070205080204" pitchFamily="49" charset="-128"/>
              <a:ea typeface="ＭＳ ゴシック" panose="020B0609070205080204" pitchFamily="49" charset="-128"/>
            </a:rPr>
            <a:t>ﾃﾞｻﾞｲﾝの訓練ｺｰｽ）の認定申請を行う場合のみ</a:t>
          </a:r>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400" b="1">
            <a:solidFill>
              <a:srgbClr val="FF0000"/>
            </a:solidFill>
            <a:latin typeface="ＭＳ ゴシック" panose="020B0609070205080204" pitchFamily="49" charset="-128"/>
            <a:ea typeface="ＭＳ ゴシック" panose="020B0609070205080204"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　</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「認定様式第５号添付書類３」</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に記載のある内容が、</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様式</a:t>
          </a: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5</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号「科目の内容」と一致する</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場合、</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科目の内容を</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四角枠で囲んで</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baseline="0">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枠外に図形を用意しておりますので、そちらをご利用ください。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カテゴリーが２つ以上該当する場合は、</a:t>
          </a:r>
          <a:r>
            <a:rPr kumimoji="1" lang="en-US" altLang="ja-JP" sz="1400" b="1">
              <a:solidFill>
                <a:srgbClr val="FF0000"/>
              </a:solidFill>
              <a:effectLst/>
              <a:latin typeface="ＭＳ ゴシック" panose="020B0609070205080204" pitchFamily="49" charset="-128"/>
              <a:ea typeface="ＭＳ ゴシック" panose="020B0609070205080204" pitchFamily="49" charset="-128"/>
              <a:cs typeface="+mn-cs"/>
            </a:rPr>
            <a:t>DSS</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対応コース</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となります。</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ＤＸ推進スキル標準対応の訓練における基本奨励金の特例措置を希望する場合は、</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baseline="0">
              <a:solidFill>
                <a:srgbClr val="0000FF"/>
              </a:solidFill>
              <a:effectLst/>
              <a:latin typeface="ＭＳ ゴシック" panose="020B0609070205080204" pitchFamily="49" charset="-128"/>
              <a:ea typeface="ＭＳ ゴシック" panose="020B0609070205080204" pitchFamily="49" charset="-128"/>
              <a:cs typeface="+mn-cs"/>
            </a:rPr>
            <a:t> </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③</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の</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を</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選択</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し、訓練概要の最後に</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【DSS</a:t>
          </a:r>
          <a:r>
            <a:rPr kumimoji="1" lang="ja-JP" altLang="en-US" sz="1400" b="1">
              <a:solidFill>
                <a:srgbClr val="0000FF"/>
              </a:solidFill>
              <a:effectLst/>
              <a:latin typeface="ＭＳ ゴシック" panose="020B0609070205080204" pitchFamily="49" charset="-128"/>
              <a:ea typeface="ＭＳ ゴシック" panose="020B0609070205080204" pitchFamily="49" charset="-128"/>
              <a:cs typeface="+mn-cs"/>
            </a:rPr>
            <a:t>対応</a:t>
          </a:r>
          <a:r>
            <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rPr>
            <a:t>】</a:t>
          </a:r>
          <a:r>
            <a:rPr kumimoji="1" lang="ja-JP" altLang="en-US" sz="1400" b="1">
              <a:solidFill>
                <a:srgbClr val="FF0000"/>
              </a:solidFill>
              <a:effectLst/>
              <a:latin typeface="ＭＳ ゴシック" panose="020B0609070205080204" pitchFamily="49" charset="-128"/>
              <a:ea typeface="ＭＳ ゴシック" panose="020B0609070205080204" pitchFamily="49" charset="-128"/>
              <a:cs typeface="+mn-cs"/>
            </a:rPr>
            <a:t>を追加</a:t>
          </a: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してください。</a:t>
          </a:r>
          <a:endPar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1">
            <a:solidFill>
              <a:srgbClr val="0000FF"/>
            </a:solidFill>
            <a:effectLst/>
            <a:latin typeface="ＭＳ ゴシック" panose="020B0609070205080204" pitchFamily="49" charset="-128"/>
            <a:ea typeface="ＭＳ ゴシック" panose="020B0609070205080204" pitchFamily="49"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a:solidFill>
                <a:sysClr val="windowText" lastClr="000000"/>
              </a:solidFill>
              <a:effectLst/>
              <a:latin typeface="+mn-lt"/>
              <a:ea typeface="+mn-ea"/>
              <a:cs typeface="+mn-cs"/>
            </a:rPr>
            <a:t>　　　</a:t>
          </a:r>
          <a:r>
            <a:rPr kumimoji="1" lang="ja-JP" altLang="ja-JP" sz="1100" b="0">
              <a:solidFill>
                <a:sysClr val="windowText" lastClr="000000"/>
              </a:solidFill>
              <a:effectLst/>
              <a:latin typeface="+mn-lt"/>
              <a:ea typeface="+mn-ea"/>
              <a:cs typeface="+mn-cs"/>
            </a:rPr>
            <a:t>なお、</a:t>
          </a:r>
          <a:r>
            <a:rPr kumimoji="1" lang="ja-JP" altLang="en-US" sz="1100" b="0">
              <a:solidFill>
                <a:sysClr val="windowText" lastClr="000000"/>
              </a:solidFill>
              <a:effectLst/>
              <a:latin typeface="+mn-lt"/>
              <a:ea typeface="+mn-ea"/>
              <a:cs typeface="+mn-cs"/>
            </a:rPr>
            <a:t>この</a:t>
          </a:r>
          <a:r>
            <a:rPr kumimoji="1" lang="ja-JP" altLang="ja-JP" sz="1100" b="0">
              <a:solidFill>
                <a:sysClr val="windowText" lastClr="000000"/>
              </a:solidFill>
              <a:effectLst/>
              <a:latin typeface="+mn-lt"/>
              <a:ea typeface="+mn-ea"/>
              <a:cs typeface="+mn-cs"/>
            </a:rPr>
            <a:t>コメントは、作成時に削除</a:t>
          </a:r>
          <a:r>
            <a:rPr kumimoji="1" lang="ja-JP" altLang="en-US" sz="1100" b="0">
              <a:solidFill>
                <a:sysClr val="windowText" lastClr="000000"/>
              </a:solidFill>
              <a:effectLst/>
              <a:latin typeface="+mn-lt"/>
              <a:ea typeface="+mn-ea"/>
              <a:cs typeface="+mn-cs"/>
            </a:rPr>
            <a:t>または、印刷範囲外に移動</a:t>
          </a:r>
          <a:r>
            <a:rPr kumimoji="1" lang="ja-JP" altLang="ja-JP" sz="1100" b="0">
              <a:solidFill>
                <a:sysClr val="windowText" lastClr="000000"/>
              </a:solidFill>
              <a:effectLst/>
              <a:latin typeface="+mn-lt"/>
              <a:ea typeface="+mn-ea"/>
              <a:cs typeface="+mn-cs"/>
            </a:rPr>
            <a:t>してください。</a:t>
          </a:r>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fPrintsWithSheet="0"/>
  </xdr:twoCellAnchor>
  <xdr:twoCellAnchor editAs="oneCell">
    <xdr:from>
      <xdr:col>42</xdr:col>
      <xdr:colOff>40239</xdr:colOff>
      <xdr:row>56</xdr:row>
      <xdr:rowOff>201188</xdr:rowOff>
    </xdr:from>
    <xdr:to>
      <xdr:col>46</xdr:col>
      <xdr:colOff>171011</xdr:colOff>
      <xdr:row>58</xdr:row>
      <xdr:rowOff>30178</xdr:rowOff>
    </xdr:to>
    <xdr:sp macro="" textlink="" fLocksText="0">
      <xdr:nvSpPr>
        <xdr:cNvPr id="12" name="角丸四角形 11"/>
        <xdr:cNvSpPr/>
      </xdr:nvSpPr>
      <xdr:spPr>
        <a:xfrm>
          <a:off x="12865981" y="749425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58</xdr:row>
      <xdr:rowOff>130772</xdr:rowOff>
    </xdr:from>
    <xdr:to>
      <xdr:col>46</xdr:col>
      <xdr:colOff>171011</xdr:colOff>
      <xdr:row>59</xdr:row>
      <xdr:rowOff>181068</xdr:rowOff>
    </xdr:to>
    <xdr:sp macro="" textlink="" fLocksText="0">
      <xdr:nvSpPr>
        <xdr:cNvPr id="13" name="角丸四角形 12"/>
        <xdr:cNvSpPr/>
      </xdr:nvSpPr>
      <xdr:spPr>
        <a:xfrm>
          <a:off x="12865981" y="7866455"/>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60</xdr:row>
      <xdr:rowOff>50297</xdr:rowOff>
    </xdr:from>
    <xdr:to>
      <xdr:col>46</xdr:col>
      <xdr:colOff>171011</xdr:colOff>
      <xdr:row>83</xdr:row>
      <xdr:rowOff>100594</xdr:rowOff>
    </xdr:to>
    <xdr:sp macro="" textlink="" fLocksText="0">
      <xdr:nvSpPr>
        <xdr:cNvPr id="14" name="角丸四角形 13"/>
        <xdr:cNvSpPr/>
      </xdr:nvSpPr>
      <xdr:spPr>
        <a:xfrm>
          <a:off x="12865981" y="8228594"/>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83</xdr:row>
      <xdr:rowOff>201188</xdr:rowOff>
    </xdr:from>
    <xdr:to>
      <xdr:col>46</xdr:col>
      <xdr:colOff>171011</xdr:colOff>
      <xdr:row>85</xdr:row>
      <xdr:rowOff>30178</xdr:rowOff>
    </xdr:to>
    <xdr:sp macro="" textlink="" fLocksText="0">
      <xdr:nvSpPr>
        <xdr:cNvPr id="15" name="角丸四角形 14"/>
        <xdr:cNvSpPr/>
      </xdr:nvSpPr>
      <xdr:spPr>
        <a:xfrm>
          <a:off x="12865981" y="8600792"/>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85</xdr:row>
      <xdr:rowOff>130772</xdr:rowOff>
    </xdr:from>
    <xdr:to>
      <xdr:col>46</xdr:col>
      <xdr:colOff>171011</xdr:colOff>
      <xdr:row>86</xdr:row>
      <xdr:rowOff>181069</xdr:rowOff>
    </xdr:to>
    <xdr:sp macro="" textlink="" fLocksText="0">
      <xdr:nvSpPr>
        <xdr:cNvPr id="16" name="角丸四角形 15"/>
        <xdr:cNvSpPr/>
      </xdr:nvSpPr>
      <xdr:spPr>
        <a:xfrm>
          <a:off x="12865981" y="8972990"/>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87</xdr:row>
      <xdr:rowOff>70415</xdr:rowOff>
    </xdr:from>
    <xdr:to>
      <xdr:col>46</xdr:col>
      <xdr:colOff>171011</xdr:colOff>
      <xdr:row>88</xdr:row>
      <xdr:rowOff>120713</xdr:rowOff>
    </xdr:to>
    <xdr:sp macro="" textlink="" fLocksText="0">
      <xdr:nvSpPr>
        <xdr:cNvPr id="17" name="角丸四角形 16"/>
        <xdr:cNvSpPr/>
      </xdr:nvSpPr>
      <xdr:spPr>
        <a:xfrm>
          <a:off x="12865981" y="935524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88</xdr:row>
      <xdr:rowOff>181069</xdr:rowOff>
    </xdr:from>
    <xdr:to>
      <xdr:col>46</xdr:col>
      <xdr:colOff>171011</xdr:colOff>
      <xdr:row>90</xdr:row>
      <xdr:rowOff>10058</xdr:rowOff>
    </xdr:to>
    <xdr:sp macro="" textlink="" fLocksText="0">
      <xdr:nvSpPr>
        <xdr:cNvPr id="18" name="角丸四角形 17"/>
        <xdr:cNvSpPr/>
      </xdr:nvSpPr>
      <xdr:spPr>
        <a:xfrm>
          <a:off x="12865981" y="9687208"/>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42</xdr:col>
      <xdr:colOff>40239</xdr:colOff>
      <xdr:row>90</xdr:row>
      <xdr:rowOff>90535</xdr:rowOff>
    </xdr:from>
    <xdr:to>
      <xdr:col>46</xdr:col>
      <xdr:colOff>171011</xdr:colOff>
      <xdr:row>91</xdr:row>
      <xdr:rowOff>140833</xdr:rowOff>
    </xdr:to>
    <xdr:sp macro="" textlink="" fLocksText="0">
      <xdr:nvSpPr>
        <xdr:cNvPr id="19" name="角丸四角形 18"/>
        <xdr:cNvSpPr/>
      </xdr:nvSpPr>
      <xdr:spPr>
        <a:xfrm>
          <a:off x="12865981" y="10039287"/>
          <a:ext cx="1176950" cy="271604"/>
        </a:xfrm>
        <a:prstGeom prst="roundRect">
          <a:avLst/>
        </a:prstGeom>
        <a:noFill/>
        <a:ln w="25400">
          <a:solidFill>
            <a:srgbClr val="8282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pPr algn="l"/>
          <a:endParaRPr kumimoji="1" lang="ja-JP" altLang="en-US" sz="1400" b="1">
            <a:solidFill>
              <a:srgbClr val="0000FF"/>
            </a:solidFill>
            <a:latin typeface="ＭＳ ゴシック" panose="020B0609070205080204" pitchFamily="49" charset="-128"/>
            <a:ea typeface="ＭＳ ゴシック" panose="020B0609070205080204" pitchFamily="49" charset="-128"/>
          </a:endParaRPr>
        </a:p>
      </xdr:txBody>
    </xdr:sp>
    <xdr:clientData fLocksWithSheet="0"/>
  </xdr:twoCellAnchor>
  <xdr:twoCellAnchor editAs="oneCell">
    <xdr:from>
      <xdr:col>38</xdr:col>
      <xdr:colOff>70416</xdr:colOff>
      <xdr:row>13</xdr:row>
      <xdr:rowOff>221307</xdr:rowOff>
    </xdr:from>
    <xdr:to>
      <xdr:col>42</xdr:col>
      <xdr:colOff>150891</xdr:colOff>
      <xdr:row>15</xdr:row>
      <xdr:rowOff>204959</xdr:rowOff>
    </xdr:to>
    <xdr:sp macro="" textlink="">
      <xdr:nvSpPr>
        <xdr:cNvPr id="20" name="左矢印吹き出し 19"/>
        <xdr:cNvSpPr/>
      </xdr:nvSpPr>
      <xdr:spPr>
        <a:xfrm>
          <a:off x="9868277" y="3450376"/>
          <a:ext cx="3852753" cy="486623"/>
        </a:xfrm>
        <a:prstGeom prst="leftArrowCallout">
          <a:avLst>
            <a:gd name="adj1" fmla="val 45290"/>
            <a:gd name="adj2" fmla="val 41246"/>
            <a:gd name="adj3" fmla="val 20887"/>
            <a:gd name="adj4" fmla="val 94527"/>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108000" tIns="0" rIns="0" bIns="0" rtlCol="0" anchor="ctr"/>
        <a:lstStyle/>
        <a:p>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訓練時間：</a:t>
          </a:r>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9:00</a:t>
          </a: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a:t>
          </a:r>
          <a:r>
            <a:rPr kumimoji="1" lang="en-US" altLang="ja-JP" sz="1300" b="1">
              <a:solidFill>
                <a:sysClr val="windowText" lastClr="000000"/>
              </a:solidFill>
              <a:effectLst/>
              <a:latin typeface="ＭＳ ゴシック" panose="020B0609070205080204" pitchFamily="49" charset="-128"/>
              <a:ea typeface="ＭＳ ゴシック" panose="020B0609070205080204" pitchFamily="49" charset="-128"/>
              <a:cs typeface="+mn-cs"/>
            </a:rPr>
            <a:t>22:00</a:t>
          </a:r>
          <a:r>
            <a:rPr kumimoji="1" lang="ja-JP" altLang="en-US" sz="1300" b="1">
              <a:solidFill>
                <a:sysClr val="windowText" lastClr="000000"/>
              </a:solidFill>
              <a:effectLst/>
              <a:latin typeface="ＭＳ ゴシック" panose="020B0609070205080204" pitchFamily="49" charset="-128"/>
              <a:ea typeface="ＭＳ ゴシック" panose="020B0609070205080204" pitchFamily="49" charset="-128"/>
              <a:cs typeface="+mn-cs"/>
            </a:rPr>
            <a:t>までの時間内に設定</a:t>
          </a:r>
          <a:endParaRPr lang="ja-JP" altLang="ja-JP" sz="13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twoCellAnchor editAs="oneCell">
    <xdr:from>
      <xdr:col>38</xdr:col>
      <xdr:colOff>90535</xdr:colOff>
      <xdr:row>5</xdr:row>
      <xdr:rowOff>160950</xdr:rowOff>
    </xdr:from>
    <xdr:to>
      <xdr:col>47</xdr:col>
      <xdr:colOff>100594</xdr:colOff>
      <xdr:row>7</xdr:row>
      <xdr:rowOff>382257</xdr:rowOff>
    </xdr:to>
    <xdr:sp macro="" textlink="">
      <xdr:nvSpPr>
        <xdr:cNvPr id="22" name="左矢印吹き出し 21"/>
        <xdr:cNvSpPr/>
      </xdr:nvSpPr>
      <xdr:spPr>
        <a:xfrm>
          <a:off x="9888396" y="1247366"/>
          <a:ext cx="5090059" cy="714218"/>
        </a:xfrm>
        <a:prstGeom prst="leftArrowCallout">
          <a:avLst>
            <a:gd name="adj1" fmla="val 45290"/>
            <a:gd name="adj2" fmla="val 41246"/>
            <a:gd name="adj3" fmla="val 20887"/>
            <a:gd name="adj4" fmla="val 93116"/>
          </a:avLst>
        </a:prstGeom>
        <a:solidFill>
          <a:srgbClr val="FFFFE5"/>
        </a:solidFill>
        <a:ln w="38100">
          <a:solidFill>
            <a:schemeClr val="accent6">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0" rIns="0" bIns="0" rtlCol="0" anchor="ctr"/>
        <a:lstStyle/>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「企業実習促進奨励金」：</a:t>
          </a:r>
          <a:r>
            <a:rPr lang="en-US" altLang="ja-JP" sz="1200" b="1">
              <a:solidFill>
                <a:sysClr val="windowText" lastClr="000000"/>
              </a:solidFill>
              <a:effectLst/>
              <a:latin typeface="ＭＳ ゴシック" panose="020B0609070205080204" pitchFamily="49" charset="-128"/>
              <a:ea typeface="ＭＳ ゴシック" panose="020B0609070205080204" pitchFamily="49" charset="-128"/>
            </a:rPr>
            <a:t>IT</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分野、</a:t>
          </a:r>
          <a:r>
            <a:rPr lang="en-US" altLang="ja-JP" sz="1200" b="1">
              <a:solidFill>
                <a:sysClr val="windowText" lastClr="000000"/>
              </a:solidFill>
              <a:effectLst/>
              <a:latin typeface="ＭＳ ゴシック" panose="020B0609070205080204" pitchFamily="49" charset="-128"/>
              <a:ea typeface="ＭＳ ゴシック" panose="020B0609070205080204" pitchFamily="49" charset="-128"/>
            </a:rPr>
            <a:t>WEB</a:t>
          </a:r>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ﾃﾞｻﾞｲﾝ訓練ｺｰｽのみ指定可</a:t>
          </a:r>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endParaRPr>
        </a:p>
        <a:p>
          <a:r>
            <a:rPr lang="ja-JP" altLang="en-US" sz="1200" b="1">
              <a:solidFill>
                <a:sysClr val="windowText" lastClr="000000"/>
              </a:solidFill>
              <a:effectLst/>
              <a:latin typeface="ＭＳ ゴシック" panose="020B0609070205080204" pitchFamily="49" charset="-128"/>
              <a:ea typeface="ＭＳ ゴシック" panose="020B0609070205080204" pitchFamily="49" charset="-128"/>
            </a:rPr>
            <a:t>「職場見学等促進奨励金」：介護・医療・福祉分野のみ指定可</a:t>
          </a:r>
          <a:endParaRPr lang="en-US" altLang="ja-JP" sz="1200" b="1">
            <a:solidFill>
              <a:sysClr val="windowText" lastClr="000000"/>
            </a:solidFill>
            <a:effectLst/>
            <a:latin typeface="ＭＳ ゴシック" panose="020B0609070205080204" pitchFamily="49" charset="-128"/>
            <a:ea typeface="ＭＳ ゴシック" panose="020B0609070205080204" pitchFamily="49" charset="-128"/>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147120</xdr:colOff>
      <xdr:row>0</xdr:row>
      <xdr:rowOff>101850</xdr:rowOff>
    </xdr:from>
    <xdr:to>
      <xdr:col>23</xdr:col>
      <xdr:colOff>33951</xdr:colOff>
      <xdr:row>0</xdr:row>
      <xdr:rowOff>939297</xdr:rowOff>
    </xdr:to>
    <xdr:sp macro="" textlink="">
      <xdr:nvSpPr>
        <xdr:cNvPr id="3" name="角丸四角形 2"/>
        <xdr:cNvSpPr/>
      </xdr:nvSpPr>
      <xdr:spPr>
        <a:xfrm>
          <a:off x="147120" y="101850"/>
          <a:ext cx="13467029" cy="837447"/>
        </a:xfrm>
        <a:prstGeom prst="roundRect">
          <a:avLst/>
        </a:prstGeom>
        <a:solidFill>
          <a:srgbClr val="FFFFCC"/>
        </a:solidFill>
        <a:ln w="3810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288000" tIns="0" rIns="0" bIns="0" rtlCol="0" anchor="ctr"/>
        <a:lstStyle/>
        <a:p>
          <a:pPr lvl="0" algn="l"/>
          <a:r>
            <a:rPr kumimoji="1" lang="en-US" altLang="ja-JP" sz="1800" b="1">
              <a:solidFill>
                <a:srgbClr val="FF0000"/>
              </a:solidFill>
              <a:latin typeface="ＭＳ ゴシック" panose="020B0609070205080204" pitchFamily="49" charset="-128"/>
              <a:ea typeface="ＭＳ ゴシック" panose="020B0609070205080204" pitchFamily="49" charset="-128"/>
            </a:rPr>
            <a:t>※</a:t>
          </a:r>
          <a:r>
            <a:rPr kumimoji="1" lang="ja-JP" altLang="en-US" sz="1800" b="1">
              <a:solidFill>
                <a:srgbClr val="FF0000"/>
              </a:solidFill>
              <a:latin typeface="ＭＳ ゴシック" panose="020B0609070205080204" pitchFamily="49" charset="-128"/>
              <a:ea typeface="ＭＳ ゴシック" panose="020B0609070205080204" pitchFamily="49" charset="-128"/>
            </a:rPr>
            <a:t>介護・医療・福祉分野を申請し、職場見学等促進奨励金の特例措置を希望する場合</a:t>
          </a:r>
          <a:r>
            <a:rPr kumimoji="1" lang="ja-JP" altLang="en-US" sz="1800" b="1">
              <a:solidFill>
                <a:srgbClr val="0000FF"/>
              </a:solidFill>
              <a:latin typeface="ＭＳ ゴシック" panose="020B0609070205080204" pitchFamily="49" charset="-128"/>
              <a:ea typeface="ＭＳ ゴシック" panose="020B0609070205080204" pitchFamily="49" charset="-128"/>
            </a:rPr>
            <a:t>のみ</a:t>
          </a:r>
          <a:r>
            <a:rPr kumimoji="1" lang="ja-JP" altLang="en-US" sz="1800" b="1">
              <a:solidFill>
                <a:srgbClr val="FF0000"/>
              </a:solidFill>
              <a:latin typeface="ＭＳ ゴシック" panose="020B0609070205080204" pitchFamily="49" charset="-128"/>
              <a:ea typeface="ＭＳ ゴシック" panose="020B0609070205080204" pitchFamily="49" charset="-128"/>
            </a:rPr>
            <a:t>、提出をしてください。</a:t>
          </a:r>
          <a:endParaRPr kumimoji="1" lang="en-US" altLang="ja-JP" sz="1800" b="1">
            <a:solidFill>
              <a:srgbClr val="FF0000"/>
            </a:solidFill>
            <a:latin typeface="ＭＳ ゴシック" panose="020B0609070205080204" pitchFamily="49" charset="-128"/>
            <a:ea typeface="ＭＳ ゴシック" panose="020B0609070205080204" pitchFamily="49" charset="-128"/>
          </a:endParaRPr>
        </a:p>
        <a:p>
          <a:pPr lvl="0" algn="l"/>
          <a:r>
            <a:rPr kumimoji="1" lang="en-US" altLang="ja-JP" sz="1800" b="1">
              <a:solidFill>
                <a:srgbClr val="0000FF"/>
              </a:solidFill>
              <a:latin typeface="ＭＳ ゴシック" panose="020B0609070205080204" pitchFamily="49" charset="-128"/>
              <a:ea typeface="ＭＳ ゴシック" panose="020B0609070205080204" pitchFamily="49" charset="-128"/>
            </a:rPr>
            <a:t>※</a:t>
          </a:r>
          <a:r>
            <a:rPr kumimoji="1" lang="ja-JP" altLang="en-US" sz="1800" b="1">
              <a:solidFill>
                <a:srgbClr val="0000FF"/>
              </a:solidFill>
              <a:latin typeface="ＭＳ ゴシック" panose="020B0609070205080204" pitchFamily="49" charset="-128"/>
              <a:ea typeface="ＭＳ ゴシック" panose="020B0609070205080204" pitchFamily="49" charset="-128"/>
            </a:rPr>
            <a:t>支給要件・その他詳細については、「福岡労働局」にお問い合わせください。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5" Type="http://schemas.openxmlformats.org/officeDocument/2006/relationships/comments" Target="../comments9.xml"/><Relationship Id="rId4" Type="http://schemas.openxmlformats.org/officeDocument/2006/relationships/ctrlProp" Target="../ctrlProps/ctrlProp4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6.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4.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7.bin"/><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4.xml"/><Relationship Id="rId1" Type="http://schemas.openxmlformats.org/officeDocument/2006/relationships/printerSettings" Target="../printerSettings/printerSettings29.bin"/><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5.xml"/><Relationship Id="rId1" Type="http://schemas.openxmlformats.org/officeDocument/2006/relationships/printerSettings" Target="../printerSettings/printerSettings31.bin"/><Relationship Id="rId4" Type="http://schemas.openxmlformats.org/officeDocument/2006/relationships/comments" Target="../comments20.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6.xml"/><Relationship Id="rId1" Type="http://schemas.openxmlformats.org/officeDocument/2006/relationships/printerSettings" Target="../printerSettings/printerSettings33.bin"/><Relationship Id="rId4" Type="http://schemas.openxmlformats.org/officeDocument/2006/relationships/comments" Target="../comments22.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7.xml"/><Relationship Id="rId1" Type="http://schemas.openxmlformats.org/officeDocument/2006/relationships/printerSettings" Target="../printerSettings/printerSettings34.bin"/><Relationship Id="rId4" Type="http://schemas.openxmlformats.org/officeDocument/2006/relationships/comments" Target="../comments23.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8.xml"/><Relationship Id="rId1" Type="http://schemas.openxmlformats.org/officeDocument/2006/relationships/printerSettings" Target="../printerSettings/printerSettings35.bin"/><Relationship Id="rId4" Type="http://schemas.openxmlformats.org/officeDocument/2006/relationships/comments" Target="../comments24.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17" Type="http://schemas.openxmlformats.org/officeDocument/2006/relationships/ctrlProp" Target="../ctrlProps/ctrlProp154.xml"/><Relationship Id="rId21" Type="http://schemas.openxmlformats.org/officeDocument/2006/relationships/ctrlProp" Target="../ctrlProps/ctrlProp58.xml"/><Relationship Id="rId42" Type="http://schemas.openxmlformats.org/officeDocument/2006/relationships/ctrlProp" Target="../ctrlProps/ctrlProp79.xml"/><Relationship Id="rId63" Type="http://schemas.openxmlformats.org/officeDocument/2006/relationships/ctrlProp" Target="../ctrlProps/ctrlProp100.xml"/><Relationship Id="rId84" Type="http://schemas.openxmlformats.org/officeDocument/2006/relationships/ctrlProp" Target="../ctrlProps/ctrlProp121.xml"/><Relationship Id="rId138" Type="http://schemas.openxmlformats.org/officeDocument/2006/relationships/ctrlProp" Target="../ctrlProps/ctrlProp175.xml"/><Relationship Id="rId107" Type="http://schemas.openxmlformats.org/officeDocument/2006/relationships/ctrlProp" Target="../ctrlProps/ctrlProp144.xml"/><Relationship Id="rId11" Type="http://schemas.openxmlformats.org/officeDocument/2006/relationships/ctrlProp" Target="../ctrlProps/ctrlProp48.xml"/><Relationship Id="rId32" Type="http://schemas.openxmlformats.org/officeDocument/2006/relationships/ctrlProp" Target="../ctrlProps/ctrlProp69.xml"/><Relationship Id="rId53" Type="http://schemas.openxmlformats.org/officeDocument/2006/relationships/ctrlProp" Target="../ctrlProps/ctrlProp90.xml"/><Relationship Id="rId74" Type="http://schemas.openxmlformats.org/officeDocument/2006/relationships/ctrlProp" Target="../ctrlProps/ctrlProp111.xml"/><Relationship Id="rId128" Type="http://schemas.openxmlformats.org/officeDocument/2006/relationships/ctrlProp" Target="../ctrlProps/ctrlProp165.xml"/><Relationship Id="rId149" Type="http://schemas.openxmlformats.org/officeDocument/2006/relationships/ctrlProp" Target="../ctrlProps/ctrlProp186.xml"/><Relationship Id="rId5" Type="http://schemas.openxmlformats.org/officeDocument/2006/relationships/ctrlProp" Target="../ctrlProps/ctrlProp42.xml"/><Relationship Id="rId95" Type="http://schemas.openxmlformats.org/officeDocument/2006/relationships/ctrlProp" Target="../ctrlProps/ctrlProp132.xml"/><Relationship Id="rId22" Type="http://schemas.openxmlformats.org/officeDocument/2006/relationships/ctrlProp" Target="../ctrlProps/ctrlProp59.xml"/><Relationship Id="rId27" Type="http://schemas.openxmlformats.org/officeDocument/2006/relationships/ctrlProp" Target="../ctrlProps/ctrlProp64.xml"/><Relationship Id="rId43" Type="http://schemas.openxmlformats.org/officeDocument/2006/relationships/ctrlProp" Target="../ctrlProps/ctrlProp80.xml"/><Relationship Id="rId48" Type="http://schemas.openxmlformats.org/officeDocument/2006/relationships/ctrlProp" Target="../ctrlProps/ctrlProp85.xml"/><Relationship Id="rId64" Type="http://schemas.openxmlformats.org/officeDocument/2006/relationships/ctrlProp" Target="../ctrlProps/ctrlProp101.xml"/><Relationship Id="rId69" Type="http://schemas.openxmlformats.org/officeDocument/2006/relationships/ctrlProp" Target="../ctrlProps/ctrlProp106.xml"/><Relationship Id="rId113" Type="http://schemas.openxmlformats.org/officeDocument/2006/relationships/ctrlProp" Target="../ctrlProps/ctrlProp150.xml"/><Relationship Id="rId118" Type="http://schemas.openxmlformats.org/officeDocument/2006/relationships/ctrlProp" Target="../ctrlProps/ctrlProp155.xml"/><Relationship Id="rId134" Type="http://schemas.openxmlformats.org/officeDocument/2006/relationships/ctrlProp" Target="../ctrlProps/ctrlProp171.xml"/><Relationship Id="rId139" Type="http://schemas.openxmlformats.org/officeDocument/2006/relationships/ctrlProp" Target="../ctrlProps/ctrlProp176.xml"/><Relationship Id="rId80" Type="http://schemas.openxmlformats.org/officeDocument/2006/relationships/ctrlProp" Target="../ctrlProps/ctrlProp117.xml"/><Relationship Id="rId85" Type="http://schemas.openxmlformats.org/officeDocument/2006/relationships/ctrlProp" Target="../ctrlProps/ctrlProp122.xml"/><Relationship Id="rId150" Type="http://schemas.openxmlformats.org/officeDocument/2006/relationships/ctrlProp" Target="../ctrlProps/ctrlProp187.xml"/><Relationship Id="rId12" Type="http://schemas.openxmlformats.org/officeDocument/2006/relationships/ctrlProp" Target="../ctrlProps/ctrlProp49.xml"/><Relationship Id="rId17" Type="http://schemas.openxmlformats.org/officeDocument/2006/relationships/ctrlProp" Target="../ctrlProps/ctrlProp54.xml"/><Relationship Id="rId33" Type="http://schemas.openxmlformats.org/officeDocument/2006/relationships/ctrlProp" Target="../ctrlProps/ctrlProp70.xml"/><Relationship Id="rId38" Type="http://schemas.openxmlformats.org/officeDocument/2006/relationships/ctrlProp" Target="../ctrlProps/ctrlProp75.xml"/><Relationship Id="rId59" Type="http://schemas.openxmlformats.org/officeDocument/2006/relationships/ctrlProp" Target="../ctrlProps/ctrlProp96.xml"/><Relationship Id="rId103" Type="http://schemas.openxmlformats.org/officeDocument/2006/relationships/ctrlProp" Target="../ctrlProps/ctrlProp140.xml"/><Relationship Id="rId108" Type="http://schemas.openxmlformats.org/officeDocument/2006/relationships/ctrlProp" Target="../ctrlProps/ctrlProp145.xml"/><Relationship Id="rId124" Type="http://schemas.openxmlformats.org/officeDocument/2006/relationships/ctrlProp" Target="../ctrlProps/ctrlProp161.xml"/><Relationship Id="rId129" Type="http://schemas.openxmlformats.org/officeDocument/2006/relationships/ctrlProp" Target="../ctrlProps/ctrlProp166.xml"/><Relationship Id="rId54" Type="http://schemas.openxmlformats.org/officeDocument/2006/relationships/ctrlProp" Target="../ctrlProps/ctrlProp91.xml"/><Relationship Id="rId70" Type="http://schemas.openxmlformats.org/officeDocument/2006/relationships/ctrlProp" Target="../ctrlProps/ctrlProp107.xml"/><Relationship Id="rId75" Type="http://schemas.openxmlformats.org/officeDocument/2006/relationships/ctrlProp" Target="../ctrlProps/ctrlProp112.xml"/><Relationship Id="rId91" Type="http://schemas.openxmlformats.org/officeDocument/2006/relationships/ctrlProp" Target="../ctrlProps/ctrlProp128.xml"/><Relationship Id="rId96" Type="http://schemas.openxmlformats.org/officeDocument/2006/relationships/ctrlProp" Target="../ctrlProps/ctrlProp133.xml"/><Relationship Id="rId140" Type="http://schemas.openxmlformats.org/officeDocument/2006/relationships/ctrlProp" Target="../ctrlProps/ctrlProp177.xml"/><Relationship Id="rId145" Type="http://schemas.openxmlformats.org/officeDocument/2006/relationships/ctrlProp" Target="../ctrlProps/ctrlProp182.xml"/><Relationship Id="rId1" Type="http://schemas.openxmlformats.org/officeDocument/2006/relationships/printerSettings" Target="../printerSettings/printerSettings38.bin"/><Relationship Id="rId6" Type="http://schemas.openxmlformats.org/officeDocument/2006/relationships/ctrlProp" Target="../ctrlProps/ctrlProp43.xml"/><Relationship Id="rId23" Type="http://schemas.openxmlformats.org/officeDocument/2006/relationships/ctrlProp" Target="../ctrlProps/ctrlProp60.xml"/><Relationship Id="rId28" Type="http://schemas.openxmlformats.org/officeDocument/2006/relationships/ctrlProp" Target="../ctrlProps/ctrlProp65.xml"/><Relationship Id="rId49" Type="http://schemas.openxmlformats.org/officeDocument/2006/relationships/ctrlProp" Target="../ctrlProps/ctrlProp86.xml"/><Relationship Id="rId114" Type="http://schemas.openxmlformats.org/officeDocument/2006/relationships/ctrlProp" Target="../ctrlProps/ctrlProp151.xml"/><Relationship Id="rId119" Type="http://schemas.openxmlformats.org/officeDocument/2006/relationships/ctrlProp" Target="../ctrlProps/ctrlProp156.xml"/><Relationship Id="rId44" Type="http://schemas.openxmlformats.org/officeDocument/2006/relationships/ctrlProp" Target="../ctrlProps/ctrlProp81.xml"/><Relationship Id="rId60" Type="http://schemas.openxmlformats.org/officeDocument/2006/relationships/ctrlProp" Target="../ctrlProps/ctrlProp97.xml"/><Relationship Id="rId65" Type="http://schemas.openxmlformats.org/officeDocument/2006/relationships/ctrlProp" Target="../ctrlProps/ctrlProp102.xml"/><Relationship Id="rId81" Type="http://schemas.openxmlformats.org/officeDocument/2006/relationships/ctrlProp" Target="../ctrlProps/ctrlProp118.xml"/><Relationship Id="rId86" Type="http://schemas.openxmlformats.org/officeDocument/2006/relationships/ctrlProp" Target="../ctrlProps/ctrlProp123.xml"/><Relationship Id="rId130" Type="http://schemas.openxmlformats.org/officeDocument/2006/relationships/ctrlProp" Target="../ctrlProps/ctrlProp167.xml"/><Relationship Id="rId135" Type="http://schemas.openxmlformats.org/officeDocument/2006/relationships/ctrlProp" Target="../ctrlProps/ctrlProp172.xml"/><Relationship Id="rId13" Type="http://schemas.openxmlformats.org/officeDocument/2006/relationships/ctrlProp" Target="../ctrlProps/ctrlProp50.xml"/><Relationship Id="rId18" Type="http://schemas.openxmlformats.org/officeDocument/2006/relationships/ctrlProp" Target="../ctrlProps/ctrlProp55.xml"/><Relationship Id="rId39" Type="http://schemas.openxmlformats.org/officeDocument/2006/relationships/ctrlProp" Target="../ctrlProps/ctrlProp76.xml"/><Relationship Id="rId109" Type="http://schemas.openxmlformats.org/officeDocument/2006/relationships/ctrlProp" Target="../ctrlProps/ctrlProp146.xml"/><Relationship Id="rId34" Type="http://schemas.openxmlformats.org/officeDocument/2006/relationships/ctrlProp" Target="../ctrlProps/ctrlProp71.xml"/><Relationship Id="rId50" Type="http://schemas.openxmlformats.org/officeDocument/2006/relationships/ctrlProp" Target="../ctrlProps/ctrlProp87.xml"/><Relationship Id="rId55" Type="http://schemas.openxmlformats.org/officeDocument/2006/relationships/ctrlProp" Target="../ctrlProps/ctrlProp92.xml"/><Relationship Id="rId76" Type="http://schemas.openxmlformats.org/officeDocument/2006/relationships/ctrlProp" Target="../ctrlProps/ctrlProp113.xml"/><Relationship Id="rId97" Type="http://schemas.openxmlformats.org/officeDocument/2006/relationships/ctrlProp" Target="../ctrlProps/ctrlProp134.xml"/><Relationship Id="rId104" Type="http://schemas.openxmlformats.org/officeDocument/2006/relationships/ctrlProp" Target="../ctrlProps/ctrlProp141.xml"/><Relationship Id="rId120" Type="http://schemas.openxmlformats.org/officeDocument/2006/relationships/ctrlProp" Target="../ctrlProps/ctrlProp157.xml"/><Relationship Id="rId125" Type="http://schemas.openxmlformats.org/officeDocument/2006/relationships/ctrlProp" Target="../ctrlProps/ctrlProp162.xml"/><Relationship Id="rId141" Type="http://schemas.openxmlformats.org/officeDocument/2006/relationships/ctrlProp" Target="../ctrlProps/ctrlProp178.xml"/><Relationship Id="rId146" Type="http://schemas.openxmlformats.org/officeDocument/2006/relationships/ctrlProp" Target="../ctrlProps/ctrlProp183.xml"/><Relationship Id="rId7" Type="http://schemas.openxmlformats.org/officeDocument/2006/relationships/ctrlProp" Target="../ctrlProps/ctrlProp44.xml"/><Relationship Id="rId71" Type="http://schemas.openxmlformats.org/officeDocument/2006/relationships/ctrlProp" Target="../ctrlProps/ctrlProp108.xml"/><Relationship Id="rId92" Type="http://schemas.openxmlformats.org/officeDocument/2006/relationships/ctrlProp" Target="../ctrlProps/ctrlProp129.xml"/><Relationship Id="rId2" Type="http://schemas.openxmlformats.org/officeDocument/2006/relationships/drawing" Target="../drawings/drawing31.xml"/><Relationship Id="rId29" Type="http://schemas.openxmlformats.org/officeDocument/2006/relationships/ctrlProp" Target="../ctrlProps/ctrlProp66.xml"/><Relationship Id="rId24" Type="http://schemas.openxmlformats.org/officeDocument/2006/relationships/ctrlProp" Target="../ctrlProps/ctrlProp61.xml"/><Relationship Id="rId40" Type="http://schemas.openxmlformats.org/officeDocument/2006/relationships/ctrlProp" Target="../ctrlProps/ctrlProp77.xml"/><Relationship Id="rId45" Type="http://schemas.openxmlformats.org/officeDocument/2006/relationships/ctrlProp" Target="../ctrlProps/ctrlProp82.xml"/><Relationship Id="rId66" Type="http://schemas.openxmlformats.org/officeDocument/2006/relationships/ctrlProp" Target="../ctrlProps/ctrlProp103.xml"/><Relationship Id="rId87" Type="http://schemas.openxmlformats.org/officeDocument/2006/relationships/ctrlProp" Target="../ctrlProps/ctrlProp124.xml"/><Relationship Id="rId110" Type="http://schemas.openxmlformats.org/officeDocument/2006/relationships/ctrlProp" Target="../ctrlProps/ctrlProp147.xml"/><Relationship Id="rId115" Type="http://schemas.openxmlformats.org/officeDocument/2006/relationships/ctrlProp" Target="../ctrlProps/ctrlProp152.xml"/><Relationship Id="rId131" Type="http://schemas.openxmlformats.org/officeDocument/2006/relationships/ctrlProp" Target="../ctrlProps/ctrlProp168.xml"/><Relationship Id="rId136" Type="http://schemas.openxmlformats.org/officeDocument/2006/relationships/ctrlProp" Target="../ctrlProps/ctrlProp173.xml"/><Relationship Id="rId61" Type="http://schemas.openxmlformats.org/officeDocument/2006/relationships/ctrlProp" Target="../ctrlProps/ctrlProp98.xml"/><Relationship Id="rId82" Type="http://schemas.openxmlformats.org/officeDocument/2006/relationships/ctrlProp" Target="../ctrlProps/ctrlProp119.xml"/><Relationship Id="rId19" Type="http://schemas.openxmlformats.org/officeDocument/2006/relationships/ctrlProp" Target="../ctrlProps/ctrlProp56.xml"/><Relationship Id="rId14" Type="http://schemas.openxmlformats.org/officeDocument/2006/relationships/ctrlProp" Target="../ctrlProps/ctrlProp51.xml"/><Relationship Id="rId30" Type="http://schemas.openxmlformats.org/officeDocument/2006/relationships/ctrlProp" Target="../ctrlProps/ctrlProp67.xml"/><Relationship Id="rId35" Type="http://schemas.openxmlformats.org/officeDocument/2006/relationships/ctrlProp" Target="../ctrlProps/ctrlProp72.xml"/><Relationship Id="rId56" Type="http://schemas.openxmlformats.org/officeDocument/2006/relationships/ctrlProp" Target="../ctrlProps/ctrlProp93.xml"/><Relationship Id="rId77" Type="http://schemas.openxmlformats.org/officeDocument/2006/relationships/ctrlProp" Target="../ctrlProps/ctrlProp114.xml"/><Relationship Id="rId100" Type="http://schemas.openxmlformats.org/officeDocument/2006/relationships/ctrlProp" Target="../ctrlProps/ctrlProp137.xml"/><Relationship Id="rId105" Type="http://schemas.openxmlformats.org/officeDocument/2006/relationships/ctrlProp" Target="../ctrlProps/ctrlProp142.xml"/><Relationship Id="rId126" Type="http://schemas.openxmlformats.org/officeDocument/2006/relationships/ctrlProp" Target="../ctrlProps/ctrlProp163.xml"/><Relationship Id="rId147" Type="http://schemas.openxmlformats.org/officeDocument/2006/relationships/ctrlProp" Target="../ctrlProps/ctrlProp184.xml"/><Relationship Id="rId8" Type="http://schemas.openxmlformats.org/officeDocument/2006/relationships/ctrlProp" Target="../ctrlProps/ctrlProp45.xml"/><Relationship Id="rId51" Type="http://schemas.openxmlformats.org/officeDocument/2006/relationships/ctrlProp" Target="../ctrlProps/ctrlProp88.xml"/><Relationship Id="rId72" Type="http://schemas.openxmlformats.org/officeDocument/2006/relationships/ctrlProp" Target="../ctrlProps/ctrlProp109.xml"/><Relationship Id="rId93" Type="http://schemas.openxmlformats.org/officeDocument/2006/relationships/ctrlProp" Target="../ctrlProps/ctrlProp130.xml"/><Relationship Id="rId98" Type="http://schemas.openxmlformats.org/officeDocument/2006/relationships/ctrlProp" Target="../ctrlProps/ctrlProp135.xml"/><Relationship Id="rId121" Type="http://schemas.openxmlformats.org/officeDocument/2006/relationships/ctrlProp" Target="../ctrlProps/ctrlProp158.xml"/><Relationship Id="rId142" Type="http://schemas.openxmlformats.org/officeDocument/2006/relationships/ctrlProp" Target="../ctrlProps/ctrlProp179.xml"/><Relationship Id="rId3" Type="http://schemas.openxmlformats.org/officeDocument/2006/relationships/vmlDrawing" Target="../drawings/vmlDrawing26.vml"/><Relationship Id="rId25" Type="http://schemas.openxmlformats.org/officeDocument/2006/relationships/ctrlProp" Target="../ctrlProps/ctrlProp62.xml"/><Relationship Id="rId46" Type="http://schemas.openxmlformats.org/officeDocument/2006/relationships/ctrlProp" Target="../ctrlProps/ctrlProp83.xml"/><Relationship Id="rId67" Type="http://schemas.openxmlformats.org/officeDocument/2006/relationships/ctrlProp" Target="../ctrlProps/ctrlProp104.xml"/><Relationship Id="rId116" Type="http://schemas.openxmlformats.org/officeDocument/2006/relationships/ctrlProp" Target="../ctrlProps/ctrlProp153.xml"/><Relationship Id="rId137" Type="http://schemas.openxmlformats.org/officeDocument/2006/relationships/ctrlProp" Target="../ctrlProps/ctrlProp174.xml"/><Relationship Id="rId20" Type="http://schemas.openxmlformats.org/officeDocument/2006/relationships/ctrlProp" Target="../ctrlProps/ctrlProp57.xml"/><Relationship Id="rId41" Type="http://schemas.openxmlformats.org/officeDocument/2006/relationships/ctrlProp" Target="../ctrlProps/ctrlProp78.xml"/><Relationship Id="rId62" Type="http://schemas.openxmlformats.org/officeDocument/2006/relationships/ctrlProp" Target="../ctrlProps/ctrlProp99.xml"/><Relationship Id="rId83" Type="http://schemas.openxmlformats.org/officeDocument/2006/relationships/ctrlProp" Target="../ctrlProps/ctrlProp120.xml"/><Relationship Id="rId88" Type="http://schemas.openxmlformats.org/officeDocument/2006/relationships/ctrlProp" Target="../ctrlProps/ctrlProp125.xml"/><Relationship Id="rId111" Type="http://schemas.openxmlformats.org/officeDocument/2006/relationships/ctrlProp" Target="../ctrlProps/ctrlProp148.xml"/><Relationship Id="rId132" Type="http://schemas.openxmlformats.org/officeDocument/2006/relationships/ctrlProp" Target="../ctrlProps/ctrlProp169.xml"/><Relationship Id="rId15" Type="http://schemas.openxmlformats.org/officeDocument/2006/relationships/ctrlProp" Target="../ctrlProps/ctrlProp52.xml"/><Relationship Id="rId36" Type="http://schemas.openxmlformats.org/officeDocument/2006/relationships/ctrlProp" Target="../ctrlProps/ctrlProp73.xml"/><Relationship Id="rId57" Type="http://schemas.openxmlformats.org/officeDocument/2006/relationships/ctrlProp" Target="../ctrlProps/ctrlProp94.xml"/><Relationship Id="rId106" Type="http://schemas.openxmlformats.org/officeDocument/2006/relationships/ctrlProp" Target="../ctrlProps/ctrlProp143.xml"/><Relationship Id="rId127" Type="http://schemas.openxmlformats.org/officeDocument/2006/relationships/ctrlProp" Target="../ctrlProps/ctrlProp164.xml"/><Relationship Id="rId10" Type="http://schemas.openxmlformats.org/officeDocument/2006/relationships/ctrlProp" Target="../ctrlProps/ctrlProp47.xml"/><Relationship Id="rId31" Type="http://schemas.openxmlformats.org/officeDocument/2006/relationships/ctrlProp" Target="../ctrlProps/ctrlProp68.xml"/><Relationship Id="rId52" Type="http://schemas.openxmlformats.org/officeDocument/2006/relationships/ctrlProp" Target="../ctrlProps/ctrlProp89.xml"/><Relationship Id="rId73" Type="http://schemas.openxmlformats.org/officeDocument/2006/relationships/ctrlProp" Target="../ctrlProps/ctrlProp110.xml"/><Relationship Id="rId78" Type="http://schemas.openxmlformats.org/officeDocument/2006/relationships/ctrlProp" Target="../ctrlProps/ctrlProp115.xml"/><Relationship Id="rId94" Type="http://schemas.openxmlformats.org/officeDocument/2006/relationships/ctrlProp" Target="../ctrlProps/ctrlProp131.xml"/><Relationship Id="rId99" Type="http://schemas.openxmlformats.org/officeDocument/2006/relationships/ctrlProp" Target="../ctrlProps/ctrlProp136.xml"/><Relationship Id="rId101" Type="http://schemas.openxmlformats.org/officeDocument/2006/relationships/ctrlProp" Target="../ctrlProps/ctrlProp138.xml"/><Relationship Id="rId122" Type="http://schemas.openxmlformats.org/officeDocument/2006/relationships/ctrlProp" Target="../ctrlProps/ctrlProp159.xml"/><Relationship Id="rId143" Type="http://schemas.openxmlformats.org/officeDocument/2006/relationships/ctrlProp" Target="../ctrlProps/ctrlProp180.xml"/><Relationship Id="rId148" Type="http://schemas.openxmlformats.org/officeDocument/2006/relationships/ctrlProp" Target="../ctrlProps/ctrlProp185.xml"/><Relationship Id="rId4" Type="http://schemas.openxmlformats.org/officeDocument/2006/relationships/ctrlProp" Target="../ctrlProps/ctrlProp41.xml"/><Relationship Id="rId9" Type="http://schemas.openxmlformats.org/officeDocument/2006/relationships/ctrlProp" Target="../ctrlProps/ctrlProp46.xml"/><Relationship Id="rId26" Type="http://schemas.openxmlformats.org/officeDocument/2006/relationships/ctrlProp" Target="../ctrlProps/ctrlProp63.xml"/><Relationship Id="rId47" Type="http://schemas.openxmlformats.org/officeDocument/2006/relationships/ctrlProp" Target="../ctrlProps/ctrlProp84.xml"/><Relationship Id="rId68" Type="http://schemas.openxmlformats.org/officeDocument/2006/relationships/ctrlProp" Target="../ctrlProps/ctrlProp105.xml"/><Relationship Id="rId89" Type="http://schemas.openxmlformats.org/officeDocument/2006/relationships/ctrlProp" Target="../ctrlProps/ctrlProp126.xml"/><Relationship Id="rId112" Type="http://schemas.openxmlformats.org/officeDocument/2006/relationships/ctrlProp" Target="../ctrlProps/ctrlProp149.xml"/><Relationship Id="rId133" Type="http://schemas.openxmlformats.org/officeDocument/2006/relationships/ctrlProp" Target="../ctrlProps/ctrlProp170.xml"/><Relationship Id="rId16" Type="http://schemas.openxmlformats.org/officeDocument/2006/relationships/ctrlProp" Target="../ctrlProps/ctrlProp53.xml"/><Relationship Id="rId37" Type="http://schemas.openxmlformats.org/officeDocument/2006/relationships/ctrlProp" Target="../ctrlProps/ctrlProp74.xml"/><Relationship Id="rId58" Type="http://schemas.openxmlformats.org/officeDocument/2006/relationships/ctrlProp" Target="../ctrlProps/ctrlProp95.xml"/><Relationship Id="rId79" Type="http://schemas.openxmlformats.org/officeDocument/2006/relationships/ctrlProp" Target="../ctrlProps/ctrlProp116.xml"/><Relationship Id="rId102" Type="http://schemas.openxmlformats.org/officeDocument/2006/relationships/ctrlProp" Target="../ctrlProps/ctrlProp139.xml"/><Relationship Id="rId123" Type="http://schemas.openxmlformats.org/officeDocument/2006/relationships/ctrlProp" Target="../ctrlProps/ctrlProp160.xml"/><Relationship Id="rId144" Type="http://schemas.openxmlformats.org/officeDocument/2006/relationships/ctrlProp" Target="../ctrlProps/ctrlProp181.xml"/><Relationship Id="rId90" Type="http://schemas.openxmlformats.org/officeDocument/2006/relationships/ctrlProp" Target="../ctrlProps/ctrlProp127.xml"/></Relationships>
</file>

<file path=xl/worksheets/_rels/sheet39.xml.rels><?xml version="1.0" encoding="UTF-8" standalone="yes"?>
<Relationships xmlns="http://schemas.openxmlformats.org/package/2006/relationships"><Relationship Id="rId117" Type="http://schemas.openxmlformats.org/officeDocument/2006/relationships/ctrlProp" Target="../ctrlProps/ctrlProp301.xml"/><Relationship Id="rId21" Type="http://schemas.openxmlformats.org/officeDocument/2006/relationships/ctrlProp" Target="../ctrlProps/ctrlProp205.xml"/><Relationship Id="rId42" Type="http://schemas.openxmlformats.org/officeDocument/2006/relationships/ctrlProp" Target="../ctrlProps/ctrlProp226.xml"/><Relationship Id="rId63" Type="http://schemas.openxmlformats.org/officeDocument/2006/relationships/ctrlProp" Target="../ctrlProps/ctrlProp247.xml"/><Relationship Id="rId84" Type="http://schemas.openxmlformats.org/officeDocument/2006/relationships/ctrlProp" Target="../ctrlProps/ctrlProp268.xml"/><Relationship Id="rId138" Type="http://schemas.openxmlformats.org/officeDocument/2006/relationships/ctrlProp" Target="../ctrlProps/ctrlProp322.xml"/><Relationship Id="rId107" Type="http://schemas.openxmlformats.org/officeDocument/2006/relationships/ctrlProp" Target="../ctrlProps/ctrlProp291.xml"/><Relationship Id="rId11" Type="http://schemas.openxmlformats.org/officeDocument/2006/relationships/ctrlProp" Target="../ctrlProps/ctrlProp195.xml"/><Relationship Id="rId32" Type="http://schemas.openxmlformats.org/officeDocument/2006/relationships/ctrlProp" Target="../ctrlProps/ctrlProp216.xml"/><Relationship Id="rId53" Type="http://schemas.openxmlformats.org/officeDocument/2006/relationships/ctrlProp" Target="../ctrlProps/ctrlProp237.xml"/><Relationship Id="rId74" Type="http://schemas.openxmlformats.org/officeDocument/2006/relationships/ctrlProp" Target="../ctrlProps/ctrlProp258.xml"/><Relationship Id="rId128" Type="http://schemas.openxmlformats.org/officeDocument/2006/relationships/ctrlProp" Target="../ctrlProps/ctrlProp312.xml"/><Relationship Id="rId149" Type="http://schemas.openxmlformats.org/officeDocument/2006/relationships/ctrlProp" Target="../ctrlProps/ctrlProp333.xml"/><Relationship Id="rId5" Type="http://schemas.openxmlformats.org/officeDocument/2006/relationships/ctrlProp" Target="../ctrlProps/ctrlProp189.xml"/><Relationship Id="rId95" Type="http://schemas.openxmlformats.org/officeDocument/2006/relationships/ctrlProp" Target="../ctrlProps/ctrlProp279.xml"/><Relationship Id="rId22" Type="http://schemas.openxmlformats.org/officeDocument/2006/relationships/ctrlProp" Target="../ctrlProps/ctrlProp206.xml"/><Relationship Id="rId27" Type="http://schemas.openxmlformats.org/officeDocument/2006/relationships/ctrlProp" Target="../ctrlProps/ctrlProp211.xml"/><Relationship Id="rId43" Type="http://schemas.openxmlformats.org/officeDocument/2006/relationships/ctrlProp" Target="../ctrlProps/ctrlProp227.xml"/><Relationship Id="rId48" Type="http://schemas.openxmlformats.org/officeDocument/2006/relationships/ctrlProp" Target="../ctrlProps/ctrlProp232.xml"/><Relationship Id="rId64" Type="http://schemas.openxmlformats.org/officeDocument/2006/relationships/ctrlProp" Target="../ctrlProps/ctrlProp248.xml"/><Relationship Id="rId69" Type="http://schemas.openxmlformats.org/officeDocument/2006/relationships/ctrlProp" Target="../ctrlProps/ctrlProp253.xml"/><Relationship Id="rId113" Type="http://schemas.openxmlformats.org/officeDocument/2006/relationships/ctrlProp" Target="../ctrlProps/ctrlProp297.xml"/><Relationship Id="rId118" Type="http://schemas.openxmlformats.org/officeDocument/2006/relationships/ctrlProp" Target="../ctrlProps/ctrlProp302.xml"/><Relationship Id="rId134" Type="http://schemas.openxmlformats.org/officeDocument/2006/relationships/ctrlProp" Target="../ctrlProps/ctrlProp318.xml"/><Relationship Id="rId139" Type="http://schemas.openxmlformats.org/officeDocument/2006/relationships/ctrlProp" Target="../ctrlProps/ctrlProp323.xml"/><Relationship Id="rId80" Type="http://schemas.openxmlformats.org/officeDocument/2006/relationships/ctrlProp" Target="../ctrlProps/ctrlProp264.xml"/><Relationship Id="rId85" Type="http://schemas.openxmlformats.org/officeDocument/2006/relationships/ctrlProp" Target="../ctrlProps/ctrlProp269.xml"/><Relationship Id="rId150" Type="http://schemas.openxmlformats.org/officeDocument/2006/relationships/ctrlProp" Target="../ctrlProps/ctrlProp334.xml"/><Relationship Id="rId12" Type="http://schemas.openxmlformats.org/officeDocument/2006/relationships/ctrlProp" Target="../ctrlProps/ctrlProp196.xml"/><Relationship Id="rId17" Type="http://schemas.openxmlformats.org/officeDocument/2006/relationships/ctrlProp" Target="../ctrlProps/ctrlProp201.xml"/><Relationship Id="rId33" Type="http://schemas.openxmlformats.org/officeDocument/2006/relationships/ctrlProp" Target="../ctrlProps/ctrlProp217.xml"/><Relationship Id="rId38" Type="http://schemas.openxmlformats.org/officeDocument/2006/relationships/ctrlProp" Target="../ctrlProps/ctrlProp222.xml"/><Relationship Id="rId59" Type="http://schemas.openxmlformats.org/officeDocument/2006/relationships/ctrlProp" Target="../ctrlProps/ctrlProp243.xml"/><Relationship Id="rId103" Type="http://schemas.openxmlformats.org/officeDocument/2006/relationships/ctrlProp" Target="../ctrlProps/ctrlProp287.xml"/><Relationship Id="rId108" Type="http://schemas.openxmlformats.org/officeDocument/2006/relationships/ctrlProp" Target="../ctrlProps/ctrlProp292.xml"/><Relationship Id="rId124" Type="http://schemas.openxmlformats.org/officeDocument/2006/relationships/ctrlProp" Target="../ctrlProps/ctrlProp308.xml"/><Relationship Id="rId129" Type="http://schemas.openxmlformats.org/officeDocument/2006/relationships/ctrlProp" Target="../ctrlProps/ctrlProp313.xml"/><Relationship Id="rId54" Type="http://schemas.openxmlformats.org/officeDocument/2006/relationships/ctrlProp" Target="../ctrlProps/ctrlProp238.xml"/><Relationship Id="rId70" Type="http://schemas.openxmlformats.org/officeDocument/2006/relationships/ctrlProp" Target="../ctrlProps/ctrlProp254.xml"/><Relationship Id="rId75" Type="http://schemas.openxmlformats.org/officeDocument/2006/relationships/ctrlProp" Target="../ctrlProps/ctrlProp259.xml"/><Relationship Id="rId91" Type="http://schemas.openxmlformats.org/officeDocument/2006/relationships/ctrlProp" Target="../ctrlProps/ctrlProp275.xml"/><Relationship Id="rId96" Type="http://schemas.openxmlformats.org/officeDocument/2006/relationships/ctrlProp" Target="../ctrlProps/ctrlProp280.xml"/><Relationship Id="rId140" Type="http://schemas.openxmlformats.org/officeDocument/2006/relationships/ctrlProp" Target="../ctrlProps/ctrlProp324.xml"/><Relationship Id="rId145" Type="http://schemas.openxmlformats.org/officeDocument/2006/relationships/ctrlProp" Target="../ctrlProps/ctrlProp329.xml"/><Relationship Id="rId1" Type="http://schemas.openxmlformats.org/officeDocument/2006/relationships/printerSettings" Target="../printerSettings/printerSettings39.bin"/><Relationship Id="rId6" Type="http://schemas.openxmlformats.org/officeDocument/2006/relationships/ctrlProp" Target="../ctrlProps/ctrlProp190.xml"/><Relationship Id="rId23" Type="http://schemas.openxmlformats.org/officeDocument/2006/relationships/ctrlProp" Target="../ctrlProps/ctrlProp207.xml"/><Relationship Id="rId28" Type="http://schemas.openxmlformats.org/officeDocument/2006/relationships/ctrlProp" Target="../ctrlProps/ctrlProp212.xml"/><Relationship Id="rId49" Type="http://schemas.openxmlformats.org/officeDocument/2006/relationships/ctrlProp" Target="../ctrlProps/ctrlProp233.xml"/><Relationship Id="rId114" Type="http://schemas.openxmlformats.org/officeDocument/2006/relationships/ctrlProp" Target="../ctrlProps/ctrlProp298.xml"/><Relationship Id="rId119" Type="http://schemas.openxmlformats.org/officeDocument/2006/relationships/ctrlProp" Target="../ctrlProps/ctrlProp303.xml"/><Relationship Id="rId44" Type="http://schemas.openxmlformats.org/officeDocument/2006/relationships/ctrlProp" Target="../ctrlProps/ctrlProp228.xml"/><Relationship Id="rId60" Type="http://schemas.openxmlformats.org/officeDocument/2006/relationships/ctrlProp" Target="../ctrlProps/ctrlProp244.xml"/><Relationship Id="rId65" Type="http://schemas.openxmlformats.org/officeDocument/2006/relationships/ctrlProp" Target="../ctrlProps/ctrlProp249.xml"/><Relationship Id="rId81" Type="http://schemas.openxmlformats.org/officeDocument/2006/relationships/ctrlProp" Target="../ctrlProps/ctrlProp265.xml"/><Relationship Id="rId86" Type="http://schemas.openxmlformats.org/officeDocument/2006/relationships/ctrlProp" Target="../ctrlProps/ctrlProp270.xml"/><Relationship Id="rId130" Type="http://schemas.openxmlformats.org/officeDocument/2006/relationships/ctrlProp" Target="../ctrlProps/ctrlProp314.xml"/><Relationship Id="rId135" Type="http://schemas.openxmlformats.org/officeDocument/2006/relationships/ctrlProp" Target="../ctrlProps/ctrlProp319.xml"/><Relationship Id="rId13" Type="http://schemas.openxmlformats.org/officeDocument/2006/relationships/ctrlProp" Target="../ctrlProps/ctrlProp197.xml"/><Relationship Id="rId18" Type="http://schemas.openxmlformats.org/officeDocument/2006/relationships/ctrlProp" Target="../ctrlProps/ctrlProp202.xml"/><Relationship Id="rId39" Type="http://schemas.openxmlformats.org/officeDocument/2006/relationships/ctrlProp" Target="../ctrlProps/ctrlProp223.xml"/><Relationship Id="rId109" Type="http://schemas.openxmlformats.org/officeDocument/2006/relationships/ctrlProp" Target="../ctrlProps/ctrlProp293.xml"/><Relationship Id="rId34" Type="http://schemas.openxmlformats.org/officeDocument/2006/relationships/ctrlProp" Target="../ctrlProps/ctrlProp218.xml"/><Relationship Id="rId50" Type="http://schemas.openxmlformats.org/officeDocument/2006/relationships/ctrlProp" Target="../ctrlProps/ctrlProp234.xml"/><Relationship Id="rId55" Type="http://schemas.openxmlformats.org/officeDocument/2006/relationships/ctrlProp" Target="../ctrlProps/ctrlProp239.xml"/><Relationship Id="rId76" Type="http://schemas.openxmlformats.org/officeDocument/2006/relationships/ctrlProp" Target="../ctrlProps/ctrlProp260.xml"/><Relationship Id="rId97" Type="http://schemas.openxmlformats.org/officeDocument/2006/relationships/ctrlProp" Target="../ctrlProps/ctrlProp281.xml"/><Relationship Id="rId104" Type="http://schemas.openxmlformats.org/officeDocument/2006/relationships/ctrlProp" Target="../ctrlProps/ctrlProp288.xml"/><Relationship Id="rId120" Type="http://schemas.openxmlformats.org/officeDocument/2006/relationships/ctrlProp" Target="../ctrlProps/ctrlProp304.xml"/><Relationship Id="rId125" Type="http://schemas.openxmlformats.org/officeDocument/2006/relationships/ctrlProp" Target="../ctrlProps/ctrlProp309.xml"/><Relationship Id="rId141" Type="http://schemas.openxmlformats.org/officeDocument/2006/relationships/ctrlProp" Target="../ctrlProps/ctrlProp325.xml"/><Relationship Id="rId146" Type="http://schemas.openxmlformats.org/officeDocument/2006/relationships/ctrlProp" Target="../ctrlProps/ctrlProp330.xml"/><Relationship Id="rId7" Type="http://schemas.openxmlformats.org/officeDocument/2006/relationships/ctrlProp" Target="../ctrlProps/ctrlProp191.xml"/><Relationship Id="rId71" Type="http://schemas.openxmlformats.org/officeDocument/2006/relationships/ctrlProp" Target="../ctrlProps/ctrlProp255.xml"/><Relationship Id="rId92" Type="http://schemas.openxmlformats.org/officeDocument/2006/relationships/ctrlProp" Target="../ctrlProps/ctrlProp276.xml"/><Relationship Id="rId2" Type="http://schemas.openxmlformats.org/officeDocument/2006/relationships/drawing" Target="../drawings/drawing32.xml"/><Relationship Id="rId29" Type="http://schemas.openxmlformats.org/officeDocument/2006/relationships/ctrlProp" Target="../ctrlProps/ctrlProp213.xml"/><Relationship Id="rId24" Type="http://schemas.openxmlformats.org/officeDocument/2006/relationships/ctrlProp" Target="../ctrlProps/ctrlProp208.xml"/><Relationship Id="rId40" Type="http://schemas.openxmlformats.org/officeDocument/2006/relationships/ctrlProp" Target="../ctrlProps/ctrlProp224.xml"/><Relationship Id="rId45" Type="http://schemas.openxmlformats.org/officeDocument/2006/relationships/ctrlProp" Target="../ctrlProps/ctrlProp229.xml"/><Relationship Id="rId66" Type="http://schemas.openxmlformats.org/officeDocument/2006/relationships/ctrlProp" Target="../ctrlProps/ctrlProp250.xml"/><Relationship Id="rId87" Type="http://schemas.openxmlformats.org/officeDocument/2006/relationships/ctrlProp" Target="../ctrlProps/ctrlProp271.xml"/><Relationship Id="rId110" Type="http://schemas.openxmlformats.org/officeDocument/2006/relationships/ctrlProp" Target="../ctrlProps/ctrlProp294.xml"/><Relationship Id="rId115" Type="http://schemas.openxmlformats.org/officeDocument/2006/relationships/ctrlProp" Target="../ctrlProps/ctrlProp299.xml"/><Relationship Id="rId131" Type="http://schemas.openxmlformats.org/officeDocument/2006/relationships/ctrlProp" Target="../ctrlProps/ctrlProp315.xml"/><Relationship Id="rId136" Type="http://schemas.openxmlformats.org/officeDocument/2006/relationships/ctrlProp" Target="../ctrlProps/ctrlProp320.xml"/><Relationship Id="rId61" Type="http://schemas.openxmlformats.org/officeDocument/2006/relationships/ctrlProp" Target="../ctrlProps/ctrlProp245.xml"/><Relationship Id="rId82" Type="http://schemas.openxmlformats.org/officeDocument/2006/relationships/ctrlProp" Target="../ctrlProps/ctrlProp266.xml"/><Relationship Id="rId19" Type="http://schemas.openxmlformats.org/officeDocument/2006/relationships/ctrlProp" Target="../ctrlProps/ctrlProp203.xml"/><Relationship Id="rId14" Type="http://schemas.openxmlformats.org/officeDocument/2006/relationships/ctrlProp" Target="../ctrlProps/ctrlProp198.xml"/><Relationship Id="rId30" Type="http://schemas.openxmlformats.org/officeDocument/2006/relationships/ctrlProp" Target="../ctrlProps/ctrlProp214.xml"/><Relationship Id="rId35" Type="http://schemas.openxmlformats.org/officeDocument/2006/relationships/ctrlProp" Target="../ctrlProps/ctrlProp219.xml"/><Relationship Id="rId56" Type="http://schemas.openxmlformats.org/officeDocument/2006/relationships/ctrlProp" Target="../ctrlProps/ctrlProp240.xml"/><Relationship Id="rId77" Type="http://schemas.openxmlformats.org/officeDocument/2006/relationships/ctrlProp" Target="../ctrlProps/ctrlProp261.xml"/><Relationship Id="rId100" Type="http://schemas.openxmlformats.org/officeDocument/2006/relationships/ctrlProp" Target="../ctrlProps/ctrlProp284.xml"/><Relationship Id="rId105" Type="http://schemas.openxmlformats.org/officeDocument/2006/relationships/ctrlProp" Target="../ctrlProps/ctrlProp289.xml"/><Relationship Id="rId126" Type="http://schemas.openxmlformats.org/officeDocument/2006/relationships/ctrlProp" Target="../ctrlProps/ctrlProp310.xml"/><Relationship Id="rId147" Type="http://schemas.openxmlformats.org/officeDocument/2006/relationships/ctrlProp" Target="../ctrlProps/ctrlProp331.xml"/><Relationship Id="rId8" Type="http://schemas.openxmlformats.org/officeDocument/2006/relationships/ctrlProp" Target="../ctrlProps/ctrlProp192.xml"/><Relationship Id="rId51" Type="http://schemas.openxmlformats.org/officeDocument/2006/relationships/ctrlProp" Target="../ctrlProps/ctrlProp235.xml"/><Relationship Id="rId72" Type="http://schemas.openxmlformats.org/officeDocument/2006/relationships/ctrlProp" Target="../ctrlProps/ctrlProp256.xml"/><Relationship Id="rId93" Type="http://schemas.openxmlformats.org/officeDocument/2006/relationships/ctrlProp" Target="../ctrlProps/ctrlProp277.xml"/><Relationship Id="rId98" Type="http://schemas.openxmlformats.org/officeDocument/2006/relationships/ctrlProp" Target="../ctrlProps/ctrlProp282.xml"/><Relationship Id="rId121" Type="http://schemas.openxmlformats.org/officeDocument/2006/relationships/ctrlProp" Target="../ctrlProps/ctrlProp305.xml"/><Relationship Id="rId142" Type="http://schemas.openxmlformats.org/officeDocument/2006/relationships/ctrlProp" Target="../ctrlProps/ctrlProp326.xml"/><Relationship Id="rId3" Type="http://schemas.openxmlformats.org/officeDocument/2006/relationships/vmlDrawing" Target="../drawings/vmlDrawing27.vml"/><Relationship Id="rId25" Type="http://schemas.openxmlformats.org/officeDocument/2006/relationships/ctrlProp" Target="../ctrlProps/ctrlProp209.xml"/><Relationship Id="rId46" Type="http://schemas.openxmlformats.org/officeDocument/2006/relationships/ctrlProp" Target="../ctrlProps/ctrlProp230.xml"/><Relationship Id="rId67" Type="http://schemas.openxmlformats.org/officeDocument/2006/relationships/ctrlProp" Target="../ctrlProps/ctrlProp251.xml"/><Relationship Id="rId116" Type="http://schemas.openxmlformats.org/officeDocument/2006/relationships/ctrlProp" Target="../ctrlProps/ctrlProp300.xml"/><Relationship Id="rId137" Type="http://schemas.openxmlformats.org/officeDocument/2006/relationships/ctrlProp" Target="../ctrlProps/ctrlProp321.xml"/><Relationship Id="rId20" Type="http://schemas.openxmlformats.org/officeDocument/2006/relationships/ctrlProp" Target="../ctrlProps/ctrlProp204.xml"/><Relationship Id="rId41" Type="http://schemas.openxmlformats.org/officeDocument/2006/relationships/ctrlProp" Target="../ctrlProps/ctrlProp225.xml"/><Relationship Id="rId62" Type="http://schemas.openxmlformats.org/officeDocument/2006/relationships/ctrlProp" Target="../ctrlProps/ctrlProp246.xml"/><Relationship Id="rId83" Type="http://schemas.openxmlformats.org/officeDocument/2006/relationships/ctrlProp" Target="../ctrlProps/ctrlProp267.xml"/><Relationship Id="rId88" Type="http://schemas.openxmlformats.org/officeDocument/2006/relationships/ctrlProp" Target="../ctrlProps/ctrlProp272.xml"/><Relationship Id="rId111" Type="http://schemas.openxmlformats.org/officeDocument/2006/relationships/ctrlProp" Target="../ctrlProps/ctrlProp295.xml"/><Relationship Id="rId132" Type="http://schemas.openxmlformats.org/officeDocument/2006/relationships/ctrlProp" Target="../ctrlProps/ctrlProp316.xml"/><Relationship Id="rId15" Type="http://schemas.openxmlformats.org/officeDocument/2006/relationships/ctrlProp" Target="../ctrlProps/ctrlProp199.xml"/><Relationship Id="rId36" Type="http://schemas.openxmlformats.org/officeDocument/2006/relationships/ctrlProp" Target="../ctrlProps/ctrlProp220.xml"/><Relationship Id="rId57" Type="http://schemas.openxmlformats.org/officeDocument/2006/relationships/ctrlProp" Target="../ctrlProps/ctrlProp241.xml"/><Relationship Id="rId106" Type="http://schemas.openxmlformats.org/officeDocument/2006/relationships/ctrlProp" Target="../ctrlProps/ctrlProp290.xml"/><Relationship Id="rId127" Type="http://schemas.openxmlformats.org/officeDocument/2006/relationships/ctrlProp" Target="../ctrlProps/ctrlProp311.xml"/><Relationship Id="rId10" Type="http://schemas.openxmlformats.org/officeDocument/2006/relationships/ctrlProp" Target="../ctrlProps/ctrlProp194.xml"/><Relationship Id="rId31" Type="http://schemas.openxmlformats.org/officeDocument/2006/relationships/ctrlProp" Target="../ctrlProps/ctrlProp215.xml"/><Relationship Id="rId52" Type="http://schemas.openxmlformats.org/officeDocument/2006/relationships/ctrlProp" Target="../ctrlProps/ctrlProp236.xml"/><Relationship Id="rId73" Type="http://schemas.openxmlformats.org/officeDocument/2006/relationships/ctrlProp" Target="../ctrlProps/ctrlProp257.xml"/><Relationship Id="rId78" Type="http://schemas.openxmlformats.org/officeDocument/2006/relationships/ctrlProp" Target="../ctrlProps/ctrlProp262.xml"/><Relationship Id="rId94" Type="http://schemas.openxmlformats.org/officeDocument/2006/relationships/ctrlProp" Target="../ctrlProps/ctrlProp278.xml"/><Relationship Id="rId99" Type="http://schemas.openxmlformats.org/officeDocument/2006/relationships/ctrlProp" Target="../ctrlProps/ctrlProp283.xml"/><Relationship Id="rId101" Type="http://schemas.openxmlformats.org/officeDocument/2006/relationships/ctrlProp" Target="../ctrlProps/ctrlProp285.xml"/><Relationship Id="rId122" Type="http://schemas.openxmlformats.org/officeDocument/2006/relationships/ctrlProp" Target="../ctrlProps/ctrlProp306.xml"/><Relationship Id="rId143" Type="http://schemas.openxmlformats.org/officeDocument/2006/relationships/ctrlProp" Target="../ctrlProps/ctrlProp327.xml"/><Relationship Id="rId148" Type="http://schemas.openxmlformats.org/officeDocument/2006/relationships/ctrlProp" Target="../ctrlProps/ctrlProp332.xml"/><Relationship Id="rId4" Type="http://schemas.openxmlformats.org/officeDocument/2006/relationships/ctrlProp" Target="../ctrlProps/ctrlProp188.xml"/><Relationship Id="rId9" Type="http://schemas.openxmlformats.org/officeDocument/2006/relationships/ctrlProp" Target="../ctrlProps/ctrlProp193.xml"/><Relationship Id="rId26" Type="http://schemas.openxmlformats.org/officeDocument/2006/relationships/ctrlProp" Target="../ctrlProps/ctrlProp210.xml"/><Relationship Id="rId47" Type="http://schemas.openxmlformats.org/officeDocument/2006/relationships/ctrlProp" Target="../ctrlProps/ctrlProp231.xml"/><Relationship Id="rId68" Type="http://schemas.openxmlformats.org/officeDocument/2006/relationships/ctrlProp" Target="../ctrlProps/ctrlProp252.xml"/><Relationship Id="rId89" Type="http://schemas.openxmlformats.org/officeDocument/2006/relationships/ctrlProp" Target="../ctrlProps/ctrlProp273.xml"/><Relationship Id="rId112" Type="http://schemas.openxmlformats.org/officeDocument/2006/relationships/ctrlProp" Target="../ctrlProps/ctrlProp296.xml"/><Relationship Id="rId133" Type="http://schemas.openxmlformats.org/officeDocument/2006/relationships/ctrlProp" Target="../ctrlProps/ctrlProp317.xml"/><Relationship Id="rId16" Type="http://schemas.openxmlformats.org/officeDocument/2006/relationships/ctrlProp" Target="../ctrlProps/ctrlProp200.xml"/><Relationship Id="rId37" Type="http://schemas.openxmlformats.org/officeDocument/2006/relationships/ctrlProp" Target="../ctrlProps/ctrlProp221.xml"/><Relationship Id="rId58" Type="http://schemas.openxmlformats.org/officeDocument/2006/relationships/ctrlProp" Target="../ctrlProps/ctrlProp242.xml"/><Relationship Id="rId79" Type="http://schemas.openxmlformats.org/officeDocument/2006/relationships/ctrlProp" Target="../ctrlProps/ctrlProp263.xml"/><Relationship Id="rId102" Type="http://schemas.openxmlformats.org/officeDocument/2006/relationships/ctrlProp" Target="../ctrlProps/ctrlProp286.xml"/><Relationship Id="rId123" Type="http://schemas.openxmlformats.org/officeDocument/2006/relationships/ctrlProp" Target="../ctrlProps/ctrlProp307.xml"/><Relationship Id="rId144" Type="http://schemas.openxmlformats.org/officeDocument/2006/relationships/ctrlProp" Target="../ctrlProps/ctrlProp328.xml"/><Relationship Id="rId90" Type="http://schemas.openxmlformats.org/officeDocument/2006/relationships/ctrlProp" Target="../ctrlProps/ctrlProp27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sheetPr>
  <dimension ref="A1:AR146"/>
  <sheetViews>
    <sheetView tabSelected="1" zoomScaleNormal="100" zoomScaleSheetLayoutView="90" workbookViewId="0">
      <selection activeCell="G5" sqref="G5"/>
    </sheetView>
  </sheetViews>
  <sheetFormatPr defaultRowHeight="13.5"/>
  <cols>
    <col min="1" max="1" width="3.375" style="1437" customWidth="1"/>
    <col min="2" max="2" width="30.625" style="1437" customWidth="1"/>
    <col min="3" max="4" width="7.125" style="1437" customWidth="1"/>
    <col min="5" max="13" width="8.625" style="1437" customWidth="1"/>
    <col min="14" max="14" width="11.75" style="1437" customWidth="1"/>
    <col min="15" max="28" width="8.625" style="1436" customWidth="1"/>
    <col min="29" max="44" width="9" style="1436"/>
    <col min="45" max="16384" width="9" style="1437"/>
  </cols>
  <sheetData>
    <row r="1" spans="2:44" ht="27.2" customHeight="1">
      <c r="B1" s="1463" t="s">
        <v>1286</v>
      </c>
      <c r="C1" s="1432"/>
      <c r="D1" s="1432"/>
      <c r="E1" s="1432"/>
      <c r="F1" s="1432"/>
      <c r="G1" s="1433"/>
      <c r="H1" s="1432"/>
      <c r="I1" s="1432"/>
      <c r="J1" s="1432"/>
      <c r="K1" s="1432"/>
      <c r="L1" s="1432"/>
      <c r="M1" s="1434"/>
      <c r="N1" s="2375" t="s">
        <v>1966</v>
      </c>
      <c r="O1" s="1435"/>
      <c r="P1" s="1435"/>
      <c r="Q1" s="1435"/>
    </row>
    <row r="2" spans="2:44" ht="30" customHeight="1">
      <c r="B2" s="1463" t="s">
        <v>2403</v>
      </c>
      <c r="C2" s="1432"/>
      <c r="D2" s="1432"/>
      <c r="E2" s="1432"/>
      <c r="F2" s="1432"/>
      <c r="G2" s="1433"/>
      <c r="H2" s="1432"/>
      <c r="I2" s="1432"/>
      <c r="J2" s="1432"/>
      <c r="K2" s="1432"/>
      <c r="L2" s="1432"/>
      <c r="M2" s="1434"/>
      <c r="N2" s="1434"/>
      <c r="O2" s="1435"/>
      <c r="P2" s="1435"/>
      <c r="Q2" s="1435"/>
    </row>
    <row r="3" spans="2:44" ht="27.95" customHeight="1">
      <c r="B3" s="3059" t="s">
        <v>2417</v>
      </c>
      <c r="C3" s="3059"/>
      <c r="D3" s="3059"/>
      <c r="E3" s="3059"/>
      <c r="F3" s="3059"/>
      <c r="G3" s="3059"/>
      <c r="H3" s="3059"/>
      <c r="I3" s="3059"/>
      <c r="J3" s="3059"/>
      <c r="K3" s="3059"/>
      <c r="L3" s="3059"/>
      <c r="M3" s="3059"/>
      <c r="N3" s="3059"/>
      <c r="O3" s="1435"/>
      <c r="P3" s="1435"/>
      <c r="Q3" s="1435"/>
    </row>
    <row r="4" spans="2:44" ht="27.95" customHeight="1">
      <c r="B4" s="3059" t="s">
        <v>2418</v>
      </c>
      <c r="C4" s="3059"/>
      <c r="D4" s="3059"/>
      <c r="E4" s="3059"/>
      <c r="F4" s="3059"/>
      <c r="G4" s="3059"/>
      <c r="H4" s="3059"/>
      <c r="I4" s="3059"/>
      <c r="J4" s="3059"/>
      <c r="K4" s="3059"/>
      <c r="L4" s="3059"/>
      <c r="M4" s="3059"/>
      <c r="N4" s="3059"/>
      <c r="O4" s="1435"/>
      <c r="P4" s="1435"/>
      <c r="Q4" s="1435"/>
    </row>
    <row r="5" spans="2:44" ht="30" customHeight="1">
      <c r="B5" s="3032"/>
      <c r="C5" s="3032"/>
      <c r="D5" s="3032"/>
      <c r="E5" s="3032"/>
      <c r="F5" s="3032"/>
      <c r="G5" s="3032"/>
      <c r="H5" s="3032"/>
      <c r="I5" s="3032"/>
      <c r="J5" s="3032"/>
      <c r="K5" s="3032"/>
      <c r="L5" s="3032"/>
      <c r="M5" s="3032"/>
      <c r="N5" s="3032"/>
      <c r="O5" s="1435"/>
      <c r="P5" s="1435"/>
      <c r="Q5" s="1435"/>
    </row>
    <row r="6" spans="2:44" ht="30" customHeight="1">
      <c r="B6" s="1463" t="s">
        <v>2398</v>
      </c>
      <c r="C6" s="1432"/>
      <c r="D6" s="1432"/>
      <c r="E6" s="1432"/>
      <c r="F6" s="1432"/>
      <c r="G6" s="1433"/>
      <c r="H6" s="1432"/>
      <c r="I6" s="1432"/>
      <c r="J6" s="1432"/>
      <c r="K6" s="1432"/>
      <c r="L6" s="1432"/>
      <c r="M6" s="1434"/>
      <c r="N6" s="1434"/>
      <c r="O6" s="1435"/>
      <c r="P6" s="1435"/>
      <c r="Q6" s="1435"/>
    </row>
    <row r="7" spans="2:44" ht="27.95" customHeight="1">
      <c r="B7" s="3059" t="s">
        <v>2399</v>
      </c>
      <c r="C7" s="3059"/>
      <c r="D7" s="3059"/>
      <c r="E7" s="3059"/>
      <c r="F7" s="3059"/>
      <c r="G7" s="3059"/>
      <c r="H7" s="3059"/>
      <c r="I7" s="3059"/>
      <c r="J7" s="3059"/>
      <c r="K7" s="3059"/>
      <c r="L7" s="3059"/>
      <c r="M7" s="3059"/>
      <c r="N7" s="3059"/>
      <c r="O7" s="1435"/>
      <c r="P7" s="1435"/>
      <c r="Q7" s="1435"/>
    </row>
    <row r="8" spans="2:44" s="1549" customFormat="1" ht="24.95" customHeight="1">
      <c r="B8" s="3060" t="s">
        <v>2412</v>
      </c>
      <c r="C8" s="3059"/>
      <c r="D8" s="3059"/>
      <c r="E8" s="3059"/>
      <c r="F8" s="3059"/>
      <c r="G8" s="3059"/>
      <c r="H8" s="3059"/>
      <c r="I8" s="3059"/>
      <c r="J8" s="3059"/>
      <c r="K8" s="3059"/>
      <c r="L8" s="3059"/>
      <c r="M8" s="3059"/>
      <c r="N8" s="3059"/>
      <c r="O8" s="1548"/>
      <c r="P8" s="1548"/>
      <c r="Q8" s="1548"/>
      <c r="R8" s="1548"/>
      <c r="S8" s="1548"/>
      <c r="T8" s="1548"/>
      <c r="U8" s="1548"/>
      <c r="V8" s="1548"/>
      <c r="W8" s="1548"/>
      <c r="X8" s="1548"/>
      <c r="Y8" s="1548"/>
      <c r="Z8" s="1548"/>
      <c r="AA8" s="1548"/>
      <c r="AB8" s="1548"/>
      <c r="AC8" s="1548"/>
      <c r="AD8" s="1548"/>
      <c r="AE8" s="1548"/>
      <c r="AF8" s="1548"/>
      <c r="AG8" s="1548"/>
      <c r="AH8" s="1548"/>
      <c r="AI8" s="1548"/>
      <c r="AJ8" s="1548"/>
      <c r="AK8" s="1548"/>
      <c r="AL8" s="1548"/>
      <c r="AM8" s="1548"/>
      <c r="AN8" s="1548"/>
      <c r="AO8" s="1548"/>
      <c r="AP8" s="1548"/>
      <c r="AQ8" s="1548"/>
      <c r="AR8" s="1548"/>
    </row>
    <row r="9" spans="2:44" ht="27.95" customHeight="1">
      <c r="B9" s="2330" t="s">
        <v>2407</v>
      </c>
      <c r="C9" s="2320"/>
      <c r="D9" s="2320"/>
      <c r="E9" s="2320"/>
      <c r="F9" s="2320"/>
      <c r="G9" s="2320"/>
      <c r="H9" s="2320"/>
      <c r="I9" s="2320"/>
      <c r="J9" s="2320"/>
      <c r="K9" s="2320"/>
      <c r="L9" s="2320"/>
      <c r="M9" s="2320"/>
      <c r="N9" s="2320"/>
      <c r="O9" s="1435"/>
      <c r="P9" s="1435"/>
      <c r="Q9" s="1435"/>
    </row>
    <row r="10" spans="2:44" ht="27.95" customHeight="1">
      <c r="B10" s="3058" t="s">
        <v>2427</v>
      </c>
      <c r="C10" s="2320"/>
      <c r="D10" s="2320"/>
      <c r="E10" s="2320"/>
      <c r="F10" s="2320"/>
      <c r="G10" s="2320"/>
      <c r="H10" s="2320"/>
      <c r="I10" s="2320"/>
      <c r="J10" s="2320"/>
      <c r="K10" s="2320"/>
      <c r="L10" s="2320"/>
      <c r="M10" s="2320"/>
      <c r="N10" s="2320"/>
      <c r="O10" s="1435"/>
      <c r="P10" s="1435"/>
      <c r="Q10" s="1435"/>
    </row>
    <row r="11" spans="2:44" s="1549" customFormat="1" ht="27.95" customHeight="1">
      <c r="B11" s="3034" t="s">
        <v>2419</v>
      </c>
      <c r="C11" s="2320"/>
      <c r="D11" s="2320"/>
      <c r="E11" s="2320"/>
      <c r="F11" s="2320"/>
      <c r="G11" s="2320"/>
      <c r="H11" s="2320"/>
      <c r="I11" s="2320"/>
      <c r="J11" s="2320"/>
      <c r="K11" s="2320"/>
      <c r="L11" s="2320"/>
      <c r="M11" s="2320"/>
      <c r="N11" s="2320"/>
      <c r="O11" s="1548"/>
      <c r="P11" s="1548"/>
      <c r="Q11" s="1548"/>
      <c r="R11" s="1548"/>
      <c r="S11" s="1548"/>
      <c r="T11" s="1548"/>
      <c r="U11" s="1548"/>
      <c r="V11" s="1548"/>
      <c r="W11" s="1548"/>
      <c r="X11" s="1548"/>
      <c r="Y11" s="1548"/>
      <c r="Z11" s="1548"/>
      <c r="AA11" s="1548"/>
      <c r="AB11" s="1548"/>
      <c r="AC11" s="1548"/>
      <c r="AD11" s="1548"/>
      <c r="AE11" s="1548"/>
      <c r="AF11" s="1548"/>
      <c r="AG11" s="1548"/>
      <c r="AH11" s="1548"/>
      <c r="AI11" s="1548"/>
      <c r="AJ11" s="1548"/>
      <c r="AK11" s="1548"/>
      <c r="AL11" s="1548"/>
      <c r="AM11" s="1548"/>
      <c r="AN11" s="1548"/>
      <c r="AO11" s="1548"/>
      <c r="AP11" s="1548"/>
      <c r="AQ11" s="1548"/>
      <c r="AR11" s="1548"/>
    </row>
    <row r="12" spans="2:44" ht="9.9499999999999993" customHeight="1">
      <c r="B12" s="1519"/>
      <c r="C12" s="1519"/>
      <c r="D12" s="1519"/>
      <c r="E12" s="1519"/>
      <c r="F12" s="1519"/>
      <c r="G12" s="1519"/>
      <c r="H12" s="1519"/>
      <c r="I12" s="1519"/>
      <c r="J12" s="1519"/>
      <c r="K12" s="1519"/>
      <c r="L12" s="1519"/>
      <c r="M12" s="1519"/>
      <c r="N12" s="1519"/>
      <c r="O12" s="1435"/>
      <c r="P12" s="1435"/>
      <c r="Q12" s="1435"/>
    </row>
    <row r="13" spans="2:44" ht="20.100000000000001" customHeight="1">
      <c r="B13" s="1522" t="s">
        <v>1657</v>
      </c>
      <c r="C13" s="1464"/>
      <c r="D13" s="1464"/>
      <c r="E13" s="1464"/>
      <c r="F13" s="1464"/>
      <c r="G13" s="1465"/>
      <c r="H13" s="1464"/>
      <c r="I13" s="1464"/>
      <c r="J13" s="1464"/>
      <c r="K13" s="1464"/>
      <c r="L13" s="1464"/>
      <c r="M13" s="1466"/>
      <c r="N13" s="1466"/>
      <c r="O13" s="1435"/>
      <c r="P13" s="1435"/>
      <c r="Q13" s="1435"/>
    </row>
    <row r="14" spans="2:44" ht="9.9499999999999993" customHeight="1">
      <c r="B14" s="1522"/>
      <c r="C14" s="1464"/>
      <c r="D14" s="1464"/>
      <c r="E14" s="1464"/>
      <c r="F14" s="1464"/>
      <c r="G14" s="1465"/>
      <c r="H14" s="1464"/>
      <c r="I14" s="1464"/>
      <c r="J14" s="1464"/>
      <c r="K14" s="1464"/>
      <c r="L14" s="1464"/>
      <c r="M14" s="1466"/>
      <c r="N14" s="1466"/>
      <c r="O14" s="1435"/>
      <c r="P14" s="1435"/>
      <c r="Q14" s="1435"/>
    </row>
    <row r="15" spans="2:44" s="1434" customFormat="1" ht="18" customHeight="1">
      <c r="B15" s="1431" t="s">
        <v>1604</v>
      </c>
      <c r="C15" s="1432"/>
      <c r="D15" s="1432"/>
      <c r="E15" s="1432"/>
      <c r="F15" s="1432"/>
      <c r="G15" s="1432"/>
      <c r="H15" s="843"/>
      <c r="I15" s="1432"/>
      <c r="J15" s="1432"/>
      <c r="K15" s="1432"/>
      <c r="L15" s="1432"/>
      <c r="O15" s="1435"/>
      <c r="P15" s="1435"/>
      <c r="Q15" s="1435"/>
      <c r="R15" s="1435"/>
      <c r="S15" s="1435"/>
      <c r="T15" s="1435"/>
      <c r="U15" s="1435"/>
      <c r="V15" s="1435"/>
      <c r="W15" s="1435"/>
      <c r="X15" s="1435"/>
      <c r="Y15" s="1435"/>
      <c r="Z15" s="1435"/>
      <c r="AA15" s="1435"/>
      <c r="AB15" s="1435"/>
      <c r="AC15" s="1435"/>
      <c r="AD15" s="1435"/>
      <c r="AE15" s="1435"/>
      <c r="AF15" s="1435"/>
      <c r="AG15" s="1435"/>
      <c r="AH15" s="1435"/>
      <c r="AI15" s="1435"/>
      <c r="AJ15" s="1435"/>
      <c r="AK15" s="1435"/>
      <c r="AL15" s="1435"/>
      <c r="AM15" s="1435"/>
      <c r="AN15" s="1435"/>
      <c r="AO15" s="1435"/>
      <c r="AP15" s="1435"/>
      <c r="AQ15" s="1435"/>
      <c r="AR15" s="1435"/>
    </row>
    <row r="16" spans="2:44" s="1434" customFormat="1" ht="18" customHeight="1">
      <c r="B16" s="1431" t="s">
        <v>1605</v>
      </c>
      <c r="C16" s="1432"/>
      <c r="D16" s="1432"/>
      <c r="E16" s="1432"/>
      <c r="F16" s="1432"/>
      <c r="G16" s="1432"/>
      <c r="H16" s="843"/>
      <c r="I16" s="1432"/>
      <c r="J16" s="1432"/>
      <c r="K16" s="1432"/>
      <c r="L16" s="1432"/>
      <c r="O16" s="1435"/>
      <c r="P16" s="1435"/>
      <c r="Q16" s="1435"/>
      <c r="R16" s="1435"/>
      <c r="S16" s="1435"/>
      <c r="T16" s="1435"/>
      <c r="U16" s="1435"/>
      <c r="V16" s="1435"/>
      <c r="W16" s="1435"/>
      <c r="X16" s="1435"/>
      <c r="Y16" s="1435"/>
      <c r="Z16" s="1435"/>
      <c r="AA16" s="1435"/>
      <c r="AB16" s="1435"/>
      <c r="AC16" s="1435"/>
      <c r="AD16" s="1435"/>
      <c r="AE16" s="1435"/>
      <c r="AF16" s="1435"/>
      <c r="AG16" s="1435"/>
      <c r="AH16" s="1435"/>
      <c r="AI16" s="1435"/>
      <c r="AJ16" s="1435"/>
      <c r="AK16" s="1435"/>
      <c r="AL16" s="1435"/>
      <c r="AM16" s="1435"/>
      <c r="AN16" s="1435"/>
      <c r="AO16" s="1435"/>
      <c r="AP16" s="1435"/>
      <c r="AQ16" s="1435"/>
      <c r="AR16" s="1435"/>
    </row>
    <row r="17" spans="2:44" s="1434" customFormat="1" ht="18" customHeight="1">
      <c r="B17" s="1431" t="s">
        <v>1606</v>
      </c>
      <c r="C17" s="1432"/>
      <c r="D17" s="1432"/>
      <c r="E17" s="1432"/>
      <c r="F17" s="1432"/>
      <c r="G17" s="1432"/>
      <c r="H17" s="843"/>
      <c r="I17" s="1432"/>
      <c r="J17" s="1432"/>
      <c r="K17" s="1432"/>
      <c r="L17" s="1432"/>
      <c r="O17" s="1435"/>
      <c r="P17" s="1435"/>
      <c r="Q17" s="1435"/>
      <c r="R17" s="1435"/>
      <c r="S17" s="1435"/>
      <c r="T17" s="1435"/>
      <c r="U17" s="1435"/>
      <c r="V17" s="1435"/>
      <c r="W17" s="1435"/>
      <c r="X17" s="1435"/>
      <c r="Y17" s="1435"/>
      <c r="Z17" s="1435"/>
      <c r="AA17" s="1435"/>
      <c r="AB17" s="1435"/>
      <c r="AC17" s="1435"/>
      <c r="AD17" s="1435"/>
      <c r="AE17" s="1435"/>
      <c r="AF17" s="1435"/>
      <c r="AG17" s="1435"/>
      <c r="AH17" s="1435"/>
      <c r="AI17" s="1435"/>
      <c r="AJ17" s="1435"/>
      <c r="AK17" s="1435"/>
      <c r="AL17" s="1435"/>
      <c r="AM17" s="1435"/>
      <c r="AN17" s="1435"/>
      <c r="AO17" s="1435"/>
      <c r="AP17" s="1435"/>
      <c r="AQ17" s="1435"/>
      <c r="AR17" s="1435"/>
    </row>
    <row r="18" spans="2:44" s="1434" customFormat="1" ht="18" customHeight="1">
      <c r="B18" s="1431" t="s">
        <v>1607</v>
      </c>
      <c r="C18" s="1432"/>
      <c r="D18" s="1432"/>
      <c r="E18" s="1432"/>
      <c r="F18" s="1432"/>
      <c r="G18" s="1432"/>
      <c r="H18" s="843"/>
      <c r="I18" s="1432"/>
      <c r="J18" s="1432"/>
      <c r="K18" s="1432"/>
      <c r="L18" s="1432"/>
      <c r="O18" s="1435"/>
      <c r="P18" s="1435"/>
      <c r="Q18" s="1435"/>
      <c r="R18" s="1435"/>
      <c r="S18" s="1435"/>
      <c r="T18" s="1435"/>
      <c r="U18" s="1435"/>
      <c r="V18" s="1435"/>
      <c r="W18" s="1435"/>
      <c r="X18" s="1435"/>
      <c r="Y18" s="1435"/>
      <c r="Z18" s="1435"/>
      <c r="AA18" s="1435"/>
      <c r="AB18" s="1435"/>
      <c r="AC18" s="1435"/>
      <c r="AD18" s="1435"/>
      <c r="AE18" s="1435"/>
      <c r="AF18" s="1435"/>
      <c r="AG18" s="1435"/>
      <c r="AH18" s="1435"/>
      <c r="AI18" s="1435"/>
      <c r="AJ18" s="1435"/>
      <c r="AK18" s="1435"/>
      <c r="AL18" s="1435"/>
      <c r="AM18" s="1435"/>
      <c r="AN18" s="1435"/>
      <c r="AO18" s="1435"/>
      <c r="AP18" s="1435"/>
      <c r="AQ18" s="1435"/>
      <c r="AR18" s="1435"/>
    </row>
    <row r="19" spans="2:44" ht="15" customHeight="1">
      <c r="B19" s="1431"/>
      <c r="C19" s="1432"/>
      <c r="D19" s="1432"/>
      <c r="E19" s="1432"/>
      <c r="F19" s="1432"/>
      <c r="G19" s="1432"/>
      <c r="H19" s="843"/>
      <c r="I19" s="1432"/>
      <c r="J19" s="1432"/>
      <c r="K19" s="1432"/>
      <c r="L19" s="1432"/>
      <c r="M19" s="1434"/>
      <c r="N19" s="1434"/>
      <c r="O19" s="1435"/>
      <c r="P19" s="1435"/>
      <c r="Q19" s="1435"/>
    </row>
    <row r="20" spans="2:44" ht="27.2" customHeight="1">
      <c r="B20" s="1438" t="s">
        <v>1290</v>
      </c>
      <c r="C20" s="1438"/>
      <c r="D20" s="1438"/>
      <c r="E20" s="1438"/>
      <c r="F20" s="1438"/>
      <c r="G20" s="1438"/>
      <c r="H20" s="1438"/>
      <c r="I20" s="1438"/>
      <c r="J20" s="1438"/>
      <c r="K20" s="1432"/>
      <c r="L20" s="1432"/>
      <c r="M20" s="1434"/>
      <c r="N20" s="1434"/>
      <c r="O20" s="1435"/>
      <c r="P20" s="1435"/>
      <c r="Q20" s="1435"/>
    </row>
    <row r="21" spans="2:44" ht="21.95" customHeight="1">
      <c r="B21" s="1439" t="s">
        <v>1569</v>
      </c>
      <c r="C21" s="1440"/>
      <c r="D21" s="1440"/>
    </row>
    <row r="22" spans="2:44" ht="21.95" customHeight="1">
      <c r="B22" s="1441" t="s">
        <v>1570</v>
      </c>
      <c r="C22" s="1440"/>
      <c r="D22" s="1440"/>
    </row>
    <row r="23" spans="2:44" ht="21.95" customHeight="1">
      <c r="B23" s="1439" t="s">
        <v>1571</v>
      </c>
      <c r="D23" s="1440"/>
      <c r="E23" s="1440"/>
    </row>
    <row r="24" spans="2:44" ht="21.95" customHeight="1">
      <c r="B24" s="1439" t="s">
        <v>1572</v>
      </c>
      <c r="C24" s="1440"/>
      <c r="D24" s="1440"/>
    </row>
    <row r="25" spans="2:44" ht="21.95" customHeight="1" thickBot="1">
      <c r="B25" s="1442" t="s">
        <v>1573</v>
      </c>
      <c r="C25" s="1440"/>
      <c r="D25" s="1440"/>
    </row>
    <row r="26" spans="2:44" ht="34.9" customHeight="1">
      <c r="B26" s="2517" t="s">
        <v>2336</v>
      </c>
      <c r="C26" s="1445" t="s">
        <v>2337</v>
      </c>
      <c r="D26" s="1446" t="s">
        <v>2338</v>
      </c>
    </row>
    <row r="27" spans="2:44" ht="20.100000000000001" customHeight="1" thickBot="1">
      <c r="B27" s="2518" t="s">
        <v>2339</v>
      </c>
      <c r="C27" s="1451" t="s">
        <v>1374</v>
      </c>
      <c r="D27" s="1452" t="s">
        <v>1375</v>
      </c>
    </row>
    <row r="28" spans="2:44" ht="34.9" customHeight="1">
      <c r="B28" s="2517" t="s">
        <v>2343</v>
      </c>
      <c r="C28" s="1445" t="s">
        <v>2337</v>
      </c>
      <c r="D28" s="1446" t="s">
        <v>2338</v>
      </c>
    </row>
    <row r="29" spans="2:44" ht="20.100000000000001" customHeight="1" thickBot="1">
      <c r="B29" s="2518" t="s">
        <v>2340</v>
      </c>
      <c r="C29" s="1451" t="s">
        <v>1374</v>
      </c>
      <c r="D29" s="1452" t="s">
        <v>1375</v>
      </c>
    </row>
    <row r="30" spans="2:44" ht="34.9" customHeight="1">
      <c r="B30" s="2517" t="s">
        <v>2341</v>
      </c>
      <c r="C30" s="1445" t="s">
        <v>2337</v>
      </c>
      <c r="D30" s="1446" t="s">
        <v>2338</v>
      </c>
    </row>
    <row r="31" spans="2:44" ht="20.100000000000001" customHeight="1" thickBot="1">
      <c r="B31" s="2518" t="s">
        <v>2342</v>
      </c>
      <c r="C31" s="1451" t="s">
        <v>1374</v>
      </c>
      <c r="D31" s="1452" t="s">
        <v>1375</v>
      </c>
    </row>
    <row r="32" spans="2:44" ht="21.95" customHeight="1">
      <c r="B32" s="1442" t="s">
        <v>1574</v>
      </c>
      <c r="C32" s="1440"/>
      <c r="D32" s="1440"/>
    </row>
    <row r="33" spans="2:4" ht="21.95" customHeight="1">
      <c r="B33" s="1439" t="s">
        <v>1282</v>
      </c>
      <c r="C33" s="1440"/>
      <c r="D33" s="1440"/>
    </row>
    <row r="34" spans="2:4" ht="21.95" customHeight="1">
      <c r="B34" s="1439" t="s">
        <v>1283</v>
      </c>
      <c r="C34" s="1440"/>
      <c r="D34" s="1440"/>
    </row>
    <row r="35" spans="2:4" ht="21.95" customHeight="1">
      <c r="B35" s="1439" t="s">
        <v>1575</v>
      </c>
      <c r="C35" s="1440"/>
      <c r="D35" s="1440"/>
    </row>
    <row r="36" spans="2:4" ht="21.95" customHeight="1" thickBot="1">
      <c r="B36" s="1443" t="s">
        <v>1576</v>
      </c>
      <c r="C36" s="1440"/>
      <c r="D36" s="1440"/>
    </row>
    <row r="37" spans="2:4" ht="44.25" customHeight="1">
      <c r="B37" s="1444" t="s">
        <v>1577</v>
      </c>
      <c r="C37" s="1445" t="s">
        <v>1372</v>
      </c>
      <c r="D37" s="1446" t="s">
        <v>1373</v>
      </c>
    </row>
    <row r="38" spans="2:4" ht="21.95" customHeight="1">
      <c r="B38" s="1447" t="s">
        <v>1578</v>
      </c>
      <c r="C38" s="1448" t="s">
        <v>1374</v>
      </c>
      <c r="D38" s="1449" t="s">
        <v>1375</v>
      </c>
    </row>
    <row r="39" spans="2:4" ht="21.95" customHeight="1" thickBot="1">
      <c r="B39" s="1450" t="s">
        <v>1579</v>
      </c>
      <c r="C39" s="1451" t="s">
        <v>1374</v>
      </c>
      <c r="D39" s="1452" t="s">
        <v>1375</v>
      </c>
    </row>
    <row r="40" spans="2:4" ht="21.95" customHeight="1">
      <c r="B40" s="1453" t="s">
        <v>1580</v>
      </c>
      <c r="C40" s="1440"/>
      <c r="D40" s="1440"/>
    </row>
    <row r="41" spans="2:4" ht="21.95" customHeight="1" thickBot="1">
      <c r="B41" s="1454" t="s">
        <v>1581</v>
      </c>
      <c r="C41" s="1440"/>
      <c r="D41" s="1440"/>
    </row>
    <row r="42" spans="2:4" ht="43.5" customHeight="1">
      <c r="B42" s="1444" t="s">
        <v>1582</v>
      </c>
      <c r="C42" s="1455" t="s">
        <v>1372</v>
      </c>
      <c r="D42" s="1446" t="s">
        <v>1373</v>
      </c>
    </row>
    <row r="43" spans="2:4" ht="21.95" customHeight="1">
      <c r="B43" s="1447" t="s">
        <v>1583</v>
      </c>
      <c r="C43" s="1456" t="s">
        <v>1375</v>
      </c>
      <c r="D43" s="1457" t="s">
        <v>1374</v>
      </c>
    </row>
    <row r="44" spans="2:4" ht="21.95" customHeight="1">
      <c r="B44" s="1447" t="s">
        <v>1584</v>
      </c>
      <c r="C44" s="1456" t="s">
        <v>1375</v>
      </c>
      <c r="D44" s="1457" t="s">
        <v>1374</v>
      </c>
    </row>
    <row r="45" spans="2:4" ht="21.95" customHeight="1" thickBot="1">
      <c r="B45" s="1458" t="s">
        <v>1585</v>
      </c>
      <c r="C45" s="1451" t="s">
        <v>1374</v>
      </c>
      <c r="D45" s="1452" t="s">
        <v>1375</v>
      </c>
    </row>
    <row r="46" spans="2:4" ht="21.95" customHeight="1">
      <c r="B46" s="1453" t="s">
        <v>1586</v>
      </c>
      <c r="C46" s="1440"/>
      <c r="D46" s="1440"/>
    </row>
    <row r="47" spans="2:4" ht="21.95" customHeight="1">
      <c r="B47" s="1439" t="s">
        <v>1587</v>
      </c>
      <c r="C47" s="1440"/>
      <c r="D47" s="1440"/>
    </row>
    <row r="48" spans="2:4" ht="21.95" customHeight="1">
      <c r="B48" s="1439" t="s">
        <v>1588</v>
      </c>
      <c r="C48" s="1440"/>
      <c r="D48" s="1440"/>
    </row>
    <row r="49" spans="1:14" ht="21.95" customHeight="1">
      <c r="B49" s="1439" t="s">
        <v>1589</v>
      </c>
      <c r="C49" s="1440"/>
      <c r="D49" s="1440"/>
    </row>
    <row r="50" spans="1:14" ht="21.95" customHeight="1">
      <c r="B50" s="1439" t="s">
        <v>1376</v>
      </c>
      <c r="C50" s="1440"/>
      <c r="D50" s="1440"/>
    </row>
    <row r="51" spans="1:14" ht="21.95" customHeight="1" thickBot="1">
      <c r="B51" s="1441" t="s">
        <v>1590</v>
      </c>
      <c r="C51" s="1440"/>
      <c r="D51" s="1440"/>
    </row>
    <row r="52" spans="1:14" ht="21.95" customHeight="1" thickTop="1">
      <c r="A52" s="1459"/>
      <c r="B52" s="1460" t="s">
        <v>1284</v>
      </c>
      <c r="C52" s="1440"/>
      <c r="D52" s="1440"/>
    </row>
    <row r="53" spans="1:14" ht="21.95" customHeight="1" thickBot="1">
      <c r="A53" s="1459"/>
      <c r="B53" s="1461" t="s">
        <v>1285</v>
      </c>
      <c r="C53" s="1440"/>
      <c r="D53" s="1440"/>
    </row>
    <row r="54" spans="1:14" s="1436" customFormat="1" ht="9.9499999999999993" customHeight="1" thickTop="1">
      <c r="A54" s="2519"/>
      <c r="B54" s="2519"/>
      <c r="C54" s="2519"/>
      <c r="D54" s="2519"/>
      <c r="E54" s="2519"/>
      <c r="F54" s="2519"/>
      <c r="G54" s="2519"/>
      <c r="H54" s="2519"/>
      <c r="I54" s="2519"/>
      <c r="J54" s="2519"/>
      <c r="K54" s="2519"/>
      <c r="L54" s="2519"/>
      <c r="M54" s="2519"/>
      <c r="N54" s="2519"/>
    </row>
    <row r="55" spans="1:14" s="1436" customFormat="1" ht="13.5" customHeight="1">
      <c r="M55" s="1462"/>
    </row>
    <row r="56" spans="1:14" s="1436" customFormat="1"/>
    <row r="57" spans="1:14" s="1436" customFormat="1"/>
    <row r="58" spans="1:14" s="1436" customFormat="1"/>
    <row r="59" spans="1:14" s="1436" customFormat="1"/>
    <row r="60" spans="1:14" s="1436" customFormat="1"/>
    <row r="61" spans="1:14" s="1436" customFormat="1"/>
    <row r="62" spans="1:14" s="1436" customFormat="1"/>
    <row r="63" spans="1:14" s="1436" customFormat="1"/>
    <row r="64" spans="1:14" s="1436" customFormat="1"/>
    <row r="65" s="1436" customFormat="1"/>
    <row r="66" s="1436" customFormat="1"/>
    <row r="67" s="1436" customFormat="1"/>
    <row r="68" s="1436" customFormat="1"/>
    <row r="69" s="1436" customFormat="1"/>
    <row r="70" s="1436" customFormat="1"/>
    <row r="71" s="1436" customFormat="1"/>
    <row r="72" s="1436" customFormat="1"/>
    <row r="73" s="1436" customFormat="1"/>
    <row r="74" s="1436" customFormat="1"/>
    <row r="75" s="1436" customFormat="1"/>
    <row r="76" s="1436" customFormat="1"/>
    <row r="77" s="1436" customFormat="1"/>
    <row r="78" s="1436" customFormat="1"/>
    <row r="79" s="1436" customFormat="1"/>
    <row r="80" s="1436" customFormat="1"/>
    <row r="81" s="1436" customFormat="1"/>
    <row r="82" s="1436" customFormat="1"/>
    <row r="83" s="1436" customFormat="1"/>
    <row r="84" s="1436" customFormat="1"/>
    <row r="85" s="1436" customFormat="1"/>
    <row r="86" s="1436" customFormat="1"/>
    <row r="87" s="1436" customFormat="1"/>
    <row r="88" s="1436" customFormat="1"/>
    <row r="89" s="1436" customFormat="1"/>
    <row r="90" s="1436" customFormat="1"/>
    <row r="91" s="1436" customFormat="1"/>
    <row r="92" s="1436" customFormat="1"/>
    <row r="93" s="1436" customFormat="1"/>
    <row r="94" s="1436" customFormat="1"/>
    <row r="95" s="1436" customFormat="1"/>
    <row r="96" s="1436" customFormat="1"/>
    <row r="97" s="1436" customFormat="1"/>
    <row r="98" s="1436" customFormat="1"/>
    <row r="99" s="1436" customFormat="1"/>
    <row r="100" s="1436" customFormat="1"/>
    <row r="101" s="1436" customFormat="1"/>
    <row r="102" s="1436" customFormat="1"/>
    <row r="103" s="1436" customFormat="1"/>
    <row r="104" s="1436" customFormat="1"/>
    <row r="105" s="1436" customFormat="1"/>
    <row r="106" s="1436" customFormat="1"/>
    <row r="107" s="1436" customFormat="1"/>
    <row r="108" s="1436" customFormat="1"/>
    <row r="109" s="1436" customFormat="1"/>
    <row r="110" s="1436" customFormat="1"/>
    <row r="111" s="1436" customFormat="1"/>
    <row r="112" s="1436" customFormat="1"/>
    <row r="113" s="1436" customFormat="1"/>
    <row r="114" s="1436" customFormat="1"/>
    <row r="115" s="1436" customFormat="1"/>
    <row r="116" s="1436" customFormat="1"/>
    <row r="117" s="1436" customFormat="1"/>
    <row r="118" s="1436" customFormat="1"/>
    <row r="119" s="1436" customFormat="1"/>
    <row r="120" s="1436" customFormat="1"/>
    <row r="121" s="1436" customFormat="1"/>
    <row r="122" s="1436" customFormat="1"/>
    <row r="123" s="1436" customFormat="1"/>
    <row r="124" s="1436" customFormat="1"/>
    <row r="125" s="1436" customFormat="1"/>
    <row r="126" s="1436" customFormat="1"/>
    <row r="127" s="1436" customFormat="1"/>
    <row r="128" s="1436" customFormat="1"/>
    <row r="129" s="1436" customFormat="1"/>
    <row r="130" s="1436" customFormat="1"/>
    <row r="131" s="1436" customFormat="1"/>
    <row r="132" s="1436" customFormat="1"/>
    <row r="133" s="1436" customFormat="1"/>
    <row r="134" s="1436" customFormat="1"/>
    <row r="135" s="1436" customFormat="1"/>
    <row r="136" s="1436" customFormat="1"/>
    <row r="137" s="1436" customFormat="1"/>
    <row r="138" s="1436" customFormat="1"/>
    <row r="139" s="1436" customFormat="1"/>
    <row r="140" s="1436" customFormat="1"/>
    <row r="141" s="1436" customFormat="1"/>
    <row r="142" s="1436" customFormat="1"/>
    <row r="143" s="1436" customFormat="1"/>
    <row r="144" s="1436" customFormat="1"/>
    <row r="145" s="1436" customFormat="1"/>
    <row r="146" s="1436" customFormat="1"/>
  </sheetData>
  <sheetProtection sheet="1" objects="1" scenarios="1"/>
  <mergeCells count="4">
    <mergeCell ref="B7:N7"/>
    <mergeCell ref="B3:N3"/>
    <mergeCell ref="B4:N4"/>
    <mergeCell ref="B8:N8"/>
  </mergeCells>
  <phoneticPr fontId="22"/>
  <conditionalFormatting sqref="B48">
    <cfRule type="containsBlanks" dxfId="712" priority="1">
      <formula>LEN(TRIM(B48))=0</formula>
    </cfRule>
  </conditionalFormatting>
  <pageMargins left="0.59055118110236227" right="0" top="0.19685039370078741" bottom="0.19685039370078741" header="0" footer="0"/>
  <pageSetup paperSize="9" scale="66" orientation="portrait" cellComments="asDisplayed"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99FF"/>
    <pageSetUpPr fitToPage="1"/>
  </sheetPr>
  <dimension ref="A1:BG140"/>
  <sheetViews>
    <sheetView showWhiteSpace="0" zoomScale="90" zoomScaleNormal="90" zoomScaleSheetLayoutView="90" zoomScalePageLayoutView="75" workbookViewId="0">
      <selection activeCell="AT11" sqref="AT11"/>
    </sheetView>
  </sheetViews>
  <sheetFormatPr defaultColWidth="2.875" defaultRowHeight="14.25"/>
  <cols>
    <col min="1" max="2" width="3.625" style="614" customWidth="1"/>
    <col min="3" max="3" width="6.625" style="614" customWidth="1"/>
    <col min="4" max="4" width="3.625" style="614" customWidth="1"/>
    <col min="5" max="5" width="3.625" style="614" hidden="1" customWidth="1"/>
    <col min="6" max="6" width="3.625" style="614" customWidth="1"/>
    <col min="7" max="38" width="3.75" style="614" customWidth="1"/>
    <col min="39" max="39" width="4.375" style="2537" customWidth="1"/>
    <col min="40" max="40" width="18.625" style="2552" customWidth="1"/>
    <col min="41" max="41" width="25.625" style="614" customWidth="1"/>
    <col min="42" max="42" width="3.625" style="614" customWidth="1"/>
    <col min="43" max="43" width="3.625" style="2359" customWidth="1"/>
    <col min="44" max="45" width="3.625" style="614" customWidth="1"/>
    <col min="46" max="46" width="3.625" style="893" customWidth="1"/>
    <col min="47" max="48" width="3.625" style="614" customWidth="1"/>
    <col min="49" max="49" width="3.625" style="3056" customWidth="1"/>
    <col min="50" max="51" width="3.625" style="3056" hidden="1" customWidth="1"/>
    <col min="52" max="59" width="3.625" style="614" hidden="1" customWidth="1"/>
    <col min="60" max="79" width="3.625" style="614" customWidth="1"/>
    <col min="80" max="16384" width="2.875" style="614"/>
  </cols>
  <sheetData>
    <row r="1" spans="1:48" ht="14.25" customHeight="1">
      <c r="A1" s="613"/>
      <c r="B1" s="613"/>
      <c r="C1" s="613"/>
      <c r="D1" s="613"/>
      <c r="E1" s="613"/>
      <c r="F1" s="1009" t="s">
        <v>1385</v>
      </c>
      <c r="G1" s="613"/>
      <c r="H1" s="613"/>
      <c r="I1" s="613"/>
      <c r="J1" s="613"/>
      <c r="K1" s="613"/>
      <c r="L1" s="613"/>
      <c r="M1" s="613"/>
      <c r="N1" s="613"/>
      <c r="O1" s="613"/>
      <c r="P1" s="613"/>
      <c r="Q1" s="613"/>
      <c r="R1" s="613"/>
      <c r="S1" s="613"/>
      <c r="T1" s="613"/>
      <c r="U1" s="613"/>
      <c r="V1" s="613"/>
      <c r="W1" s="613"/>
      <c r="X1" s="613"/>
      <c r="Y1" s="613"/>
      <c r="Z1" s="613"/>
      <c r="AA1" s="613"/>
      <c r="AC1" s="615"/>
      <c r="AJ1" s="616"/>
      <c r="AK1" s="617"/>
      <c r="AL1" s="618" t="s">
        <v>218</v>
      </c>
      <c r="AM1" s="2520"/>
      <c r="AN1" s="2539"/>
      <c r="AO1" s="619"/>
      <c r="AP1" s="619"/>
      <c r="AQ1" s="1551"/>
      <c r="AR1" s="619"/>
      <c r="AS1" s="619"/>
      <c r="AT1" s="619"/>
      <c r="AU1" s="619"/>
      <c r="AV1" s="619"/>
    </row>
    <row r="2" spans="1:48" ht="20.100000000000001" customHeight="1">
      <c r="A2" s="3841" t="s">
        <v>4</v>
      </c>
      <c r="B2" s="3841"/>
      <c r="C2" s="3841"/>
      <c r="D2" s="3841"/>
      <c r="E2" s="3841"/>
      <c r="F2" s="3841"/>
      <c r="G2" s="3841"/>
      <c r="H2" s="3841"/>
      <c r="I2" s="3841"/>
      <c r="J2" s="3841"/>
      <c r="K2" s="3841"/>
      <c r="L2" s="3841"/>
      <c r="M2" s="3841"/>
      <c r="N2" s="3841"/>
      <c r="O2" s="3841"/>
      <c r="P2" s="3841"/>
      <c r="Q2" s="3841"/>
      <c r="R2" s="3841"/>
      <c r="S2" s="3841"/>
      <c r="T2" s="3841"/>
      <c r="U2" s="3841"/>
      <c r="V2" s="3841"/>
      <c r="W2" s="3841"/>
      <c r="X2" s="3841"/>
      <c r="Y2" s="3841"/>
      <c r="Z2" s="3841"/>
      <c r="AA2" s="3841"/>
      <c r="AB2" s="3841"/>
      <c r="AC2" s="3841"/>
      <c r="AD2" s="3841"/>
      <c r="AE2" s="3841"/>
      <c r="AF2" s="3841"/>
      <c r="AG2" s="3841"/>
      <c r="AH2" s="3841"/>
      <c r="AI2" s="3841"/>
      <c r="AJ2" s="3841"/>
      <c r="AK2" s="3841"/>
      <c r="AL2" s="3841"/>
      <c r="AM2" s="2520"/>
      <c r="AN2" s="2539"/>
      <c r="AO2" s="619"/>
      <c r="AP2" s="619"/>
      <c r="AQ2" s="1551"/>
      <c r="AR2" s="619"/>
      <c r="AS2" s="619"/>
      <c r="AT2" s="619"/>
      <c r="AU2" s="619"/>
      <c r="AV2" s="619"/>
    </row>
    <row r="3" spans="1:48" ht="18" customHeight="1">
      <c r="A3" s="3737" t="s">
        <v>219</v>
      </c>
      <c r="B3" s="3737"/>
      <c r="C3" s="3737"/>
      <c r="D3" s="3737"/>
      <c r="E3" s="3737"/>
      <c r="F3" s="3737"/>
      <c r="G3" s="3842" t="str">
        <f>実施機関名</f>
        <v/>
      </c>
      <c r="H3" s="3842"/>
      <c r="I3" s="3842"/>
      <c r="J3" s="3842"/>
      <c r="K3" s="3842"/>
      <c r="L3" s="3842"/>
      <c r="M3" s="3842"/>
      <c r="N3" s="3842"/>
      <c r="O3" s="3842"/>
      <c r="P3" s="3842"/>
      <c r="Q3" s="3842"/>
      <c r="R3" s="3842"/>
      <c r="S3" s="3842"/>
      <c r="T3" s="620"/>
      <c r="U3" s="620"/>
      <c r="V3" s="620"/>
      <c r="W3" s="620"/>
      <c r="X3" s="620"/>
      <c r="Y3" s="620"/>
      <c r="Z3" s="621"/>
      <c r="AA3" s="621"/>
      <c r="AB3" s="621"/>
      <c r="AC3" s="621"/>
      <c r="AM3" s="2520"/>
      <c r="AN3" s="2539"/>
      <c r="AO3" s="619"/>
      <c r="AP3" s="619"/>
      <c r="AQ3" s="1551"/>
      <c r="AR3" s="619"/>
      <c r="AS3" s="619"/>
      <c r="AT3" s="619"/>
      <c r="AU3" s="619"/>
      <c r="AV3" s="619"/>
    </row>
    <row r="4" spans="1:48" ht="9.1999999999999993" customHeight="1" thickBot="1">
      <c r="A4" s="622"/>
      <c r="B4" s="622"/>
      <c r="C4" s="622"/>
      <c r="D4" s="622"/>
      <c r="E4" s="622"/>
      <c r="F4" s="622"/>
      <c r="G4" s="621"/>
      <c r="H4" s="621"/>
      <c r="I4" s="621"/>
      <c r="J4" s="621"/>
      <c r="K4" s="621"/>
      <c r="L4" s="621"/>
      <c r="M4" s="621"/>
      <c r="N4" s="621"/>
      <c r="O4" s="621"/>
      <c r="P4" s="621"/>
      <c r="Q4" s="621"/>
      <c r="R4" s="621"/>
      <c r="S4" s="621"/>
      <c r="T4" s="621"/>
      <c r="U4" s="621"/>
      <c r="V4" s="621"/>
      <c r="W4" s="621"/>
      <c r="X4" s="621"/>
      <c r="Y4" s="621"/>
      <c r="Z4" s="621"/>
      <c r="AA4" s="621"/>
      <c r="AB4" s="621"/>
      <c r="AC4" s="621"/>
      <c r="AM4" s="2520"/>
      <c r="AN4" s="2539"/>
      <c r="AO4" s="619"/>
      <c r="AP4" s="619"/>
      <c r="AQ4" s="1551"/>
      <c r="AR4" s="619"/>
      <c r="AS4" s="619"/>
      <c r="AT4" s="619"/>
      <c r="AU4" s="619"/>
      <c r="AV4" s="619"/>
    </row>
    <row r="5" spans="1:48" ht="15" customHeight="1">
      <c r="A5" s="3959" t="s">
        <v>550</v>
      </c>
      <c r="B5" s="3822"/>
      <c r="C5" s="3822"/>
      <c r="D5" s="3822"/>
      <c r="E5" s="3822"/>
      <c r="F5" s="3960"/>
      <c r="G5" s="719" t="s">
        <v>1100</v>
      </c>
      <c r="H5" s="3843" t="s">
        <v>220</v>
      </c>
      <c r="I5" s="3844"/>
      <c r="J5" s="3844"/>
      <c r="K5" s="3844"/>
      <c r="L5" s="2453" t="s">
        <v>551</v>
      </c>
      <c r="M5" s="3845" t="str">
        <f>IF(訓練種別コード="001",訓練分野,"")</f>
        <v>00 基礎分野　</v>
      </c>
      <c r="N5" s="3845"/>
      <c r="O5" s="3845"/>
      <c r="P5" s="3845"/>
      <c r="Q5" s="3845"/>
      <c r="R5" s="3845"/>
      <c r="S5" s="3845"/>
      <c r="T5" s="3845"/>
      <c r="U5" s="3845"/>
      <c r="V5" s="2452" t="s">
        <v>552</v>
      </c>
      <c r="W5" s="623"/>
      <c r="X5" s="2456"/>
      <c r="Y5" s="2456"/>
      <c r="Z5" s="3846" t="s">
        <v>1418</v>
      </c>
      <c r="AA5" s="3847"/>
      <c r="AB5" s="3847"/>
      <c r="AC5" s="3847"/>
      <c r="AD5" s="3847"/>
      <c r="AE5" s="3847"/>
      <c r="AF5" s="3847"/>
      <c r="AG5" s="3847"/>
      <c r="AH5" s="3847"/>
      <c r="AI5" s="3847"/>
      <c r="AJ5" s="3847"/>
      <c r="AK5" s="3847"/>
      <c r="AL5" s="3848"/>
      <c r="AM5" s="2520"/>
      <c r="AN5" s="2539"/>
      <c r="AO5" s="619"/>
      <c r="AP5" s="619"/>
      <c r="AQ5" s="1551"/>
      <c r="AR5" s="619"/>
      <c r="AS5" s="619"/>
      <c r="AT5" s="619"/>
      <c r="AU5" s="619"/>
      <c r="AV5" s="619"/>
    </row>
    <row r="6" spans="1:48" ht="15" customHeight="1" thickBot="1">
      <c r="A6" s="3961"/>
      <c r="B6" s="3825"/>
      <c r="C6" s="3825"/>
      <c r="D6" s="3825"/>
      <c r="E6" s="3825"/>
      <c r="F6" s="3835"/>
      <c r="G6" s="624"/>
      <c r="H6" s="3852" t="s">
        <v>553</v>
      </c>
      <c r="I6" s="3853"/>
      <c r="J6" s="3853"/>
      <c r="K6" s="3853"/>
      <c r="L6" s="2451" t="s">
        <v>551</v>
      </c>
      <c r="M6" s="3854"/>
      <c r="N6" s="3854"/>
      <c r="O6" s="3854"/>
      <c r="P6" s="3854"/>
      <c r="Q6" s="3854"/>
      <c r="R6" s="3854"/>
      <c r="S6" s="3854"/>
      <c r="T6" s="3854"/>
      <c r="U6" s="3854"/>
      <c r="V6" s="2454" t="s">
        <v>552</v>
      </c>
      <c r="W6" s="2454"/>
      <c r="X6" s="2454"/>
      <c r="Y6" s="2454"/>
      <c r="Z6" s="3849"/>
      <c r="AA6" s="3850"/>
      <c r="AB6" s="3850"/>
      <c r="AC6" s="3850"/>
      <c r="AD6" s="3850"/>
      <c r="AE6" s="3850"/>
      <c r="AF6" s="3850"/>
      <c r="AG6" s="3850"/>
      <c r="AH6" s="3850"/>
      <c r="AI6" s="3850"/>
      <c r="AJ6" s="3850"/>
      <c r="AK6" s="3850"/>
      <c r="AL6" s="3851"/>
      <c r="AM6" s="2520"/>
      <c r="AN6" s="2539"/>
      <c r="AO6" s="619"/>
      <c r="AP6" s="619"/>
      <c r="AQ6" s="1551"/>
      <c r="AR6" s="619"/>
      <c r="AS6" s="619"/>
      <c r="AT6" s="619"/>
      <c r="AU6" s="619"/>
      <c r="AV6" s="619"/>
    </row>
    <row r="7" spans="1:48" ht="24.2" customHeight="1" thickBot="1">
      <c r="A7" s="3961"/>
      <c r="B7" s="3825"/>
      <c r="C7" s="3825"/>
      <c r="D7" s="3825"/>
      <c r="E7" s="3825"/>
      <c r="F7" s="3835"/>
      <c r="G7" s="378"/>
      <c r="H7" s="3969" t="s">
        <v>815</v>
      </c>
      <c r="I7" s="3970"/>
      <c r="J7" s="3970"/>
      <c r="K7" s="3970"/>
      <c r="L7" s="3970"/>
      <c r="M7" s="3971"/>
      <c r="N7" s="378"/>
      <c r="O7" s="3863" t="s">
        <v>554</v>
      </c>
      <c r="P7" s="3864"/>
      <c r="Q7" s="3864"/>
      <c r="R7" s="3864"/>
      <c r="S7" s="3865"/>
      <c r="T7" s="378"/>
      <c r="U7" s="3863" t="s">
        <v>555</v>
      </c>
      <c r="V7" s="3864"/>
      <c r="W7" s="3864"/>
      <c r="X7" s="3864"/>
      <c r="Y7" s="3866"/>
      <c r="Z7" s="3867"/>
      <c r="AA7" s="3868"/>
      <c r="AB7" s="3868"/>
      <c r="AC7" s="3868"/>
      <c r="AD7" s="3868"/>
      <c r="AE7" s="3868"/>
      <c r="AF7" s="3868"/>
      <c r="AG7" s="3868"/>
      <c r="AH7" s="3868"/>
      <c r="AI7" s="3868"/>
      <c r="AJ7" s="3868"/>
      <c r="AK7" s="3868"/>
      <c r="AL7" s="3869"/>
      <c r="AM7" s="2520"/>
      <c r="AN7" s="2539"/>
      <c r="AO7" s="619"/>
      <c r="AP7" s="619"/>
      <c r="AQ7" s="1551"/>
      <c r="AR7" s="619"/>
      <c r="AS7" s="619"/>
      <c r="AT7" s="619"/>
      <c r="AU7" s="619"/>
      <c r="AV7" s="619"/>
    </row>
    <row r="8" spans="1:48" ht="38.1" customHeight="1" thickBot="1">
      <c r="A8" s="3962"/>
      <c r="B8" s="3827"/>
      <c r="C8" s="3827"/>
      <c r="D8" s="3827"/>
      <c r="E8" s="3827"/>
      <c r="F8" s="3963"/>
      <c r="G8" s="378"/>
      <c r="H8" s="3950" t="s">
        <v>2034</v>
      </c>
      <c r="I8" s="3951"/>
      <c r="J8" s="3951"/>
      <c r="K8" s="3951"/>
      <c r="L8" s="3951"/>
      <c r="M8" s="3952"/>
      <c r="N8" s="378"/>
      <c r="O8" s="3953" t="s">
        <v>2213</v>
      </c>
      <c r="P8" s="3954"/>
      <c r="Q8" s="3954"/>
      <c r="R8" s="3954"/>
      <c r="S8" s="3955"/>
      <c r="T8" s="2463"/>
      <c r="U8" s="3956"/>
      <c r="V8" s="3957"/>
      <c r="W8" s="3957"/>
      <c r="X8" s="3957"/>
      <c r="Y8" s="3958"/>
      <c r="Z8" s="3870"/>
      <c r="AA8" s="3871"/>
      <c r="AB8" s="3871"/>
      <c r="AC8" s="3871"/>
      <c r="AD8" s="3871"/>
      <c r="AE8" s="3871"/>
      <c r="AF8" s="3871"/>
      <c r="AG8" s="3871"/>
      <c r="AH8" s="3871"/>
      <c r="AI8" s="3871"/>
      <c r="AJ8" s="3871"/>
      <c r="AK8" s="3871"/>
      <c r="AL8" s="3872"/>
      <c r="AM8" s="2520"/>
      <c r="AN8" s="2540"/>
      <c r="AO8" s="619"/>
      <c r="AP8" s="619"/>
      <c r="AQ8" s="1551"/>
      <c r="AR8" s="619"/>
      <c r="AS8" s="619"/>
      <c r="AT8" s="619"/>
      <c r="AU8" s="619"/>
      <c r="AV8" s="619"/>
    </row>
    <row r="9" spans="1:48" ht="21.95" customHeight="1">
      <c r="A9" s="3879" t="s">
        <v>221</v>
      </c>
      <c r="B9" s="3880"/>
      <c r="C9" s="3880"/>
      <c r="D9" s="3880"/>
      <c r="E9" s="3880"/>
      <c r="F9" s="3880"/>
      <c r="G9" s="3883" t="str">
        <f>訓練科名</f>
        <v/>
      </c>
      <c r="H9" s="3883"/>
      <c r="I9" s="3883"/>
      <c r="J9" s="3883"/>
      <c r="K9" s="3883"/>
      <c r="L9" s="3883"/>
      <c r="M9" s="3883"/>
      <c r="N9" s="3883"/>
      <c r="O9" s="3883"/>
      <c r="P9" s="3883"/>
      <c r="Q9" s="3883"/>
      <c r="R9" s="3883"/>
      <c r="S9" s="3883"/>
      <c r="T9" s="3883"/>
      <c r="U9" s="3883"/>
      <c r="V9" s="3883"/>
      <c r="W9" s="3883"/>
      <c r="X9" s="3883"/>
      <c r="Y9" s="3884"/>
      <c r="Z9" s="3873"/>
      <c r="AA9" s="3874"/>
      <c r="AB9" s="3874"/>
      <c r="AC9" s="3874"/>
      <c r="AD9" s="3874"/>
      <c r="AE9" s="3874"/>
      <c r="AF9" s="3874"/>
      <c r="AG9" s="3874"/>
      <c r="AH9" s="3874"/>
      <c r="AI9" s="3874"/>
      <c r="AJ9" s="3874"/>
      <c r="AK9" s="3874"/>
      <c r="AL9" s="3875"/>
      <c r="AM9" s="2521" t="s">
        <v>910</v>
      </c>
      <c r="AN9" s="3947" t="str">
        <f>LEN(様式5基!Z7)&amp;" 文字 (全角最大100文字(半角不可))"</f>
        <v>0 文字 (全角最大100文字(半角不可))</v>
      </c>
      <c r="AO9" s="3948"/>
      <c r="AP9" s="2791"/>
      <c r="AQ9" s="1551"/>
      <c r="AR9" s="619"/>
      <c r="AS9" s="619"/>
      <c r="AT9" s="619"/>
      <c r="AU9" s="619"/>
      <c r="AV9" s="619"/>
    </row>
    <row r="10" spans="1:48" ht="12" customHeight="1" thickBot="1">
      <c r="A10" s="3881"/>
      <c r="B10" s="3882"/>
      <c r="C10" s="3882"/>
      <c r="D10" s="3882"/>
      <c r="E10" s="3882"/>
      <c r="F10" s="3882"/>
      <c r="G10" s="625"/>
      <c r="H10" s="626"/>
      <c r="I10" s="626"/>
      <c r="J10" s="626"/>
      <c r="K10" s="626"/>
      <c r="L10" s="626"/>
      <c r="M10" s="626"/>
      <c r="N10" s="626"/>
      <c r="O10" s="626"/>
      <c r="P10" s="626"/>
      <c r="Q10" s="626"/>
      <c r="R10" s="626"/>
      <c r="S10" s="626"/>
      <c r="T10" s="626"/>
      <c r="U10" s="626"/>
      <c r="V10" s="626"/>
      <c r="W10" s="626"/>
      <c r="X10" s="626"/>
      <c r="Y10" s="627" t="s">
        <v>556</v>
      </c>
      <c r="Z10" s="3873"/>
      <c r="AA10" s="3874"/>
      <c r="AB10" s="3874"/>
      <c r="AC10" s="3874"/>
      <c r="AD10" s="3874"/>
      <c r="AE10" s="3874"/>
      <c r="AF10" s="3874"/>
      <c r="AG10" s="3874"/>
      <c r="AH10" s="3874"/>
      <c r="AI10" s="3874"/>
      <c r="AJ10" s="3874"/>
      <c r="AK10" s="3874"/>
      <c r="AL10" s="3875"/>
      <c r="AM10" s="2522"/>
      <c r="AN10" s="2541"/>
      <c r="AO10" s="619"/>
      <c r="AP10" s="619"/>
      <c r="AQ10" s="1551"/>
      <c r="AR10" s="619"/>
      <c r="AS10" s="619"/>
      <c r="AT10" s="619"/>
      <c r="AU10" s="619"/>
      <c r="AV10" s="619"/>
    </row>
    <row r="11" spans="1:48" ht="20.100000000000001" customHeight="1" thickBot="1">
      <c r="A11" s="3885" t="s">
        <v>222</v>
      </c>
      <c r="B11" s="3886"/>
      <c r="C11" s="3886"/>
      <c r="D11" s="3886"/>
      <c r="E11" s="3886"/>
      <c r="F11" s="3886"/>
      <c r="G11" s="3887"/>
      <c r="H11" s="3888"/>
      <c r="I11" s="3888"/>
      <c r="J11" s="3888"/>
      <c r="K11" s="3888"/>
      <c r="L11" s="3888"/>
      <c r="M11" s="629" t="s">
        <v>55</v>
      </c>
      <c r="N11" s="3889"/>
      <c r="O11" s="3889"/>
      <c r="P11" s="3889"/>
      <c r="Q11" s="3889"/>
      <c r="R11" s="3889"/>
      <c r="S11" s="3889"/>
      <c r="T11" s="2458"/>
      <c r="U11" s="2458"/>
      <c r="V11" s="629"/>
      <c r="W11" s="629"/>
      <c r="X11" s="629"/>
      <c r="Y11" s="630"/>
      <c r="Z11" s="3873"/>
      <c r="AA11" s="3874"/>
      <c r="AB11" s="3874"/>
      <c r="AC11" s="3874"/>
      <c r="AD11" s="3874"/>
      <c r="AE11" s="3874"/>
      <c r="AF11" s="3874"/>
      <c r="AG11" s="3874"/>
      <c r="AH11" s="3874"/>
      <c r="AI11" s="3874"/>
      <c r="AJ11" s="3874"/>
      <c r="AK11" s="3874"/>
      <c r="AL11" s="3875"/>
      <c r="AM11" s="2522"/>
      <c r="AN11" s="2541"/>
      <c r="AO11" s="619"/>
      <c r="AP11" s="619"/>
      <c r="AQ11" s="1551"/>
      <c r="AR11" s="619"/>
      <c r="AS11" s="619"/>
      <c r="AT11" s="619"/>
      <c r="AU11" s="619"/>
      <c r="AV11" s="619"/>
    </row>
    <row r="12" spans="1:48" ht="20.100000000000001" customHeight="1" thickBot="1">
      <c r="A12" s="3885" t="s">
        <v>223</v>
      </c>
      <c r="B12" s="3890"/>
      <c r="C12" s="3890"/>
      <c r="D12" s="3890"/>
      <c r="E12" s="3890"/>
      <c r="F12" s="3890"/>
      <c r="G12" s="3887"/>
      <c r="H12" s="3888"/>
      <c r="I12" s="3888"/>
      <c r="J12" s="3888"/>
      <c r="K12" s="3888"/>
      <c r="L12" s="3888"/>
      <c r="M12" s="2458"/>
      <c r="N12" s="3966"/>
      <c r="O12" s="3966"/>
      <c r="P12" s="3966"/>
      <c r="Q12" s="3966"/>
      <c r="R12" s="3966"/>
      <c r="S12" s="3966"/>
      <c r="T12" s="3966"/>
      <c r="U12" s="3966"/>
      <c r="V12" s="3966"/>
      <c r="W12" s="3966"/>
      <c r="X12" s="3966"/>
      <c r="Y12" s="3967"/>
      <c r="Z12" s="3876"/>
      <c r="AA12" s="3877"/>
      <c r="AB12" s="3877"/>
      <c r="AC12" s="3877"/>
      <c r="AD12" s="3877"/>
      <c r="AE12" s="3877"/>
      <c r="AF12" s="3877"/>
      <c r="AG12" s="3877"/>
      <c r="AH12" s="3877"/>
      <c r="AI12" s="3877"/>
      <c r="AJ12" s="3877"/>
      <c r="AK12" s="3877"/>
      <c r="AL12" s="3878"/>
      <c r="AM12" s="2522"/>
      <c r="AN12" s="2541"/>
      <c r="AO12" s="619"/>
      <c r="AP12" s="619"/>
      <c r="AQ12" s="1551"/>
      <c r="AR12" s="619"/>
      <c r="AS12" s="619"/>
      <c r="AT12" s="619"/>
      <c r="AU12" s="619"/>
      <c r="AV12" s="619"/>
    </row>
    <row r="13" spans="1:48" ht="20.100000000000001" customHeight="1" thickBot="1">
      <c r="A13" s="3885" t="s">
        <v>224</v>
      </c>
      <c r="B13" s="3890"/>
      <c r="C13" s="3890"/>
      <c r="D13" s="3890"/>
      <c r="E13" s="3968"/>
      <c r="F13" s="3968"/>
      <c r="G13" s="378"/>
      <c r="H13" s="3857" t="s">
        <v>557</v>
      </c>
      <c r="I13" s="3858"/>
      <c r="J13" s="3858"/>
      <c r="K13" s="3858"/>
      <c r="L13" s="3859"/>
      <c r="M13" s="378"/>
      <c r="N13" s="3857" t="s">
        <v>558</v>
      </c>
      <c r="O13" s="3858"/>
      <c r="P13" s="3858"/>
      <c r="Q13" s="3858"/>
      <c r="R13" s="3859"/>
      <c r="S13" s="378"/>
      <c r="T13" s="3860" t="s">
        <v>559</v>
      </c>
      <c r="U13" s="3861"/>
      <c r="V13" s="3861"/>
      <c r="W13" s="3862"/>
      <c r="X13" s="3862"/>
      <c r="Y13" s="3862"/>
      <c r="Z13" s="3862"/>
      <c r="AA13" s="3862"/>
      <c r="AB13" s="3862"/>
      <c r="AC13" s="3862"/>
      <c r="AD13" s="3862"/>
      <c r="AE13" s="3862"/>
      <c r="AF13" s="3862"/>
      <c r="AG13" s="3862"/>
      <c r="AH13" s="631" t="s">
        <v>552</v>
      </c>
      <c r="AI13" s="632"/>
      <c r="AJ13" s="632"/>
      <c r="AK13" s="632"/>
      <c r="AL13" s="633"/>
      <c r="AM13" s="2522"/>
      <c r="AN13" s="2541"/>
      <c r="AO13" s="619"/>
      <c r="AP13" s="619"/>
      <c r="AQ13" s="1551"/>
      <c r="AR13" s="619"/>
      <c r="AS13" s="619"/>
      <c r="AT13" s="619"/>
      <c r="AU13" s="619"/>
      <c r="AV13" s="619"/>
    </row>
    <row r="14" spans="1:48" ht="20.100000000000001" customHeight="1" thickBot="1">
      <c r="A14" s="3976" t="s">
        <v>225</v>
      </c>
      <c r="B14" s="3977"/>
      <c r="C14" s="3977"/>
      <c r="D14" s="3977"/>
      <c r="E14" s="3977"/>
      <c r="F14" s="3978"/>
      <c r="G14" s="3887"/>
      <c r="H14" s="3888"/>
      <c r="I14" s="3888"/>
      <c r="J14" s="3888"/>
      <c r="K14" s="3888"/>
      <c r="L14" s="3888"/>
      <c r="M14" s="2458"/>
      <c r="N14" s="3966"/>
      <c r="O14" s="3966"/>
      <c r="P14" s="3966"/>
      <c r="Q14" s="3966"/>
      <c r="R14" s="3966"/>
      <c r="S14" s="3966"/>
      <c r="T14" s="3966"/>
      <c r="U14" s="3966"/>
      <c r="V14" s="3966"/>
      <c r="W14" s="3966"/>
      <c r="X14" s="3966"/>
      <c r="Y14" s="3966"/>
      <c r="Z14" s="2450"/>
      <c r="AA14" s="2450"/>
      <c r="AB14" s="2450"/>
      <c r="AC14" s="2450"/>
      <c r="AD14" s="632"/>
      <c r="AE14" s="632"/>
      <c r="AF14" s="632"/>
      <c r="AG14" s="632"/>
      <c r="AH14" s="632"/>
      <c r="AI14" s="632"/>
      <c r="AJ14" s="632"/>
      <c r="AK14" s="632"/>
      <c r="AL14" s="633"/>
      <c r="AM14" s="2522"/>
      <c r="AN14" s="2541"/>
      <c r="AO14" s="619"/>
      <c r="AP14" s="619"/>
      <c r="AQ14" s="1551"/>
      <c r="AR14" s="619"/>
      <c r="AS14" s="619"/>
      <c r="AT14" s="619"/>
      <c r="AU14" s="619"/>
      <c r="AV14" s="619"/>
    </row>
    <row r="15" spans="1:48" ht="20.100000000000001" customHeight="1" thickBot="1">
      <c r="A15" s="3979" t="s">
        <v>189</v>
      </c>
      <c r="B15" s="3973"/>
      <c r="C15" s="3973"/>
      <c r="D15" s="3973"/>
      <c r="E15" s="3973"/>
      <c r="F15" s="3973"/>
      <c r="G15" s="3980" t="str">
        <f>訓練開始日</f>
        <v/>
      </c>
      <c r="H15" s="3981"/>
      <c r="I15" s="3981"/>
      <c r="J15" s="3981"/>
      <c r="K15" s="3981"/>
      <c r="L15" s="3981"/>
      <c r="M15" s="629" t="s">
        <v>55</v>
      </c>
      <c r="N15" s="3828" t="str">
        <f>訓練終了日</f>
        <v/>
      </c>
      <c r="O15" s="3828"/>
      <c r="P15" s="3828"/>
      <c r="Q15" s="3829"/>
      <c r="R15" s="3829"/>
      <c r="S15" s="3829"/>
      <c r="T15" s="1197"/>
      <c r="U15" s="1198" t="s">
        <v>56</v>
      </c>
      <c r="V15" s="1506" t="str">
        <f>訓練月数</f>
        <v/>
      </c>
      <c r="W15" s="3830" t="s">
        <v>560</v>
      </c>
      <c r="X15" s="3830"/>
      <c r="Y15" s="1197"/>
      <c r="Z15" s="1784"/>
      <c r="AA15" s="893"/>
      <c r="AB15" s="893"/>
      <c r="AC15" s="893"/>
      <c r="AD15" s="3830" t="s">
        <v>561</v>
      </c>
      <c r="AE15" s="3830"/>
      <c r="AF15" s="3855"/>
      <c r="AG15" s="3856" t="str">
        <f>訓練日数</f>
        <v/>
      </c>
      <c r="AH15" s="3856"/>
      <c r="AI15" s="3855" t="s">
        <v>562</v>
      </c>
      <c r="AJ15" s="3855"/>
      <c r="AK15" s="1785"/>
      <c r="AL15" s="1786"/>
      <c r="AM15" s="2522"/>
      <c r="AN15" s="2541"/>
      <c r="AO15" s="619"/>
      <c r="AP15" s="619"/>
      <c r="AQ15" s="1551"/>
      <c r="AR15" s="619"/>
      <c r="AS15" s="619"/>
      <c r="AT15" s="619"/>
      <c r="AU15" s="619"/>
      <c r="AV15" s="619"/>
    </row>
    <row r="16" spans="1:48" ht="20.100000000000001" customHeight="1" thickBot="1">
      <c r="A16" s="3885" t="s">
        <v>226</v>
      </c>
      <c r="B16" s="3890"/>
      <c r="C16" s="3890"/>
      <c r="D16" s="3890"/>
      <c r="E16" s="3890"/>
      <c r="F16" s="3890"/>
      <c r="G16" s="636"/>
      <c r="H16" s="3831"/>
      <c r="I16" s="3831"/>
      <c r="J16" s="3831"/>
      <c r="K16" s="3831"/>
      <c r="L16" s="2457" t="s">
        <v>55</v>
      </c>
      <c r="M16" s="3831"/>
      <c r="N16" s="3832"/>
      <c r="O16" s="3832"/>
      <c r="P16" s="3832"/>
      <c r="Q16" s="632"/>
      <c r="R16" s="2295"/>
      <c r="S16" s="2464"/>
      <c r="T16" s="2464"/>
      <c r="U16" s="2464"/>
      <c r="V16" s="2464"/>
      <c r="W16" s="2464"/>
      <c r="X16" s="2464"/>
      <c r="Y16" s="2464"/>
      <c r="Z16" s="2464"/>
      <c r="AA16" s="2464"/>
      <c r="AB16" s="2464"/>
      <c r="AC16" s="2464"/>
      <c r="AD16" s="2464"/>
      <c r="AE16" s="1200"/>
      <c r="AF16" s="3968" t="s">
        <v>563</v>
      </c>
      <c r="AG16" s="3973"/>
      <c r="AH16" s="3974"/>
      <c r="AI16" s="3975" t="str">
        <f>訓練定員</f>
        <v/>
      </c>
      <c r="AJ16" s="3856"/>
      <c r="AK16" s="3856"/>
      <c r="AL16" s="633" t="s">
        <v>1395</v>
      </c>
      <c r="AM16" s="2522"/>
      <c r="AN16" s="2541"/>
      <c r="AO16" s="619"/>
      <c r="AP16" s="619"/>
      <c r="AQ16" s="1551"/>
      <c r="AR16" s="619"/>
      <c r="AS16" s="619"/>
      <c r="AT16" s="619"/>
      <c r="AU16" s="619"/>
      <c r="AV16" s="619"/>
    </row>
    <row r="17" spans="1:59" ht="26.1" customHeight="1" thickBot="1">
      <c r="A17" s="3834" t="s">
        <v>564</v>
      </c>
      <c r="B17" s="3825"/>
      <c r="C17" s="3825"/>
      <c r="D17" s="3825"/>
      <c r="E17" s="3825"/>
      <c r="F17" s="3835"/>
      <c r="G17" s="3813"/>
      <c r="H17" s="3814"/>
      <c r="I17" s="3814"/>
      <c r="J17" s="3814"/>
      <c r="K17" s="3814"/>
      <c r="L17" s="3814"/>
      <c r="M17" s="3814"/>
      <c r="N17" s="3814"/>
      <c r="O17" s="3814"/>
      <c r="P17" s="3814"/>
      <c r="Q17" s="3814"/>
      <c r="R17" s="3814"/>
      <c r="S17" s="3814"/>
      <c r="T17" s="3814"/>
      <c r="U17" s="3814"/>
      <c r="V17" s="3814"/>
      <c r="W17" s="3814"/>
      <c r="X17" s="3814"/>
      <c r="Y17" s="3814"/>
      <c r="Z17" s="3814"/>
      <c r="AA17" s="3814"/>
      <c r="AB17" s="3814"/>
      <c r="AC17" s="3814"/>
      <c r="AD17" s="3814"/>
      <c r="AE17" s="3814"/>
      <c r="AF17" s="3814"/>
      <c r="AG17" s="3814"/>
      <c r="AH17" s="3814"/>
      <c r="AI17" s="3814"/>
      <c r="AJ17" s="3814"/>
      <c r="AK17" s="3814"/>
      <c r="AL17" s="3815"/>
      <c r="AM17" s="2790" t="s">
        <v>908</v>
      </c>
      <c r="AN17" s="3947" t="str">
        <f>LEN(様式5基!G17)&amp;" 文字 (全角最大120文字(半角不可))"</f>
        <v>0 文字 (全角最大120文字(半角不可))</v>
      </c>
      <c r="AO17" s="3665"/>
      <c r="AP17" s="619"/>
      <c r="AQ17" s="1551"/>
      <c r="AR17" s="619"/>
      <c r="AS17" s="619"/>
      <c r="AT17" s="619"/>
      <c r="AU17" s="619"/>
      <c r="AV17" s="619"/>
    </row>
    <row r="18" spans="1:59" ht="15" customHeight="1">
      <c r="A18" s="3816" t="s">
        <v>565</v>
      </c>
      <c r="B18" s="3817"/>
      <c r="C18" s="3817"/>
      <c r="D18" s="3817"/>
      <c r="E18" s="3817"/>
      <c r="F18" s="3817"/>
      <c r="G18" s="379"/>
      <c r="H18" s="3836" t="s">
        <v>566</v>
      </c>
      <c r="I18" s="3836"/>
      <c r="J18" s="3836"/>
      <c r="K18" s="3836"/>
      <c r="L18" s="3836"/>
      <c r="M18" s="379"/>
      <c r="N18" s="3836" t="s">
        <v>567</v>
      </c>
      <c r="O18" s="3836"/>
      <c r="P18" s="3836"/>
      <c r="Q18" s="3836"/>
      <c r="R18" s="3836"/>
      <c r="S18" s="3836"/>
      <c r="T18" s="3836"/>
      <c r="U18" s="379"/>
      <c r="V18" s="3837" t="s">
        <v>568</v>
      </c>
      <c r="W18" s="3837"/>
      <c r="X18" s="3837"/>
      <c r="Y18" s="3837"/>
      <c r="Z18" s="3837"/>
      <c r="AA18" s="3837"/>
      <c r="AB18" s="379"/>
      <c r="AC18" s="3837" t="s">
        <v>569</v>
      </c>
      <c r="AD18" s="3837"/>
      <c r="AE18" s="3837"/>
      <c r="AF18" s="3837"/>
      <c r="AG18" s="3837"/>
      <c r="AH18" s="3837"/>
      <c r="AI18" s="2452"/>
      <c r="AJ18" s="2452"/>
      <c r="AK18" s="623"/>
      <c r="AL18" s="637"/>
      <c r="AM18" s="2522"/>
      <c r="AN18" s="2541"/>
      <c r="AO18" s="619"/>
      <c r="AP18" s="619"/>
      <c r="AQ18" s="1551"/>
      <c r="AR18" s="619"/>
      <c r="AS18" s="619"/>
      <c r="AT18" s="619"/>
      <c r="AU18" s="619"/>
      <c r="AV18" s="619"/>
    </row>
    <row r="19" spans="1:59" ht="15" customHeight="1" thickBot="1">
      <c r="A19" s="3820"/>
      <c r="B19" s="3821"/>
      <c r="C19" s="3821"/>
      <c r="D19" s="3821"/>
      <c r="E19" s="3821"/>
      <c r="F19" s="3821"/>
      <c r="G19" s="380"/>
      <c r="H19" s="3838" t="s">
        <v>570</v>
      </c>
      <c r="I19" s="3838"/>
      <c r="J19" s="3838"/>
      <c r="K19" s="3838"/>
      <c r="L19" s="3838"/>
      <c r="M19" s="380"/>
      <c r="N19" s="3839" t="s">
        <v>571</v>
      </c>
      <c r="O19" s="3839"/>
      <c r="P19" s="3839"/>
      <c r="Q19" s="3839"/>
      <c r="R19" s="3839"/>
      <c r="S19" s="3839"/>
      <c r="T19" s="3839"/>
      <c r="U19" s="380"/>
      <c r="V19" s="638" t="s">
        <v>572</v>
      </c>
      <c r="W19" s="639"/>
      <c r="X19" s="640" t="s">
        <v>551</v>
      </c>
      <c r="Y19" s="3840"/>
      <c r="Z19" s="3840"/>
      <c r="AA19" s="3840"/>
      <c r="AB19" s="3840"/>
      <c r="AC19" s="3840"/>
      <c r="AD19" s="3840"/>
      <c r="AE19" s="3840"/>
      <c r="AF19" s="3840"/>
      <c r="AG19" s="3840"/>
      <c r="AH19" s="3840"/>
      <c r="AI19" s="2455" t="s">
        <v>49</v>
      </c>
      <c r="AJ19" s="641"/>
      <c r="AK19" s="639"/>
      <c r="AL19" s="642"/>
      <c r="AM19" s="2520"/>
      <c r="AN19" s="2544"/>
      <c r="AO19" s="619"/>
      <c r="AP19" s="619"/>
      <c r="AQ19" s="1551"/>
      <c r="AR19" s="619"/>
      <c r="AS19" s="619"/>
      <c r="AT19" s="619"/>
      <c r="AU19" s="619"/>
      <c r="AV19" s="619"/>
    </row>
    <row r="20" spans="1:59" ht="30" customHeight="1" thickBot="1">
      <c r="A20" s="3811" t="s">
        <v>228</v>
      </c>
      <c r="B20" s="3812"/>
      <c r="C20" s="3812"/>
      <c r="D20" s="3812"/>
      <c r="E20" s="3812"/>
      <c r="F20" s="3812"/>
      <c r="G20" s="3813"/>
      <c r="H20" s="3814"/>
      <c r="I20" s="3814"/>
      <c r="J20" s="3814"/>
      <c r="K20" s="3814"/>
      <c r="L20" s="3814"/>
      <c r="M20" s="3814"/>
      <c r="N20" s="3814"/>
      <c r="O20" s="3814"/>
      <c r="P20" s="3814"/>
      <c r="Q20" s="3814"/>
      <c r="R20" s="3814"/>
      <c r="S20" s="3814"/>
      <c r="T20" s="3814"/>
      <c r="U20" s="3814"/>
      <c r="V20" s="3814"/>
      <c r="W20" s="3814"/>
      <c r="X20" s="3814"/>
      <c r="Y20" s="3814"/>
      <c r="Z20" s="3814"/>
      <c r="AA20" s="3814"/>
      <c r="AB20" s="3814"/>
      <c r="AC20" s="3814"/>
      <c r="AD20" s="3814"/>
      <c r="AE20" s="3814"/>
      <c r="AF20" s="3814"/>
      <c r="AG20" s="3814"/>
      <c r="AH20" s="3814"/>
      <c r="AI20" s="3814"/>
      <c r="AJ20" s="3814"/>
      <c r="AK20" s="3814"/>
      <c r="AL20" s="3815"/>
      <c r="AM20" s="2521" t="s">
        <v>910</v>
      </c>
      <c r="AN20" s="3663" t="str">
        <f>LEN(様式5基!G20)&amp;" 文字 (全角最大200文字(半角不可))"</f>
        <v>0 文字 (全角最大200文字(半角不可))</v>
      </c>
      <c r="AO20" s="3949"/>
      <c r="AP20" s="2792"/>
      <c r="AQ20" s="1551"/>
      <c r="AR20" s="619"/>
      <c r="AS20" s="619"/>
      <c r="AT20" s="619"/>
      <c r="AU20" s="619"/>
      <c r="AV20" s="619"/>
      <c r="AX20" s="3052">
        <f>SUM(AX21:AX27)</f>
        <v>0</v>
      </c>
    </row>
    <row r="21" spans="1:59" ht="15" customHeight="1">
      <c r="A21" s="3816" t="s">
        <v>229</v>
      </c>
      <c r="B21" s="3817"/>
      <c r="C21" s="3817"/>
      <c r="D21" s="3817"/>
      <c r="E21" s="3817"/>
      <c r="F21" s="3817"/>
      <c r="G21" s="3822" t="s">
        <v>573</v>
      </c>
      <c r="H21" s="3822"/>
      <c r="I21" s="3823"/>
      <c r="J21" s="3823"/>
      <c r="K21" s="3823"/>
      <c r="L21" s="3823"/>
      <c r="M21" s="3823"/>
      <c r="N21" s="3823"/>
      <c r="O21" s="3823"/>
      <c r="P21" s="3823"/>
      <c r="Q21" s="3823"/>
      <c r="R21" s="3823"/>
      <c r="S21" s="3823"/>
      <c r="T21" s="3823"/>
      <c r="U21" s="3823"/>
      <c r="V21" s="3824" t="s">
        <v>574</v>
      </c>
      <c r="W21" s="3824"/>
      <c r="X21" s="3824"/>
      <c r="Y21" s="3824"/>
      <c r="Z21" s="3823"/>
      <c r="AA21" s="3823"/>
      <c r="AB21" s="3823"/>
      <c r="AC21" s="3823"/>
      <c r="AD21" s="3823"/>
      <c r="AE21" s="3823"/>
      <c r="AF21" s="3823"/>
      <c r="AG21" s="3823"/>
      <c r="AH21" s="2453" t="s">
        <v>49</v>
      </c>
      <c r="AI21" s="347"/>
      <c r="AJ21" s="643" t="s">
        <v>230</v>
      </c>
      <c r="AK21" s="623"/>
      <c r="AL21" s="637"/>
      <c r="AM21" s="2556">
        <v>1</v>
      </c>
      <c r="AN21" s="2541"/>
      <c r="AO21" s="619"/>
      <c r="AP21" s="619"/>
      <c r="AQ21" s="1551"/>
      <c r="AR21" s="619"/>
      <c r="AS21" s="619"/>
      <c r="AT21" s="619"/>
      <c r="AU21" s="619"/>
      <c r="AV21" s="619"/>
      <c r="AX21" s="614">
        <f>LEN(様式5基!I21)</f>
        <v>0</v>
      </c>
    </row>
    <row r="22" spans="1:59" ht="15" customHeight="1">
      <c r="A22" s="3818"/>
      <c r="B22" s="3819"/>
      <c r="C22" s="3819"/>
      <c r="D22" s="3819"/>
      <c r="E22" s="3819"/>
      <c r="F22" s="3819"/>
      <c r="G22" s="3825" t="s">
        <v>573</v>
      </c>
      <c r="H22" s="3825"/>
      <c r="I22" s="3826"/>
      <c r="J22" s="3826"/>
      <c r="K22" s="3826"/>
      <c r="L22" s="3826"/>
      <c r="M22" s="3826"/>
      <c r="N22" s="3826"/>
      <c r="O22" s="3826"/>
      <c r="P22" s="3826"/>
      <c r="Q22" s="3826"/>
      <c r="R22" s="3826"/>
      <c r="S22" s="3826"/>
      <c r="T22" s="3826"/>
      <c r="U22" s="3826"/>
      <c r="V22" s="3764" t="s">
        <v>574</v>
      </c>
      <c r="W22" s="3764"/>
      <c r="X22" s="3764"/>
      <c r="Y22" s="3764"/>
      <c r="Z22" s="3826"/>
      <c r="AA22" s="3826"/>
      <c r="AB22" s="3826"/>
      <c r="AC22" s="3826"/>
      <c r="AD22" s="3826"/>
      <c r="AE22" s="3826"/>
      <c r="AF22" s="3826"/>
      <c r="AG22" s="3826"/>
      <c r="AH22" s="2451" t="s">
        <v>49</v>
      </c>
      <c r="AI22" s="348"/>
      <c r="AJ22" s="644" t="s">
        <v>230</v>
      </c>
      <c r="AK22" s="645"/>
      <c r="AL22" s="646"/>
      <c r="AM22" s="2556">
        <v>2</v>
      </c>
      <c r="AN22" s="3057" t="s">
        <v>2426</v>
      </c>
      <c r="AO22" s="3654" t="str">
        <f>様式5基!AX20&amp;" 文字(全角最大100文字(半角不可))"</f>
        <v>0 文字(全角最大100文字(半角不可))</v>
      </c>
      <c r="AP22" s="3655"/>
      <c r="AQ22" s="3655"/>
      <c r="AR22" s="3655"/>
      <c r="AS22" s="3655"/>
      <c r="AT22" s="3655"/>
      <c r="AU22" s="3656"/>
      <c r="AV22" s="619"/>
      <c r="AX22" s="614">
        <f>LEN(様式5基!I22)</f>
        <v>0</v>
      </c>
    </row>
    <row r="23" spans="1:59" ht="15" customHeight="1">
      <c r="A23" s="3818"/>
      <c r="B23" s="3819"/>
      <c r="C23" s="3819"/>
      <c r="D23" s="3819"/>
      <c r="E23" s="3819"/>
      <c r="F23" s="3819"/>
      <c r="G23" s="3825" t="s">
        <v>573</v>
      </c>
      <c r="H23" s="3825"/>
      <c r="I23" s="3826"/>
      <c r="J23" s="3826"/>
      <c r="K23" s="3826"/>
      <c r="L23" s="3826"/>
      <c r="M23" s="3826"/>
      <c r="N23" s="3826"/>
      <c r="O23" s="3826"/>
      <c r="P23" s="3826"/>
      <c r="Q23" s="3826"/>
      <c r="R23" s="3826"/>
      <c r="S23" s="3826"/>
      <c r="T23" s="3826"/>
      <c r="U23" s="3826"/>
      <c r="V23" s="3764" t="s">
        <v>574</v>
      </c>
      <c r="W23" s="3764"/>
      <c r="X23" s="3764"/>
      <c r="Y23" s="3764"/>
      <c r="Z23" s="3826"/>
      <c r="AA23" s="3826"/>
      <c r="AB23" s="3826"/>
      <c r="AC23" s="3826"/>
      <c r="AD23" s="3826"/>
      <c r="AE23" s="3826"/>
      <c r="AF23" s="3826"/>
      <c r="AG23" s="3826"/>
      <c r="AH23" s="2451" t="s">
        <v>49</v>
      </c>
      <c r="AI23" s="348"/>
      <c r="AJ23" s="644" t="s">
        <v>230</v>
      </c>
      <c r="AK23" s="645"/>
      <c r="AL23" s="646"/>
      <c r="AM23" s="2557">
        <v>3</v>
      </c>
      <c r="AN23" s="2550" t="s">
        <v>1055</v>
      </c>
      <c r="AO23" s="619"/>
      <c r="AP23" s="619"/>
      <c r="AQ23" s="1551"/>
      <c r="AR23" s="619"/>
      <c r="AS23" s="619"/>
      <c r="AT23" s="619"/>
      <c r="AU23" s="619"/>
      <c r="AV23" s="619"/>
      <c r="AX23" s="614">
        <f>LEN(様式5基!I23)</f>
        <v>0</v>
      </c>
    </row>
    <row r="24" spans="1:59" ht="15" hidden="1" customHeight="1">
      <c r="A24" s="3818"/>
      <c r="B24" s="3819"/>
      <c r="C24" s="3819"/>
      <c r="D24" s="3819"/>
      <c r="E24" s="3819"/>
      <c r="F24" s="3819"/>
      <c r="G24" s="3825" t="s">
        <v>573</v>
      </c>
      <c r="H24" s="3825"/>
      <c r="I24" s="3826"/>
      <c r="J24" s="3826"/>
      <c r="K24" s="3826"/>
      <c r="L24" s="3826"/>
      <c r="M24" s="3826"/>
      <c r="N24" s="3826"/>
      <c r="O24" s="3826"/>
      <c r="P24" s="3826"/>
      <c r="Q24" s="3826"/>
      <c r="R24" s="3826"/>
      <c r="S24" s="3826"/>
      <c r="T24" s="3826"/>
      <c r="U24" s="3826"/>
      <c r="V24" s="3764" t="s">
        <v>574</v>
      </c>
      <c r="W24" s="3764"/>
      <c r="X24" s="3764"/>
      <c r="Y24" s="3764"/>
      <c r="Z24" s="3826"/>
      <c r="AA24" s="3826"/>
      <c r="AB24" s="3826"/>
      <c r="AC24" s="3826"/>
      <c r="AD24" s="3826"/>
      <c r="AE24" s="3826"/>
      <c r="AF24" s="3826"/>
      <c r="AG24" s="3826"/>
      <c r="AH24" s="2451" t="s">
        <v>49</v>
      </c>
      <c r="AI24" s="348"/>
      <c r="AJ24" s="644" t="s">
        <v>230</v>
      </c>
      <c r="AK24" s="645"/>
      <c r="AL24" s="646"/>
      <c r="AM24" s="2556">
        <v>4</v>
      </c>
      <c r="AN24" s="2541"/>
      <c r="AO24" s="619"/>
      <c r="AP24" s="619"/>
      <c r="AQ24" s="1551"/>
      <c r="AR24" s="619"/>
      <c r="AS24" s="619"/>
      <c r="AT24" s="619"/>
      <c r="AU24" s="619"/>
      <c r="AV24" s="619"/>
      <c r="AX24" s="614">
        <f>LEN(様式5基!I24)</f>
        <v>0</v>
      </c>
    </row>
    <row r="25" spans="1:59" ht="15" hidden="1" customHeight="1">
      <c r="A25" s="3818"/>
      <c r="B25" s="3819"/>
      <c r="C25" s="3819"/>
      <c r="D25" s="3819"/>
      <c r="E25" s="3819"/>
      <c r="F25" s="3819"/>
      <c r="G25" s="3825" t="s">
        <v>573</v>
      </c>
      <c r="H25" s="3825"/>
      <c r="I25" s="3826"/>
      <c r="J25" s="3826"/>
      <c r="K25" s="3826"/>
      <c r="L25" s="3826"/>
      <c r="M25" s="3826"/>
      <c r="N25" s="3826"/>
      <c r="O25" s="3826"/>
      <c r="P25" s="3826"/>
      <c r="Q25" s="3826"/>
      <c r="R25" s="3826"/>
      <c r="S25" s="3826"/>
      <c r="T25" s="3826"/>
      <c r="U25" s="3826"/>
      <c r="V25" s="3764" t="s">
        <v>574</v>
      </c>
      <c r="W25" s="3764"/>
      <c r="X25" s="3764"/>
      <c r="Y25" s="3764"/>
      <c r="Z25" s="3826"/>
      <c r="AA25" s="3826"/>
      <c r="AB25" s="3826"/>
      <c r="AC25" s="3826"/>
      <c r="AD25" s="3826"/>
      <c r="AE25" s="3826"/>
      <c r="AF25" s="3826"/>
      <c r="AG25" s="3826"/>
      <c r="AH25" s="2451" t="s">
        <v>49</v>
      </c>
      <c r="AI25" s="348"/>
      <c r="AJ25" s="644" t="s">
        <v>230</v>
      </c>
      <c r="AK25" s="645"/>
      <c r="AL25" s="646"/>
      <c r="AM25" s="2556">
        <v>5</v>
      </c>
      <c r="AN25" s="2550"/>
      <c r="AO25" s="619"/>
      <c r="AP25" s="619"/>
      <c r="AQ25" s="1551"/>
      <c r="AR25" s="619"/>
      <c r="AS25" s="619"/>
      <c r="AT25" s="619"/>
      <c r="AU25" s="619"/>
      <c r="AV25" s="619"/>
      <c r="AX25" s="614">
        <f>LEN(様式5基!I25)</f>
        <v>0</v>
      </c>
    </row>
    <row r="26" spans="1:59" ht="15" hidden="1" customHeight="1">
      <c r="A26" s="3818"/>
      <c r="B26" s="3819"/>
      <c r="C26" s="3819"/>
      <c r="D26" s="3819"/>
      <c r="E26" s="3819"/>
      <c r="F26" s="3819"/>
      <c r="G26" s="3825" t="s">
        <v>573</v>
      </c>
      <c r="H26" s="3825"/>
      <c r="I26" s="3826"/>
      <c r="J26" s="3826"/>
      <c r="K26" s="3826"/>
      <c r="L26" s="3826"/>
      <c r="M26" s="3826"/>
      <c r="N26" s="3826"/>
      <c r="O26" s="3826"/>
      <c r="P26" s="3826"/>
      <c r="Q26" s="3826"/>
      <c r="R26" s="3826"/>
      <c r="S26" s="3826"/>
      <c r="T26" s="3826"/>
      <c r="U26" s="3826"/>
      <c r="V26" s="3764" t="s">
        <v>574</v>
      </c>
      <c r="W26" s="3764"/>
      <c r="X26" s="3764"/>
      <c r="Y26" s="3764"/>
      <c r="Z26" s="3826"/>
      <c r="AA26" s="3826"/>
      <c r="AB26" s="3826"/>
      <c r="AC26" s="3826"/>
      <c r="AD26" s="3826"/>
      <c r="AE26" s="3826"/>
      <c r="AF26" s="3826"/>
      <c r="AG26" s="3826"/>
      <c r="AH26" s="2451" t="s">
        <v>49</v>
      </c>
      <c r="AI26" s="348"/>
      <c r="AJ26" s="644" t="s">
        <v>230</v>
      </c>
      <c r="AK26" s="645"/>
      <c r="AL26" s="646"/>
      <c r="AM26" s="2556">
        <v>6</v>
      </c>
      <c r="AN26" s="2541"/>
      <c r="AO26" s="619"/>
      <c r="AP26" s="619"/>
      <c r="AQ26" s="1551"/>
      <c r="AR26" s="619"/>
      <c r="AS26" s="619"/>
      <c r="AT26" s="619"/>
      <c r="AU26" s="619"/>
      <c r="AV26" s="619"/>
      <c r="AX26" s="614">
        <f>LEN(様式5基!I26)</f>
        <v>0</v>
      </c>
    </row>
    <row r="27" spans="1:59" ht="15" customHeight="1" thickBot="1">
      <c r="A27" s="3820"/>
      <c r="B27" s="3821"/>
      <c r="C27" s="3821"/>
      <c r="D27" s="3821"/>
      <c r="E27" s="3821"/>
      <c r="F27" s="3821"/>
      <c r="G27" s="3827" t="s">
        <v>573</v>
      </c>
      <c r="H27" s="3827"/>
      <c r="I27" s="3833"/>
      <c r="J27" s="3833"/>
      <c r="K27" s="3833"/>
      <c r="L27" s="3833"/>
      <c r="M27" s="3833"/>
      <c r="N27" s="3833"/>
      <c r="O27" s="3833"/>
      <c r="P27" s="3833"/>
      <c r="Q27" s="3833"/>
      <c r="R27" s="3833"/>
      <c r="S27" s="3833"/>
      <c r="T27" s="3833"/>
      <c r="U27" s="3833"/>
      <c r="V27" s="3972" t="s">
        <v>574</v>
      </c>
      <c r="W27" s="3972"/>
      <c r="X27" s="3972"/>
      <c r="Y27" s="3972"/>
      <c r="Z27" s="3833"/>
      <c r="AA27" s="3833"/>
      <c r="AB27" s="3833"/>
      <c r="AC27" s="3833"/>
      <c r="AD27" s="3833"/>
      <c r="AE27" s="3833"/>
      <c r="AF27" s="3833"/>
      <c r="AG27" s="3833"/>
      <c r="AH27" s="2459" t="s">
        <v>49</v>
      </c>
      <c r="AI27" s="349"/>
      <c r="AJ27" s="638" t="s">
        <v>230</v>
      </c>
      <c r="AK27" s="639"/>
      <c r="AL27" s="642"/>
      <c r="AM27" s="2557">
        <v>7</v>
      </c>
      <c r="AN27" s="2541" t="s">
        <v>1056</v>
      </c>
      <c r="AO27" s="619"/>
      <c r="AP27" s="619"/>
      <c r="AQ27" s="1551"/>
      <c r="AR27" s="619"/>
      <c r="AS27" s="619"/>
      <c r="AT27" s="619"/>
      <c r="AU27" s="619"/>
      <c r="AV27" s="619"/>
      <c r="AX27" s="614">
        <f>LEN(様式5基!I27)</f>
        <v>0</v>
      </c>
    </row>
    <row r="28" spans="1:59" ht="18" customHeight="1" thickBot="1">
      <c r="A28" s="3661" t="s">
        <v>2411</v>
      </c>
      <c r="B28" s="3662"/>
      <c r="C28" s="3662"/>
      <c r="D28" s="3662"/>
      <c r="E28" s="3662"/>
      <c r="F28" s="3662"/>
      <c r="G28" s="3662"/>
      <c r="H28" s="3662"/>
      <c r="I28" s="3662"/>
      <c r="J28" s="3662"/>
      <c r="K28" s="3662"/>
      <c r="L28" s="3662"/>
      <c r="M28" s="3662"/>
      <c r="N28" s="3662"/>
      <c r="O28" s="3662"/>
      <c r="P28" s="3662"/>
      <c r="Q28" s="3662"/>
      <c r="R28" s="3662"/>
      <c r="S28" s="3662"/>
      <c r="T28" s="3662"/>
      <c r="U28" s="3662"/>
      <c r="V28" s="3662"/>
      <c r="W28" s="3662"/>
      <c r="X28" s="3662"/>
      <c r="Y28" s="3662"/>
      <c r="Z28" s="3662"/>
      <c r="AA28" s="3662"/>
      <c r="AB28" s="3662"/>
      <c r="AC28" s="3662"/>
      <c r="AD28" s="3662"/>
      <c r="AE28" s="3662"/>
      <c r="AF28" s="3662"/>
      <c r="AG28" s="3662"/>
      <c r="AH28" s="3662"/>
      <c r="AI28" s="1521"/>
      <c r="AJ28" s="3658" t="s">
        <v>2030</v>
      </c>
      <c r="AK28" s="3659"/>
      <c r="AL28" s="3660"/>
      <c r="AM28" s="2522"/>
      <c r="AN28" s="2541"/>
      <c r="AO28" s="619"/>
      <c r="AP28" s="619"/>
      <c r="AQ28" s="1551"/>
      <c r="AR28" s="619"/>
      <c r="AS28" s="619"/>
      <c r="AT28" s="619"/>
      <c r="AU28" s="619"/>
      <c r="AV28" s="619"/>
    </row>
    <row r="29" spans="1:59" ht="18" customHeight="1" thickBot="1">
      <c r="A29" s="3964" t="s">
        <v>2405</v>
      </c>
      <c r="B29" s="3965"/>
      <c r="C29" s="3965"/>
      <c r="D29" s="3965"/>
      <c r="E29" s="3965"/>
      <c r="F29" s="3965"/>
      <c r="G29" s="3965"/>
      <c r="H29" s="3965"/>
      <c r="I29" s="3965"/>
      <c r="J29" s="3965"/>
      <c r="K29" s="3965"/>
      <c r="L29" s="3965"/>
      <c r="M29" s="3965"/>
      <c r="N29" s="3965"/>
      <c r="O29" s="3965"/>
      <c r="P29" s="3965"/>
      <c r="Q29" s="3965"/>
      <c r="R29" s="3965"/>
      <c r="S29" s="3965"/>
      <c r="T29" s="3965"/>
      <c r="U29" s="3965"/>
      <c r="V29" s="3965"/>
      <c r="W29" s="3965"/>
      <c r="X29" s="3965"/>
      <c r="Y29" s="3965"/>
      <c r="Z29" s="3965"/>
      <c r="AA29" s="3965"/>
      <c r="AB29" s="3965"/>
      <c r="AC29" s="3965"/>
      <c r="AD29" s="3965"/>
      <c r="AE29" s="3965"/>
      <c r="AF29" s="3965"/>
      <c r="AG29" s="3965"/>
      <c r="AH29" s="3965"/>
      <c r="AI29" s="1521"/>
      <c r="AJ29" s="3658" t="s">
        <v>2030</v>
      </c>
      <c r="AK29" s="3659"/>
      <c r="AL29" s="3660"/>
      <c r="AM29" s="2522"/>
      <c r="AN29" s="2541"/>
      <c r="AO29" s="619"/>
      <c r="AP29" s="619"/>
      <c r="AQ29" s="1551"/>
      <c r="AR29" s="619"/>
      <c r="AS29" s="619"/>
      <c r="AT29" s="619"/>
      <c r="AU29" s="619"/>
      <c r="AV29" s="619"/>
    </row>
    <row r="30" spans="1:59" ht="18" customHeight="1" thickBot="1">
      <c r="A30" s="3945" t="s">
        <v>2406</v>
      </c>
      <c r="B30" s="3946"/>
      <c r="C30" s="3946"/>
      <c r="D30" s="3946"/>
      <c r="E30" s="3946"/>
      <c r="F30" s="3946"/>
      <c r="G30" s="3946"/>
      <c r="H30" s="3946"/>
      <c r="I30" s="3946"/>
      <c r="J30" s="3946"/>
      <c r="K30" s="3946"/>
      <c r="L30" s="3946"/>
      <c r="M30" s="3946"/>
      <c r="N30" s="3946"/>
      <c r="O30" s="3946"/>
      <c r="P30" s="3946"/>
      <c r="Q30" s="3946"/>
      <c r="R30" s="3946"/>
      <c r="S30" s="3946"/>
      <c r="T30" s="3946"/>
      <c r="U30" s="3946"/>
      <c r="V30" s="3946"/>
      <c r="W30" s="3946"/>
      <c r="X30" s="3946"/>
      <c r="Y30" s="3946"/>
      <c r="Z30" s="3946"/>
      <c r="AA30" s="3946"/>
      <c r="AB30" s="3946"/>
      <c r="AC30" s="3946"/>
      <c r="AD30" s="3946"/>
      <c r="AE30" s="3946"/>
      <c r="AF30" s="3946"/>
      <c r="AG30" s="3946"/>
      <c r="AH30" s="3946"/>
      <c r="AI30" s="1521"/>
      <c r="AJ30" s="3658" t="s">
        <v>2029</v>
      </c>
      <c r="AK30" s="3659"/>
      <c r="AL30" s="3660"/>
      <c r="AM30" s="2522"/>
      <c r="AN30" s="2541"/>
      <c r="AO30" s="619"/>
      <c r="AP30" s="619"/>
      <c r="AQ30" s="619"/>
      <c r="AR30" s="619"/>
      <c r="AS30" s="619"/>
      <c r="AT30" s="619"/>
      <c r="AU30" s="619"/>
      <c r="AV30" s="619"/>
    </row>
    <row r="31" spans="1:59" ht="30" customHeight="1">
      <c r="A31" s="3750" t="s">
        <v>575</v>
      </c>
      <c r="B31" s="3752" t="s">
        <v>515</v>
      </c>
      <c r="C31" s="3753"/>
      <c r="D31" s="3753"/>
      <c r="E31" s="3753"/>
      <c r="F31" s="3754"/>
      <c r="G31" s="3755"/>
      <c r="H31" s="3756"/>
      <c r="I31" s="3756"/>
      <c r="J31" s="3756"/>
      <c r="K31" s="3756"/>
      <c r="L31" s="3756"/>
      <c r="M31" s="3756"/>
      <c r="N31" s="3756"/>
      <c r="O31" s="3756"/>
      <c r="P31" s="3756"/>
      <c r="Q31" s="3756"/>
      <c r="R31" s="3756"/>
      <c r="S31" s="3756"/>
      <c r="T31" s="3756"/>
      <c r="U31" s="3756"/>
      <c r="V31" s="3756"/>
      <c r="W31" s="3756"/>
      <c r="X31" s="3756"/>
      <c r="Y31" s="3756"/>
      <c r="Z31" s="3756"/>
      <c r="AA31" s="3756"/>
      <c r="AB31" s="3756"/>
      <c r="AC31" s="3756"/>
      <c r="AD31" s="3756"/>
      <c r="AE31" s="3756"/>
      <c r="AF31" s="3756"/>
      <c r="AG31" s="3756"/>
      <c r="AH31" s="3756"/>
      <c r="AI31" s="3756"/>
      <c r="AJ31" s="3756"/>
      <c r="AK31" s="3756"/>
      <c r="AL31" s="3757"/>
      <c r="AM31" s="2521" t="s">
        <v>910</v>
      </c>
      <c r="AN31" s="3663" t="str">
        <f>LEN(様式5基!G31)&amp;" 文字 (全角最大250文字(半角不可))"</f>
        <v>0 文字 (全角最大250文字(半角不可))</v>
      </c>
      <c r="AO31" s="3664"/>
      <c r="AP31" s="3665"/>
      <c r="AQ31" s="1551"/>
      <c r="AR31" s="619"/>
      <c r="AS31" s="619"/>
      <c r="AT31" s="619"/>
      <c r="AU31" s="619"/>
      <c r="AV31" s="619"/>
      <c r="BA31" s="2080">
        <f>IF(AND(G31&lt;&gt;"",G8="○"),IFERROR(FIND("【企業実習促進】",UPPER(DBCS(G31))),0),100)</f>
        <v>100</v>
      </c>
      <c r="BB31" s="2080">
        <f>IF(AND(G31&lt;&gt;"",AI28="○"),IFERROR(FIND("【ＩＴ資格】",UPPER(DBCS(G31))),0),100)</f>
        <v>100</v>
      </c>
      <c r="BC31" s="2080">
        <f>IF(AND(G31&lt;&gt;"",AI29="○"),IFERROR(FIND("【ＷＥＢデザイン資格】",UPPER(DBCS(G31))),0),100)</f>
        <v>100</v>
      </c>
      <c r="BE31" s="2081">
        <f>IF(AND(G31&lt;&gt;"",G8&lt;&gt;"○"),IFERROR(FIND("【企業実習促進】",UPPER(DBCS(G31))),0),0)</f>
        <v>0</v>
      </c>
      <c r="BF31" s="2081">
        <f>IF(AND(G31&lt;&gt;"",AI28&lt;&gt;"○"),IFERROR(FIND("【ＩＴ資格】",UPPER(DBCS(G31))),0),0)</f>
        <v>0</v>
      </c>
      <c r="BG31" s="2081">
        <f>IF(AND(G31&lt;&gt;"",AI29&lt;&gt;"○"),IFERROR(FIND("【ＷＥＢデザイン資格】",UPPER(DBCS(G31))),0),0)</f>
        <v>0</v>
      </c>
    </row>
    <row r="32" spans="1:59" ht="15" customHeight="1" thickBot="1">
      <c r="A32" s="3750"/>
      <c r="B32" s="3758" t="s">
        <v>231</v>
      </c>
      <c r="C32" s="3733"/>
      <c r="D32" s="3733"/>
      <c r="E32" s="3733"/>
      <c r="F32" s="3733"/>
      <c r="G32" s="3733"/>
      <c r="H32" s="3733"/>
      <c r="I32" s="3733"/>
      <c r="J32" s="3733"/>
      <c r="K32" s="3759"/>
      <c r="L32" s="3733" t="s">
        <v>576</v>
      </c>
      <c r="M32" s="3733"/>
      <c r="N32" s="3733"/>
      <c r="O32" s="3733"/>
      <c r="P32" s="3733"/>
      <c r="Q32" s="3733"/>
      <c r="R32" s="3733"/>
      <c r="S32" s="3733"/>
      <c r="T32" s="3733"/>
      <c r="U32" s="3733"/>
      <c r="V32" s="3733"/>
      <c r="W32" s="3733"/>
      <c r="X32" s="3733"/>
      <c r="Y32" s="3733"/>
      <c r="Z32" s="3733"/>
      <c r="AA32" s="3733"/>
      <c r="AB32" s="3733"/>
      <c r="AC32" s="3733"/>
      <c r="AD32" s="3733"/>
      <c r="AE32" s="3733"/>
      <c r="AF32" s="3733"/>
      <c r="AG32" s="3733"/>
      <c r="AH32" s="3733"/>
      <c r="AI32" s="3733"/>
      <c r="AJ32" s="3808" t="s">
        <v>226</v>
      </c>
      <c r="AK32" s="3808"/>
      <c r="AL32" s="3809"/>
      <c r="AM32" s="2526"/>
      <c r="AN32" s="2548"/>
      <c r="AO32" s="2805" t="s">
        <v>1348</v>
      </c>
      <c r="AP32" s="619"/>
      <c r="AQ32" s="1551"/>
      <c r="AR32" s="619"/>
      <c r="AS32" s="619"/>
      <c r="AT32" s="619"/>
      <c r="AU32" s="619"/>
      <c r="AV32" s="619"/>
    </row>
    <row r="33" spans="1:48" ht="15" customHeight="1">
      <c r="A33" s="3750"/>
      <c r="B33" s="3891" t="s">
        <v>940</v>
      </c>
      <c r="C33" s="3894" t="s">
        <v>1000</v>
      </c>
      <c r="D33" s="3795"/>
      <c r="E33" s="3796"/>
      <c r="F33" s="3797"/>
      <c r="G33" s="3797"/>
      <c r="H33" s="3797"/>
      <c r="I33" s="3797"/>
      <c r="J33" s="3797"/>
      <c r="K33" s="3798"/>
      <c r="L33" s="3787"/>
      <c r="M33" s="3787"/>
      <c r="N33" s="3787"/>
      <c r="O33" s="3787"/>
      <c r="P33" s="3787"/>
      <c r="Q33" s="3787"/>
      <c r="R33" s="3787"/>
      <c r="S33" s="3787"/>
      <c r="T33" s="3787"/>
      <c r="U33" s="3787"/>
      <c r="V33" s="3787"/>
      <c r="W33" s="3787"/>
      <c r="X33" s="3787"/>
      <c r="Y33" s="3787"/>
      <c r="Z33" s="3787"/>
      <c r="AA33" s="3787"/>
      <c r="AB33" s="3787"/>
      <c r="AC33" s="3787"/>
      <c r="AD33" s="3787"/>
      <c r="AE33" s="3787"/>
      <c r="AF33" s="3787"/>
      <c r="AG33" s="3787"/>
      <c r="AH33" s="3787"/>
      <c r="AI33" s="3810"/>
      <c r="AJ33" s="3772"/>
      <c r="AK33" s="3772"/>
      <c r="AL33" s="3773"/>
      <c r="AM33" s="1538">
        <v>1</v>
      </c>
      <c r="AN33" s="2541"/>
      <c r="AO33" s="1062" t="s">
        <v>1320</v>
      </c>
      <c r="AP33" s="619"/>
      <c r="AQ33" s="1551"/>
      <c r="AR33" s="619"/>
      <c r="AS33" s="619"/>
      <c r="AT33" s="619"/>
      <c r="AU33" s="619"/>
      <c r="AV33" s="619"/>
    </row>
    <row r="34" spans="1:48" ht="15" customHeight="1">
      <c r="A34" s="3750"/>
      <c r="B34" s="3892"/>
      <c r="C34" s="3895"/>
      <c r="D34" s="3780"/>
      <c r="E34" s="3781"/>
      <c r="F34" s="3782"/>
      <c r="G34" s="3782"/>
      <c r="H34" s="3782"/>
      <c r="I34" s="3782"/>
      <c r="J34" s="3782"/>
      <c r="K34" s="3783"/>
      <c r="L34" s="3703"/>
      <c r="M34" s="3703"/>
      <c r="N34" s="3703"/>
      <c r="O34" s="3703"/>
      <c r="P34" s="3703"/>
      <c r="Q34" s="3703"/>
      <c r="R34" s="3703"/>
      <c r="S34" s="3703"/>
      <c r="T34" s="3703"/>
      <c r="U34" s="3703"/>
      <c r="V34" s="3703"/>
      <c r="W34" s="3703"/>
      <c r="X34" s="3703"/>
      <c r="Y34" s="3703"/>
      <c r="Z34" s="3703"/>
      <c r="AA34" s="3703"/>
      <c r="AB34" s="3703"/>
      <c r="AC34" s="3703"/>
      <c r="AD34" s="3703"/>
      <c r="AE34" s="3703"/>
      <c r="AF34" s="3703"/>
      <c r="AG34" s="3703"/>
      <c r="AH34" s="3703"/>
      <c r="AI34" s="3704"/>
      <c r="AJ34" s="3686"/>
      <c r="AK34" s="3686"/>
      <c r="AL34" s="3687"/>
      <c r="AM34" s="1538">
        <v>2</v>
      </c>
      <c r="AN34" s="2541"/>
      <c r="AO34" s="1063" t="str">
        <f>COUNTA(D33:K39)&amp;"科目　"&amp;COUNTA(L33:AI39)&amp;"行使用"</f>
        <v>0科目　0行使用</v>
      </c>
      <c r="AP34" s="619"/>
      <c r="AQ34" s="1551"/>
      <c r="AR34" s="619"/>
      <c r="AS34" s="619"/>
      <c r="AT34" s="619"/>
      <c r="AU34" s="619"/>
      <c r="AV34" s="619"/>
    </row>
    <row r="35" spans="1:48" ht="15" customHeight="1">
      <c r="A35" s="3750"/>
      <c r="B35" s="3892"/>
      <c r="C35" s="3895"/>
      <c r="D35" s="3780"/>
      <c r="E35" s="3781"/>
      <c r="F35" s="3782"/>
      <c r="G35" s="3782"/>
      <c r="H35" s="3782"/>
      <c r="I35" s="3782"/>
      <c r="J35" s="3782"/>
      <c r="K35" s="3783"/>
      <c r="L35" s="3703"/>
      <c r="M35" s="3703"/>
      <c r="N35" s="3703"/>
      <c r="O35" s="3703"/>
      <c r="P35" s="3703"/>
      <c r="Q35" s="3703"/>
      <c r="R35" s="3703"/>
      <c r="S35" s="3703"/>
      <c r="T35" s="3703"/>
      <c r="U35" s="3703"/>
      <c r="V35" s="3703"/>
      <c r="W35" s="3703"/>
      <c r="X35" s="3703"/>
      <c r="Y35" s="3703"/>
      <c r="Z35" s="3703"/>
      <c r="AA35" s="3703"/>
      <c r="AB35" s="3703"/>
      <c r="AC35" s="3703"/>
      <c r="AD35" s="3703"/>
      <c r="AE35" s="3703"/>
      <c r="AF35" s="3703"/>
      <c r="AG35" s="3703"/>
      <c r="AH35" s="3703"/>
      <c r="AI35" s="3704"/>
      <c r="AJ35" s="3686"/>
      <c r="AK35" s="3686"/>
      <c r="AL35" s="3687"/>
      <c r="AM35" s="1538">
        <v>3</v>
      </c>
      <c r="AN35" s="2541"/>
      <c r="AO35" s="619"/>
      <c r="AP35" s="619"/>
      <c r="AQ35" s="1551"/>
      <c r="AR35" s="619"/>
      <c r="AS35" s="619"/>
      <c r="AT35" s="619"/>
      <c r="AU35" s="619"/>
      <c r="AV35" s="619"/>
    </row>
    <row r="36" spans="1:48" ht="15" customHeight="1">
      <c r="A36" s="3750"/>
      <c r="B36" s="3892"/>
      <c r="C36" s="3895"/>
      <c r="D36" s="3780"/>
      <c r="E36" s="3781"/>
      <c r="F36" s="3782"/>
      <c r="G36" s="3782"/>
      <c r="H36" s="3782"/>
      <c r="I36" s="3782"/>
      <c r="J36" s="3782"/>
      <c r="K36" s="3783"/>
      <c r="L36" s="3703"/>
      <c r="M36" s="3703"/>
      <c r="N36" s="3703"/>
      <c r="O36" s="3703"/>
      <c r="P36" s="3703"/>
      <c r="Q36" s="3703"/>
      <c r="R36" s="3703"/>
      <c r="S36" s="3703"/>
      <c r="T36" s="3703"/>
      <c r="U36" s="3703"/>
      <c r="V36" s="3703"/>
      <c r="W36" s="3703"/>
      <c r="X36" s="3703"/>
      <c r="Y36" s="3703"/>
      <c r="Z36" s="3703"/>
      <c r="AA36" s="3703"/>
      <c r="AB36" s="3703"/>
      <c r="AC36" s="3703"/>
      <c r="AD36" s="3703"/>
      <c r="AE36" s="3703"/>
      <c r="AF36" s="3703"/>
      <c r="AG36" s="3703"/>
      <c r="AH36" s="3703"/>
      <c r="AI36" s="3704"/>
      <c r="AJ36" s="3686"/>
      <c r="AK36" s="3686"/>
      <c r="AL36" s="3687"/>
      <c r="AM36" s="1539">
        <v>4</v>
      </c>
      <c r="AN36" s="2550" t="s">
        <v>1055</v>
      </c>
      <c r="AO36" s="619"/>
      <c r="AP36" s="619"/>
      <c r="AQ36" s="1551"/>
      <c r="AR36" s="619"/>
      <c r="AS36" s="619"/>
      <c r="AT36" s="619"/>
      <c r="AU36" s="619"/>
      <c r="AV36" s="619"/>
    </row>
    <row r="37" spans="1:48" ht="15" hidden="1" customHeight="1">
      <c r="A37" s="3750"/>
      <c r="B37" s="3892"/>
      <c r="C37" s="3895"/>
      <c r="D37" s="3780"/>
      <c r="E37" s="3781"/>
      <c r="F37" s="3782"/>
      <c r="G37" s="3782"/>
      <c r="H37" s="3782"/>
      <c r="I37" s="3782"/>
      <c r="J37" s="3782"/>
      <c r="K37" s="3783"/>
      <c r="L37" s="3703"/>
      <c r="M37" s="3703"/>
      <c r="N37" s="3703"/>
      <c r="O37" s="3703"/>
      <c r="P37" s="3703"/>
      <c r="Q37" s="3703"/>
      <c r="R37" s="3703"/>
      <c r="S37" s="3703"/>
      <c r="T37" s="3703"/>
      <c r="U37" s="3703"/>
      <c r="V37" s="3703"/>
      <c r="W37" s="3703"/>
      <c r="X37" s="3703"/>
      <c r="Y37" s="3703"/>
      <c r="Z37" s="3703"/>
      <c r="AA37" s="3703"/>
      <c r="AB37" s="3703"/>
      <c r="AC37" s="3703"/>
      <c r="AD37" s="3703"/>
      <c r="AE37" s="3703"/>
      <c r="AF37" s="3703"/>
      <c r="AG37" s="3703"/>
      <c r="AH37" s="3703"/>
      <c r="AI37" s="3704"/>
      <c r="AJ37" s="3686"/>
      <c r="AK37" s="3686"/>
      <c r="AL37" s="3687"/>
      <c r="AM37" s="1538">
        <v>5</v>
      </c>
      <c r="AN37" s="2550"/>
      <c r="AO37" s="619"/>
      <c r="AP37" s="619"/>
      <c r="AQ37" s="1551"/>
      <c r="AR37" s="619"/>
      <c r="AS37" s="619"/>
      <c r="AT37" s="619"/>
      <c r="AU37" s="619"/>
      <c r="AV37" s="619"/>
    </row>
    <row r="38" spans="1:48" ht="15" hidden="1" customHeight="1">
      <c r="A38" s="3750"/>
      <c r="B38" s="3892"/>
      <c r="C38" s="3895"/>
      <c r="D38" s="3780"/>
      <c r="E38" s="3781"/>
      <c r="F38" s="3782"/>
      <c r="G38" s="3782"/>
      <c r="H38" s="3782"/>
      <c r="I38" s="3782"/>
      <c r="J38" s="3782"/>
      <c r="K38" s="3783"/>
      <c r="L38" s="3703"/>
      <c r="M38" s="3703"/>
      <c r="N38" s="3703"/>
      <c r="O38" s="3703"/>
      <c r="P38" s="3703"/>
      <c r="Q38" s="3703"/>
      <c r="R38" s="3703"/>
      <c r="S38" s="3703"/>
      <c r="T38" s="3703"/>
      <c r="U38" s="3703"/>
      <c r="V38" s="3703"/>
      <c r="W38" s="3703"/>
      <c r="X38" s="3703"/>
      <c r="Y38" s="3703"/>
      <c r="Z38" s="3703"/>
      <c r="AA38" s="3703"/>
      <c r="AB38" s="3703"/>
      <c r="AC38" s="3703"/>
      <c r="AD38" s="3703"/>
      <c r="AE38" s="3703"/>
      <c r="AF38" s="3703"/>
      <c r="AG38" s="3703"/>
      <c r="AH38" s="3703"/>
      <c r="AI38" s="3704"/>
      <c r="AJ38" s="3686"/>
      <c r="AK38" s="3686"/>
      <c r="AL38" s="3687"/>
      <c r="AM38" s="1538">
        <v>6</v>
      </c>
      <c r="AN38" s="2550"/>
      <c r="AO38" s="619"/>
      <c r="AP38" s="619"/>
      <c r="AQ38" s="1551"/>
      <c r="AR38" s="619"/>
      <c r="AS38" s="619"/>
      <c r="AT38" s="619"/>
      <c r="AU38" s="619"/>
      <c r="AV38" s="619"/>
    </row>
    <row r="39" spans="1:48" ht="15" customHeight="1">
      <c r="A39" s="3750"/>
      <c r="B39" s="3892"/>
      <c r="C39" s="3896"/>
      <c r="D39" s="3799"/>
      <c r="E39" s="3800"/>
      <c r="F39" s="3801"/>
      <c r="G39" s="3801"/>
      <c r="H39" s="3801"/>
      <c r="I39" s="3801"/>
      <c r="J39" s="3801"/>
      <c r="K39" s="3802"/>
      <c r="L39" s="3788"/>
      <c r="M39" s="3788"/>
      <c r="N39" s="3788"/>
      <c r="O39" s="3788"/>
      <c r="P39" s="3788"/>
      <c r="Q39" s="3788"/>
      <c r="R39" s="3788"/>
      <c r="S39" s="3788"/>
      <c r="T39" s="3788"/>
      <c r="U39" s="3788"/>
      <c r="V39" s="3788"/>
      <c r="W39" s="3788"/>
      <c r="X39" s="3788"/>
      <c r="Y39" s="3788"/>
      <c r="Z39" s="3788"/>
      <c r="AA39" s="3788"/>
      <c r="AB39" s="3788"/>
      <c r="AC39" s="3788"/>
      <c r="AD39" s="3788"/>
      <c r="AE39" s="3788"/>
      <c r="AF39" s="3788"/>
      <c r="AG39" s="3788"/>
      <c r="AH39" s="3788"/>
      <c r="AI39" s="3789"/>
      <c r="AJ39" s="3790"/>
      <c r="AK39" s="3790"/>
      <c r="AL39" s="3791"/>
      <c r="AM39" s="1539">
        <v>7</v>
      </c>
      <c r="AN39" s="2550" t="s">
        <v>1056</v>
      </c>
      <c r="AO39" s="619"/>
      <c r="AP39" s="619"/>
      <c r="AQ39" s="1551"/>
      <c r="AR39" s="619"/>
      <c r="AS39" s="619"/>
      <c r="AT39" s="619"/>
      <c r="AU39" s="619"/>
      <c r="AV39" s="619"/>
    </row>
    <row r="40" spans="1:48" ht="16.7" customHeight="1">
      <c r="A40" s="3750"/>
      <c r="B40" s="3892"/>
      <c r="C40" s="3805" t="s">
        <v>1887</v>
      </c>
      <c r="D40" s="3795"/>
      <c r="E40" s="3796"/>
      <c r="F40" s="3797"/>
      <c r="G40" s="3797"/>
      <c r="H40" s="3797"/>
      <c r="I40" s="3797"/>
      <c r="J40" s="3797"/>
      <c r="K40" s="3798"/>
      <c r="L40" s="3787"/>
      <c r="M40" s="3787"/>
      <c r="N40" s="3787"/>
      <c r="O40" s="3787"/>
      <c r="P40" s="3787"/>
      <c r="Q40" s="3787"/>
      <c r="R40" s="3787"/>
      <c r="S40" s="3787"/>
      <c r="T40" s="3787"/>
      <c r="U40" s="3787"/>
      <c r="V40" s="3787"/>
      <c r="W40" s="3787"/>
      <c r="X40" s="3787"/>
      <c r="Y40" s="3787"/>
      <c r="Z40" s="3787"/>
      <c r="AA40" s="3787"/>
      <c r="AB40" s="3787"/>
      <c r="AC40" s="3787"/>
      <c r="AD40" s="3787"/>
      <c r="AE40" s="3787"/>
      <c r="AF40" s="3787"/>
      <c r="AG40" s="3787"/>
      <c r="AH40" s="3787"/>
      <c r="AI40" s="3787"/>
      <c r="AJ40" s="3772"/>
      <c r="AK40" s="3772"/>
      <c r="AL40" s="3773"/>
      <c r="AM40" s="1539">
        <v>8</v>
      </c>
      <c r="AN40" s="2550" t="s">
        <v>1055</v>
      </c>
      <c r="AO40" s="1062" t="s">
        <v>1321</v>
      </c>
      <c r="AP40" s="619"/>
      <c r="AQ40" s="1551"/>
      <c r="AR40" s="619"/>
      <c r="AS40" s="619"/>
      <c r="AT40" s="619"/>
      <c r="AU40" s="619"/>
      <c r="AV40" s="619"/>
    </row>
    <row r="41" spans="1:48" ht="16.7" hidden="1" customHeight="1">
      <c r="A41" s="3750"/>
      <c r="B41" s="3892"/>
      <c r="C41" s="3806"/>
      <c r="D41" s="3780"/>
      <c r="E41" s="3781"/>
      <c r="F41" s="3782"/>
      <c r="G41" s="3782"/>
      <c r="H41" s="3782"/>
      <c r="I41" s="3782"/>
      <c r="J41" s="3782"/>
      <c r="K41" s="3783"/>
      <c r="L41" s="3703"/>
      <c r="M41" s="3703"/>
      <c r="N41" s="3703"/>
      <c r="O41" s="3703"/>
      <c r="P41" s="3703"/>
      <c r="Q41" s="3703"/>
      <c r="R41" s="3703"/>
      <c r="S41" s="3703"/>
      <c r="T41" s="3703"/>
      <c r="U41" s="3703"/>
      <c r="V41" s="3703"/>
      <c r="W41" s="3703"/>
      <c r="X41" s="3703"/>
      <c r="Y41" s="3703"/>
      <c r="Z41" s="3703"/>
      <c r="AA41" s="3703"/>
      <c r="AB41" s="3703"/>
      <c r="AC41" s="3703"/>
      <c r="AD41" s="3703"/>
      <c r="AE41" s="3703"/>
      <c r="AF41" s="3703"/>
      <c r="AG41" s="3703"/>
      <c r="AH41" s="3703"/>
      <c r="AI41" s="3703"/>
      <c r="AJ41" s="3686"/>
      <c r="AK41" s="3686"/>
      <c r="AL41" s="3687"/>
      <c r="AM41" s="1538">
        <v>9</v>
      </c>
      <c r="AN41" s="2550"/>
      <c r="AO41" s="619"/>
      <c r="AP41" s="619"/>
      <c r="AQ41" s="1551"/>
      <c r="AR41" s="619"/>
      <c r="AS41" s="619"/>
      <c r="AT41" s="619"/>
      <c r="AU41" s="619"/>
      <c r="AV41" s="619"/>
    </row>
    <row r="42" spans="1:48" ht="16.7" hidden="1" customHeight="1">
      <c r="A42" s="3750"/>
      <c r="B42" s="3892"/>
      <c r="C42" s="3806"/>
      <c r="D42" s="3780"/>
      <c r="E42" s="3781"/>
      <c r="F42" s="3782"/>
      <c r="G42" s="3782"/>
      <c r="H42" s="3782"/>
      <c r="I42" s="3782"/>
      <c r="J42" s="3782"/>
      <c r="K42" s="3783"/>
      <c r="L42" s="3703"/>
      <c r="M42" s="3703"/>
      <c r="N42" s="3703"/>
      <c r="O42" s="3703"/>
      <c r="P42" s="3703"/>
      <c r="Q42" s="3703"/>
      <c r="R42" s="3703"/>
      <c r="S42" s="3703"/>
      <c r="T42" s="3703"/>
      <c r="U42" s="3703"/>
      <c r="V42" s="3703"/>
      <c r="W42" s="3703"/>
      <c r="X42" s="3703"/>
      <c r="Y42" s="3703"/>
      <c r="Z42" s="3703"/>
      <c r="AA42" s="3703"/>
      <c r="AB42" s="3703"/>
      <c r="AC42" s="3703"/>
      <c r="AD42" s="3703"/>
      <c r="AE42" s="3703"/>
      <c r="AF42" s="3703"/>
      <c r="AG42" s="3703"/>
      <c r="AH42" s="3703"/>
      <c r="AI42" s="3703"/>
      <c r="AJ42" s="3686"/>
      <c r="AK42" s="3686"/>
      <c r="AL42" s="3687"/>
      <c r="AM42" s="1538">
        <v>10</v>
      </c>
      <c r="AN42" s="2550"/>
      <c r="AO42" s="1064"/>
      <c r="AP42" s="619"/>
      <c r="AQ42" s="1551"/>
      <c r="AR42" s="619"/>
      <c r="AS42" s="619"/>
      <c r="AT42" s="619"/>
      <c r="AU42" s="619"/>
      <c r="AV42" s="619"/>
    </row>
    <row r="43" spans="1:48" ht="16.7" customHeight="1">
      <c r="A43" s="3750"/>
      <c r="B43" s="3892"/>
      <c r="C43" s="3807"/>
      <c r="D43" s="3799"/>
      <c r="E43" s="3800"/>
      <c r="F43" s="3801"/>
      <c r="G43" s="3801"/>
      <c r="H43" s="3801"/>
      <c r="I43" s="3801"/>
      <c r="J43" s="3801"/>
      <c r="K43" s="3802"/>
      <c r="L43" s="3784"/>
      <c r="M43" s="3784"/>
      <c r="N43" s="3784"/>
      <c r="O43" s="3784"/>
      <c r="P43" s="3784"/>
      <c r="Q43" s="3784"/>
      <c r="R43" s="3784"/>
      <c r="S43" s="3784"/>
      <c r="T43" s="3784"/>
      <c r="U43" s="3784"/>
      <c r="V43" s="3784"/>
      <c r="W43" s="3784"/>
      <c r="X43" s="3784"/>
      <c r="Y43" s="3784"/>
      <c r="Z43" s="3784"/>
      <c r="AA43" s="3784"/>
      <c r="AB43" s="3784"/>
      <c r="AC43" s="3784"/>
      <c r="AD43" s="3784"/>
      <c r="AE43" s="3784"/>
      <c r="AF43" s="3784"/>
      <c r="AG43" s="3784"/>
      <c r="AH43" s="3784"/>
      <c r="AI43" s="3784"/>
      <c r="AJ43" s="3691"/>
      <c r="AK43" s="3691"/>
      <c r="AL43" s="3692"/>
      <c r="AM43" s="1539">
        <v>11</v>
      </c>
      <c r="AN43" s="2550" t="s">
        <v>1056</v>
      </c>
      <c r="AO43" s="1063" t="str">
        <f>COUNTA(D40:K43)&amp;"科目　"&amp;COUNTA(L40:AI43)&amp;"行使用"</f>
        <v>0科目　0行使用</v>
      </c>
      <c r="AP43" s="619"/>
      <c r="AQ43" s="1551"/>
      <c r="AR43" s="619"/>
      <c r="AS43" s="619"/>
      <c r="AT43" s="619"/>
      <c r="AU43" s="619"/>
      <c r="AV43" s="619"/>
    </row>
    <row r="44" spans="1:48" ht="15" customHeight="1">
      <c r="A44" s="3750"/>
      <c r="B44" s="3892"/>
      <c r="C44" s="3792" t="s">
        <v>958</v>
      </c>
      <c r="D44" s="3795"/>
      <c r="E44" s="3796"/>
      <c r="F44" s="3797"/>
      <c r="G44" s="3797"/>
      <c r="H44" s="3797"/>
      <c r="I44" s="3797"/>
      <c r="J44" s="3797"/>
      <c r="K44" s="3798"/>
      <c r="L44" s="3785"/>
      <c r="M44" s="3785"/>
      <c r="N44" s="3785"/>
      <c r="O44" s="3785"/>
      <c r="P44" s="3785"/>
      <c r="Q44" s="3785"/>
      <c r="R44" s="3785"/>
      <c r="S44" s="3785"/>
      <c r="T44" s="3785"/>
      <c r="U44" s="3785"/>
      <c r="V44" s="3785"/>
      <c r="W44" s="3785"/>
      <c r="X44" s="3785"/>
      <c r="Y44" s="3785"/>
      <c r="Z44" s="3785"/>
      <c r="AA44" s="3785"/>
      <c r="AB44" s="3785"/>
      <c r="AC44" s="3785"/>
      <c r="AD44" s="3785"/>
      <c r="AE44" s="3785"/>
      <c r="AF44" s="3785"/>
      <c r="AG44" s="3785"/>
      <c r="AH44" s="3785"/>
      <c r="AI44" s="3786"/>
      <c r="AJ44" s="3803"/>
      <c r="AK44" s="3803"/>
      <c r="AL44" s="3804"/>
      <c r="AM44" s="1538">
        <v>12</v>
      </c>
      <c r="AN44" s="2550"/>
      <c r="AO44" s="1062" t="s">
        <v>1322</v>
      </c>
      <c r="AP44" s="619"/>
      <c r="AQ44" s="1551"/>
      <c r="AR44" s="619"/>
      <c r="AS44" s="619"/>
      <c r="AT44" s="619"/>
      <c r="AU44" s="619"/>
      <c r="AV44" s="619"/>
    </row>
    <row r="45" spans="1:48" ht="15" customHeight="1">
      <c r="A45" s="3750"/>
      <c r="B45" s="3892"/>
      <c r="C45" s="3793"/>
      <c r="D45" s="3780"/>
      <c r="E45" s="3781"/>
      <c r="F45" s="3782"/>
      <c r="G45" s="3782"/>
      <c r="H45" s="3782"/>
      <c r="I45" s="3782"/>
      <c r="J45" s="3782"/>
      <c r="K45" s="3783"/>
      <c r="L45" s="3703"/>
      <c r="M45" s="3703"/>
      <c r="N45" s="3703"/>
      <c r="O45" s="3703"/>
      <c r="P45" s="3703"/>
      <c r="Q45" s="3703"/>
      <c r="R45" s="3703"/>
      <c r="S45" s="3703"/>
      <c r="T45" s="3703"/>
      <c r="U45" s="3703"/>
      <c r="V45" s="3703"/>
      <c r="W45" s="3703"/>
      <c r="X45" s="3703"/>
      <c r="Y45" s="3703"/>
      <c r="Z45" s="3703"/>
      <c r="AA45" s="3703"/>
      <c r="AB45" s="3703"/>
      <c r="AC45" s="3703"/>
      <c r="AD45" s="3703"/>
      <c r="AE45" s="3703"/>
      <c r="AF45" s="3703"/>
      <c r="AG45" s="3703"/>
      <c r="AH45" s="3703"/>
      <c r="AI45" s="3704"/>
      <c r="AJ45" s="3686"/>
      <c r="AK45" s="3686"/>
      <c r="AL45" s="3687"/>
      <c r="AM45" s="1538">
        <v>13</v>
      </c>
      <c r="AN45" s="2550"/>
      <c r="AO45" s="1063" t="str">
        <f>COUNTA(D44:K49)&amp;"科目　"&amp;COUNTA(L44:AI49)&amp;"行使用"</f>
        <v>0科目　0行使用</v>
      </c>
      <c r="AP45" s="619"/>
      <c r="AQ45" s="1551"/>
      <c r="AR45" s="619"/>
      <c r="AS45" s="619"/>
      <c r="AT45" s="619"/>
      <c r="AU45" s="619"/>
      <c r="AV45" s="619"/>
    </row>
    <row r="46" spans="1:48" ht="15" customHeight="1">
      <c r="A46" s="3750"/>
      <c r="B46" s="3892"/>
      <c r="C46" s="3793"/>
      <c r="D46" s="3780"/>
      <c r="E46" s="3781"/>
      <c r="F46" s="3782"/>
      <c r="G46" s="3782"/>
      <c r="H46" s="3782"/>
      <c r="I46" s="3782"/>
      <c r="J46" s="3782"/>
      <c r="K46" s="3783"/>
      <c r="L46" s="3703"/>
      <c r="M46" s="3703"/>
      <c r="N46" s="3703"/>
      <c r="O46" s="3703"/>
      <c r="P46" s="3703"/>
      <c r="Q46" s="3703"/>
      <c r="R46" s="3703"/>
      <c r="S46" s="3703"/>
      <c r="T46" s="3703"/>
      <c r="U46" s="3703"/>
      <c r="V46" s="3703"/>
      <c r="W46" s="3703"/>
      <c r="X46" s="3703"/>
      <c r="Y46" s="3703"/>
      <c r="Z46" s="3703"/>
      <c r="AA46" s="3703"/>
      <c r="AB46" s="3703"/>
      <c r="AC46" s="3703"/>
      <c r="AD46" s="3703"/>
      <c r="AE46" s="3703"/>
      <c r="AF46" s="3703"/>
      <c r="AG46" s="3703"/>
      <c r="AH46" s="3703"/>
      <c r="AI46" s="3704"/>
      <c r="AJ46" s="3686"/>
      <c r="AK46" s="3686"/>
      <c r="AL46" s="3687"/>
      <c r="AM46" s="1538">
        <v>14</v>
      </c>
      <c r="AN46" s="2550"/>
      <c r="AO46" s="619"/>
      <c r="AP46" s="619"/>
      <c r="AQ46" s="1551"/>
      <c r="AR46" s="619"/>
      <c r="AS46" s="619"/>
      <c r="AT46" s="619"/>
      <c r="AU46" s="619"/>
      <c r="AV46" s="619"/>
    </row>
    <row r="47" spans="1:48" ht="15" customHeight="1">
      <c r="A47" s="3750"/>
      <c r="B47" s="3892"/>
      <c r="C47" s="3793"/>
      <c r="D47" s="3780"/>
      <c r="E47" s="3781"/>
      <c r="F47" s="3782"/>
      <c r="G47" s="3782"/>
      <c r="H47" s="3782"/>
      <c r="I47" s="3782"/>
      <c r="J47" s="3782"/>
      <c r="K47" s="3783"/>
      <c r="L47" s="3703"/>
      <c r="M47" s="3703"/>
      <c r="N47" s="3703"/>
      <c r="O47" s="3703"/>
      <c r="P47" s="3703"/>
      <c r="Q47" s="3703"/>
      <c r="R47" s="3703"/>
      <c r="S47" s="3703"/>
      <c r="T47" s="3703"/>
      <c r="U47" s="3703"/>
      <c r="V47" s="3703"/>
      <c r="W47" s="3703"/>
      <c r="X47" s="3703"/>
      <c r="Y47" s="3703"/>
      <c r="Z47" s="3703"/>
      <c r="AA47" s="3703"/>
      <c r="AB47" s="3703"/>
      <c r="AC47" s="3703"/>
      <c r="AD47" s="3703"/>
      <c r="AE47" s="3703"/>
      <c r="AF47" s="3703"/>
      <c r="AG47" s="3703"/>
      <c r="AH47" s="3703"/>
      <c r="AI47" s="3704"/>
      <c r="AJ47" s="3686"/>
      <c r="AK47" s="3686"/>
      <c r="AL47" s="3687"/>
      <c r="AM47" s="1539">
        <v>15</v>
      </c>
      <c r="AN47" s="2550" t="s">
        <v>1055</v>
      </c>
      <c r="AO47" s="619"/>
      <c r="AP47" s="619"/>
      <c r="AQ47" s="1551"/>
      <c r="AR47" s="619"/>
      <c r="AS47" s="619"/>
      <c r="AT47" s="619"/>
      <c r="AU47" s="619"/>
      <c r="AV47" s="619"/>
    </row>
    <row r="48" spans="1:48" ht="15" hidden="1" customHeight="1">
      <c r="A48" s="3750"/>
      <c r="B48" s="3892"/>
      <c r="C48" s="3793"/>
      <c r="D48" s="3780"/>
      <c r="E48" s="3781"/>
      <c r="F48" s="3782"/>
      <c r="G48" s="3782"/>
      <c r="H48" s="3782"/>
      <c r="I48" s="3782"/>
      <c r="J48" s="3782"/>
      <c r="K48" s="3783"/>
      <c r="L48" s="3703"/>
      <c r="M48" s="3703"/>
      <c r="N48" s="3703"/>
      <c r="O48" s="3703"/>
      <c r="P48" s="3703"/>
      <c r="Q48" s="3703"/>
      <c r="R48" s="3703"/>
      <c r="S48" s="3703"/>
      <c r="T48" s="3703"/>
      <c r="U48" s="3703"/>
      <c r="V48" s="3703"/>
      <c r="W48" s="3703"/>
      <c r="X48" s="3703"/>
      <c r="Y48" s="3703"/>
      <c r="Z48" s="3703"/>
      <c r="AA48" s="3703"/>
      <c r="AB48" s="3703"/>
      <c r="AC48" s="3703"/>
      <c r="AD48" s="3703"/>
      <c r="AE48" s="3703"/>
      <c r="AF48" s="3703"/>
      <c r="AG48" s="3703"/>
      <c r="AH48" s="3703"/>
      <c r="AI48" s="3704"/>
      <c r="AJ48" s="3686"/>
      <c r="AK48" s="3686"/>
      <c r="AL48" s="3687"/>
      <c r="AM48" s="1538">
        <v>16</v>
      </c>
      <c r="AN48" s="2550"/>
      <c r="AO48" s="619"/>
      <c r="AP48" s="619"/>
      <c r="AQ48" s="1551"/>
      <c r="AR48" s="619"/>
      <c r="AS48" s="619"/>
      <c r="AT48" s="619"/>
      <c r="AU48" s="619"/>
      <c r="AV48" s="619"/>
    </row>
    <row r="49" spans="1:48" ht="15" customHeight="1">
      <c r="A49" s="3750"/>
      <c r="B49" s="3892"/>
      <c r="C49" s="3794"/>
      <c r="D49" s="3799"/>
      <c r="E49" s="3800"/>
      <c r="F49" s="3801"/>
      <c r="G49" s="3801"/>
      <c r="H49" s="3801"/>
      <c r="I49" s="3801"/>
      <c r="J49" s="3801"/>
      <c r="K49" s="3802"/>
      <c r="L49" s="3788"/>
      <c r="M49" s="3788"/>
      <c r="N49" s="3788"/>
      <c r="O49" s="3788"/>
      <c r="P49" s="3788"/>
      <c r="Q49" s="3788"/>
      <c r="R49" s="3788"/>
      <c r="S49" s="3788"/>
      <c r="T49" s="3788"/>
      <c r="U49" s="3788"/>
      <c r="V49" s="3788"/>
      <c r="W49" s="3788"/>
      <c r="X49" s="3788"/>
      <c r="Y49" s="3788"/>
      <c r="Z49" s="3788"/>
      <c r="AA49" s="3788"/>
      <c r="AB49" s="3788"/>
      <c r="AC49" s="3788"/>
      <c r="AD49" s="3788"/>
      <c r="AE49" s="3788"/>
      <c r="AF49" s="3788"/>
      <c r="AG49" s="3788"/>
      <c r="AH49" s="3788"/>
      <c r="AI49" s="3789"/>
      <c r="AJ49" s="3790"/>
      <c r="AK49" s="3790"/>
      <c r="AL49" s="3791"/>
      <c r="AM49" s="1539">
        <v>17</v>
      </c>
      <c r="AN49" s="2550" t="s">
        <v>1056</v>
      </c>
      <c r="AO49" s="619"/>
      <c r="AP49" s="619"/>
      <c r="AQ49" s="1551"/>
      <c r="AR49" s="619"/>
      <c r="AS49" s="619"/>
      <c r="AT49" s="619"/>
      <c r="AU49" s="619"/>
      <c r="AV49" s="619"/>
    </row>
    <row r="50" spans="1:48" ht="15" customHeight="1">
      <c r="A50" s="3750"/>
      <c r="B50" s="3892"/>
      <c r="C50" s="3792" t="s">
        <v>959</v>
      </c>
      <c r="D50" s="3795"/>
      <c r="E50" s="3796"/>
      <c r="F50" s="3797"/>
      <c r="G50" s="3797"/>
      <c r="H50" s="3797"/>
      <c r="I50" s="3797"/>
      <c r="J50" s="3797"/>
      <c r="K50" s="3798"/>
      <c r="L50" s="3787"/>
      <c r="M50" s="3787"/>
      <c r="N50" s="3787"/>
      <c r="O50" s="3787"/>
      <c r="P50" s="3787"/>
      <c r="Q50" s="3787"/>
      <c r="R50" s="3787"/>
      <c r="S50" s="3787"/>
      <c r="T50" s="3787"/>
      <c r="U50" s="3787"/>
      <c r="V50" s="3787"/>
      <c r="W50" s="3787"/>
      <c r="X50" s="3787"/>
      <c r="Y50" s="3787"/>
      <c r="Z50" s="3787"/>
      <c r="AA50" s="3787"/>
      <c r="AB50" s="3787"/>
      <c r="AC50" s="3787"/>
      <c r="AD50" s="3787"/>
      <c r="AE50" s="3787"/>
      <c r="AF50" s="3787"/>
      <c r="AG50" s="3787"/>
      <c r="AH50" s="3787"/>
      <c r="AI50" s="3787"/>
      <c r="AJ50" s="3772"/>
      <c r="AK50" s="3772"/>
      <c r="AL50" s="3773"/>
      <c r="AM50" s="1538">
        <v>18</v>
      </c>
      <c r="AN50" s="2550"/>
      <c r="AO50" s="1062" t="s">
        <v>1323</v>
      </c>
      <c r="AP50" s="619"/>
      <c r="AQ50" s="1551"/>
      <c r="AR50" s="619"/>
      <c r="AS50" s="619"/>
      <c r="AT50" s="619"/>
      <c r="AU50" s="619"/>
      <c r="AV50" s="619"/>
    </row>
    <row r="51" spans="1:48" ht="15" customHeight="1">
      <c r="A51" s="3750"/>
      <c r="B51" s="3892"/>
      <c r="C51" s="3793"/>
      <c r="D51" s="3780"/>
      <c r="E51" s="3781"/>
      <c r="F51" s="3782"/>
      <c r="G51" s="3782"/>
      <c r="H51" s="3782"/>
      <c r="I51" s="3782"/>
      <c r="J51" s="3782"/>
      <c r="K51" s="3783"/>
      <c r="L51" s="3703"/>
      <c r="M51" s="3703"/>
      <c r="N51" s="3703"/>
      <c r="O51" s="3703"/>
      <c r="P51" s="3703"/>
      <c r="Q51" s="3703"/>
      <c r="R51" s="3703"/>
      <c r="S51" s="3703"/>
      <c r="T51" s="3703"/>
      <c r="U51" s="3703"/>
      <c r="V51" s="3703"/>
      <c r="W51" s="3703"/>
      <c r="X51" s="3703"/>
      <c r="Y51" s="3703"/>
      <c r="Z51" s="3703"/>
      <c r="AA51" s="3703"/>
      <c r="AB51" s="3703"/>
      <c r="AC51" s="3703"/>
      <c r="AD51" s="3703"/>
      <c r="AE51" s="3703"/>
      <c r="AF51" s="3703"/>
      <c r="AG51" s="3703"/>
      <c r="AH51" s="3703"/>
      <c r="AI51" s="3703"/>
      <c r="AJ51" s="3686"/>
      <c r="AK51" s="3686"/>
      <c r="AL51" s="3687"/>
      <c r="AM51" s="1538">
        <v>19</v>
      </c>
      <c r="AN51" s="2550"/>
      <c r="AO51" s="1063" t="str">
        <f>COUNTA(D50:K54)&amp;"科目　"&amp;COUNTA(L50:AI54)&amp;"行使用"</f>
        <v>0科目　0行使用</v>
      </c>
      <c r="AP51" s="619"/>
      <c r="AQ51" s="1551"/>
      <c r="AR51" s="619"/>
      <c r="AS51" s="619"/>
      <c r="AT51" s="619"/>
      <c r="AU51" s="619"/>
      <c r="AV51" s="619"/>
    </row>
    <row r="52" spans="1:48" ht="15" customHeight="1">
      <c r="A52" s="3750"/>
      <c r="B52" s="3892"/>
      <c r="C52" s="3793"/>
      <c r="D52" s="3780"/>
      <c r="E52" s="3781"/>
      <c r="F52" s="3782"/>
      <c r="G52" s="3782"/>
      <c r="H52" s="3782"/>
      <c r="I52" s="3782"/>
      <c r="J52" s="3782"/>
      <c r="K52" s="3783"/>
      <c r="L52" s="3703"/>
      <c r="M52" s="3703"/>
      <c r="N52" s="3703"/>
      <c r="O52" s="3703"/>
      <c r="P52" s="3703"/>
      <c r="Q52" s="3703"/>
      <c r="R52" s="3703"/>
      <c r="S52" s="3703"/>
      <c r="T52" s="3703"/>
      <c r="U52" s="3703"/>
      <c r="V52" s="3703"/>
      <c r="W52" s="3703"/>
      <c r="X52" s="3703"/>
      <c r="Y52" s="3703"/>
      <c r="Z52" s="3703"/>
      <c r="AA52" s="3703"/>
      <c r="AB52" s="3703"/>
      <c r="AC52" s="3703"/>
      <c r="AD52" s="3703"/>
      <c r="AE52" s="3703"/>
      <c r="AF52" s="3703"/>
      <c r="AG52" s="3703"/>
      <c r="AH52" s="3703"/>
      <c r="AI52" s="3703"/>
      <c r="AJ52" s="3686"/>
      <c r="AK52" s="3686"/>
      <c r="AL52" s="3687"/>
      <c r="AM52" s="1539">
        <v>20</v>
      </c>
      <c r="AN52" s="2550" t="s">
        <v>1055</v>
      </c>
      <c r="AO52" s="619"/>
      <c r="AP52" s="619"/>
      <c r="AQ52" s="1551"/>
      <c r="AR52" s="619"/>
      <c r="AS52" s="619"/>
      <c r="AT52" s="619"/>
      <c r="AU52" s="619"/>
      <c r="AV52" s="619"/>
    </row>
    <row r="53" spans="1:48" ht="15" hidden="1" customHeight="1">
      <c r="A53" s="3750"/>
      <c r="B53" s="3892"/>
      <c r="C53" s="3793"/>
      <c r="D53" s="3780"/>
      <c r="E53" s="3781"/>
      <c r="F53" s="3782"/>
      <c r="G53" s="3782"/>
      <c r="H53" s="3782"/>
      <c r="I53" s="3782"/>
      <c r="J53" s="3782"/>
      <c r="K53" s="3783"/>
      <c r="L53" s="3703"/>
      <c r="M53" s="3703"/>
      <c r="N53" s="3703"/>
      <c r="O53" s="3703"/>
      <c r="P53" s="3703"/>
      <c r="Q53" s="3703"/>
      <c r="R53" s="3703"/>
      <c r="S53" s="3703"/>
      <c r="T53" s="3703"/>
      <c r="U53" s="3703"/>
      <c r="V53" s="3703"/>
      <c r="W53" s="3703"/>
      <c r="X53" s="3703"/>
      <c r="Y53" s="3703"/>
      <c r="Z53" s="3703"/>
      <c r="AA53" s="3703"/>
      <c r="AB53" s="3703"/>
      <c r="AC53" s="3703"/>
      <c r="AD53" s="3703"/>
      <c r="AE53" s="3703"/>
      <c r="AF53" s="3703"/>
      <c r="AG53" s="3703"/>
      <c r="AH53" s="3703"/>
      <c r="AI53" s="3703"/>
      <c r="AJ53" s="3686"/>
      <c r="AK53" s="3686"/>
      <c r="AL53" s="3687"/>
      <c r="AM53" s="1538">
        <v>21</v>
      </c>
      <c r="AN53" s="2550"/>
      <c r="AO53" s="619"/>
      <c r="AP53" s="619"/>
      <c r="AQ53" s="1551"/>
      <c r="AR53" s="619"/>
      <c r="AS53" s="619"/>
      <c r="AT53" s="619"/>
      <c r="AU53" s="619"/>
      <c r="AV53" s="619"/>
    </row>
    <row r="54" spans="1:48" ht="15" customHeight="1">
      <c r="A54" s="3750"/>
      <c r="B54" s="3893"/>
      <c r="C54" s="3794"/>
      <c r="D54" s="3799"/>
      <c r="E54" s="3800"/>
      <c r="F54" s="3801"/>
      <c r="G54" s="3801"/>
      <c r="H54" s="3801"/>
      <c r="I54" s="3801"/>
      <c r="J54" s="3801"/>
      <c r="K54" s="3802"/>
      <c r="L54" s="3784"/>
      <c r="M54" s="3784"/>
      <c r="N54" s="3784"/>
      <c r="O54" s="3784"/>
      <c r="P54" s="3784"/>
      <c r="Q54" s="3784"/>
      <c r="R54" s="3784"/>
      <c r="S54" s="3784"/>
      <c r="T54" s="3784"/>
      <c r="U54" s="3784"/>
      <c r="V54" s="3784"/>
      <c r="W54" s="3784"/>
      <c r="X54" s="3784"/>
      <c r="Y54" s="3784"/>
      <c r="Z54" s="3784"/>
      <c r="AA54" s="3784"/>
      <c r="AB54" s="3784"/>
      <c r="AC54" s="3784"/>
      <c r="AD54" s="3784"/>
      <c r="AE54" s="3784"/>
      <c r="AF54" s="3784"/>
      <c r="AG54" s="3784"/>
      <c r="AH54" s="3784"/>
      <c r="AI54" s="3784"/>
      <c r="AJ54" s="3691"/>
      <c r="AK54" s="3691"/>
      <c r="AL54" s="3692"/>
      <c r="AM54" s="1539">
        <v>22</v>
      </c>
      <c r="AN54" s="2550" t="s">
        <v>1056</v>
      </c>
      <c r="AO54" s="619"/>
      <c r="AP54" s="619"/>
      <c r="AQ54" s="1551"/>
      <c r="AR54" s="619"/>
      <c r="AS54" s="619"/>
      <c r="AT54" s="619"/>
      <c r="AU54" s="619"/>
      <c r="AV54" s="619"/>
    </row>
    <row r="55" spans="1:48" ht="15" customHeight="1">
      <c r="A55" s="3750"/>
      <c r="B55" s="3774" t="s">
        <v>577</v>
      </c>
      <c r="C55" s="3775"/>
      <c r="D55" s="3795"/>
      <c r="E55" s="3796"/>
      <c r="F55" s="3797"/>
      <c r="G55" s="3797"/>
      <c r="H55" s="3797"/>
      <c r="I55" s="3797"/>
      <c r="J55" s="3797"/>
      <c r="K55" s="3798"/>
      <c r="L55" s="3785"/>
      <c r="M55" s="3785"/>
      <c r="N55" s="3785"/>
      <c r="O55" s="3785"/>
      <c r="P55" s="3785"/>
      <c r="Q55" s="3785"/>
      <c r="R55" s="3785"/>
      <c r="S55" s="3785"/>
      <c r="T55" s="3785"/>
      <c r="U55" s="3785"/>
      <c r="V55" s="3785"/>
      <c r="W55" s="3785"/>
      <c r="X55" s="3785"/>
      <c r="Y55" s="3785"/>
      <c r="Z55" s="3785"/>
      <c r="AA55" s="3785"/>
      <c r="AB55" s="3785"/>
      <c r="AC55" s="3785"/>
      <c r="AD55" s="3785"/>
      <c r="AE55" s="3785"/>
      <c r="AF55" s="3785"/>
      <c r="AG55" s="3785"/>
      <c r="AH55" s="3785"/>
      <c r="AI55" s="3786"/>
      <c r="AJ55" s="3772"/>
      <c r="AK55" s="3772"/>
      <c r="AL55" s="3773"/>
      <c r="AM55" s="1538">
        <v>1</v>
      </c>
      <c r="AN55" s="2550"/>
      <c r="AO55" s="1062" t="s">
        <v>1324</v>
      </c>
      <c r="AP55" s="619"/>
      <c r="AQ55" s="1551"/>
      <c r="AR55" s="619"/>
      <c r="AS55" s="619"/>
      <c r="AT55" s="619"/>
      <c r="AU55" s="619"/>
      <c r="AV55" s="619"/>
    </row>
    <row r="56" spans="1:48" ht="15" customHeight="1">
      <c r="A56" s="3750"/>
      <c r="B56" s="3776"/>
      <c r="C56" s="3777"/>
      <c r="D56" s="3780"/>
      <c r="E56" s="3781"/>
      <c r="F56" s="3782"/>
      <c r="G56" s="3782"/>
      <c r="H56" s="3782"/>
      <c r="I56" s="3782"/>
      <c r="J56" s="3782"/>
      <c r="K56" s="3783"/>
      <c r="L56" s="3703"/>
      <c r="M56" s="3703"/>
      <c r="N56" s="3703"/>
      <c r="O56" s="3703"/>
      <c r="P56" s="3703"/>
      <c r="Q56" s="3703"/>
      <c r="R56" s="3703"/>
      <c r="S56" s="3703"/>
      <c r="T56" s="3703"/>
      <c r="U56" s="3703"/>
      <c r="V56" s="3703"/>
      <c r="W56" s="3703"/>
      <c r="X56" s="3703"/>
      <c r="Y56" s="3703"/>
      <c r="Z56" s="3703"/>
      <c r="AA56" s="3703"/>
      <c r="AB56" s="3703"/>
      <c r="AC56" s="3703"/>
      <c r="AD56" s="3703"/>
      <c r="AE56" s="3703"/>
      <c r="AF56" s="3703"/>
      <c r="AG56" s="3703"/>
      <c r="AH56" s="3703"/>
      <c r="AI56" s="3704"/>
      <c r="AJ56" s="3686"/>
      <c r="AK56" s="3686"/>
      <c r="AL56" s="3687"/>
      <c r="AM56" s="1538">
        <v>2</v>
      </c>
      <c r="AN56" s="2550"/>
      <c r="AO56" s="1063" t="str">
        <f>COUNTA(D55:K84)&amp;"科目　"&amp;COUNTA(L55:AI84)&amp;"行使用"</f>
        <v>0科目　0行使用</v>
      </c>
      <c r="AP56" s="619"/>
      <c r="AQ56" s="1551"/>
      <c r="AR56" s="619"/>
      <c r="AS56" s="619"/>
      <c r="AT56" s="619"/>
      <c r="AU56" s="619"/>
      <c r="AV56" s="619"/>
    </row>
    <row r="57" spans="1:48" ht="15" customHeight="1">
      <c r="A57" s="3750"/>
      <c r="B57" s="3776"/>
      <c r="C57" s="3777"/>
      <c r="D57" s="3780"/>
      <c r="E57" s="3781"/>
      <c r="F57" s="3782"/>
      <c r="G57" s="3782"/>
      <c r="H57" s="3782"/>
      <c r="I57" s="3782"/>
      <c r="J57" s="3782"/>
      <c r="K57" s="3783"/>
      <c r="L57" s="3703"/>
      <c r="M57" s="3703"/>
      <c r="N57" s="3703"/>
      <c r="O57" s="3703"/>
      <c r="P57" s="3703"/>
      <c r="Q57" s="3703"/>
      <c r="R57" s="3703"/>
      <c r="S57" s="3703"/>
      <c r="T57" s="3703"/>
      <c r="U57" s="3703"/>
      <c r="V57" s="3703"/>
      <c r="W57" s="3703"/>
      <c r="X57" s="3703"/>
      <c r="Y57" s="3703"/>
      <c r="Z57" s="3703"/>
      <c r="AA57" s="3703"/>
      <c r="AB57" s="3703"/>
      <c r="AC57" s="3703"/>
      <c r="AD57" s="3703"/>
      <c r="AE57" s="3703"/>
      <c r="AF57" s="3703"/>
      <c r="AG57" s="3703"/>
      <c r="AH57" s="3703"/>
      <c r="AI57" s="3704"/>
      <c r="AJ57" s="3686"/>
      <c r="AK57" s="3686"/>
      <c r="AL57" s="3687"/>
      <c r="AM57" s="1538">
        <v>3</v>
      </c>
      <c r="AN57" s="2550"/>
      <c r="AO57" s="619"/>
      <c r="AP57" s="619"/>
      <c r="AQ57" s="1551"/>
      <c r="AR57" s="619"/>
      <c r="AS57" s="619"/>
      <c r="AT57" s="619"/>
      <c r="AU57" s="619"/>
      <c r="AV57" s="619"/>
    </row>
    <row r="58" spans="1:48" ht="15" customHeight="1">
      <c r="A58" s="3750"/>
      <c r="B58" s="3776"/>
      <c r="C58" s="3777"/>
      <c r="D58" s="3780"/>
      <c r="E58" s="3781"/>
      <c r="F58" s="3782"/>
      <c r="G58" s="3782"/>
      <c r="H58" s="3782"/>
      <c r="I58" s="3782"/>
      <c r="J58" s="3782"/>
      <c r="K58" s="3783"/>
      <c r="L58" s="3703"/>
      <c r="M58" s="3703"/>
      <c r="N58" s="3703"/>
      <c r="O58" s="3703"/>
      <c r="P58" s="3703"/>
      <c r="Q58" s="3703"/>
      <c r="R58" s="3703"/>
      <c r="S58" s="3703"/>
      <c r="T58" s="3703"/>
      <c r="U58" s="3703"/>
      <c r="V58" s="3703"/>
      <c r="W58" s="3703"/>
      <c r="X58" s="3703"/>
      <c r="Y58" s="3703"/>
      <c r="Z58" s="3703"/>
      <c r="AA58" s="3703"/>
      <c r="AB58" s="3703"/>
      <c r="AC58" s="3703"/>
      <c r="AD58" s="3703"/>
      <c r="AE58" s="3703"/>
      <c r="AF58" s="3703"/>
      <c r="AG58" s="3703"/>
      <c r="AH58" s="3703"/>
      <c r="AI58" s="3704"/>
      <c r="AJ58" s="3686"/>
      <c r="AK58" s="3686"/>
      <c r="AL58" s="3687"/>
      <c r="AM58" s="1538">
        <v>4</v>
      </c>
      <c r="AN58" s="2550"/>
      <c r="AO58" s="619"/>
      <c r="AP58" s="619"/>
      <c r="AQ58" s="1551"/>
      <c r="AR58" s="619"/>
      <c r="AS58" s="619"/>
      <c r="AT58" s="619"/>
      <c r="AU58" s="619"/>
      <c r="AV58" s="619"/>
    </row>
    <row r="59" spans="1:48" ht="15" customHeight="1">
      <c r="A59" s="3750"/>
      <c r="B59" s="3776"/>
      <c r="C59" s="3777"/>
      <c r="D59" s="3780"/>
      <c r="E59" s="3781"/>
      <c r="F59" s="3782"/>
      <c r="G59" s="3782"/>
      <c r="H59" s="3782"/>
      <c r="I59" s="3782"/>
      <c r="J59" s="3782"/>
      <c r="K59" s="3783"/>
      <c r="L59" s="3703"/>
      <c r="M59" s="3703"/>
      <c r="N59" s="3703"/>
      <c r="O59" s="3703"/>
      <c r="P59" s="3703"/>
      <c r="Q59" s="3703"/>
      <c r="R59" s="3703"/>
      <c r="S59" s="3703"/>
      <c r="T59" s="3703"/>
      <c r="U59" s="3703"/>
      <c r="V59" s="3703"/>
      <c r="W59" s="3703"/>
      <c r="X59" s="3703"/>
      <c r="Y59" s="3703"/>
      <c r="Z59" s="3703"/>
      <c r="AA59" s="3703"/>
      <c r="AB59" s="3703"/>
      <c r="AC59" s="3703"/>
      <c r="AD59" s="3703"/>
      <c r="AE59" s="3703"/>
      <c r="AF59" s="3703"/>
      <c r="AG59" s="3703"/>
      <c r="AH59" s="3703"/>
      <c r="AI59" s="3704"/>
      <c r="AJ59" s="3686"/>
      <c r="AK59" s="3686"/>
      <c r="AL59" s="3687"/>
      <c r="AM59" s="1538">
        <v>5</v>
      </c>
      <c r="AN59" s="2550"/>
      <c r="AO59" s="619"/>
      <c r="AP59" s="619"/>
      <c r="AQ59" s="1551"/>
      <c r="AR59" s="619"/>
      <c r="AS59" s="619"/>
      <c r="AT59" s="619"/>
      <c r="AU59" s="619"/>
      <c r="AV59" s="619"/>
    </row>
    <row r="60" spans="1:48" ht="15" customHeight="1">
      <c r="A60" s="3750"/>
      <c r="B60" s="3776"/>
      <c r="C60" s="3777"/>
      <c r="D60" s="3780"/>
      <c r="E60" s="3781"/>
      <c r="F60" s="3782"/>
      <c r="G60" s="3782"/>
      <c r="H60" s="3782"/>
      <c r="I60" s="3782"/>
      <c r="J60" s="3782"/>
      <c r="K60" s="3783"/>
      <c r="L60" s="3703"/>
      <c r="M60" s="3703"/>
      <c r="N60" s="3703"/>
      <c r="O60" s="3703"/>
      <c r="P60" s="3703"/>
      <c r="Q60" s="3703"/>
      <c r="R60" s="3703"/>
      <c r="S60" s="3703"/>
      <c r="T60" s="3703"/>
      <c r="U60" s="3703"/>
      <c r="V60" s="3703"/>
      <c r="W60" s="3703"/>
      <c r="X60" s="3703"/>
      <c r="Y60" s="3703"/>
      <c r="Z60" s="3703"/>
      <c r="AA60" s="3703"/>
      <c r="AB60" s="3703"/>
      <c r="AC60" s="3703"/>
      <c r="AD60" s="3703"/>
      <c r="AE60" s="3703"/>
      <c r="AF60" s="3703"/>
      <c r="AG60" s="3703"/>
      <c r="AH60" s="3703"/>
      <c r="AI60" s="3704"/>
      <c r="AJ60" s="3686"/>
      <c r="AK60" s="3686"/>
      <c r="AL60" s="3687"/>
      <c r="AM60" s="1539">
        <v>6</v>
      </c>
      <c r="AN60" s="2550" t="s">
        <v>1055</v>
      </c>
      <c r="AO60" s="619"/>
      <c r="AP60" s="619"/>
      <c r="AQ60" s="1551"/>
      <c r="AR60" s="619"/>
      <c r="AS60" s="619"/>
      <c r="AT60" s="619"/>
      <c r="AU60" s="619"/>
      <c r="AV60" s="619"/>
    </row>
    <row r="61" spans="1:48" ht="15" hidden="1" customHeight="1">
      <c r="A61" s="3750"/>
      <c r="B61" s="3776"/>
      <c r="C61" s="3777"/>
      <c r="D61" s="3780"/>
      <c r="E61" s="3781"/>
      <c r="F61" s="3782"/>
      <c r="G61" s="3782"/>
      <c r="H61" s="3782"/>
      <c r="I61" s="3782"/>
      <c r="J61" s="3782"/>
      <c r="K61" s="3783"/>
      <c r="L61" s="3703"/>
      <c r="M61" s="3703"/>
      <c r="N61" s="3703"/>
      <c r="O61" s="3703"/>
      <c r="P61" s="3703"/>
      <c r="Q61" s="3703"/>
      <c r="R61" s="3703"/>
      <c r="S61" s="3703"/>
      <c r="T61" s="3703"/>
      <c r="U61" s="3703"/>
      <c r="V61" s="3703"/>
      <c r="W61" s="3703"/>
      <c r="X61" s="3703"/>
      <c r="Y61" s="3703"/>
      <c r="Z61" s="3703"/>
      <c r="AA61" s="3703"/>
      <c r="AB61" s="3703"/>
      <c r="AC61" s="3703"/>
      <c r="AD61" s="3703"/>
      <c r="AE61" s="3703"/>
      <c r="AF61" s="3703"/>
      <c r="AG61" s="3703"/>
      <c r="AH61" s="3703"/>
      <c r="AI61" s="3704"/>
      <c r="AJ61" s="3686"/>
      <c r="AK61" s="3686"/>
      <c r="AL61" s="3687"/>
      <c r="AM61" s="1538">
        <v>7</v>
      </c>
      <c r="AN61" s="2550"/>
      <c r="AO61" s="619"/>
      <c r="AP61" s="619"/>
      <c r="AQ61" s="1551"/>
      <c r="AR61" s="619"/>
      <c r="AS61" s="619"/>
      <c r="AT61" s="619"/>
      <c r="AU61" s="619"/>
      <c r="AV61" s="619"/>
    </row>
    <row r="62" spans="1:48" ht="15" hidden="1" customHeight="1">
      <c r="A62" s="3750"/>
      <c r="B62" s="3776"/>
      <c r="C62" s="3777"/>
      <c r="D62" s="3780"/>
      <c r="E62" s="3781"/>
      <c r="F62" s="3782"/>
      <c r="G62" s="3782"/>
      <c r="H62" s="3782"/>
      <c r="I62" s="3782"/>
      <c r="J62" s="3782"/>
      <c r="K62" s="3783"/>
      <c r="L62" s="3703"/>
      <c r="M62" s="3703"/>
      <c r="N62" s="3703"/>
      <c r="O62" s="3703"/>
      <c r="P62" s="3703"/>
      <c r="Q62" s="3703"/>
      <c r="R62" s="3703"/>
      <c r="S62" s="3703"/>
      <c r="T62" s="3703"/>
      <c r="U62" s="3703"/>
      <c r="V62" s="3703"/>
      <c r="W62" s="3703"/>
      <c r="X62" s="3703"/>
      <c r="Y62" s="3703"/>
      <c r="Z62" s="3703"/>
      <c r="AA62" s="3703"/>
      <c r="AB62" s="3703"/>
      <c r="AC62" s="3703"/>
      <c r="AD62" s="3703"/>
      <c r="AE62" s="3703"/>
      <c r="AF62" s="3703"/>
      <c r="AG62" s="3703"/>
      <c r="AH62" s="3703"/>
      <c r="AI62" s="3704"/>
      <c r="AJ62" s="3686"/>
      <c r="AK62" s="3686"/>
      <c r="AL62" s="3687"/>
      <c r="AM62" s="1538">
        <v>8</v>
      </c>
      <c r="AN62" s="2550"/>
      <c r="AO62" s="619"/>
      <c r="AP62" s="619"/>
      <c r="AQ62" s="1551"/>
      <c r="AR62" s="619"/>
      <c r="AS62" s="619"/>
      <c r="AT62" s="619"/>
      <c r="AU62" s="619"/>
      <c r="AV62" s="619"/>
    </row>
    <row r="63" spans="1:48" ht="15" hidden="1" customHeight="1">
      <c r="A63" s="3750"/>
      <c r="B63" s="3776"/>
      <c r="C63" s="3777"/>
      <c r="D63" s="3780"/>
      <c r="E63" s="3781"/>
      <c r="F63" s="3782"/>
      <c r="G63" s="3782"/>
      <c r="H63" s="3782"/>
      <c r="I63" s="3782"/>
      <c r="J63" s="3782"/>
      <c r="K63" s="3783"/>
      <c r="L63" s="3703"/>
      <c r="M63" s="3703"/>
      <c r="N63" s="3703"/>
      <c r="O63" s="3703"/>
      <c r="P63" s="3703"/>
      <c r="Q63" s="3703"/>
      <c r="R63" s="3703"/>
      <c r="S63" s="3703"/>
      <c r="T63" s="3703"/>
      <c r="U63" s="3703"/>
      <c r="V63" s="3703"/>
      <c r="W63" s="3703"/>
      <c r="X63" s="3703"/>
      <c r="Y63" s="3703"/>
      <c r="Z63" s="3703"/>
      <c r="AA63" s="3703"/>
      <c r="AB63" s="3703"/>
      <c r="AC63" s="3703"/>
      <c r="AD63" s="3703"/>
      <c r="AE63" s="3703"/>
      <c r="AF63" s="3703"/>
      <c r="AG63" s="3703"/>
      <c r="AH63" s="3703"/>
      <c r="AI63" s="3704"/>
      <c r="AJ63" s="3686"/>
      <c r="AK63" s="3686"/>
      <c r="AL63" s="3687"/>
      <c r="AM63" s="1538">
        <v>9</v>
      </c>
      <c r="AN63" s="2550"/>
      <c r="AO63" s="619"/>
      <c r="AP63" s="619"/>
      <c r="AQ63" s="1551"/>
      <c r="AR63" s="619"/>
      <c r="AS63" s="619"/>
      <c r="AT63" s="619"/>
      <c r="AU63" s="619"/>
      <c r="AV63" s="619"/>
    </row>
    <row r="64" spans="1:48" ht="15" hidden="1" customHeight="1">
      <c r="A64" s="3750"/>
      <c r="B64" s="3776"/>
      <c r="C64" s="3777"/>
      <c r="D64" s="3780"/>
      <c r="E64" s="3781"/>
      <c r="F64" s="3782"/>
      <c r="G64" s="3782"/>
      <c r="H64" s="3782"/>
      <c r="I64" s="3782"/>
      <c r="J64" s="3782"/>
      <c r="K64" s="3783"/>
      <c r="L64" s="3703"/>
      <c r="M64" s="3703"/>
      <c r="N64" s="3703"/>
      <c r="O64" s="3703"/>
      <c r="P64" s="3703"/>
      <c r="Q64" s="3703"/>
      <c r="R64" s="3703"/>
      <c r="S64" s="3703"/>
      <c r="T64" s="3703"/>
      <c r="U64" s="3703"/>
      <c r="V64" s="3703"/>
      <c r="W64" s="3703"/>
      <c r="X64" s="3703"/>
      <c r="Y64" s="3703"/>
      <c r="Z64" s="3703"/>
      <c r="AA64" s="3703"/>
      <c r="AB64" s="3703"/>
      <c r="AC64" s="3703"/>
      <c r="AD64" s="3703"/>
      <c r="AE64" s="3703"/>
      <c r="AF64" s="3703"/>
      <c r="AG64" s="3703"/>
      <c r="AH64" s="3703"/>
      <c r="AI64" s="3704"/>
      <c r="AJ64" s="3686"/>
      <c r="AK64" s="3686"/>
      <c r="AL64" s="3687"/>
      <c r="AM64" s="1538">
        <v>10</v>
      </c>
      <c r="AN64" s="2550"/>
      <c r="AO64" s="619"/>
      <c r="AP64" s="619"/>
      <c r="AQ64" s="1551"/>
      <c r="AR64" s="619"/>
      <c r="AS64" s="619"/>
      <c r="AT64" s="619"/>
      <c r="AU64" s="619"/>
      <c r="AV64" s="619"/>
    </row>
    <row r="65" spans="1:48" ht="15" hidden="1" customHeight="1">
      <c r="A65" s="3750"/>
      <c r="B65" s="3776"/>
      <c r="C65" s="3777"/>
      <c r="D65" s="3780"/>
      <c r="E65" s="3781"/>
      <c r="F65" s="3782"/>
      <c r="G65" s="3782"/>
      <c r="H65" s="3782"/>
      <c r="I65" s="3782"/>
      <c r="J65" s="3782"/>
      <c r="K65" s="3783"/>
      <c r="L65" s="3703"/>
      <c r="M65" s="3703"/>
      <c r="N65" s="3703"/>
      <c r="O65" s="3703"/>
      <c r="P65" s="3703"/>
      <c r="Q65" s="3703"/>
      <c r="R65" s="3703"/>
      <c r="S65" s="3703"/>
      <c r="T65" s="3703"/>
      <c r="U65" s="3703"/>
      <c r="V65" s="3703"/>
      <c r="W65" s="3703"/>
      <c r="X65" s="3703"/>
      <c r="Y65" s="3703"/>
      <c r="Z65" s="3703"/>
      <c r="AA65" s="3703"/>
      <c r="AB65" s="3703"/>
      <c r="AC65" s="3703"/>
      <c r="AD65" s="3703"/>
      <c r="AE65" s="3703"/>
      <c r="AF65" s="3703"/>
      <c r="AG65" s="3703"/>
      <c r="AH65" s="3703"/>
      <c r="AI65" s="3704"/>
      <c r="AJ65" s="3686"/>
      <c r="AK65" s="3686"/>
      <c r="AL65" s="3687"/>
      <c r="AM65" s="1538">
        <v>11</v>
      </c>
      <c r="AN65" s="2550"/>
      <c r="AO65" s="619"/>
      <c r="AP65" s="619"/>
      <c r="AQ65" s="1551"/>
      <c r="AR65" s="619"/>
      <c r="AS65" s="619"/>
      <c r="AT65" s="619"/>
      <c r="AU65" s="619"/>
      <c r="AV65" s="619"/>
    </row>
    <row r="66" spans="1:48" ht="15" hidden="1" customHeight="1">
      <c r="A66" s="3750"/>
      <c r="B66" s="3776"/>
      <c r="C66" s="3777"/>
      <c r="D66" s="3780"/>
      <c r="E66" s="3781"/>
      <c r="F66" s="3782"/>
      <c r="G66" s="3782"/>
      <c r="H66" s="3782"/>
      <c r="I66" s="3782"/>
      <c r="J66" s="3782"/>
      <c r="K66" s="3783"/>
      <c r="L66" s="3703"/>
      <c r="M66" s="3703"/>
      <c r="N66" s="3703"/>
      <c r="O66" s="3703"/>
      <c r="P66" s="3703"/>
      <c r="Q66" s="3703"/>
      <c r="R66" s="3703"/>
      <c r="S66" s="3703"/>
      <c r="T66" s="3703"/>
      <c r="U66" s="3703"/>
      <c r="V66" s="3703"/>
      <c r="W66" s="3703"/>
      <c r="X66" s="3703"/>
      <c r="Y66" s="3703"/>
      <c r="Z66" s="3703"/>
      <c r="AA66" s="3703"/>
      <c r="AB66" s="3703"/>
      <c r="AC66" s="3703"/>
      <c r="AD66" s="3703"/>
      <c r="AE66" s="3703"/>
      <c r="AF66" s="3703"/>
      <c r="AG66" s="3703"/>
      <c r="AH66" s="3703"/>
      <c r="AI66" s="3704"/>
      <c r="AJ66" s="3686"/>
      <c r="AK66" s="3686"/>
      <c r="AL66" s="3687"/>
      <c r="AM66" s="1538">
        <v>12</v>
      </c>
      <c r="AN66" s="2550"/>
      <c r="AO66" s="619"/>
      <c r="AP66" s="619"/>
      <c r="AQ66" s="1551"/>
      <c r="AR66" s="619"/>
      <c r="AS66" s="619"/>
      <c r="AT66" s="619"/>
      <c r="AU66" s="619"/>
      <c r="AV66" s="619"/>
    </row>
    <row r="67" spans="1:48" ht="15" hidden="1" customHeight="1">
      <c r="A67" s="3750"/>
      <c r="B67" s="3776"/>
      <c r="C67" s="3777"/>
      <c r="D67" s="3780"/>
      <c r="E67" s="3781"/>
      <c r="F67" s="3782"/>
      <c r="G67" s="3782"/>
      <c r="H67" s="3782"/>
      <c r="I67" s="3782"/>
      <c r="J67" s="3782"/>
      <c r="K67" s="3783"/>
      <c r="L67" s="3703"/>
      <c r="M67" s="3703"/>
      <c r="N67" s="3703"/>
      <c r="O67" s="3703"/>
      <c r="P67" s="3703"/>
      <c r="Q67" s="3703"/>
      <c r="R67" s="3703"/>
      <c r="S67" s="3703"/>
      <c r="T67" s="3703"/>
      <c r="U67" s="3703"/>
      <c r="V67" s="3703"/>
      <c r="W67" s="3703"/>
      <c r="X67" s="3703"/>
      <c r="Y67" s="3703"/>
      <c r="Z67" s="3703"/>
      <c r="AA67" s="3703"/>
      <c r="AB67" s="3703"/>
      <c r="AC67" s="3703"/>
      <c r="AD67" s="3703"/>
      <c r="AE67" s="3703"/>
      <c r="AF67" s="3703"/>
      <c r="AG67" s="3703"/>
      <c r="AH67" s="3703"/>
      <c r="AI67" s="3704"/>
      <c r="AJ67" s="3686"/>
      <c r="AK67" s="3686"/>
      <c r="AL67" s="3687"/>
      <c r="AM67" s="1538">
        <v>13</v>
      </c>
      <c r="AN67" s="2550"/>
      <c r="AO67" s="619"/>
      <c r="AP67" s="619"/>
      <c r="AQ67" s="1551"/>
      <c r="AR67" s="619"/>
      <c r="AS67" s="619"/>
      <c r="AT67" s="619"/>
      <c r="AU67" s="619"/>
      <c r="AV67" s="619"/>
    </row>
    <row r="68" spans="1:48" ht="15" hidden="1" customHeight="1">
      <c r="A68" s="3750"/>
      <c r="B68" s="3776"/>
      <c r="C68" s="3777"/>
      <c r="D68" s="3780"/>
      <c r="E68" s="3781"/>
      <c r="F68" s="3782"/>
      <c r="G68" s="3782"/>
      <c r="H68" s="3782"/>
      <c r="I68" s="3782"/>
      <c r="J68" s="3782"/>
      <c r="K68" s="3783"/>
      <c r="L68" s="3703"/>
      <c r="M68" s="3703"/>
      <c r="N68" s="3703"/>
      <c r="O68" s="3703"/>
      <c r="P68" s="3703"/>
      <c r="Q68" s="3703"/>
      <c r="R68" s="3703"/>
      <c r="S68" s="3703"/>
      <c r="T68" s="3703"/>
      <c r="U68" s="3703"/>
      <c r="V68" s="3703"/>
      <c r="W68" s="3703"/>
      <c r="X68" s="3703"/>
      <c r="Y68" s="3703"/>
      <c r="Z68" s="3703"/>
      <c r="AA68" s="3703"/>
      <c r="AB68" s="3703"/>
      <c r="AC68" s="3703"/>
      <c r="AD68" s="3703"/>
      <c r="AE68" s="3703"/>
      <c r="AF68" s="3703"/>
      <c r="AG68" s="3703"/>
      <c r="AH68" s="3703"/>
      <c r="AI68" s="3704"/>
      <c r="AJ68" s="3686"/>
      <c r="AK68" s="3686"/>
      <c r="AL68" s="3687"/>
      <c r="AM68" s="1538">
        <v>14</v>
      </c>
      <c r="AN68" s="2550"/>
      <c r="AO68" s="619"/>
      <c r="AP68" s="619"/>
      <c r="AQ68" s="1551"/>
      <c r="AR68" s="619"/>
      <c r="AS68" s="619"/>
      <c r="AT68" s="619"/>
      <c r="AU68" s="619"/>
      <c r="AV68" s="619"/>
    </row>
    <row r="69" spans="1:48" ht="15" hidden="1" customHeight="1">
      <c r="A69" s="3750"/>
      <c r="B69" s="3776"/>
      <c r="C69" s="3777"/>
      <c r="D69" s="3780"/>
      <c r="E69" s="3781"/>
      <c r="F69" s="3782"/>
      <c r="G69" s="3782"/>
      <c r="H69" s="3782"/>
      <c r="I69" s="3782"/>
      <c r="J69" s="3782"/>
      <c r="K69" s="3783"/>
      <c r="L69" s="3703"/>
      <c r="M69" s="3703"/>
      <c r="N69" s="3703"/>
      <c r="O69" s="3703"/>
      <c r="P69" s="3703"/>
      <c r="Q69" s="3703"/>
      <c r="R69" s="3703"/>
      <c r="S69" s="3703"/>
      <c r="T69" s="3703"/>
      <c r="U69" s="3703"/>
      <c r="V69" s="3703"/>
      <c r="W69" s="3703"/>
      <c r="X69" s="3703"/>
      <c r="Y69" s="3703"/>
      <c r="Z69" s="3703"/>
      <c r="AA69" s="3703"/>
      <c r="AB69" s="3703"/>
      <c r="AC69" s="3703"/>
      <c r="AD69" s="3703"/>
      <c r="AE69" s="3703"/>
      <c r="AF69" s="3703"/>
      <c r="AG69" s="3703"/>
      <c r="AH69" s="3703"/>
      <c r="AI69" s="3704"/>
      <c r="AJ69" s="3686"/>
      <c r="AK69" s="3686"/>
      <c r="AL69" s="3687"/>
      <c r="AM69" s="1538">
        <v>15</v>
      </c>
      <c r="AN69" s="2550"/>
      <c r="AO69" s="619"/>
      <c r="AP69" s="619"/>
      <c r="AQ69" s="1551"/>
      <c r="AR69" s="619"/>
      <c r="AS69" s="619"/>
      <c r="AT69" s="619"/>
      <c r="AU69" s="619"/>
      <c r="AV69" s="619"/>
    </row>
    <row r="70" spans="1:48" ht="15" hidden="1" customHeight="1">
      <c r="A70" s="3750"/>
      <c r="B70" s="3776"/>
      <c r="C70" s="3777"/>
      <c r="D70" s="3780"/>
      <c r="E70" s="3781"/>
      <c r="F70" s="3782"/>
      <c r="G70" s="3782"/>
      <c r="H70" s="3782"/>
      <c r="I70" s="3782"/>
      <c r="J70" s="3782"/>
      <c r="K70" s="3783"/>
      <c r="L70" s="3703"/>
      <c r="M70" s="3703"/>
      <c r="N70" s="3703"/>
      <c r="O70" s="3703"/>
      <c r="P70" s="3703"/>
      <c r="Q70" s="3703"/>
      <c r="R70" s="3703"/>
      <c r="S70" s="3703"/>
      <c r="T70" s="3703"/>
      <c r="U70" s="3703"/>
      <c r="V70" s="3703"/>
      <c r="W70" s="3703"/>
      <c r="X70" s="3703"/>
      <c r="Y70" s="3703"/>
      <c r="Z70" s="3703"/>
      <c r="AA70" s="3703"/>
      <c r="AB70" s="3703"/>
      <c r="AC70" s="3703"/>
      <c r="AD70" s="3703"/>
      <c r="AE70" s="3703"/>
      <c r="AF70" s="3703"/>
      <c r="AG70" s="3703"/>
      <c r="AH70" s="3703"/>
      <c r="AI70" s="3704"/>
      <c r="AJ70" s="3686"/>
      <c r="AK70" s="3686"/>
      <c r="AL70" s="3687"/>
      <c r="AM70" s="1538">
        <v>16</v>
      </c>
      <c r="AN70" s="2550"/>
      <c r="AO70" s="619"/>
      <c r="AP70" s="619"/>
      <c r="AQ70" s="1551"/>
      <c r="AR70" s="619"/>
      <c r="AS70" s="619"/>
      <c r="AT70" s="619"/>
      <c r="AU70" s="619"/>
      <c r="AV70" s="619"/>
    </row>
    <row r="71" spans="1:48" ht="15" hidden="1" customHeight="1">
      <c r="A71" s="3750"/>
      <c r="B71" s="3776"/>
      <c r="C71" s="3777"/>
      <c r="D71" s="3780"/>
      <c r="E71" s="3781"/>
      <c r="F71" s="3782"/>
      <c r="G71" s="3782"/>
      <c r="H71" s="3782"/>
      <c r="I71" s="3782"/>
      <c r="J71" s="3782"/>
      <c r="K71" s="3783"/>
      <c r="L71" s="3703"/>
      <c r="M71" s="3703"/>
      <c r="N71" s="3703"/>
      <c r="O71" s="3703"/>
      <c r="P71" s="3703"/>
      <c r="Q71" s="3703"/>
      <c r="R71" s="3703"/>
      <c r="S71" s="3703"/>
      <c r="T71" s="3703"/>
      <c r="U71" s="3703"/>
      <c r="V71" s="3703"/>
      <c r="W71" s="3703"/>
      <c r="X71" s="3703"/>
      <c r="Y71" s="3703"/>
      <c r="Z71" s="3703"/>
      <c r="AA71" s="3703"/>
      <c r="AB71" s="3703"/>
      <c r="AC71" s="3703"/>
      <c r="AD71" s="3703"/>
      <c r="AE71" s="3703"/>
      <c r="AF71" s="3703"/>
      <c r="AG71" s="3703"/>
      <c r="AH71" s="3703"/>
      <c r="AI71" s="3704"/>
      <c r="AJ71" s="3686"/>
      <c r="AK71" s="3686"/>
      <c r="AL71" s="3687"/>
      <c r="AM71" s="1538">
        <v>17</v>
      </c>
      <c r="AN71" s="2550"/>
      <c r="AO71" s="619"/>
      <c r="AP71" s="619"/>
      <c r="AQ71" s="1551"/>
      <c r="AR71" s="619"/>
      <c r="AS71" s="619"/>
      <c r="AT71" s="619"/>
      <c r="AU71" s="619"/>
      <c r="AV71" s="619"/>
    </row>
    <row r="72" spans="1:48" ht="15" hidden="1" customHeight="1">
      <c r="A72" s="3750"/>
      <c r="B72" s="3776"/>
      <c r="C72" s="3777"/>
      <c r="D72" s="3780"/>
      <c r="E72" s="3781"/>
      <c r="F72" s="3782"/>
      <c r="G72" s="3782"/>
      <c r="H72" s="3782"/>
      <c r="I72" s="3782"/>
      <c r="J72" s="3782"/>
      <c r="K72" s="3783"/>
      <c r="L72" s="3703"/>
      <c r="M72" s="3703"/>
      <c r="N72" s="3703"/>
      <c r="O72" s="3703"/>
      <c r="P72" s="3703"/>
      <c r="Q72" s="3703"/>
      <c r="R72" s="3703"/>
      <c r="S72" s="3703"/>
      <c r="T72" s="3703"/>
      <c r="U72" s="3703"/>
      <c r="V72" s="3703"/>
      <c r="W72" s="3703"/>
      <c r="X72" s="3703"/>
      <c r="Y72" s="3703"/>
      <c r="Z72" s="3703"/>
      <c r="AA72" s="3703"/>
      <c r="AB72" s="3703"/>
      <c r="AC72" s="3703"/>
      <c r="AD72" s="3703"/>
      <c r="AE72" s="3703"/>
      <c r="AF72" s="3703"/>
      <c r="AG72" s="3703"/>
      <c r="AH72" s="3703"/>
      <c r="AI72" s="3704"/>
      <c r="AJ72" s="3686"/>
      <c r="AK72" s="3686"/>
      <c r="AL72" s="3687"/>
      <c r="AM72" s="1538">
        <v>18</v>
      </c>
      <c r="AN72" s="2550"/>
      <c r="AO72" s="619"/>
      <c r="AP72" s="619"/>
      <c r="AQ72" s="1551"/>
      <c r="AR72" s="619"/>
      <c r="AS72" s="619"/>
      <c r="AT72" s="619"/>
      <c r="AU72" s="619"/>
      <c r="AV72" s="619"/>
    </row>
    <row r="73" spans="1:48" ht="15" hidden="1" customHeight="1">
      <c r="A73" s="3750"/>
      <c r="B73" s="3776"/>
      <c r="C73" s="3777"/>
      <c r="D73" s="3780"/>
      <c r="E73" s="3781"/>
      <c r="F73" s="3782"/>
      <c r="G73" s="3782"/>
      <c r="H73" s="3782"/>
      <c r="I73" s="3782"/>
      <c r="J73" s="3782"/>
      <c r="K73" s="3783"/>
      <c r="L73" s="3703"/>
      <c r="M73" s="3703"/>
      <c r="N73" s="3703"/>
      <c r="O73" s="3703"/>
      <c r="P73" s="3703"/>
      <c r="Q73" s="3703"/>
      <c r="R73" s="3703"/>
      <c r="S73" s="3703"/>
      <c r="T73" s="3703"/>
      <c r="U73" s="3703"/>
      <c r="V73" s="3703"/>
      <c r="W73" s="3703"/>
      <c r="X73" s="3703"/>
      <c r="Y73" s="3703"/>
      <c r="Z73" s="3703"/>
      <c r="AA73" s="3703"/>
      <c r="AB73" s="3703"/>
      <c r="AC73" s="3703"/>
      <c r="AD73" s="3703"/>
      <c r="AE73" s="3703"/>
      <c r="AF73" s="3703"/>
      <c r="AG73" s="3703"/>
      <c r="AH73" s="3703"/>
      <c r="AI73" s="3704"/>
      <c r="AJ73" s="3686"/>
      <c r="AK73" s="3686"/>
      <c r="AL73" s="3687"/>
      <c r="AM73" s="1538">
        <v>19</v>
      </c>
      <c r="AN73" s="2550"/>
      <c r="AO73" s="619"/>
      <c r="AP73" s="619"/>
      <c r="AQ73" s="1551"/>
      <c r="AR73" s="619"/>
      <c r="AS73" s="619"/>
      <c r="AT73" s="619"/>
      <c r="AU73" s="619"/>
      <c r="AV73" s="619"/>
    </row>
    <row r="74" spans="1:48" ht="15" hidden="1" customHeight="1">
      <c r="A74" s="3750"/>
      <c r="B74" s="3776"/>
      <c r="C74" s="3777"/>
      <c r="D74" s="3780"/>
      <c r="E74" s="3781"/>
      <c r="F74" s="3782"/>
      <c r="G74" s="3782"/>
      <c r="H74" s="3782"/>
      <c r="I74" s="3782"/>
      <c r="J74" s="3782"/>
      <c r="K74" s="3783"/>
      <c r="L74" s="3703"/>
      <c r="M74" s="3703"/>
      <c r="N74" s="3703"/>
      <c r="O74" s="3703"/>
      <c r="P74" s="3703"/>
      <c r="Q74" s="3703"/>
      <c r="R74" s="3703"/>
      <c r="S74" s="3703"/>
      <c r="T74" s="3703"/>
      <c r="U74" s="3703"/>
      <c r="V74" s="3703"/>
      <c r="W74" s="3703"/>
      <c r="X74" s="3703"/>
      <c r="Y74" s="3703"/>
      <c r="Z74" s="3703"/>
      <c r="AA74" s="3703"/>
      <c r="AB74" s="3703"/>
      <c r="AC74" s="3703"/>
      <c r="AD74" s="3703"/>
      <c r="AE74" s="3703"/>
      <c r="AF74" s="3703"/>
      <c r="AG74" s="3703"/>
      <c r="AH74" s="3703"/>
      <c r="AI74" s="3704"/>
      <c r="AJ74" s="3686"/>
      <c r="AK74" s="3686"/>
      <c r="AL74" s="3687"/>
      <c r="AM74" s="1538">
        <v>20</v>
      </c>
      <c r="AN74" s="2550"/>
      <c r="AO74" s="619"/>
      <c r="AP74" s="619"/>
      <c r="AQ74" s="1551"/>
      <c r="AR74" s="619"/>
      <c r="AS74" s="619"/>
      <c r="AT74" s="619"/>
      <c r="AU74" s="619"/>
      <c r="AV74" s="619"/>
    </row>
    <row r="75" spans="1:48" ht="15" hidden="1" customHeight="1">
      <c r="A75" s="3750"/>
      <c r="B75" s="3776"/>
      <c r="C75" s="3777"/>
      <c r="D75" s="3780"/>
      <c r="E75" s="3781"/>
      <c r="F75" s="3782"/>
      <c r="G75" s="3782"/>
      <c r="H75" s="3782"/>
      <c r="I75" s="3782"/>
      <c r="J75" s="3782"/>
      <c r="K75" s="3783"/>
      <c r="L75" s="3703"/>
      <c r="M75" s="3703"/>
      <c r="N75" s="3703"/>
      <c r="O75" s="3703"/>
      <c r="P75" s="3703"/>
      <c r="Q75" s="3703"/>
      <c r="R75" s="3703"/>
      <c r="S75" s="3703"/>
      <c r="T75" s="3703"/>
      <c r="U75" s="3703"/>
      <c r="V75" s="3703"/>
      <c r="W75" s="3703"/>
      <c r="X75" s="3703"/>
      <c r="Y75" s="3703"/>
      <c r="Z75" s="3703"/>
      <c r="AA75" s="3703"/>
      <c r="AB75" s="3703"/>
      <c r="AC75" s="3703"/>
      <c r="AD75" s="3703"/>
      <c r="AE75" s="3703"/>
      <c r="AF75" s="3703"/>
      <c r="AG75" s="3703"/>
      <c r="AH75" s="3703"/>
      <c r="AI75" s="3704"/>
      <c r="AJ75" s="3686"/>
      <c r="AK75" s="3686"/>
      <c r="AL75" s="3687"/>
      <c r="AM75" s="1538">
        <v>21</v>
      </c>
      <c r="AN75" s="2550"/>
      <c r="AO75" s="619"/>
      <c r="AP75" s="619"/>
      <c r="AQ75" s="1551"/>
      <c r="AR75" s="619"/>
      <c r="AS75" s="619"/>
      <c r="AT75" s="619"/>
      <c r="AU75" s="619"/>
      <c r="AV75" s="619"/>
    </row>
    <row r="76" spans="1:48" ht="15" hidden="1" customHeight="1">
      <c r="A76" s="3750"/>
      <c r="B76" s="3776"/>
      <c r="C76" s="3777"/>
      <c r="D76" s="3780"/>
      <c r="E76" s="3781"/>
      <c r="F76" s="3782"/>
      <c r="G76" s="3782"/>
      <c r="H76" s="3782"/>
      <c r="I76" s="3782"/>
      <c r="J76" s="3782"/>
      <c r="K76" s="3783"/>
      <c r="L76" s="3703"/>
      <c r="M76" s="3703"/>
      <c r="N76" s="3703"/>
      <c r="O76" s="3703"/>
      <c r="P76" s="3703"/>
      <c r="Q76" s="3703"/>
      <c r="R76" s="3703"/>
      <c r="S76" s="3703"/>
      <c r="T76" s="3703"/>
      <c r="U76" s="3703"/>
      <c r="V76" s="3703"/>
      <c r="W76" s="3703"/>
      <c r="X76" s="3703"/>
      <c r="Y76" s="3703"/>
      <c r="Z76" s="3703"/>
      <c r="AA76" s="3703"/>
      <c r="AB76" s="3703"/>
      <c r="AC76" s="3703"/>
      <c r="AD76" s="3703"/>
      <c r="AE76" s="3703"/>
      <c r="AF76" s="3703"/>
      <c r="AG76" s="3703"/>
      <c r="AH76" s="3703"/>
      <c r="AI76" s="3704"/>
      <c r="AJ76" s="3686"/>
      <c r="AK76" s="3686"/>
      <c r="AL76" s="3687"/>
      <c r="AM76" s="1538">
        <v>22</v>
      </c>
      <c r="AN76" s="2550"/>
      <c r="AO76" s="619"/>
      <c r="AP76" s="619"/>
      <c r="AQ76" s="1551"/>
      <c r="AR76" s="619"/>
      <c r="AS76" s="619"/>
      <c r="AT76" s="619"/>
      <c r="AU76" s="619"/>
      <c r="AV76" s="619"/>
    </row>
    <row r="77" spans="1:48" ht="15" hidden="1" customHeight="1">
      <c r="A77" s="3750"/>
      <c r="B77" s="3776"/>
      <c r="C77" s="3777"/>
      <c r="D77" s="3780"/>
      <c r="E77" s="3781"/>
      <c r="F77" s="3782"/>
      <c r="G77" s="3782"/>
      <c r="H77" s="3782"/>
      <c r="I77" s="3782"/>
      <c r="J77" s="3782"/>
      <c r="K77" s="3783"/>
      <c r="L77" s="3703"/>
      <c r="M77" s="3703"/>
      <c r="N77" s="3703"/>
      <c r="O77" s="3703"/>
      <c r="P77" s="3703"/>
      <c r="Q77" s="3703"/>
      <c r="R77" s="3703"/>
      <c r="S77" s="3703"/>
      <c r="T77" s="3703"/>
      <c r="U77" s="3703"/>
      <c r="V77" s="3703"/>
      <c r="W77" s="3703"/>
      <c r="X77" s="3703"/>
      <c r="Y77" s="3703"/>
      <c r="Z77" s="3703"/>
      <c r="AA77" s="3703"/>
      <c r="AB77" s="3703"/>
      <c r="AC77" s="3703"/>
      <c r="AD77" s="3703"/>
      <c r="AE77" s="3703"/>
      <c r="AF77" s="3703"/>
      <c r="AG77" s="3703"/>
      <c r="AH77" s="3703"/>
      <c r="AI77" s="3704"/>
      <c r="AJ77" s="3686"/>
      <c r="AK77" s="3686"/>
      <c r="AL77" s="3687"/>
      <c r="AM77" s="1538">
        <v>23</v>
      </c>
      <c r="AN77" s="2550"/>
      <c r="AO77" s="619"/>
      <c r="AP77" s="619"/>
      <c r="AQ77" s="1551"/>
      <c r="AR77" s="619"/>
      <c r="AS77" s="619"/>
      <c r="AT77" s="619"/>
      <c r="AU77" s="619"/>
      <c r="AV77" s="619"/>
    </row>
    <row r="78" spans="1:48" ht="15" hidden="1" customHeight="1">
      <c r="A78" s="3750"/>
      <c r="B78" s="3776"/>
      <c r="C78" s="3777"/>
      <c r="D78" s="3780"/>
      <c r="E78" s="3781"/>
      <c r="F78" s="3782"/>
      <c r="G78" s="3782"/>
      <c r="H78" s="3782"/>
      <c r="I78" s="3782"/>
      <c r="J78" s="3782"/>
      <c r="K78" s="3783"/>
      <c r="L78" s="3703"/>
      <c r="M78" s="3703"/>
      <c r="N78" s="3703"/>
      <c r="O78" s="3703"/>
      <c r="P78" s="3703"/>
      <c r="Q78" s="3703"/>
      <c r="R78" s="3703"/>
      <c r="S78" s="3703"/>
      <c r="T78" s="3703"/>
      <c r="U78" s="3703"/>
      <c r="V78" s="3703"/>
      <c r="W78" s="3703"/>
      <c r="X78" s="3703"/>
      <c r="Y78" s="3703"/>
      <c r="Z78" s="3703"/>
      <c r="AA78" s="3703"/>
      <c r="AB78" s="3703"/>
      <c r="AC78" s="3703"/>
      <c r="AD78" s="3703"/>
      <c r="AE78" s="3703"/>
      <c r="AF78" s="3703"/>
      <c r="AG78" s="3703"/>
      <c r="AH78" s="3703"/>
      <c r="AI78" s="3704"/>
      <c r="AJ78" s="3686"/>
      <c r="AK78" s="3686"/>
      <c r="AL78" s="3687"/>
      <c r="AM78" s="1538">
        <v>24</v>
      </c>
      <c r="AN78" s="2550"/>
      <c r="AO78" s="619"/>
      <c r="AP78" s="619"/>
      <c r="AQ78" s="1551"/>
      <c r="AR78" s="619"/>
      <c r="AS78" s="619"/>
      <c r="AT78" s="619"/>
      <c r="AU78" s="619"/>
      <c r="AV78" s="619"/>
    </row>
    <row r="79" spans="1:48" ht="15" hidden="1" customHeight="1">
      <c r="A79" s="3750"/>
      <c r="B79" s="3776"/>
      <c r="C79" s="3777"/>
      <c r="D79" s="3780"/>
      <c r="E79" s="3781"/>
      <c r="F79" s="3782"/>
      <c r="G79" s="3782"/>
      <c r="H79" s="3782"/>
      <c r="I79" s="3782"/>
      <c r="J79" s="3782"/>
      <c r="K79" s="3783"/>
      <c r="L79" s="3704"/>
      <c r="M79" s="3943"/>
      <c r="N79" s="3943"/>
      <c r="O79" s="3943"/>
      <c r="P79" s="3943"/>
      <c r="Q79" s="3943"/>
      <c r="R79" s="3943"/>
      <c r="S79" s="3943"/>
      <c r="T79" s="3943"/>
      <c r="U79" s="3943"/>
      <c r="V79" s="3943"/>
      <c r="W79" s="3943"/>
      <c r="X79" s="3943"/>
      <c r="Y79" s="3943"/>
      <c r="Z79" s="3943"/>
      <c r="AA79" s="3943"/>
      <c r="AB79" s="3943"/>
      <c r="AC79" s="3943"/>
      <c r="AD79" s="3943"/>
      <c r="AE79" s="3943"/>
      <c r="AF79" s="3943"/>
      <c r="AG79" s="3943"/>
      <c r="AH79" s="3943"/>
      <c r="AI79" s="3944"/>
      <c r="AJ79" s="3686"/>
      <c r="AK79" s="3686"/>
      <c r="AL79" s="3687"/>
      <c r="AM79" s="1538">
        <v>25</v>
      </c>
      <c r="AN79" s="2550"/>
      <c r="AO79" s="619"/>
      <c r="AP79" s="619"/>
      <c r="AQ79" s="1551"/>
      <c r="AR79" s="619"/>
      <c r="AS79" s="619"/>
      <c r="AT79" s="619"/>
      <c r="AU79" s="619"/>
      <c r="AV79" s="619"/>
    </row>
    <row r="80" spans="1:48" ht="15" hidden="1" customHeight="1">
      <c r="A80" s="3750"/>
      <c r="B80" s="3776"/>
      <c r="C80" s="3777"/>
      <c r="D80" s="3780"/>
      <c r="E80" s="3781"/>
      <c r="F80" s="3782"/>
      <c r="G80" s="3782"/>
      <c r="H80" s="3782"/>
      <c r="I80" s="3782"/>
      <c r="J80" s="3782"/>
      <c r="K80" s="3783"/>
      <c r="L80" s="3704"/>
      <c r="M80" s="3943"/>
      <c r="N80" s="3943"/>
      <c r="O80" s="3943"/>
      <c r="P80" s="3943"/>
      <c r="Q80" s="3943"/>
      <c r="R80" s="3943"/>
      <c r="S80" s="3943"/>
      <c r="T80" s="3943"/>
      <c r="U80" s="3943"/>
      <c r="V80" s="3943"/>
      <c r="W80" s="3943"/>
      <c r="X80" s="3943"/>
      <c r="Y80" s="3943"/>
      <c r="Z80" s="3943"/>
      <c r="AA80" s="3943"/>
      <c r="AB80" s="3943"/>
      <c r="AC80" s="3943"/>
      <c r="AD80" s="3943"/>
      <c r="AE80" s="3943"/>
      <c r="AF80" s="3943"/>
      <c r="AG80" s="3943"/>
      <c r="AH80" s="3943"/>
      <c r="AI80" s="3944"/>
      <c r="AJ80" s="3686"/>
      <c r="AK80" s="3686"/>
      <c r="AL80" s="3687"/>
      <c r="AM80" s="1538">
        <v>26</v>
      </c>
      <c r="AN80" s="2550"/>
      <c r="AO80" s="619"/>
      <c r="AP80" s="619"/>
      <c r="AQ80" s="1551"/>
      <c r="AR80" s="619"/>
      <c r="AS80" s="619"/>
      <c r="AT80" s="619"/>
      <c r="AU80" s="619"/>
      <c r="AV80" s="619"/>
    </row>
    <row r="81" spans="1:48" ht="15" hidden="1" customHeight="1">
      <c r="A81" s="3750"/>
      <c r="B81" s="3776"/>
      <c r="C81" s="3777"/>
      <c r="D81" s="3780"/>
      <c r="E81" s="3781"/>
      <c r="F81" s="3782"/>
      <c r="G81" s="3782"/>
      <c r="H81" s="3782"/>
      <c r="I81" s="3782"/>
      <c r="J81" s="3782"/>
      <c r="K81" s="3783"/>
      <c r="L81" s="3704"/>
      <c r="M81" s="3943"/>
      <c r="N81" s="3943"/>
      <c r="O81" s="3943"/>
      <c r="P81" s="3943"/>
      <c r="Q81" s="3943"/>
      <c r="R81" s="3943"/>
      <c r="S81" s="3943"/>
      <c r="T81" s="3943"/>
      <c r="U81" s="3943"/>
      <c r="V81" s="3943"/>
      <c r="W81" s="3943"/>
      <c r="X81" s="3943"/>
      <c r="Y81" s="3943"/>
      <c r="Z81" s="3943"/>
      <c r="AA81" s="3943"/>
      <c r="AB81" s="3943"/>
      <c r="AC81" s="3943"/>
      <c r="AD81" s="3943"/>
      <c r="AE81" s="3943"/>
      <c r="AF81" s="3943"/>
      <c r="AG81" s="3943"/>
      <c r="AH81" s="3943"/>
      <c r="AI81" s="3944"/>
      <c r="AJ81" s="3686"/>
      <c r="AK81" s="3686"/>
      <c r="AL81" s="3687"/>
      <c r="AM81" s="1538">
        <v>27</v>
      </c>
      <c r="AN81" s="2550"/>
      <c r="AO81" s="619"/>
      <c r="AP81" s="619"/>
      <c r="AQ81" s="1551"/>
      <c r="AR81" s="619"/>
      <c r="AS81" s="619"/>
      <c r="AT81" s="619"/>
      <c r="AU81" s="619"/>
      <c r="AV81" s="619"/>
    </row>
    <row r="82" spans="1:48" ht="15" hidden="1" customHeight="1">
      <c r="A82" s="3750"/>
      <c r="B82" s="3776"/>
      <c r="C82" s="3777"/>
      <c r="D82" s="3780"/>
      <c r="E82" s="3781"/>
      <c r="F82" s="3782"/>
      <c r="G82" s="3782"/>
      <c r="H82" s="3782"/>
      <c r="I82" s="3782"/>
      <c r="J82" s="3782"/>
      <c r="K82" s="3783"/>
      <c r="L82" s="3704"/>
      <c r="M82" s="3943"/>
      <c r="N82" s="3943"/>
      <c r="O82" s="3943"/>
      <c r="P82" s="3943"/>
      <c r="Q82" s="3943"/>
      <c r="R82" s="3943"/>
      <c r="S82" s="3943"/>
      <c r="T82" s="3943"/>
      <c r="U82" s="3943"/>
      <c r="V82" s="3943"/>
      <c r="W82" s="3943"/>
      <c r="X82" s="3943"/>
      <c r="Y82" s="3943"/>
      <c r="Z82" s="3943"/>
      <c r="AA82" s="3943"/>
      <c r="AB82" s="3943"/>
      <c r="AC82" s="3943"/>
      <c r="AD82" s="3943"/>
      <c r="AE82" s="3943"/>
      <c r="AF82" s="3943"/>
      <c r="AG82" s="3943"/>
      <c r="AH82" s="3943"/>
      <c r="AI82" s="3944"/>
      <c r="AJ82" s="3686"/>
      <c r="AK82" s="3686"/>
      <c r="AL82" s="3687"/>
      <c r="AM82" s="1538">
        <v>28</v>
      </c>
      <c r="AN82" s="2550"/>
      <c r="AO82" s="619"/>
      <c r="AP82" s="619"/>
      <c r="AQ82" s="1551"/>
      <c r="AR82" s="619"/>
      <c r="AS82" s="619"/>
      <c r="AT82" s="619"/>
      <c r="AU82" s="619"/>
      <c r="AV82" s="619"/>
    </row>
    <row r="83" spans="1:48" ht="14.25" hidden="1" customHeight="1">
      <c r="A83" s="3750"/>
      <c r="B83" s="3776"/>
      <c r="C83" s="3777"/>
      <c r="D83" s="3780"/>
      <c r="E83" s="3781"/>
      <c r="F83" s="3782"/>
      <c r="G83" s="3782"/>
      <c r="H83" s="3782"/>
      <c r="I83" s="3782"/>
      <c r="J83" s="3782"/>
      <c r="K83" s="3783"/>
      <c r="L83" s="3704"/>
      <c r="M83" s="3943"/>
      <c r="N83" s="3943"/>
      <c r="O83" s="3943"/>
      <c r="P83" s="3943"/>
      <c r="Q83" s="3943"/>
      <c r="R83" s="3943"/>
      <c r="S83" s="3943"/>
      <c r="T83" s="3943"/>
      <c r="U83" s="3943"/>
      <c r="V83" s="3943"/>
      <c r="W83" s="3943"/>
      <c r="X83" s="3943"/>
      <c r="Y83" s="3943"/>
      <c r="Z83" s="3943"/>
      <c r="AA83" s="3943"/>
      <c r="AB83" s="3943"/>
      <c r="AC83" s="3943"/>
      <c r="AD83" s="3943"/>
      <c r="AE83" s="3943"/>
      <c r="AF83" s="3943"/>
      <c r="AG83" s="3943"/>
      <c r="AH83" s="3943"/>
      <c r="AI83" s="3944"/>
      <c r="AJ83" s="3686"/>
      <c r="AK83" s="3686"/>
      <c r="AL83" s="3687"/>
      <c r="AM83" s="1538">
        <v>29</v>
      </c>
      <c r="AN83" s="2550"/>
      <c r="AO83" s="619"/>
      <c r="AP83" s="619"/>
      <c r="AQ83" s="1551"/>
      <c r="AR83" s="619"/>
      <c r="AS83" s="619"/>
      <c r="AT83" s="619"/>
      <c r="AU83" s="619"/>
      <c r="AV83" s="619"/>
    </row>
    <row r="84" spans="1:48" ht="15" customHeight="1">
      <c r="A84" s="3750"/>
      <c r="B84" s="3778"/>
      <c r="C84" s="3779"/>
      <c r="D84" s="3799"/>
      <c r="E84" s="3800"/>
      <c r="F84" s="3801"/>
      <c r="G84" s="3801"/>
      <c r="H84" s="3801"/>
      <c r="I84" s="3801"/>
      <c r="J84" s="3801"/>
      <c r="K84" s="3802"/>
      <c r="L84" s="3788"/>
      <c r="M84" s="3788"/>
      <c r="N84" s="3788"/>
      <c r="O84" s="3788"/>
      <c r="P84" s="3788"/>
      <c r="Q84" s="3788"/>
      <c r="R84" s="3788"/>
      <c r="S84" s="3788"/>
      <c r="T84" s="3788"/>
      <c r="U84" s="3788"/>
      <c r="V84" s="3788"/>
      <c r="W84" s="3788"/>
      <c r="X84" s="3788"/>
      <c r="Y84" s="3788"/>
      <c r="Z84" s="3788"/>
      <c r="AA84" s="3788"/>
      <c r="AB84" s="3788"/>
      <c r="AC84" s="3788"/>
      <c r="AD84" s="3788"/>
      <c r="AE84" s="3788"/>
      <c r="AF84" s="3788"/>
      <c r="AG84" s="3788"/>
      <c r="AH84" s="3788"/>
      <c r="AI84" s="3789"/>
      <c r="AJ84" s="3691"/>
      <c r="AK84" s="3691"/>
      <c r="AL84" s="3692"/>
      <c r="AM84" s="1539">
        <v>30</v>
      </c>
      <c r="AN84" s="2550" t="s">
        <v>1056</v>
      </c>
      <c r="AO84" s="619"/>
      <c r="AP84" s="619"/>
      <c r="AQ84" s="1551"/>
      <c r="AR84" s="619"/>
      <c r="AS84" s="619"/>
      <c r="AT84" s="619"/>
      <c r="AU84" s="619"/>
      <c r="AV84" s="619"/>
    </row>
    <row r="85" spans="1:48" ht="15" customHeight="1">
      <c r="A85" s="3750"/>
      <c r="B85" s="3774" t="s">
        <v>578</v>
      </c>
      <c r="C85" s="3897"/>
      <c r="D85" s="3795"/>
      <c r="E85" s="3796"/>
      <c r="F85" s="3797"/>
      <c r="G85" s="3797"/>
      <c r="H85" s="3797"/>
      <c r="I85" s="3797"/>
      <c r="J85" s="3797"/>
      <c r="K85" s="3798"/>
      <c r="L85" s="3787"/>
      <c r="M85" s="3787"/>
      <c r="N85" s="3787"/>
      <c r="O85" s="3787"/>
      <c r="P85" s="3787"/>
      <c r="Q85" s="3787"/>
      <c r="R85" s="3787"/>
      <c r="S85" s="3787"/>
      <c r="T85" s="3787"/>
      <c r="U85" s="3787"/>
      <c r="V85" s="3787"/>
      <c r="W85" s="3787"/>
      <c r="X85" s="3787"/>
      <c r="Y85" s="3787"/>
      <c r="Z85" s="3787"/>
      <c r="AA85" s="3787"/>
      <c r="AB85" s="3787"/>
      <c r="AC85" s="3787"/>
      <c r="AD85" s="3787"/>
      <c r="AE85" s="3787"/>
      <c r="AF85" s="3787"/>
      <c r="AG85" s="3787"/>
      <c r="AH85" s="3787"/>
      <c r="AI85" s="3787"/>
      <c r="AJ85" s="3803"/>
      <c r="AK85" s="3803"/>
      <c r="AL85" s="3804"/>
      <c r="AM85" s="1538">
        <v>1</v>
      </c>
      <c r="AN85" s="2550"/>
      <c r="AO85" s="1062" t="s">
        <v>1325</v>
      </c>
      <c r="AP85" s="619"/>
      <c r="AQ85" s="1551"/>
      <c r="AR85" s="619"/>
      <c r="AS85" s="619"/>
      <c r="AT85" s="619"/>
      <c r="AU85" s="619"/>
      <c r="AV85" s="619"/>
    </row>
    <row r="86" spans="1:48" ht="15" customHeight="1">
      <c r="A86" s="3750"/>
      <c r="B86" s="3898"/>
      <c r="C86" s="3899"/>
      <c r="D86" s="3780"/>
      <c r="E86" s="3781"/>
      <c r="F86" s="3782"/>
      <c r="G86" s="3782"/>
      <c r="H86" s="3782"/>
      <c r="I86" s="3782"/>
      <c r="J86" s="3782"/>
      <c r="K86" s="3783"/>
      <c r="L86" s="3703"/>
      <c r="M86" s="3703"/>
      <c r="N86" s="3703"/>
      <c r="O86" s="3703"/>
      <c r="P86" s="3703"/>
      <c r="Q86" s="3703"/>
      <c r="R86" s="3703"/>
      <c r="S86" s="3703"/>
      <c r="T86" s="3703"/>
      <c r="U86" s="3703"/>
      <c r="V86" s="3703"/>
      <c r="W86" s="3703"/>
      <c r="X86" s="3703"/>
      <c r="Y86" s="3703"/>
      <c r="Z86" s="3703"/>
      <c r="AA86" s="3703"/>
      <c r="AB86" s="3703"/>
      <c r="AC86" s="3703"/>
      <c r="AD86" s="3703"/>
      <c r="AE86" s="3703"/>
      <c r="AF86" s="3703"/>
      <c r="AG86" s="3703"/>
      <c r="AH86" s="3703"/>
      <c r="AI86" s="3703"/>
      <c r="AJ86" s="3686"/>
      <c r="AK86" s="3686"/>
      <c r="AL86" s="3687"/>
      <c r="AM86" s="1538">
        <v>2</v>
      </c>
      <c r="AN86" s="2550"/>
      <c r="AO86" s="1063" t="str">
        <f>COUNTA(D85:K116)&amp;"科目　"&amp;COUNTA(L85:AI116)&amp;"行使用"</f>
        <v>0科目　0行使用</v>
      </c>
      <c r="AP86" s="619"/>
      <c r="AQ86" s="1551"/>
      <c r="AR86" s="619"/>
      <c r="AS86" s="619"/>
      <c r="AT86" s="619"/>
      <c r="AU86" s="619"/>
      <c r="AV86" s="619"/>
    </row>
    <row r="87" spans="1:48" ht="15" customHeight="1">
      <c r="A87" s="3750"/>
      <c r="B87" s="3898"/>
      <c r="C87" s="3899"/>
      <c r="D87" s="3780"/>
      <c r="E87" s="3781"/>
      <c r="F87" s="3782"/>
      <c r="G87" s="3782"/>
      <c r="H87" s="3782"/>
      <c r="I87" s="3782"/>
      <c r="J87" s="3782"/>
      <c r="K87" s="3783"/>
      <c r="L87" s="3703"/>
      <c r="M87" s="3703"/>
      <c r="N87" s="3703"/>
      <c r="O87" s="3703"/>
      <c r="P87" s="3703"/>
      <c r="Q87" s="3703"/>
      <c r="R87" s="3703"/>
      <c r="S87" s="3703"/>
      <c r="T87" s="3703"/>
      <c r="U87" s="3703"/>
      <c r="V87" s="3703"/>
      <c r="W87" s="3703"/>
      <c r="X87" s="3703"/>
      <c r="Y87" s="3703"/>
      <c r="Z87" s="3703"/>
      <c r="AA87" s="3703"/>
      <c r="AB87" s="3703"/>
      <c r="AC87" s="3703"/>
      <c r="AD87" s="3703"/>
      <c r="AE87" s="3703"/>
      <c r="AF87" s="3703"/>
      <c r="AG87" s="3703"/>
      <c r="AH87" s="3703"/>
      <c r="AI87" s="3703"/>
      <c r="AJ87" s="3686"/>
      <c r="AK87" s="3686"/>
      <c r="AL87" s="3687"/>
      <c r="AM87" s="1538">
        <v>3</v>
      </c>
      <c r="AN87" s="2550"/>
      <c r="AO87" s="619"/>
      <c r="AP87" s="619"/>
      <c r="AQ87" s="1551"/>
      <c r="AR87" s="619"/>
      <c r="AS87" s="619"/>
      <c r="AT87" s="619"/>
      <c r="AU87" s="619"/>
      <c r="AV87" s="619"/>
    </row>
    <row r="88" spans="1:48" ht="15" customHeight="1">
      <c r="A88" s="3750"/>
      <c r="B88" s="3898"/>
      <c r="C88" s="3899"/>
      <c r="D88" s="3780"/>
      <c r="E88" s="3781"/>
      <c r="F88" s="3782"/>
      <c r="G88" s="3782"/>
      <c r="H88" s="3782"/>
      <c r="I88" s="3782"/>
      <c r="J88" s="3782"/>
      <c r="K88" s="3783"/>
      <c r="L88" s="3703"/>
      <c r="M88" s="3703"/>
      <c r="N88" s="3703"/>
      <c r="O88" s="3703"/>
      <c r="P88" s="3703"/>
      <c r="Q88" s="3703"/>
      <c r="R88" s="3703"/>
      <c r="S88" s="3703"/>
      <c r="T88" s="3703"/>
      <c r="U88" s="3703"/>
      <c r="V88" s="3703"/>
      <c r="W88" s="3703"/>
      <c r="X88" s="3703"/>
      <c r="Y88" s="3703"/>
      <c r="Z88" s="3703"/>
      <c r="AA88" s="3703"/>
      <c r="AB88" s="3703"/>
      <c r="AC88" s="3703"/>
      <c r="AD88" s="3703"/>
      <c r="AE88" s="3703"/>
      <c r="AF88" s="3703"/>
      <c r="AG88" s="3703"/>
      <c r="AH88" s="3703"/>
      <c r="AI88" s="3703"/>
      <c r="AJ88" s="3686"/>
      <c r="AK88" s="3686"/>
      <c r="AL88" s="3687"/>
      <c r="AM88" s="1538">
        <v>4</v>
      </c>
      <c r="AN88" s="2550"/>
      <c r="AO88" s="2378"/>
      <c r="AP88" s="2378"/>
      <c r="AQ88" s="2379"/>
      <c r="AR88" s="2378"/>
      <c r="AS88" s="619"/>
      <c r="AT88" s="619"/>
      <c r="AU88" s="619"/>
      <c r="AV88" s="619"/>
    </row>
    <row r="89" spans="1:48" ht="15" customHeight="1">
      <c r="A89" s="3750"/>
      <c r="B89" s="3898"/>
      <c r="C89" s="3899"/>
      <c r="D89" s="3780"/>
      <c r="E89" s="3781"/>
      <c r="F89" s="3782"/>
      <c r="G89" s="3782"/>
      <c r="H89" s="3782"/>
      <c r="I89" s="3782"/>
      <c r="J89" s="3782"/>
      <c r="K89" s="3783"/>
      <c r="L89" s="3703"/>
      <c r="M89" s="3703"/>
      <c r="N89" s="3703"/>
      <c r="O89" s="3703"/>
      <c r="P89" s="3703"/>
      <c r="Q89" s="3703"/>
      <c r="R89" s="3703"/>
      <c r="S89" s="3703"/>
      <c r="T89" s="3703"/>
      <c r="U89" s="3703"/>
      <c r="V89" s="3703"/>
      <c r="W89" s="3703"/>
      <c r="X89" s="3703"/>
      <c r="Y89" s="3703"/>
      <c r="Z89" s="3703"/>
      <c r="AA89" s="3703"/>
      <c r="AB89" s="3703"/>
      <c r="AC89" s="3703"/>
      <c r="AD89" s="3703"/>
      <c r="AE89" s="3703"/>
      <c r="AF89" s="3703"/>
      <c r="AG89" s="3703"/>
      <c r="AH89" s="3703"/>
      <c r="AI89" s="3703"/>
      <c r="AJ89" s="3686"/>
      <c r="AK89" s="3686"/>
      <c r="AL89" s="3687"/>
      <c r="AM89" s="1538">
        <v>5</v>
      </c>
      <c r="AN89" s="2550"/>
      <c r="AO89" s="2378"/>
      <c r="AP89" s="2378"/>
      <c r="AQ89" s="2379"/>
      <c r="AR89" s="2378"/>
      <c r="AS89" s="619"/>
      <c r="AT89" s="619"/>
      <c r="AU89" s="619"/>
      <c r="AV89" s="619"/>
    </row>
    <row r="90" spans="1:48" ht="15" customHeight="1">
      <c r="A90" s="3750"/>
      <c r="B90" s="3898"/>
      <c r="C90" s="3899"/>
      <c r="D90" s="3780"/>
      <c r="E90" s="3781"/>
      <c r="F90" s="3782"/>
      <c r="G90" s="3782"/>
      <c r="H90" s="3782"/>
      <c r="I90" s="3782"/>
      <c r="J90" s="3782"/>
      <c r="K90" s="3783"/>
      <c r="L90" s="3703"/>
      <c r="M90" s="3703"/>
      <c r="N90" s="3703"/>
      <c r="O90" s="3703"/>
      <c r="P90" s="3703"/>
      <c r="Q90" s="3703"/>
      <c r="R90" s="3703"/>
      <c r="S90" s="3703"/>
      <c r="T90" s="3703"/>
      <c r="U90" s="3703"/>
      <c r="V90" s="3703"/>
      <c r="W90" s="3703"/>
      <c r="X90" s="3703"/>
      <c r="Y90" s="3703"/>
      <c r="Z90" s="3703"/>
      <c r="AA90" s="3703"/>
      <c r="AB90" s="3703"/>
      <c r="AC90" s="3703"/>
      <c r="AD90" s="3703"/>
      <c r="AE90" s="3703"/>
      <c r="AF90" s="3703"/>
      <c r="AG90" s="3703"/>
      <c r="AH90" s="3703"/>
      <c r="AI90" s="3703"/>
      <c r="AJ90" s="3686"/>
      <c r="AK90" s="3686"/>
      <c r="AL90" s="3687"/>
      <c r="AM90" s="1538">
        <v>6</v>
      </c>
      <c r="AN90" s="2550"/>
      <c r="AO90" s="2378"/>
      <c r="AP90" s="2378"/>
      <c r="AQ90" s="2379"/>
      <c r="AR90" s="2378"/>
      <c r="AS90" s="619"/>
      <c r="AT90" s="619"/>
      <c r="AU90" s="619"/>
      <c r="AV90" s="619"/>
    </row>
    <row r="91" spans="1:48" ht="15" customHeight="1">
      <c r="A91" s="3750"/>
      <c r="B91" s="3898"/>
      <c r="C91" s="3899"/>
      <c r="D91" s="3780"/>
      <c r="E91" s="3781"/>
      <c r="F91" s="3782"/>
      <c r="G91" s="3782"/>
      <c r="H91" s="3782"/>
      <c r="I91" s="3782"/>
      <c r="J91" s="3782"/>
      <c r="K91" s="3783"/>
      <c r="L91" s="3703"/>
      <c r="M91" s="3703"/>
      <c r="N91" s="3703"/>
      <c r="O91" s="3703"/>
      <c r="P91" s="3703"/>
      <c r="Q91" s="3703"/>
      <c r="R91" s="3703"/>
      <c r="S91" s="3703"/>
      <c r="T91" s="3703"/>
      <c r="U91" s="3703"/>
      <c r="V91" s="3703"/>
      <c r="W91" s="3703"/>
      <c r="X91" s="3703"/>
      <c r="Y91" s="3703"/>
      <c r="Z91" s="3703"/>
      <c r="AA91" s="3703"/>
      <c r="AB91" s="3703"/>
      <c r="AC91" s="3703"/>
      <c r="AD91" s="3703"/>
      <c r="AE91" s="3703"/>
      <c r="AF91" s="3703"/>
      <c r="AG91" s="3703"/>
      <c r="AH91" s="3703"/>
      <c r="AI91" s="3703"/>
      <c r="AJ91" s="3686"/>
      <c r="AK91" s="3686"/>
      <c r="AL91" s="3687"/>
      <c r="AM91" s="1539">
        <v>7</v>
      </c>
      <c r="AN91" s="2550" t="s">
        <v>1055</v>
      </c>
      <c r="AO91" s="2378"/>
      <c r="AP91" s="2378"/>
      <c r="AQ91" s="2379"/>
      <c r="AR91" s="2378"/>
      <c r="AS91" s="619"/>
      <c r="AT91" s="619"/>
      <c r="AU91" s="619"/>
      <c r="AV91" s="619"/>
    </row>
    <row r="92" spans="1:48" ht="15" hidden="1" customHeight="1">
      <c r="A92" s="3750"/>
      <c r="B92" s="3898"/>
      <c r="C92" s="3899"/>
      <c r="D92" s="3780"/>
      <c r="E92" s="3781"/>
      <c r="F92" s="3782"/>
      <c r="G92" s="3782"/>
      <c r="H92" s="3782"/>
      <c r="I92" s="3782"/>
      <c r="J92" s="3782"/>
      <c r="K92" s="3783"/>
      <c r="L92" s="3703"/>
      <c r="M92" s="3703"/>
      <c r="N92" s="3703"/>
      <c r="O92" s="3703"/>
      <c r="P92" s="3703"/>
      <c r="Q92" s="3703"/>
      <c r="R92" s="3703"/>
      <c r="S92" s="3703"/>
      <c r="T92" s="3703"/>
      <c r="U92" s="3703"/>
      <c r="V92" s="3703"/>
      <c r="W92" s="3703"/>
      <c r="X92" s="3703"/>
      <c r="Y92" s="3703"/>
      <c r="Z92" s="3703"/>
      <c r="AA92" s="3703"/>
      <c r="AB92" s="3703"/>
      <c r="AC92" s="3703"/>
      <c r="AD92" s="3703"/>
      <c r="AE92" s="3703"/>
      <c r="AF92" s="3703"/>
      <c r="AG92" s="3703"/>
      <c r="AH92" s="3703"/>
      <c r="AI92" s="3703"/>
      <c r="AJ92" s="3686"/>
      <c r="AK92" s="3686"/>
      <c r="AL92" s="3687"/>
      <c r="AM92" s="1538">
        <v>8</v>
      </c>
      <c r="AN92" s="2550"/>
      <c r="AO92" s="2378"/>
      <c r="AP92" s="2378"/>
      <c r="AQ92" s="2379"/>
      <c r="AR92" s="2378"/>
      <c r="AS92" s="619"/>
      <c r="AT92" s="619"/>
      <c r="AU92" s="619"/>
      <c r="AV92" s="619"/>
    </row>
    <row r="93" spans="1:48" ht="15" hidden="1" customHeight="1">
      <c r="A93" s="3750"/>
      <c r="B93" s="3898"/>
      <c r="C93" s="3899"/>
      <c r="D93" s="3780"/>
      <c r="E93" s="3781"/>
      <c r="F93" s="3782"/>
      <c r="G93" s="3782"/>
      <c r="H93" s="3782"/>
      <c r="I93" s="3782"/>
      <c r="J93" s="3782"/>
      <c r="K93" s="3783"/>
      <c r="L93" s="3703"/>
      <c r="M93" s="3703"/>
      <c r="N93" s="3703"/>
      <c r="O93" s="3703"/>
      <c r="P93" s="3703"/>
      <c r="Q93" s="3703"/>
      <c r="R93" s="3703"/>
      <c r="S93" s="3703"/>
      <c r="T93" s="3703"/>
      <c r="U93" s="3703"/>
      <c r="V93" s="3703"/>
      <c r="W93" s="3703"/>
      <c r="X93" s="3703"/>
      <c r="Y93" s="3703"/>
      <c r="Z93" s="3703"/>
      <c r="AA93" s="3703"/>
      <c r="AB93" s="3703"/>
      <c r="AC93" s="3703"/>
      <c r="AD93" s="3703"/>
      <c r="AE93" s="3703"/>
      <c r="AF93" s="3703"/>
      <c r="AG93" s="3703"/>
      <c r="AH93" s="3703"/>
      <c r="AI93" s="3703"/>
      <c r="AJ93" s="3686"/>
      <c r="AK93" s="3686"/>
      <c r="AL93" s="3687"/>
      <c r="AM93" s="1538">
        <v>9</v>
      </c>
      <c r="AN93" s="2550"/>
      <c r="AO93" s="2378"/>
      <c r="AP93" s="2378"/>
      <c r="AQ93" s="2379"/>
      <c r="AR93" s="2378"/>
      <c r="AS93" s="619"/>
      <c r="AT93" s="619"/>
      <c r="AU93" s="619"/>
      <c r="AV93" s="619"/>
    </row>
    <row r="94" spans="1:48" ht="15" hidden="1" customHeight="1">
      <c r="A94" s="3750"/>
      <c r="B94" s="3898"/>
      <c r="C94" s="3899"/>
      <c r="D94" s="3780"/>
      <c r="E94" s="3781"/>
      <c r="F94" s="3782"/>
      <c r="G94" s="3782"/>
      <c r="H94" s="3782"/>
      <c r="I94" s="3782"/>
      <c r="J94" s="3782"/>
      <c r="K94" s="3783"/>
      <c r="L94" s="3703"/>
      <c r="M94" s="3703"/>
      <c r="N94" s="3703"/>
      <c r="O94" s="3703"/>
      <c r="P94" s="3703"/>
      <c r="Q94" s="3703"/>
      <c r="R94" s="3703"/>
      <c r="S94" s="3703"/>
      <c r="T94" s="3703"/>
      <c r="U94" s="3703"/>
      <c r="V94" s="3703"/>
      <c r="W94" s="3703"/>
      <c r="X94" s="3703"/>
      <c r="Y94" s="3703"/>
      <c r="Z94" s="3703"/>
      <c r="AA94" s="3703"/>
      <c r="AB94" s="3703"/>
      <c r="AC94" s="3703"/>
      <c r="AD94" s="3703"/>
      <c r="AE94" s="3703"/>
      <c r="AF94" s="3703"/>
      <c r="AG94" s="3703"/>
      <c r="AH94" s="3703"/>
      <c r="AI94" s="3703"/>
      <c r="AJ94" s="3686"/>
      <c r="AK94" s="3686"/>
      <c r="AL94" s="3687"/>
      <c r="AM94" s="1538">
        <v>10</v>
      </c>
      <c r="AN94" s="2550"/>
      <c r="AO94" s="2378"/>
      <c r="AP94" s="2378"/>
      <c r="AQ94" s="2379"/>
      <c r="AR94" s="2378"/>
      <c r="AS94" s="619"/>
      <c r="AT94" s="619"/>
      <c r="AU94" s="619"/>
      <c r="AV94" s="619"/>
    </row>
    <row r="95" spans="1:48" ht="15" hidden="1" customHeight="1">
      <c r="A95" s="3750"/>
      <c r="B95" s="3898"/>
      <c r="C95" s="3899"/>
      <c r="D95" s="3780"/>
      <c r="E95" s="3781"/>
      <c r="F95" s="3782"/>
      <c r="G95" s="3782"/>
      <c r="H95" s="3782"/>
      <c r="I95" s="3782"/>
      <c r="J95" s="3782"/>
      <c r="K95" s="3783"/>
      <c r="L95" s="3703"/>
      <c r="M95" s="3703"/>
      <c r="N95" s="3703"/>
      <c r="O95" s="3703"/>
      <c r="P95" s="3703"/>
      <c r="Q95" s="3703"/>
      <c r="R95" s="3703"/>
      <c r="S95" s="3703"/>
      <c r="T95" s="3703"/>
      <c r="U95" s="3703"/>
      <c r="V95" s="3703"/>
      <c r="W95" s="3703"/>
      <c r="X95" s="3703"/>
      <c r="Y95" s="3703"/>
      <c r="Z95" s="3703"/>
      <c r="AA95" s="3703"/>
      <c r="AB95" s="3703"/>
      <c r="AC95" s="3703"/>
      <c r="AD95" s="3703"/>
      <c r="AE95" s="3703"/>
      <c r="AF95" s="3703"/>
      <c r="AG95" s="3703"/>
      <c r="AH95" s="3703"/>
      <c r="AI95" s="3703"/>
      <c r="AJ95" s="3686"/>
      <c r="AK95" s="3686"/>
      <c r="AL95" s="3687"/>
      <c r="AM95" s="1538">
        <v>11</v>
      </c>
      <c r="AN95" s="2550"/>
      <c r="AO95" s="2378"/>
      <c r="AP95" s="2378"/>
      <c r="AQ95" s="2379"/>
      <c r="AR95" s="2378"/>
      <c r="AS95" s="619"/>
      <c r="AT95" s="619"/>
      <c r="AU95" s="619"/>
      <c r="AV95" s="619"/>
    </row>
    <row r="96" spans="1:48" ht="15" hidden="1" customHeight="1">
      <c r="A96" s="3750"/>
      <c r="B96" s="3898"/>
      <c r="C96" s="3899"/>
      <c r="D96" s="3780"/>
      <c r="E96" s="3781"/>
      <c r="F96" s="3782"/>
      <c r="G96" s="3782"/>
      <c r="H96" s="3782"/>
      <c r="I96" s="3782"/>
      <c r="J96" s="3782"/>
      <c r="K96" s="3783"/>
      <c r="L96" s="3703"/>
      <c r="M96" s="3703"/>
      <c r="N96" s="3703"/>
      <c r="O96" s="3703"/>
      <c r="P96" s="3703"/>
      <c r="Q96" s="3703"/>
      <c r="R96" s="3703"/>
      <c r="S96" s="3703"/>
      <c r="T96" s="3703"/>
      <c r="U96" s="3703"/>
      <c r="V96" s="3703"/>
      <c r="W96" s="3703"/>
      <c r="X96" s="3703"/>
      <c r="Y96" s="3703"/>
      <c r="Z96" s="3703"/>
      <c r="AA96" s="3703"/>
      <c r="AB96" s="3703"/>
      <c r="AC96" s="3703"/>
      <c r="AD96" s="3703"/>
      <c r="AE96" s="3703"/>
      <c r="AF96" s="3703"/>
      <c r="AG96" s="3703"/>
      <c r="AH96" s="3703"/>
      <c r="AI96" s="3703"/>
      <c r="AJ96" s="3686"/>
      <c r="AK96" s="3686"/>
      <c r="AL96" s="3687"/>
      <c r="AM96" s="1538">
        <v>12</v>
      </c>
      <c r="AN96" s="2550"/>
      <c r="AO96" s="2378"/>
      <c r="AP96" s="2378"/>
      <c r="AQ96" s="2379"/>
      <c r="AR96" s="2378"/>
      <c r="AS96" s="619"/>
      <c r="AT96" s="619"/>
      <c r="AU96" s="619"/>
      <c r="AV96" s="619"/>
    </row>
    <row r="97" spans="1:48" ht="15" hidden="1" customHeight="1">
      <c r="A97" s="3750"/>
      <c r="B97" s="3898"/>
      <c r="C97" s="3899"/>
      <c r="D97" s="3780"/>
      <c r="E97" s="3781"/>
      <c r="F97" s="3782"/>
      <c r="G97" s="3782"/>
      <c r="H97" s="3782"/>
      <c r="I97" s="3782"/>
      <c r="J97" s="3782"/>
      <c r="K97" s="3783"/>
      <c r="L97" s="3703"/>
      <c r="M97" s="3703"/>
      <c r="N97" s="3703"/>
      <c r="O97" s="3703"/>
      <c r="P97" s="3703"/>
      <c r="Q97" s="3703"/>
      <c r="R97" s="3703"/>
      <c r="S97" s="3703"/>
      <c r="T97" s="3703"/>
      <c r="U97" s="3703"/>
      <c r="V97" s="3703"/>
      <c r="W97" s="3703"/>
      <c r="X97" s="3703"/>
      <c r="Y97" s="3703"/>
      <c r="Z97" s="3703"/>
      <c r="AA97" s="3703"/>
      <c r="AB97" s="3703"/>
      <c r="AC97" s="3703"/>
      <c r="AD97" s="3703"/>
      <c r="AE97" s="3703"/>
      <c r="AF97" s="3703"/>
      <c r="AG97" s="3703"/>
      <c r="AH97" s="3703"/>
      <c r="AI97" s="3703"/>
      <c r="AJ97" s="3686"/>
      <c r="AK97" s="3686"/>
      <c r="AL97" s="3687"/>
      <c r="AM97" s="1538">
        <v>13</v>
      </c>
      <c r="AN97" s="2550"/>
      <c r="AO97" s="2378"/>
      <c r="AP97" s="2378"/>
      <c r="AQ97" s="2379"/>
      <c r="AR97" s="2378"/>
      <c r="AS97" s="619"/>
      <c r="AT97" s="619"/>
      <c r="AU97" s="619"/>
      <c r="AV97" s="619"/>
    </row>
    <row r="98" spans="1:48" ht="15" hidden="1" customHeight="1">
      <c r="A98" s="3750"/>
      <c r="B98" s="3898"/>
      <c r="C98" s="3899"/>
      <c r="D98" s="3780"/>
      <c r="E98" s="3781"/>
      <c r="F98" s="3782"/>
      <c r="G98" s="3782"/>
      <c r="H98" s="3782"/>
      <c r="I98" s="3782"/>
      <c r="J98" s="3782"/>
      <c r="K98" s="3783"/>
      <c r="L98" s="3703"/>
      <c r="M98" s="3703"/>
      <c r="N98" s="3703"/>
      <c r="O98" s="3703"/>
      <c r="P98" s="3703"/>
      <c r="Q98" s="3703"/>
      <c r="R98" s="3703"/>
      <c r="S98" s="3703"/>
      <c r="T98" s="3703"/>
      <c r="U98" s="3703"/>
      <c r="V98" s="3703"/>
      <c r="W98" s="3703"/>
      <c r="X98" s="3703"/>
      <c r="Y98" s="3703"/>
      <c r="Z98" s="3703"/>
      <c r="AA98" s="3703"/>
      <c r="AB98" s="3703"/>
      <c r="AC98" s="3703"/>
      <c r="AD98" s="3703"/>
      <c r="AE98" s="3703"/>
      <c r="AF98" s="3703"/>
      <c r="AG98" s="3703"/>
      <c r="AH98" s="3703"/>
      <c r="AI98" s="3703"/>
      <c r="AJ98" s="3686"/>
      <c r="AK98" s="3686"/>
      <c r="AL98" s="3687"/>
      <c r="AM98" s="1538">
        <v>14</v>
      </c>
      <c r="AN98" s="2550"/>
      <c r="AO98" s="2378"/>
      <c r="AP98" s="2378"/>
      <c r="AQ98" s="2379"/>
      <c r="AR98" s="2378"/>
      <c r="AS98" s="619"/>
      <c r="AT98" s="619"/>
      <c r="AU98" s="619"/>
      <c r="AV98" s="619"/>
    </row>
    <row r="99" spans="1:48" ht="15" hidden="1" customHeight="1">
      <c r="A99" s="3750"/>
      <c r="B99" s="3898"/>
      <c r="C99" s="3899"/>
      <c r="D99" s="3780"/>
      <c r="E99" s="3781"/>
      <c r="F99" s="3782"/>
      <c r="G99" s="3782"/>
      <c r="H99" s="3782"/>
      <c r="I99" s="3782"/>
      <c r="J99" s="3782"/>
      <c r="K99" s="3783"/>
      <c r="L99" s="3703"/>
      <c r="M99" s="3703"/>
      <c r="N99" s="3703"/>
      <c r="O99" s="3703"/>
      <c r="P99" s="3703"/>
      <c r="Q99" s="3703"/>
      <c r="R99" s="3703"/>
      <c r="S99" s="3703"/>
      <c r="T99" s="3703"/>
      <c r="U99" s="3703"/>
      <c r="V99" s="3703"/>
      <c r="W99" s="3703"/>
      <c r="X99" s="3703"/>
      <c r="Y99" s="3703"/>
      <c r="Z99" s="3703"/>
      <c r="AA99" s="3703"/>
      <c r="AB99" s="3703"/>
      <c r="AC99" s="3703"/>
      <c r="AD99" s="3703"/>
      <c r="AE99" s="3703"/>
      <c r="AF99" s="3703"/>
      <c r="AG99" s="3703"/>
      <c r="AH99" s="3703"/>
      <c r="AI99" s="3703"/>
      <c r="AJ99" s="3686"/>
      <c r="AK99" s="3686"/>
      <c r="AL99" s="3687"/>
      <c r="AM99" s="1538">
        <v>15</v>
      </c>
      <c r="AN99" s="2550"/>
      <c r="AO99" s="2378"/>
      <c r="AP99" s="2378"/>
      <c r="AQ99" s="2379"/>
      <c r="AR99" s="2378"/>
      <c r="AS99" s="619"/>
      <c r="AT99" s="619"/>
      <c r="AU99" s="619"/>
      <c r="AV99" s="619"/>
    </row>
    <row r="100" spans="1:48" ht="15" hidden="1" customHeight="1">
      <c r="A100" s="3750"/>
      <c r="B100" s="3898"/>
      <c r="C100" s="3899"/>
      <c r="D100" s="3780"/>
      <c r="E100" s="3781"/>
      <c r="F100" s="3782"/>
      <c r="G100" s="3782"/>
      <c r="H100" s="3782"/>
      <c r="I100" s="3782"/>
      <c r="J100" s="3782"/>
      <c r="K100" s="3783"/>
      <c r="L100" s="3703"/>
      <c r="M100" s="3703"/>
      <c r="N100" s="3703"/>
      <c r="O100" s="3703"/>
      <c r="P100" s="3703"/>
      <c r="Q100" s="3703"/>
      <c r="R100" s="3703"/>
      <c r="S100" s="3703"/>
      <c r="T100" s="3703"/>
      <c r="U100" s="3703"/>
      <c r="V100" s="3703"/>
      <c r="W100" s="3703"/>
      <c r="X100" s="3703"/>
      <c r="Y100" s="3703"/>
      <c r="Z100" s="3703"/>
      <c r="AA100" s="3703"/>
      <c r="AB100" s="3703"/>
      <c r="AC100" s="3703"/>
      <c r="AD100" s="3703"/>
      <c r="AE100" s="3703"/>
      <c r="AF100" s="3703"/>
      <c r="AG100" s="3703"/>
      <c r="AH100" s="3703"/>
      <c r="AI100" s="3703"/>
      <c r="AJ100" s="3686"/>
      <c r="AK100" s="3686"/>
      <c r="AL100" s="3687"/>
      <c r="AM100" s="1538">
        <v>16</v>
      </c>
      <c r="AN100" s="2550"/>
      <c r="AO100" s="2378"/>
      <c r="AP100" s="2378"/>
      <c r="AQ100" s="2379"/>
      <c r="AR100" s="2378"/>
      <c r="AS100" s="619"/>
      <c r="AT100" s="619"/>
      <c r="AU100" s="619"/>
      <c r="AV100" s="619"/>
    </row>
    <row r="101" spans="1:48" ht="15" hidden="1" customHeight="1">
      <c r="A101" s="3750"/>
      <c r="B101" s="3898"/>
      <c r="C101" s="3899"/>
      <c r="D101" s="3780"/>
      <c r="E101" s="3781"/>
      <c r="F101" s="3782"/>
      <c r="G101" s="3782"/>
      <c r="H101" s="3782"/>
      <c r="I101" s="3782"/>
      <c r="J101" s="3782"/>
      <c r="K101" s="3783"/>
      <c r="L101" s="3703"/>
      <c r="M101" s="3703"/>
      <c r="N101" s="3703"/>
      <c r="O101" s="3703"/>
      <c r="P101" s="3703"/>
      <c r="Q101" s="3703"/>
      <c r="R101" s="3703"/>
      <c r="S101" s="3703"/>
      <c r="T101" s="3703"/>
      <c r="U101" s="3703"/>
      <c r="V101" s="3703"/>
      <c r="W101" s="3703"/>
      <c r="X101" s="3703"/>
      <c r="Y101" s="3703"/>
      <c r="Z101" s="3703"/>
      <c r="AA101" s="3703"/>
      <c r="AB101" s="3703"/>
      <c r="AC101" s="3703"/>
      <c r="AD101" s="3703"/>
      <c r="AE101" s="3703"/>
      <c r="AF101" s="3703"/>
      <c r="AG101" s="3703"/>
      <c r="AH101" s="3703"/>
      <c r="AI101" s="3703"/>
      <c r="AJ101" s="3686"/>
      <c r="AK101" s="3686"/>
      <c r="AL101" s="3687"/>
      <c r="AM101" s="1538">
        <v>17</v>
      </c>
      <c r="AN101" s="2550"/>
      <c r="AO101" s="2378"/>
      <c r="AP101" s="2378"/>
      <c r="AQ101" s="2379"/>
      <c r="AR101" s="2378"/>
      <c r="AS101" s="619"/>
      <c r="AT101" s="619"/>
      <c r="AU101" s="619"/>
      <c r="AV101" s="619"/>
    </row>
    <row r="102" spans="1:48" ht="15" hidden="1" customHeight="1">
      <c r="A102" s="3750"/>
      <c r="B102" s="3898"/>
      <c r="C102" s="3899"/>
      <c r="D102" s="3780"/>
      <c r="E102" s="3781"/>
      <c r="F102" s="3782"/>
      <c r="G102" s="3782"/>
      <c r="H102" s="3782"/>
      <c r="I102" s="3782"/>
      <c r="J102" s="3782"/>
      <c r="K102" s="3783"/>
      <c r="L102" s="3703"/>
      <c r="M102" s="3703"/>
      <c r="N102" s="3703"/>
      <c r="O102" s="3703"/>
      <c r="P102" s="3703"/>
      <c r="Q102" s="3703"/>
      <c r="R102" s="3703"/>
      <c r="S102" s="3703"/>
      <c r="T102" s="3703"/>
      <c r="U102" s="3703"/>
      <c r="V102" s="3703"/>
      <c r="W102" s="3703"/>
      <c r="X102" s="3703"/>
      <c r="Y102" s="3703"/>
      <c r="Z102" s="3703"/>
      <c r="AA102" s="3703"/>
      <c r="AB102" s="3703"/>
      <c r="AC102" s="3703"/>
      <c r="AD102" s="3703"/>
      <c r="AE102" s="3703"/>
      <c r="AF102" s="3703"/>
      <c r="AG102" s="3703"/>
      <c r="AH102" s="3703"/>
      <c r="AI102" s="3703"/>
      <c r="AJ102" s="3686"/>
      <c r="AK102" s="3686"/>
      <c r="AL102" s="3687"/>
      <c r="AM102" s="1538">
        <v>18</v>
      </c>
      <c r="AN102" s="2550"/>
      <c r="AO102" s="2378"/>
      <c r="AP102" s="2378"/>
      <c r="AQ102" s="2379"/>
      <c r="AR102" s="2378"/>
      <c r="AS102" s="619"/>
      <c r="AT102" s="619"/>
      <c r="AU102" s="619"/>
      <c r="AV102" s="619"/>
    </row>
    <row r="103" spans="1:48" ht="15" hidden="1" customHeight="1">
      <c r="A103" s="3750"/>
      <c r="B103" s="3898"/>
      <c r="C103" s="3899"/>
      <c r="D103" s="3780"/>
      <c r="E103" s="3781"/>
      <c r="F103" s="3782"/>
      <c r="G103" s="3782"/>
      <c r="H103" s="3782"/>
      <c r="I103" s="3782"/>
      <c r="J103" s="3782"/>
      <c r="K103" s="3783"/>
      <c r="L103" s="3703"/>
      <c r="M103" s="3703"/>
      <c r="N103" s="3703"/>
      <c r="O103" s="3703"/>
      <c r="P103" s="3703"/>
      <c r="Q103" s="3703"/>
      <c r="R103" s="3703"/>
      <c r="S103" s="3703"/>
      <c r="T103" s="3703"/>
      <c r="U103" s="3703"/>
      <c r="V103" s="3703"/>
      <c r="W103" s="3703"/>
      <c r="X103" s="3703"/>
      <c r="Y103" s="3703"/>
      <c r="Z103" s="3703"/>
      <c r="AA103" s="3703"/>
      <c r="AB103" s="3703"/>
      <c r="AC103" s="3703"/>
      <c r="AD103" s="3703"/>
      <c r="AE103" s="3703"/>
      <c r="AF103" s="3703"/>
      <c r="AG103" s="3703"/>
      <c r="AH103" s="3703"/>
      <c r="AI103" s="3703"/>
      <c r="AJ103" s="3686"/>
      <c r="AK103" s="3686"/>
      <c r="AL103" s="3687"/>
      <c r="AM103" s="1538">
        <v>19</v>
      </c>
      <c r="AN103" s="2550"/>
      <c r="AO103" s="2378"/>
      <c r="AP103" s="2378"/>
      <c r="AQ103" s="2379"/>
      <c r="AR103" s="2378"/>
      <c r="AS103" s="619"/>
      <c r="AT103" s="619"/>
      <c r="AU103" s="619"/>
      <c r="AV103" s="619"/>
    </row>
    <row r="104" spans="1:48" ht="15" hidden="1" customHeight="1">
      <c r="A104" s="3750"/>
      <c r="B104" s="3898"/>
      <c r="C104" s="3899"/>
      <c r="D104" s="3780"/>
      <c r="E104" s="3781"/>
      <c r="F104" s="3782"/>
      <c r="G104" s="3782"/>
      <c r="H104" s="3782"/>
      <c r="I104" s="3782"/>
      <c r="J104" s="3782"/>
      <c r="K104" s="3783"/>
      <c r="L104" s="3703"/>
      <c r="M104" s="3703"/>
      <c r="N104" s="3703"/>
      <c r="O104" s="3703"/>
      <c r="P104" s="3703"/>
      <c r="Q104" s="3703"/>
      <c r="R104" s="3703"/>
      <c r="S104" s="3703"/>
      <c r="T104" s="3703"/>
      <c r="U104" s="3703"/>
      <c r="V104" s="3703"/>
      <c r="W104" s="3703"/>
      <c r="X104" s="3703"/>
      <c r="Y104" s="3703"/>
      <c r="Z104" s="3703"/>
      <c r="AA104" s="3703"/>
      <c r="AB104" s="3703"/>
      <c r="AC104" s="3703"/>
      <c r="AD104" s="3703"/>
      <c r="AE104" s="3703"/>
      <c r="AF104" s="3703"/>
      <c r="AG104" s="3703"/>
      <c r="AH104" s="3703"/>
      <c r="AI104" s="3703"/>
      <c r="AJ104" s="3686"/>
      <c r="AK104" s="3686"/>
      <c r="AL104" s="3687"/>
      <c r="AM104" s="1538">
        <v>20</v>
      </c>
      <c r="AN104" s="2550"/>
      <c r="AO104" s="2378"/>
      <c r="AP104" s="2378"/>
      <c r="AQ104" s="2379"/>
      <c r="AR104" s="2378"/>
      <c r="AS104" s="619"/>
      <c r="AT104" s="619"/>
      <c r="AU104" s="619"/>
      <c r="AV104" s="619"/>
    </row>
    <row r="105" spans="1:48" ht="15" hidden="1" customHeight="1">
      <c r="A105" s="3750"/>
      <c r="B105" s="3898"/>
      <c r="C105" s="3899"/>
      <c r="D105" s="3780"/>
      <c r="E105" s="3781"/>
      <c r="F105" s="3782"/>
      <c r="G105" s="3782"/>
      <c r="H105" s="3782"/>
      <c r="I105" s="3782"/>
      <c r="J105" s="3782"/>
      <c r="K105" s="3783"/>
      <c r="L105" s="3703"/>
      <c r="M105" s="3703"/>
      <c r="N105" s="3703"/>
      <c r="O105" s="3703"/>
      <c r="P105" s="3703"/>
      <c r="Q105" s="3703"/>
      <c r="R105" s="3703"/>
      <c r="S105" s="3703"/>
      <c r="T105" s="3703"/>
      <c r="U105" s="3703"/>
      <c r="V105" s="3703"/>
      <c r="W105" s="3703"/>
      <c r="X105" s="3703"/>
      <c r="Y105" s="3703"/>
      <c r="Z105" s="3703"/>
      <c r="AA105" s="3703"/>
      <c r="AB105" s="3703"/>
      <c r="AC105" s="3703"/>
      <c r="AD105" s="3703"/>
      <c r="AE105" s="3703"/>
      <c r="AF105" s="3703"/>
      <c r="AG105" s="3703"/>
      <c r="AH105" s="3703"/>
      <c r="AI105" s="3703"/>
      <c r="AJ105" s="3686"/>
      <c r="AK105" s="3686"/>
      <c r="AL105" s="3687"/>
      <c r="AM105" s="1538">
        <v>21</v>
      </c>
      <c r="AN105" s="2550"/>
      <c r="AO105" s="2378"/>
      <c r="AP105" s="2378"/>
      <c r="AQ105" s="2379"/>
      <c r="AR105" s="2378"/>
      <c r="AS105" s="619"/>
      <c r="AT105" s="619"/>
      <c r="AU105" s="619"/>
      <c r="AV105" s="619"/>
    </row>
    <row r="106" spans="1:48" ht="15" hidden="1" customHeight="1">
      <c r="A106" s="3750"/>
      <c r="B106" s="3898"/>
      <c r="C106" s="3899"/>
      <c r="D106" s="3780"/>
      <c r="E106" s="3781"/>
      <c r="F106" s="3782"/>
      <c r="G106" s="3782"/>
      <c r="H106" s="3782"/>
      <c r="I106" s="3782"/>
      <c r="J106" s="3782"/>
      <c r="K106" s="3783"/>
      <c r="L106" s="3703"/>
      <c r="M106" s="3703"/>
      <c r="N106" s="3703"/>
      <c r="O106" s="3703"/>
      <c r="P106" s="3703"/>
      <c r="Q106" s="3703"/>
      <c r="R106" s="3703"/>
      <c r="S106" s="3703"/>
      <c r="T106" s="3703"/>
      <c r="U106" s="3703"/>
      <c r="V106" s="3703"/>
      <c r="W106" s="3703"/>
      <c r="X106" s="3703"/>
      <c r="Y106" s="3703"/>
      <c r="Z106" s="3703"/>
      <c r="AA106" s="3703"/>
      <c r="AB106" s="3703"/>
      <c r="AC106" s="3703"/>
      <c r="AD106" s="3703"/>
      <c r="AE106" s="3703"/>
      <c r="AF106" s="3703"/>
      <c r="AG106" s="3703"/>
      <c r="AH106" s="3703"/>
      <c r="AI106" s="3703"/>
      <c r="AJ106" s="3686"/>
      <c r="AK106" s="3686"/>
      <c r="AL106" s="3687"/>
      <c r="AM106" s="1538">
        <v>22</v>
      </c>
      <c r="AN106" s="2550"/>
      <c r="AO106" s="2378"/>
      <c r="AP106" s="2378"/>
      <c r="AQ106" s="2379"/>
      <c r="AR106" s="2378"/>
      <c r="AS106" s="619"/>
      <c r="AT106" s="619"/>
      <c r="AU106" s="619"/>
      <c r="AV106" s="619"/>
    </row>
    <row r="107" spans="1:48" ht="15" hidden="1" customHeight="1">
      <c r="A107" s="3750"/>
      <c r="B107" s="3898"/>
      <c r="C107" s="3899"/>
      <c r="D107" s="3780"/>
      <c r="E107" s="3781"/>
      <c r="F107" s="3782"/>
      <c r="G107" s="3782"/>
      <c r="H107" s="3782"/>
      <c r="I107" s="3782"/>
      <c r="J107" s="3782"/>
      <c r="K107" s="3783"/>
      <c r="L107" s="3703"/>
      <c r="M107" s="3703"/>
      <c r="N107" s="3703"/>
      <c r="O107" s="3703"/>
      <c r="P107" s="3703"/>
      <c r="Q107" s="3703"/>
      <c r="R107" s="3703"/>
      <c r="S107" s="3703"/>
      <c r="T107" s="3703"/>
      <c r="U107" s="3703"/>
      <c r="V107" s="3703"/>
      <c r="W107" s="3703"/>
      <c r="X107" s="3703"/>
      <c r="Y107" s="3703"/>
      <c r="Z107" s="3703"/>
      <c r="AA107" s="3703"/>
      <c r="AB107" s="3703"/>
      <c r="AC107" s="3703"/>
      <c r="AD107" s="3703"/>
      <c r="AE107" s="3703"/>
      <c r="AF107" s="3703"/>
      <c r="AG107" s="3703"/>
      <c r="AH107" s="3703"/>
      <c r="AI107" s="3703"/>
      <c r="AJ107" s="3686"/>
      <c r="AK107" s="3686"/>
      <c r="AL107" s="3687"/>
      <c r="AM107" s="1538">
        <v>23</v>
      </c>
      <c r="AN107" s="2550"/>
      <c r="AO107" s="2378"/>
      <c r="AP107" s="2378"/>
      <c r="AQ107" s="2379"/>
      <c r="AR107" s="2378"/>
      <c r="AS107" s="619"/>
      <c r="AT107" s="619"/>
      <c r="AU107" s="619"/>
      <c r="AV107" s="619"/>
    </row>
    <row r="108" spans="1:48" ht="15" hidden="1" customHeight="1">
      <c r="A108" s="3750"/>
      <c r="B108" s="3898"/>
      <c r="C108" s="3899"/>
      <c r="D108" s="3780"/>
      <c r="E108" s="3781"/>
      <c r="F108" s="3782"/>
      <c r="G108" s="3782"/>
      <c r="H108" s="3782"/>
      <c r="I108" s="3782"/>
      <c r="J108" s="3782"/>
      <c r="K108" s="3783"/>
      <c r="L108" s="3703"/>
      <c r="M108" s="3703"/>
      <c r="N108" s="3703"/>
      <c r="O108" s="3703"/>
      <c r="P108" s="3703"/>
      <c r="Q108" s="3703"/>
      <c r="R108" s="3703"/>
      <c r="S108" s="3703"/>
      <c r="T108" s="3703"/>
      <c r="U108" s="3703"/>
      <c r="V108" s="3703"/>
      <c r="W108" s="3703"/>
      <c r="X108" s="3703"/>
      <c r="Y108" s="3703"/>
      <c r="Z108" s="3703"/>
      <c r="AA108" s="3703"/>
      <c r="AB108" s="3703"/>
      <c r="AC108" s="3703"/>
      <c r="AD108" s="3703"/>
      <c r="AE108" s="3703"/>
      <c r="AF108" s="3703"/>
      <c r="AG108" s="3703"/>
      <c r="AH108" s="3703"/>
      <c r="AI108" s="3703"/>
      <c r="AJ108" s="3686"/>
      <c r="AK108" s="3686"/>
      <c r="AL108" s="3687"/>
      <c r="AM108" s="1538">
        <v>24</v>
      </c>
      <c r="AN108" s="2550"/>
      <c r="AO108" s="2378"/>
      <c r="AP108" s="2378"/>
      <c r="AQ108" s="2379"/>
      <c r="AR108" s="2378"/>
      <c r="AS108" s="619"/>
      <c r="AT108" s="619"/>
      <c r="AU108" s="619"/>
      <c r="AV108" s="619"/>
    </row>
    <row r="109" spans="1:48" ht="15" hidden="1" customHeight="1">
      <c r="A109" s="3750"/>
      <c r="B109" s="3898"/>
      <c r="C109" s="3899"/>
      <c r="D109" s="3780"/>
      <c r="E109" s="3781"/>
      <c r="F109" s="3782"/>
      <c r="G109" s="3782"/>
      <c r="H109" s="3782"/>
      <c r="I109" s="3782"/>
      <c r="J109" s="3782"/>
      <c r="K109" s="3783"/>
      <c r="L109" s="3703"/>
      <c r="M109" s="3703"/>
      <c r="N109" s="3703"/>
      <c r="O109" s="3703"/>
      <c r="P109" s="3703"/>
      <c r="Q109" s="3703"/>
      <c r="R109" s="3703"/>
      <c r="S109" s="3703"/>
      <c r="T109" s="3703"/>
      <c r="U109" s="3703"/>
      <c r="V109" s="3703"/>
      <c r="W109" s="3703"/>
      <c r="X109" s="3703"/>
      <c r="Y109" s="3703"/>
      <c r="Z109" s="3703"/>
      <c r="AA109" s="3703"/>
      <c r="AB109" s="3703"/>
      <c r="AC109" s="3703"/>
      <c r="AD109" s="3703"/>
      <c r="AE109" s="3703"/>
      <c r="AF109" s="3703"/>
      <c r="AG109" s="3703"/>
      <c r="AH109" s="3703"/>
      <c r="AI109" s="3703"/>
      <c r="AJ109" s="3686"/>
      <c r="AK109" s="3686"/>
      <c r="AL109" s="3687"/>
      <c r="AM109" s="1538">
        <v>25</v>
      </c>
      <c r="AN109" s="2550"/>
      <c r="AO109" s="2378"/>
      <c r="AP109" s="2378"/>
      <c r="AQ109" s="2379"/>
      <c r="AR109" s="2378"/>
      <c r="AS109" s="619"/>
      <c r="AT109" s="619"/>
      <c r="AU109" s="619"/>
      <c r="AV109" s="619"/>
    </row>
    <row r="110" spans="1:48" ht="15" hidden="1" customHeight="1">
      <c r="A110" s="3750"/>
      <c r="B110" s="3898"/>
      <c r="C110" s="3899"/>
      <c r="D110" s="3780"/>
      <c r="E110" s="3781"/>
      <c r="F110" s="3782"/>
      <c r="G110" s="3782"/>
      <c r="H110" s="3782"/>
      <c r="I110" s="3782"/>
      <c r="J110" s="3782"/>
      <c r="K110" s="3783"/>
      <c r="L110" s="3703"/>
      <c r="M110" s="3703"/>
      <c r="N110" s="3703"/>
      <c r="O110" s="3703"/>
      <c r="P110" s="3703"/>
      <c r="Q110" s="3703"/>
      <c r="R110" s="3703"/>
      <c r="S110" s="3703"/>
      <c r="T110" s="3703"/>
      <c r="U110" s="3703"/>
      <c r="V110" s="3703"/>
      <c r="W110" s="3703"/>
      <c r="X110" s="3703"/>
      <c r="Y110" s="3703"/>
      <c r="Z110" s="3703"/>
      <c r="AA110" s="3703"/>
      <c r="AB110" s="3703"/>
      <c r="AC110" s="3703"/>
      <c r="AD110" s="3703"/>
      <c r="AE110" s="3703"/>
      <c r="AF110" s="3703"/>
      <c r="AG110" s="3703"/>
      <c r="AH110" s="3703"/>
      <c r="AI110" s="3703"/>
      <c r="AJ110" s="3686"/>
      <c r="AK110" s="3686"/>
      <c r="AL110" s="3687"/>
      <c r="AM110" s="1538">
        <v>26</v>
      </c>
      <c r="AN110" s="2550"/>
      <c r="AO110" s="2378"/>
      <c r="AP110" s="2378"/>
      <c r="AQ110" s="2379"/>
      <c r="AR110" s="2378"/>
      <c r="AS110" s="619"/>
      <c r="AT110" s="619"/>
      <c r="AU110" s="619"/>
      <c r="AV110" s="619"/>
    </row>
    <row r="111" spans="1:48" ht="15" hidden="1" customHeight="1">
      <c r="A111" s="3750"/>
      <c r="B111" s="3898"/>
      <c r="C111" s="3899"/>
      <c r="D111" s="3780"/>
      <c r="E111" s="3781"/>
      <c r="F111" s="3782"/>
      <c r="G111" s="3782"/>
      <c r="H111" s="3782"/>
      <c r="I111" s="3782"/>
      <c r="J111" s="3782"/>
      <c r="K111" s="3783"/>
      <c r="L111" s="3703"/>
      <c r="M111" s="3703"/>
      <c r="N111" s="3703"/>
      <c r="O111" s="3703"/>
      <c r="P111" s="3703"/>
      <c r="Q111" s="3703"/>
      <c r="R111" s="3703"/>
      <c r="S111" s="3703"/>
      <c r="T111" s="3703"/>
      <c r="U111" s="3703"/>
      <c r="V111" s="3703"/>
      <c r="W111" s="3703"/>
      <c r="X111" s="3703"/>
      <c r="Y111" s="3703"/>
      <c r="Z111" s="3703"/>
      <c r="AA111" s="3703"/>
      <c r="AB111" s="3703"/>
      <c r="AC111" s="3703"/>
      <c r="AD111" s="3703"/>
      <c r="AE111" s="3703"/>
      <c r="AF111" s="3703"/>
      <c r="AG111" s="3703"/>
      <c r="AH111" s="3703"/>
      <c r="AI111" s="3703"/>
      <c r="AJ111" s="3686"/>
      <c r="AK111" s="3686"/>
      <c r="AL111" s="3687"/>
      <c r="AM111" s="1538">
        <v>27</v>
      </c>
      <c r="AN111" s="2550"/>
      <c r="AO111" s="2378"/>
      <c r="AP111" s="2378"/>
      <c r="AQ111" s="2379"/>
      <c r="AR111" s="2378"/>
      <c r="AS111" s="619"/>
      <c r="AT111" s="619"/>
      <c r="AU111" s="619"/>
      <c r="AV111" s="619"/>
    </row>
    <row r="112" spans="1:48" ht="15" hidden="1" customHeight="1">
      <c r="A112" s="3750"/>
      <c r="B112" s="3898"/>
      <c r="C112" s="3899"/>
      <c r="D112" s="3780"/>
      <c r="E112" s="3781"/>
      <c r="F112" s="3782"/>
      <c r="G112" s="3782"/>
      <c r="H112" s="3782"/>
      <c r="I112" s="3782"/>
      <c r="J112" s="3782"/>
      <c r="K112" s="3783"/>
      <c r="L112" s="3703"/>
      <c r="M112" s="3703"/>
      <c r="N112" s="3703"/>
      <c r="O112" s="3703"/>
      <c r="P112" s="3703"/>
      <c r="Q112" s="3703"/>
      <c r="R112" s="3703"/>
      <c r="S112" s="3703"/>
      <c r="T112" s="3703"/>
      <c r="U112" s="3703"/>
      <c r="V112" s="3703"/>
      <c r="W112" s="3703"/>
      <c r="X112" s="3703"/>
      <c r="Y112" s="3703"/>
      <c r="Z112" s="3703"/>
      <c r="AA112" s="3703"/>
      <c r="AB112" s="3703"/>
      <c r="AC112" s="3703"/>
      <c r="AD112" s="3703"/>
      <c r="AE112" s="3703"/>
      <c r="AF112" s="3703"/>
      <c r="AG112" s="3703"/>
      <c r="AH112" s="3703"/>
      <c r="AI112" s="3703"/>
      <c r="AJ112" s="3686"/>
      <c r="AK112" s="3686"/>
      <c r="AL112" s="3687"/>
      <c r="AM112" s="1538">
        <v>28</v>
      </c>
      <c r="AN112" s="2550"/>
      <c r="AO112" s="2378"/>
      <c r="AP112" s="2378"/>
      <c r="AQ112" s="2379"/>
      <c r="AR112" s="2378"/>
      <c r="AS112" s="619"/>
      <c r="AT112" s="619"/>
      <c r="AU112" s="619"/>
      <c r="AV112" s="619"/>
    </row>
    <row r="113" spans="1:48" ht="15" hidden="1" customHeight="1">
      <c r="A113" s="3750"/>
      <c r="B113" s="3898"/>
      <c r="C113" s="3899"/>
      <c r="D113" s="3780"/>
      <c r="E113" s="3781"/>
      <c r="F113" s="3782"/>
      <c r="G113" s="3782"/>
      <c r="H113" s="3782"/>
      <c r="I113" s="3782"/>
      <c r="J113" s="3782"/>
      <c r="K113" s="3783"/>
      <c r="L113" s="3703"/>
      <c r="M113" s="3703"/>
      <c r="N113" s="3703"/>
      <c r="O113" s="3703"/>
      <c r="P113" s="3703"/>
      <c r="Q113" s="3703"/>
      <c r="R113" s="3703"/>
      <c r="S113" s="3703"/>
      <c r="T113" s="3703"/>
      <c r="U113" s="3703"/>
      <c r="V113" s="3703"/>
      <c r="W113" s="3703"/>
      <c r="X113" s="3703"/>
      <c r="Y113" s="3703"/>
      <c r="Z113" s="3703"/>
      <c r="AA113" s="3703"/>
      <c r="AB113" s="3703"/>
      <c r="AC113" s="3703"/>
      <c r="AD113" s="3703"/>
      <c r="AE113" s="3703"/>
      <c r="AF113" s="3703"/>
      <c r="AG113" s="3703"/>
      <c r="AH113" s="3703"/>
      <c r="AI113" s="3703"/>
      <c r="AJ113" s="3686"/>
      <c r="AK113" s="3686"/>
      <c r="AL113" s="3687"/>
      <c r="AM113" s="1538">
        <v>29</v>
      </c>
      <c r="AN113" s="2550"/>
      <c r="AO113" s="2378"/>
      <c r="AP113" s="2378"/>
      <c r="AQ113" s="2379"/>
      <c r="AR113" s="2378"/>
      <c r="AS113" s="619"/>
      <c r="AT113" s="619"/>
      <c r="AU113" s="619"/>
      <c r="AV113" s="619"/>
    </row>
    <row r="114" spans="1:48" ht="15" hidden="1" customHeight="1">
      <c r="A114" s="3750"/>
      <c r="B114" s="3898"/>
      <c r="C114" s="3899"/>
      <c r="D114" s="3780"/>
      <c r="E114" s="3781"/>
      <c r="F114" s="3782"/>
      <c r="G114" s="3782"/>
      <c r="H114" s="3782"/>
      <c r="I114" s="3782"/>
      <c r="J114" s="3782"/>
      <c r="K114" s="3783"/>
      <c r="L114" s="3703"/>
      <c r="M114" s="3703"/>
      <c r="N114" s="3703"/>
      <c r="O114" s="3703"/>
      <c r="P114" s="3703"/>
      <c r="Q114" s="3703"/>
      <c r="R114" s="3703"/>
      <c r="S114" s="3703"/>
      <c r="T114" s="3703"/>
      <c r="U114" s="3703"/>
      <c r="V114" s="3703"/>
      <c r="W114" s="3703"/>
      <c r="X114" s="3703"/>
      <c r="Y114" s="3703"/>
      <c r="Z114" s="3703"/>
      <c r="AA114" s="3703"/>
      <c r="AB114" s="3703"/>
      <c r="AC114" s="3703"/>
      <c r="AD114" s="3703"/>
      <c r="AE114" s="3703"/>
      <c r="AF114" s="3703"/>
      <c r="AG114" s="3703"/>
      <c r="AH114" s="3703"/>
      <c r="AI114" s="3703"/>
      <c r="AJ114" s="3686"/>
      <c r="AK114" s="3686"/>
      <c r="AL114" s="3687"/>
      <c r="AM114" s="1538">
        <v>30</v>
      </c>
      <c r="AN114" s="2550"/>
      <c r="AO114" s="2378"/>
      <c r="AP114" s="2378"/>
      <c r="AQ114" s="2379"/>
      <c r="AR114" s="2378"/>
      <c r="AS114" s="619"/>
      <c r="AT114" s="619"/>
      <c r="AU114" s="619"/>
      <c r="AV114" s="619"/>
    </row>
    <row r="115" spans="1:48" ht="14.25" hidden="1" customHeight="1">
      <c r="A115" s="3750"/>
      <c r="B115" s="3898"/>
      <c r="C115" s="3899"/>
      <c r="D115" s="3780"/>
      <c r="E115" s="3781"/>
      <c r="F115" s="3782"/>
      <c r="G115" s="3782"/>
      <c r="H115" s="3782"/>
      <c r="I115" s="3782"/>
      <c r="J115" s="3782"/>
      <c r="K115" s="3783"/>
      <c r="L115" s="3703"/>
      <c r="M115" s="3703"/>
      <c r="N115" s="3703"/>
      <c r="O115" s="3703"/>
      <c r="P115" s="3703"/>
      <c r="Q115" s="3703"/>
      <c r="R115" s="3703"/>
      <c r="S115" s="3703"/>
      <c r="T115" s="3703"/>
      <c r="U115" s="3703"/>
      <c r="V115" s="3703"/>
      <c r="W115" s="3703"/>
      <c r="X115" s="3703"/>
      <c r="Y115" s="3703"/>
      <c r="Z115" s="3703"/>
      <c r="AA115" s="3703"/>
      <c r="AB115" s="3703"/>
      <c r="AC115" s="3703"/>
      <c r="AD115" s="3703"/>
      <c r="AE115" s="3703"/>
      <c r="AF115" s="3703"/>
      <c r="AG115" s="3703"/>
      <c r="AH115" s="3703"/>
      <c r="AI115" s="3703"/>
      <c r="AJ115" s="3686"/>
      <c r="AK115" s="3686"/>
      <c r="AL115" s="3687"/>
      <c r="AM115" s="1538">
        <v>31</v>
      </c>
      <c r="AN115" s="2550"/>
      <c r="AO115" s="2378"/>
      <c r="AP115" s="2378"/>
      <c r="AQ115" s="2379"/>
      <c r="AR115" s="2378"/>
      <c r="AS115" s="619"/>
      <c r="AT115" s="619"/>
      <c r="AU115" s="619"/>
      <c r="AV115" s="619"/>
    </row>
    <row r="116" spans="1:48" ht="15" customHeight="1">
      <c r="A116" s="3750"/>
      <c r="B116" s="3900"/>
      <c r="C116" s="3901"/>
      <c r="D116" s="3799"/>
      <c r="E116" s="3800"/>
      <c r="F116" s="3801"/>
      <c r="G116" s="3801"/>
      <c r="H116" s="3801"/>
      <c r="I116" s="3801"/>
      <c r="J116" s="3801"/>
      <c r="K116" s="3802"/>
      <c r="L116" s="3784"/>
      <c r="M116" s="3784"/>
      <c r="N116" s="3784"/>
      <c r="O116" s="3784"/>
      <c r="P116" s="3784"/>
      <c r="Q116" s="3784"/>
      <c r="R116" s="3784"/>
      <c r="S116" s="3784"/>
      <c r="T116" s="3784"/>
      <c r="U116" s="3784"/>
      <c r="V116" s="3784"/>
      <c r="W116" s="3784"/>
      <c r="X116" s="3784"/>
      <c r="Y116" s="3784"/>
      <c r="Z116" s="3784"/>
      <c r="AA116" s="3784"/>
      <c r="AB116" s="3784"/>
      <c r="AC116" s="3784"/>
      <c r="AD116" s="3784"/>
      <c r="AE116" s="3784"/>
      <c r="AF116" s="3784"/>
      <c r="AG116" s="3784"/>
      <c r="AH116" s="3784"/>
      <c r="AI116" s="3784"/>
      <c r="AJ116" s="3691"/>
      <c r="AK116" s="3691"/>
      <c r="AL116" s="3692"/>
      <c r="AM116" s="1539">
        <v>32</v>
      </c>
      <c r="AN116" s="2550" t="s">
        <v>1056</v>
      </c>
      <c r="AO116" s="2378"/>
      <c r="AP116" s="2378"/>
      <c r="AQ116" s="2379"/>
      <c r="AR116" s="2378"/>
      <c r="AS116" s="619"/>
      <c r="AT116" s="619"/>
      <c r="AU116" s="619"/>
      <c r="AV116" s="619"/>
    </row>
    <row r="117" spans="1:48" ht="15" customHeight="1">
      <c r="A117" s="3750"/>
      <c r="B117" s="3693" t="s">
        <v>235</v>
      </c>
      <c r="C117" s="3694"/>
      <c r="D117" s="3694"/>
      <c r="E117" s="3694"/>
      <c r="F117" s="3694"/>
      <c r="G117" s="3694"/>
      <c r="H117" s="3694"/>
      <c r="I117" s="3694"/>
      <c r="J117" s="3694"/>
      <c r="K117" s="3695"/>
      <c r="L117" s="381" t="str">
        <f>IF(AND(G8="",Q117=""),"✔","")</f>
        <v>✔</v>
      </c>
      <c r="M117" s="3696" t="s">
        <v>579</v>
      </c>
      <c r="N117" s="3697"/>
      <c r="O117" s="3697"/>
      <c r="P117" s="3697"/>
      <c r="Q117" s="381"/>
      <c r="R117" s="3698" t="s">
        <v>580</v>
      </c>
      <c r="S117" s="3699"/>
      <c r="T117" s="3699"/>
      <c r="U117" s="3699"/>
      <c r="V117" s="3700" t="s">
        <v>676</v>
      </c>
      <c r="W117" s="3700"/>
      <c r="X117" s="3700"/>
      <c r="Y117" s="3700"/>
      <c r="Z117" s="3700"/>
      <c r="AA117" s="3700"/>
      <c r="AB117" s="3700"/>
      <c r="AC117" s="3700"/>
      <c r="AD117" s="3700"/>
      <c r="AE117" s="3700"/>
      <c r="AF117" s="3700"/>
      <c r="AG117" s="3700"/>
      <c r="AH117" s="3700"/>
      <c r="AI117" s="3700"/>
      <c r="AJ117" s="3701"/>
      <c r="AK117" s="3701"/>
      <c r="AL117" s="3702"/>
      <c r="AM117" s="1538"/>
      <c r="AN117" s="2541"/>
      <c r="AO117" s="2378"/>
      <c r="AP117" s="2378"/>
      <c r="AQ117" s="2379"/>
      <c r="AR117" s="2378"/>
      <c r="AS117" s="619"/>
      <c r="AT117" s="619"/>
      <c r="AU117" s="619"/>
      <c r="AV117" s="619"/>
    </row>
    <row r="118" spans="1:48" ht="15" customHeight="1">
      <c r="A118" s="3750"/>
      <c r="B118" s="3760" t="s">
        <v>581</v>
      </c>
      <c r="C118" s="3761"/>
      <c r="D118" s="3761"/>
      <c r="E118" s="3761"/>
      <c r="F118" s="3761"/>
      <c r="G118" s="3761"/>
      <c r="H118" s="3761"/>
      <c r="I118" s="3761"/>
      <c r="J118" s="3761"/>
      <c r="K118" s="3762"/>
      <c r="L118" s="3769"/>
      <c r="M118" s="3770"/>
      <c r="N118" s="3771"/>
      <c r="O118" s="3902"/>
      <c r="P118" s="3903"/>
      <c r="Q118" s="3903"/>
      <c r="R118" s="3903"/>
      <c r="S118" s="3903"/>
      <c r="T118" s="3903"/>
      <c r="U118" s="3903"/>
      <c r="V118" s="3903"/>
      <c r="W118" s="3903"/>
      <c r="X118" s="3903"/>
      <c r="Y118" s="3903"/>
      <c r="Z118" s="3903"/>
      <c r="AA118" s="3903"/>
      <c r="AB118" s="3903"/>
      <c r="AC118" s="3903"/>
      <c r="AD118" s="3903"/>
      <c r="AE118" s="3903"/>
      <c r="AF118" s="3903"/>
      <c r="AG118" s="3908"/>
      <c r="AH118" s="3909"/>
      <c r="AI118" s="3910"/>
      <c r="AJ118" s="3772"/>
      <c r="AK118" s="3772"/>
      <c r="AL118" s="3773"/>
      <c r="AM118" s="1538">
        <v>1</v>
      </c>
      <c r="AN118" s="2541"/>
      <c r="AO118" s="2378"/>
      <c r="AP118" s="2378"/>
      <c r="AQ118" s="2379"/>
      <c r="AR118" s="2378"/>
      <c r="AS118" s="619"/>
      <c r="AT118" s="619"/>
      <c r="AU118" s="619"/>
      <c r="AV118" s="619"/>
    </row>
    <row r="119" spans="1:48" ht="15" customHeight="1">
      <c r="A119" s="3750"/>
      <c r="B119" s="3763"/>
      <c r="C119" s="3764"/>
      <c r="D119" s="3764"/>
      <c r="E119" s="3764"/>
      <c r="F119" s="3764"/>
      <c r="G119" s="3764"/>
      <c r="H119" s="3764"/>
      <c r="I119" s="3764"/>
      <c r="J119" s="3764"/>
      <c r="K119" s="3765"/>
      <c r="L119" s="3683"/>
      <c r="M119" s="3684"/>
      <c r="N119" s="3685"/>
      <c r="O119" s="3904"/>
      <c r="P119" s="3905"/>
      <c r="Q119" s="3905"/>
      <c r="R119" s="3905"/>
      <c r="S119" s="3905"/>
      <c r="T119" s="3905"/>
      <c r="U119" s="3905"/>
      <c r="V119" s="3905"/>
      <c r="W119" s="3905"/>
      <c r="X119" s="3905"/>
      <c r="Y119" s="3905"/>
      <c r="Z119" s="3905"/>
      <c r="AA119" s="3905"/>
      <c r="AB119" s="3905"/>
      <c r="AC119" s="3905"/>
      <c r="AD119" s="3905"/>
      <c r="AE119" s="3905"/>
      <c r="AF119" s="3905"/>
      <c r="AG119" s="3911"/>
      <c r="AH119" s="3912"/>
      <c r="AI119" s="3913"/>
      <c r="AJ119" s="3686"/>
      <c r="AK119" s="3686"/>
      <c r="AL119" s="3687"/>
      <c r="AM119" s="1538">
        <v>2</v>
      </c>
      <c r="AN119" s="2541"/>
      <c r="AO119" s="619"/>
      <c r="AP119" s="619"/>
      <c r="AQ119" s="1551"/>
      <c r="AR119" s="619"/>
      <c r="AS119" s="619"/>
      <c r="AT119" s="619"/>
      <c r="AU119" s="619"/>
      <c r="AV119" s="619"/>
    </row>
    <row r="120" spans="1:48" ht="13.5" customHeight="1">
      <c r="A120" s="3750"/>
      <c r="B120" s="3763"/>
      <c r="C120" s="3764"/>
      <c r="D120" s="3764"/>
      <c r="E120" s="3764"/>
      <c r="F120" s="3764"/>
      <c r="G120" s="3764"/>
      <c r="H120" s="3764"/>
      <c r="I120" s="3764"/>
      <c r="J120" s="3764"/>
      <c r="K120" s="3765"/>
      <c r="L120" s="3683"/>
      <c r="M120" s="3684"/>
      <c r="N120" s="3685"/>
      <c r="O120" s="3904"/>
      <c r="P120" s="3905"/>
      <c r="Q120" s="3905"/>
      <c r="R120" s="3905"/>
      <c r="S120" s="3905"/>
      <c r="T120" s="3905"/>
      <c r="U120" s="3905"/>
      <c r="V120" s="3905"/>
      <c r="W120" s="3905"/>
      <c r="X120" s="3905"/>
      <c r="Y120" s="3905"/>
      <c r="Z120" s="3905"/>
      <c r="AA120" s="3905"/>
      <c r="AB120" s="3905"/>
      <c r="AC120" s="3905"/>
      <c r="AD120" s="3905"/>
      <c r="AE120" s="3905"/>
      <c r="AF120" s="3905"/>
      <c r="AG120" s="3911"/>
      <c r="AH120" s="3912"/>
      <c r="AI120" s="3913"/>
      <c r="AJ120" s="3686"/>
      <c r="AK120" s="3686"/>
      <c r="AL120" s="3687"/>
      <c r="AM120" s="1539">
        <v>3</v>
      </c>
      <c r="AN120" s="2550" t="s">
        <v>1055</v>
      </c>
      <c r="AO120" s="619"/>
      <c r="AP120" s="619"/>
      <c r="AQ120" s="1551"/>
      <c r="AR120" s="619"/>
      <c r="AS120" s="619"/>
      <c r="AT120" s="619"/>
      <c r="AU120" s="619"/>
      <c r="AV120" s="619"/>
    </row>
    <row r="121" spans="1:48" hidden="1">
      <c r="A121" s="3750"/>
      <c r="B121" s="3763"/>
      <c r="C121" s="3764"/>
      <c r="D121" s="3764"/>
      <c r="E121" s="3764"/>
      <c r="F121" s="3764"/>
      <c r="G121" s="3764"/>
      <c r="H121" s="3764"/>
      <c r="I121" s="3764"/>
      <c r="J121" s="3764"/>
      <c r="K121" s="3765"/>
      <c r="L121" s="3683"/>
      <c r="M121" s="3684"/>
      <c r="N121" s="3685"/>
      <c r="O121" s="3904"/>
      <c r="P121" s="3905"/>
      <c r="Q121" s="3905"/>
      <c r="R121" s="3905"/>
      <c r="S121" s="3905"/>
      <c r="T121" s="3905"/>
      <c r="U121" s="3905"/>
      <c r="V121" s="3905"/>
      <c r="W121" s="3905"/>
      <c r="X121" s="3905"/>
      <c r="Y121" s="3905"/>
      <c r="Z121" s="3905"/>
      <c r="AA121" s="3905"/>
      <c r="AB121" s="3905"/>
      <c r="AC121" s="3905"/>
      <c r="AD121" s="3905"/>
      <c r="AE121" s="3905"/>
      <c r="AF121" s="3905"/>
      <c r="AG121" s="3911"/>
      <c r="AH121" s="3912"/>
      <c r="AI121" s="3913"/>
      <c r="AJ121" s="3686"/>
      <c r="AK121" s="3686"/>
      <c r="AL121" s="3687"/>
      <c r="AM121" s="1538">
        <v>4</v>
      </c>
      <c r="AN121" s="2550"/>
      <c r="AO121" s="619"/>
      <c r="AP121" s="619"/>
      <c r="AQ121" s="1551"/>
      <c r="AR121" s="619"/>
      <c r="AS121" s="619"/>
      <c r="AT121" s="619"/>
      <c r="AU121" s="619"/>
      <c r="AV121" s="619"/>
    </row>
    <row r="122" spans="1:48" ht="14.25" hidden="1" customHeight="1">
      <c r="A122" s="3750"/>
      <c r="B122" s="3763"/>
      <c r="C122" s="3764"/>
      <c r="D122" s="3764"/>
      <c r="E122" s="3764"/>
      <c r="F122" s="3764"/>
      <c r="G122" s="3764"/>
      <c r="H122" s="3764"/>
      <c r="I122" s="3764"/>
      <c r="J122" s="3764"/>
      <c r="K122" s="3765"/>
      <c r="L122" s="3683"/>
      <c r="M122" s="3684"/>
      <c r="N122" s="3685"/>
      <c r="O122" s="3904"/>
      <c r="P122" s="3905"/>
      <c r="Q122" s="3905"/>
      <c r="R122" s="3905"/>
      <c r="S122" s="3905"/>
      <c r="T122" s="3905"/>
      <c r="U122" s="3905"/>
      <c r="V122" s="3905"/>
      <c r="W122" s="3905"/>
      <c r="X122" s="3905"/>
      <c r="Y122" s="3905"/>
      <c r="Z122" s="3905"/>
      <c r="AA122" s="3905"/>
      <c r="AB122" s="3905"/>
      <c r="AC122" s="3905"/>
      <c r="AD122" s="3905"/>
      <c r="AE122" s="3905"/>
      <c r="AF122" s="3905"/>
      <c r="AG122" s="3911"/>
      <c r="AH122" s="3912"/>
      <c r="AI122" s="3913"/>
      <c r="AJ122" s="3686"/>
      <c r="AK122" s="3686"/>
      <c r="AL122" s="3687"/>
      <c r="AM122" s="1538">
        <v>5</v>
      </c>
      <c r="AN122" s="2541"/>
      <c r="AO122" s="619"/>
      <c r="AP122" s="619"/>
      <c r="AQ122" s="1551"/>
      <c r="AR122" s="619"/>
      <c r="AS122" s="619"/>
      <c r="AT122" s="619"/>
      <c r="AU122" s="619"/>
      <c r="AV122" s="619"/>
    </row>
    <row r="123" spans="1:48" ht="14.25" hidden="1" customHeight="1">
      <c r="A123" s="3750"/>
      <c r="B123" s="3763"/>
      <c r="C123" s="3764"/>
      <c r="D123" s="3764"/>
      <c r="E123" s="3764"/>
      <c r="F123" s="3764"/>
      <c r="G123" s="3764"/>
      <c r="H123" s="3764"/>
      <c r="I123" s="3764"/>
      <c r="J123" s="3764"/>
      <c r="K123" s="3765"/>
      <c r="L123" s="3683"/>
      <c r="M123" s="3684"/>
      <c r="N123" s="3685"/>
      <c r="O123" s="3904"/>
      <c r="P123" s="3917"/>
      <c r="Q123" s="3917"/>
      <c r="R123" s="3917"/>
      <c r="S123" s="3917"/>
      <c r="T123" s="3917"/>
      <c r="U123" s="3917"/>
      <c r="V123" s="3917"/>
      <c r="W123" s="3917"/>
      <c r="X123" s="3917"/>
      <c r="Y123" s="3917"/>
      <c r="Z123" s="3917"/>
      <c r="AA123" s="3917"/>
      <c r="AB123" s="3917"/>
      <c r="AC123" s="3917"/>
      <c r="AD123" s="3917"/>
      <c r="AE123" s="3917"/>
      <c r="AF123" s="3918"/>
      <c r="AG123" s="3911"/>
      <c r="AH123" s="3919"/>
      <c r="AI123" s="3920"/>
      <c r="AJ123" s="3921"/>
      <c r="AK123" s="3922"/>
      <c r="AL123" s="3923"/>
      <c r="AM123" s="1538">
        <v>6</v>
      </c>
      <c r="AN123" s="2541"/>
      <c r="AO123" s="619"/>
      <c r="AP123" s="619"/>
      <c r="AQ123" s="1551"/>
      <c r="AR123" s="619"/>
      <c r="AS123" s="619"/>
      <c r="AT123" s="619"/>
      <c r="AU123" s="619"/>
      <c r="AV123" s="619"/>
    </row>
    <row r="124" spans="1:48" ht="15" customHeight="1" thickBot="1">
      <c r="A124" s="3750"/>
      <c r="B124" s="3766"/>
      <c r="C124" s="3767"/>
      <c r="D124" s="3767"/>
      <c r="E124" s="3767"/>
      <c r="F124" s="3767"/>
      <c r="G124" s="3767"/>
      <c r="H124" s="3767"/>
      <c r="I124" s="3767"/>
      <c r="J124" s="3767"/>
      <c r="K124" s="3768"/>
      <c r="L124" s="3688"/>
      <c r="M124" s="3689"/>
      <c r="N124" s="3690"/>
      <c r="O124" s="3906"/>
      <c r="P124" s="3907"/>
      <c r="Q124" s="3907"/>
      <c r="R124" s="3907"/>
      <c r="S124" s="3907"/>
      <c r="T124" s="3907"/>
      <c r="U124" s="3907"/>
      <c r="V124" s="3907"/>
      <c r="W124" s="3907"/>
      <c r="X124" s="3907"/>
      <c r="Y124" s="3907"/>
      <c r="Z124" s="3907"/>
      <c r="AA124" s="3907"/>
      <c r="AB124" s="3907"/>
      <c r="AC124" s="3907"/>
      <c r="AD124" s="3907"/>
      <c r="AE124" s="3907"/>
      <c r="AF124" s="3907"/>
      <c r="AG124" s="3914"/>
      <c r="AH124" s="3915"/>
      <c r="AI124" s="3916"/>
      <c r="AJ124" s="3691"/>
      <c r="AK124" s="3691"/>
      <c r="AL124" s="3692"/>
      <c r="AM124" s="1540">
        <v>7</v>
      </c>
      <c r="AN124" s="2551" t="s">
        <v>1056</v>
      </c>
      <c r="AO124" s="619"/>
      <c r="AP124" s="619"/>
      <c r="AQ124" s="1551"/>
      <c r="AR124" s="619"/>
      <c r="AS124" s="619"/>
      <c r="AT124" s="619"/>
      <c r="AU124" s="619"/>
      <c r="AV124" s="619"/>
    </row>
    <row r="125" spans="1:48" ht="20.100000000000001" customHeight="1">
      <c r="A125" s="3750"/>
      <c r="B125" s="3666" t="s">
        <v>582</v>
      </c>
      <c r="C125" s="3667"/>
      <c r="D125" s="3667"/>
      <c r="E125" s="3667"/>
      <c r="F125" s="3667"/>
      <c r="G125" s="3667"/>
      <c r="H125" s="3672">
        <f ca="1">SUM($P$125,$O$127,$U$127,$AA$127,$AG$127)</f>
        <v>0</v>
      </c>
      <c r="I125" s="3673"/>
      <c r="J125" s="3673"/>
      <c r="K125" s="3674"/>
      <c r="L125" s="3679" t="s">
        <v>1002</v>
      </c>
      <c r="M125" s="3680"/>
      <c r="N125" s="3680"/>
      <c r="O125" s="3680"/>
      <c r="P125" s="3931">
        <f>SUM(W125:Y126,AD125:AF126,AJ126)</f>
        <v>0</v>
      </c>
      <c r="Q125" s="3931"/>
      <c r="R125" s="3932"/>
      <c r="S125" s="3935" t="s">
        <v>1000</v>
      </c>
      <c r="T125" s="3936"/>
      <c r="U125" s="3936"/>
      <c r="V125" s="3936"/>
      <c r="W125" s="3937">
        <f>SUM($AJ$33:$AL$39)</f>
        <v>0</v>
      </c>
      <c r="X125" s="3937"/>
      <c r="Y125" s="3938"/>
      <c r="Z125" s="3935" t="s">
        <v>1001</v>
      </c>
      <c r="AA125" s="3936"/>
      <c r="AB125" s="3936"/>
      <c r="AC125" s="3936"/>
      <c r="AD125" s="3937">
        <f>SUM($AJ$40:$AL$43)</f>
        <v>0</v>
      </c>
      <c r="AE125" s="3937"/>
      <c r="AF125" s="3937"/>
      <c r="AG125" s="647"/>
      <c r="AH125" s="648"/>
      <c r="AI125" s="648"/>
      <c r="AJ125" s="648"/>
      <c r="AK125" s="648"/>
      <c r="AL125" s="649"/>
      <c r="AM125" s="2532"/>
      <c r="AN125" s="2544"/>
      <c r="AO125" s="619"/>
      <c r="AP125" s="619"/>
      <c r="AQ125" s="1551"/>
      <c r="AR125" s="619"/>
      <c r="AS125" s="619"/>
      <c r="AT125" s="619"/>
      <c r="AU125" s="619"/>
      <c r="AV125" s="619"/>
    </row>
    <row r="126" spans="1:48" ht="20.100000000000001" customHeight="1">
      <c r="A126" s="3750"/>
      <c r="B126" s="3668"/>
      <c r="C126" s="3669"/>
      <c r="D126" s="3669"/>
      <c r="E126" s="3669"/>
      <c r="F126" s="3669"/>
      <c r="G126" s="3669"/>
      <c r="H126" s="3675"/>
      <c r="I126" s="3675"/>
      <c r="J126" s="3675"/>
      <c r="K126" s="3676"/>
      <c r="L126" s="3681"/>
      <c r="M126" s="3682"/>
      <c r="N126" s="3682"/>
      <c r="O126" s="3682"/>
      <c r="P126" s="3933"/>
      <c r="Q126" s="3933"/>
      <c r="R126" s="3934"/>
      <c r="S126" s="3939" t="s">
        <v>958</v>
      </c>
      <c r="T126" s="3940"/>
      <c r="U126" s="3940"/>
      <c r="V126" s="3940"/>
      <c r="W126" s="3941">
        <f>SUM($AJ$44:$AL$49)</f>
        <v>0</v>
      </c>
      <c r="X126" s="3941"/>
      <c r="Y126" s="3942"/>
      <c r="Z126" s="3939" t="s">
        <v>959</v>
      </c>
      <c r="AA126" s="3940"/>
      <c r="AB126" s="3940"/>
      <c r="AC126" s="3940"/>
      <c r="AD126" s="3941">
        <f>SUM($AJ$50:$AL$54)</f>
        <v>0</v>
      </c>
      <c r="AE126" s="3941"/>
      <c r="AF126" s="3941"/>
      <c r="AG126" s="3766" t="s">
        <v>796</v>
      </c>
      <c r="AH126" s="3767"/>
      <c r="AI126" s="3767"/>
      <c r="AJ126" s="3924">
        <f>SUMIFS($AJ$118:$AL$124,$AG$118:$AI$124,"(能開講習)")</f>
        <v>0</v>
      </c>
      <c r="AK126" s="3925"/>
      <c r="AL126" s="3926"/>
      <c r="AM126" s="2532"/>
      <c r="AN126" s="2560"/>
      <c r="AO126" s="619"/>
      <c r="AP126" s="619"/>
      <c r="AQ126" s="1551"/>
      <c r="AR126" s="619"/>
      <c r="AS126" s="619"/>
      <c r="AT126" s="619"/>
      <c r="AU126" s="619"/>
      <c r="AV126" s="619"/>
    </row>
    <row r="127" spans="1:48" ht="21.95" customHeight="1">
      <c r="A127" s="3750"/>
      <c r="B127" s="3670"/>
      <c r="C127" s="3671"/>
      <c r="D127" s="3671"/>
      <c r="E127" s="3671"/>
      <c r="F127" s="3671"/>
      <c r="G127" s="3671"/>
      <c r="H127" s="3677"/>
      <c r="I127" s="3677"/>
      <c r="J127" s="3677"/>
      <c r="K127" s="3678"/>
      <c r="L127" s="3927" t="s">
        <v>577</v>
      </c>
      <c r="M127" s="3928"/>
      <c r="N127" s="3928"/>
      <c r="O127" s="3929">
        <f>SUM($AJ$55:$AL$84)</f>
        <v>0</v>
      </c>
      <c r="P127" s="3929"/>
      <c r="Q127" s="3930"/>
      <c r="R127" s="3927" t="s">
        <v>578</v>
      </c>
      <c r="S127" s="3928"/>
      <c r="T127" s="3928"/>
      <c r="U127" s="3929">
        <f>SUM($AJ$85:$AL$116)</f>
        <v>0</v>
      </c>
      <c r="V127" s="3929"/>
      <c r="W127" s="3930"/>
      <c r="X127" s="3927" t="s">
        <v>583</v>
      </c>
      <c r="Y127" s="3928"/>
      <c r="Z127" s="3928"/>
      <c r="AA127" s="3929" t="str">
        <f ca="1">IF(企業実習時間="","時間",企業実習時間)</f>
        <v>時間</v>
      </c>
      <c r="AB127" s="3929"/>
      <c r="AC127" s="3930"/>
      <c r="AD127" s="3928" t="s">
        <v>796</v>
      </c>
      <c r="AE127" s="3928"/>
      <c r="AF127" s="3928"/>
      <c r="AG127" s="3929">
        <f>SUM($AJ$118:$AL$124)-$AJ$126</f>
        <v>0</v>
      </c>
      <c r="AH127" s="3929"/>
      <c r="AI127" s="3929"/>
      <c r="AJ127" s="650"/>
      <c r="AK127" s="650"/>
      <c r="AL127" s="651"/>
      <c r="AM127" s="2804" t="str">
        <f ca="1">IF(AN127="","","←")</f>
        <v/>
      </c>
      <c r="AN127" s="3657" t="str">
        <f ca="1">IF(AND(VALUE(訓練総時間)=訓練時間合計,VALUE(訓練総時間)=IF(様6_訓練時間合計="",0,様6_訓練時間合計)),"","訓練時間総合計が様式6号と違っています")</f>
        <v/>
      </c>
      <c r="AO127" s="3657"/>
      <c r="AP127" s="619"/>
      <c r="AQ127" s="1551"/>
      <c r="AR127" s="619"/>
      <c r="AS127" s="619"/>
      <c r="AT127" s="619"/>
      <c r="AU127" s="619"/>
      <c r="AV127" s="619"/>
    </row>
    <row r="128" spans="1:48" ht="15.75" customHeight="1">
      <c r="A128" s="3750"/>
      <c r="B128" s="3722" t="s">
        <v>584</v>
      </c>
      <c r="C128" s="3722"/>
      <c r="D128" s="3722"/>
      <c r="E128" s="3722"/>
      <c r="F128" s="3722"/>
      <c r="G128" s="3722"/>
      <c r="H128" s="3722"/>
      <c r="I128" s="3722"/>
      <c r="J128" s="3722"/>
      <c r="K128" s="3723"/>
      <c r="L128" s="3728" t="s">
        <v>585</v>
      </c>
      <c r="M128" s="3729"/>
      <c r="N128" s="3729"/>
      <c r="O128" s="652"/>
      <c r="P128" s="653"/>
      <c r="Q128" s="654"/>
      <c r="R128" s="654"/>
      <c r="S128" s="654"/>
      <c r="T128" s="654"/>
      <c r="U128" s="654"/>
      <c r="V128" s="654"/>
      <c r="W128" s="655"/>
      <c r="X128" s="655"/>
      <c r="Y128" s="655"/>
      <c r="Z128" s="3730">
        <f>+様式8!$E$27</f>
        <v>0</v>
      </c>
      <c r="AA128" s="3730"/>
      <c r="AB128" s="3730"/>
      <c r="AC128" s="3731"/>
      <c r="AD128" s="3732" t="s">
        <v>236</v>
      </c>
      <c r="AE128" s="3733"/>
      <c r="AF128" s="3733"/>
      <c r="AG128" s="3733"/>
      <c r="AH128" s="3738">
        <f>$Z$128+$Z$129</f>
        <v>0</v>
      </c>
      <c r="AI128" s="3738"/>
      <c r="AJ128" s="3738"/>
      <c r="AK128" s="3738"/>
      <c r="AL128" s="3739"/>
      <c r="AM128" s="2523"/>
      <c r="AN128" s="2544"/>
      <c r="AO128" s="619"/>
      <c r="AP128" s="619"/>
      <c r="AQ128" s="1551"/>
      <c r="AR128" s="619"/>
      <c r="AS128" s="619"/>
      <c r="AT128" s="619"/>
      <c r="AU128" s="619"/>
      <c r="AV128" s="619"/>
    </row>
    <row r="129" spans="1:48" ht="15.75" customHeight="1" thickBot="1">
      <c r="A129" s="3750"/>
      <c r="B129" s="3724"/>
      <c r="C129" s="3724"/>
      <c r="D129" s="3724"/>
      <c r="E129" s="3724"/>
      <c r="F129" s="3724"/>
      <c r="G129" s="3724"/>
      <c r="H129" s="3724"/>
      <c r="I129" s="3724"/>
      <c r="J129" s="3724"/>
      <c r="K129" s="3725"/>
      <c r="L129" s="3744" t="s">
        <v>586</v>
      </c>
      <c r="M129" s="3745"/>
      <c r="N129" s="3745"/>
      <c r="O129" s="3746"/>
      <c r="P129" s="3746"/>
      <c r="Q129" s="3746"/>
      <c r="R129" s="3746"/>
      <c r="S129" s="3746"/>
      <c r="T129" s="3746"/>
      <c r="U129" s="3746"/>
      <c r="V129" s="3746"/>
      <c r="W129" s="3746"/>
      <c r="X129" s="3746"/>
      <c r="Y129" s="656" t="s">
        <v>552</v>
      </c>
      <c r="Z129" s="3747">
        <f>+様式8!$E$57</f>
        <v>0</v>
      </c>
      <c r="AA129" s="3747"/>
      <c r="AB129" s="3747"/>
      <c r="AC129" s="3748"/>
      <c r="AD129" s="3734"/>
      <c r="AE129" s="3735"/>
      <c r="AF129" s="3735"/>
      <c r="AG129" s="3735"/>
      <c r="AH129" s="3740"/>
      <c r="AI129" s="3740"/>
      <c r="AJ129" s="3740"/>
      <c r="AK129" s="3740"/>
      <c r="AL129" s="3741"/>
      <c r="AM129" s="2523"/>
      <c r="AN129" s="1357" t="s">
        <v>1519</v>
      </c>
      <c r="AO129" s="619"/>
      <c r="AP129" s="619"/>
      <c r="AQ129" s="1551"/>
      <c r="AR129" s="619"/>
      <c r="AS129" s="619"/>
      <c r="AT129" s="619"/>
      <c r="AU129" s="619"/>
      <c r="AV129" s="619"/>
    </row>
    <row r="130" spans="1:48" ht="15.75" customHeight="1" thickTop="1">
      <c r="A130" s="3751"/>
      <c r="B130" s="3726"/>
      <c r="C130" s="3726"/>
      <c r="D130" s="3726"/>
      <c r="E130" s="3726"/>
      <c r="F130" s="3726"/>
      <c r="G130" s="3726"/>
      <c r="H130" s="3726"/>
      <c r="I130" s="3726"/>
      <c r="J130" s="3726"/>
      <c r="K130" s="3727"/>
      <c r="L130" s="657" t="s">
        <v>587</v>
      </c>
      <c r="M130" s="658"/>
      <c r="N130" s="658"/>
      <c r="O130" s="3749"/>
      <c r="P130" s="3749"/>
      <c r="Q130" s="3749"/>
      <c r="R130" s="3749"/>
      <c r="S130" s="3749"/>
      <c r="T130" s="3749"/>
      <c r="U130" s="3749"/>
      <c r="V130" s="3749"/>
      <c r="W130" s="3749"/>
      <c r="X130" s="3749"/>
      <c r="Y130" s="3749"/>
      <c r="Z130" s="3749"/>
      <c r="AA130" s="3749"/>
      <c r="AB130" s="3749"/>
      <c r="AC130" s="659" t="s">
        <v>552</v>
      </c>
      <c r="AD130" s="3736"/>
      <c r="AE130" s="3737"/>
      <c r="AF130" s="3737"/>
      <c r="AG130" s="3737"/>
      <c r="AH130" s="3742"/>
      <c r="AI130" s="3742"/>
      <c r="AJ130" s="3742"/>
      <c r="AK130" s="3742"/>
      <c r="AL130" s="3743"/>
      <c r="AM130" s="2523"/>
      <c r="AN130" s="2544"/>
      <c r="AO130" s="619"/>
      <c r="AP130" s="619"/>
      <c r="AQ130" s="1551"/>
      <c r="AR130" s="619"/>
      <c r="AS130" s="619"/>
      <c r="AT130" s="619"/>
      <c r="AU130" s="619"/>
      <c r="AV130" s="619"/>
    </row>
    <row r="131" spans="1:48" ht="18" customHeight="1" thickBot="1">
      <c r="A131" s="3705" t="s">
        <v>588</v>
      </c>
      <c r="B131" s="3707" t="s">
        <v>589</v>
      </c>
      <c r="C131" s="3708"/>
      <c r="D131" s="3708"/>
      <c r="E131" s="3708"/>
      <c r="F131" s="3708"/>
      <c r="G131" s="3708"/>
      <c r="H131" s="3708"/>
      <c r="I131" s="3708"/>
      <c r="J131" s="3708"/>
      <c r="K131" s="3709"/>
      <c r="L131" s="143" t="s">
        <v>1598</v>
      </c>
      <c r="M131" s="3710" t="s">
        <v>590</v>
      </c>
      <c r="N131" s="3711"/>
      <c r="O131" s="3711"/>
      <c r="P131" s="3711"/>
      <c r="Q131" s="3711"/>
      <c r="R131" s="3711"/>
      <c r="S131" s="3711"/>
      <c r="T131" s="3711"/>
      <c r="U131" s="3711"/>
      <c r="V131" s="3711"/>
      <c r="W131" s="3711"/>
      <c r="X131" s="3711"/>
      <c r="Y131" s="3711"/>
      <c r="Z131" s="3711"/>
      <c r="AA131" s="3711"/>
      <c r="AB131" s="3711"/>
      <c r="AC131" s="3711"/>
      <c r="AD131" s="3711"/>
      <c r="AE131" s="3711"/>
      <c r="AF131" s="3711"/>
      <c r="AG131" s="3711"/>
      <c r="AH131" s="3711"/>
      <c r="AI131" s="3711"/>
      <c r="AJ131" s="3711"/>
      <c r="AK131" s="3711"/>
      <c r="AL131" s="3712"/>
      <c r="AM131" s="2558"/>
      <c r="AN131" s="1357" t="s">
        <v>1251</v>
      </c>
      <c r="AO131" s="619"/>
      <c r="AP131" s="619"/>
      <c r="AQ131" s="1551"/>
      <c r="AR131" s="619"/>
      <c r="AS131" s="619"/>
      <c r="AT131" s="619"/>
      <c r="AU131" s="619"/>
      <c r="AV131" s="619"/>
    </row>
    <row r="132" spans="1:48" ht="30" customHeight="1" thickTop="1">
      <c r="A132" s="3705"/>
      <c r="B132" s="3707" t="s">
        <v>591</v>
      </c>
      <c r="C132" s="3708"/>
      <c r="D132" s="3708"/>
      <c r="E132" s="3708"/>
      <c r="F132" s="3708"/>
      <c r="G132" s="3708"/>
      <c r="H132" s="3708"/>
      <c r="I132" s="3708"/>
      <c r="J132" s="3708"/>
      <c r="K132" s="3709"/>
      <c r="L132" s="3713"/>
      <c r="M132" s="3714"/>
      <c r="N132" s="3714"/>
      <c r="O132" s="3714"/>
      <c r="P132" s="3714"/>
      <c r="Q132" s="3714"/>
      <c r="R132" s="3714"/>
      <c r="S132" s="3714"/>
      <c r="T132" s="3714"/>
      <c r="U132" s="3714"/>
      <c r="V132" s="3714"/>
      <c r="W132" s="3714"/>
      <c r="X132" s="3714"/>
      <c r="Y132" s="3714"/>
      <c r="Z132" s="3714"/>
      <c r="AA132" s="3714"/>
      <c r="AB132" s="3714"/>
      <c r="AC132" s="3714"/>
      <c r="AD132" s="3714"/>
      <c r="AE132" s="3714"/>
      <c r="AF132" s="3714"/>
      <c r="AG132" s="3714"/>
      <c r="AH132" s="3714"/>
      <c r="AI132" s="3714"/>
      <c r="AJ132" s="3714"/>
      <c r="AK132" s="3714"/>
      <c r="AL132" s="3715"/>
      <c r="AM132" s="2534"/>
      <c r="AN132" s="2544"/>
      <c r="AO132" s="619"/>
      <c r="AP132" s="619"/>
      <c r="AQ132" s="1551"/>
      <c r="AR132" s="619"/>
      <c r="AS132" s="619"/>
      <c r="AT132" s="619"/>
      <c r="AU132" s="619"/>
      <c r="AV132" s="619"/>
    </row>
    <row r="133" spans="1:48" ht="30" customHeight="1" thickBot="1">
      <c r="A133" s="3706"/>
      <c r="B133" s="3716" t="s">
        <v>592</v>
      </c>
      <c r="C133" s="3717"/>
      <c r="D133" s="3717"/>
      <c r="E133" s="3717"/>
      <c r="F133" s="3717"/>
      <c r="G133" s="3717"/>
      <c r="H133" s="3717"/>
      <c r="I133" s="3717"/>
      <c r="J133" s="3717"/>
      <c r="K133" s="3718"/>
      <c r="L133" s="3719"/>
      <c r="M133" s="3720"/>
      <c r="N133" s="3720"/>
      <c r="O133" s="3720"/>
      <c r="P133" s="3720"/>
      <c r="Q133" s="3720"/>
      <c r="R133" s="3720"/>
      <c r="S133" s="3720"/>
      <c r="T133" s="3720"/>
      <c r="U133" s="3720"/>
      <c r="V133" s="3720"/>
      <c r="W133" s="3720"/>
      <c r="X133" s="3720"/>
      <c r="Y133" s="3720"/>
      <c r="Z133" s="3720"/>
      <c r="AA133" s="3720"/>
      <c r="AB133" s="3720"/>
      <c r="AC133" s="3720"/>
      <c r="AD133" s="3720"/>
      <c r="AE133" s="3720"/>
      <c r="AF133" s="3720"/>
      <c r="AG133" s="3720"/>
      <c r="AH133" s="3720"/>
      <c r="AI133" s="3720"/>
      <c r="AJ133" s="3720"/>
      <c r="AK133" s="3720"/>
      <c r="AL133" s="3721"/>
      <c r="AM133" s="2534"/>
      <c r="AN133" s="1357" t="s">
        <v>1090</v>
      </c>
      <c r="AO133" s="619"/>
      <c r="AP133" s="619"/>
      <c r="AQ133" s="1551"/>
      <c r="AR133" s="619"/>
      <c r="AS133" s="619"/>
      <c r="AT133" s="619"/>
      <c r="AU133" s="619"/>
      <c r="AV133" s="619"/>
    </row>
    <row r="134" spans="1:48" ht="12" customHeight="1">
      <c r="A134" s="891" t="s">
        <v>237</v>
      </c>
      <c r="B134" s="644"/>
      <c r="C134" s="644"/>
      <c r="D134" s="644"/>
      <c r="E134" s="644"/>
      <c r="F134" s="644"/>
      <c r="G134" s="644"/>
      <c r="H134" s="644"/>
      <c r="I134" s="644"/>
      <c r="J134" s="644"/>
      <c r="K134" s="644"/>
      <c r="L134" s="644"/>
      <c r="M134" s="644"/>
      <c r="N134" s="644"/>
      <c r="O134" s="644"/>
      <c r="P134" s="644"/>
      <c r="Q134" s="644"/>
      <c r="R134" s="644"/>
      <c r="S134" s="644"/>
      <c r="T134" s="644"/>
      <c r="U134" s="644"/>
      <c r="V134" s="644"/>
      <c r="W134" s="644"/>
      <c r="X134" s="644"/>
      <c r="Y134" s="644"/>
      <c r="Z134" s="644"/>
      <c r="AA134" s="644"/>
      <c r="AB134" s="644"/>
      <c r="AC134" s="661"/>
      <c r="AD134" s="661"/>
      <c r="AE134" s="661"/>
      <c r="AF134" s="661"/>
      <c r="AG134" s="661"/>
      <c r="AH134" s="661"/>
      <c r="AI134" s="661"/>
      <c r="AJ134" s="661"/>
      <c r="AK134" s="661"/>
      <c r="AL134" s="661"/>
      <c r="AM134" s="2535"/>
      <c r="AN134" s="2541"/>
      <c r="AO134" s="619"/>
      <c r="AP134" s="619"/>
      <c r="AQ134" s="1551"/>
      <c r="AR134" s="619"/>
      <c r="AS134" s="619"/>
      <c r="AT134" s="619"/>
      <c r="AU134" s="619"/>
      <c r="AV134" s="619"/>
    </row>
    <row r="135" spans="1:48" ht="12" customHeight="1">
      <c r="A135" s="660" t="s">
        <v>593</v>
      </c>
      <c r="B135" s="644"/>
      <c r="C135" s="644"/>
      <c r="D135" s="644"/>
      <c r="E135" s="644"/>
      <c r="F135" s="644"/>
      <c r="G135" s="644"/>
      <c r="H135" s="644"/>
      <c r="I135" s="644"/>
      <c r="J135" s="644"/>
      <c r="K135" s="644"/>
      <c r="L135" s="644"/>
      <c r="M135" s="644"/>
      <c r="N135" s="644"/>
      <c r="O135" s="644"/>
      <c r="P135" s="644"/>
      <c r="Q135" s="644"/>
      <c r="R135" s="644"/>
      <c r="S135" s="644"/>
      <c r="T135" s="644"/>
      <c r="U135" s="644"/>
      <c r="V135" s="644"/>
      <c r="W135" s="644"/>
      <c r="X135" s="644"/>
      <c r="Y135" s="644"/>
      <c r="Z135" s="644"/>
      <c r="AA135" s="644"/>
      <c r="AB135" s="644"/>
      <c r="AC135" s="661"/>
      <c r="AD135" s="661"/>
      <c r="AE135" s="661"/>
      <c r="AF135" s="661"/>
      <c r="AG135" s="661"/>
      <c r="AH135" s="661"/>
      <c r="AI135" s="661"/>
      <c r="AJ135" s="661"/>
      <c r="AK135" s="661"/>
      <c r="AL135" s="661"/>
      <c r="AM135" s="2535"/>
      <c r="AN135" s="2541"/>
      <c r="AO135" s="619"/>
      <c r="AP135" s="619"/>
      <c r="AQ135" s="1551"/>
      <c r="AR135" s="619"/>
      <c r="AS135" s="619"/>
      <c r="AT135" s="619"/>
      <c r="AU135" s="619"/>
      <c r="AV135" s="619"/>
    </row>
    <row r="136" spans="1:48" ht="12" customHeight="1">
      <c r="A136" s="660" t="s">
        <v>594</v>
      </c>
      <c r="B136" s="644"/>
      <c r="C136" s="644"/>
      <c r="D136" s="644"/>
      <c r="E136" s="644"/>
      <c r="F136" s="644"/>
      <c r="G136" s="644"/>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61"/>
      <c r="AD136" s="661"/>
      <c r="AE136" s="661"/>
      <c r="AF136" s="661"/>
      <c r="AG136" s="661"/>
      <c r="AH136" s="661"/>
      <c r="AI136" s="661"/>
      <c r="AJ136" s="661"/>
      <c r="AK136" s="661"/>
      <c r="AL136" s="661"/>
      <c r="AM136" s="2535"/>
      <c r="AN136" s="2541"/>
      <c r="AO136" s="619"/>
      <c r="AP136" s="619"/>
      <c r="AQ136" s="1551"/>
      <c r="AR136" s="619"/>
      <c r="AS136" s="619"/>
      <c r="AT136" s="619"/>
      <c r="AU136" s="619"/>
      <c r="AV136" s="619"/>
    </row>
    <row r="137" spans="1:48" ht="9.75" customHeight="1">
      <c r="A137" s="660" t="s">
        <v>238</v>
      </c>
      <c r="B137" s="644"/>
      <c r="C137" s="644"/>
      <c r="D137" s="644"/>
      <c r="E137" s="644"/>
      <c r="F137" s="644"/>
      <c r="G137" s="644"/>
      <c r="H137" s="644"/>
      <c r="I137" s="644"/>
      <c r="J137" s="644"/>
      <c r="K137" s="644"/>
      <c r="L137" s="644"/>
      <c r="M137" s="644"/>
      <c r="N137" s="644"/>
      <c r="O137" s="644"/>
      <c r="P137" s="644"/>
      <c r="Q137" s="644"/>
      <c r="R137" s="644"/>
      <c r="S137" s="644"/>
      <c r="T137" s="644"/>
      <c r="U137" s="644"/>
      <c r="V137" s="644"/>
      <c r="W137" s="644"/>
      <c r="X137" s="644"/>
      <c r="Y137" s="644"/>
      <c r="Z137" s="644"/>
      <c r="AA137" s="644"/>
      <c r="AB137" s="644"/>
      <c r="AC137" s="661"/>
      <c r="AD137" s="661"/>
      <c r="AE137" s="661"/>
      <c r="AF137" s="661"/>
      <c r="AG137" s="661"/>
      <c r="AH137" s="661"/>
      <c r="AI137" s="661"/>
      <c r="AJ137" s="661"/>
      <c r="AK137" s="661"/>
      <c r="AL137" s="661"/>
      <c r="AM137" s="2535"/>
      <c r="AN137" s="2541"/>
      <c r="AO137" s="619"/>
      <c r="AP137" s="619"/>
      <c r="AQ137" s="1551"/>
      <c r="AR137" s="619"/>
      <c r="AS137" s="619"/>
      <c r="AT137" s="619"/>
      <c r="AU137" s="619"/>
      <c r="AV137" s="619"/>
    </row>
    <row r="138" spans="1:48" ht="12" customHeight="1">
      <c r="A138" s="660" t="s">
        <v>595</v>
      </c>
      <c r="B138" s="644"/>
      <c r="C138" s="644"/>
      <c r="D138" s="644"/>
      <c r="E138" s="644"/>
      <c r="F138" s="644"/>
      <c r="G138" s="644"/>
      <c r="H138" s="644"/>
      <c r="I138" s="644"/>
      <c r="J138" s="644"/>
      <c r="K138" s="644"/>
      <c r="L138" s="644"/>
      <c r="M138" s="644"/>
      <c r="N138" s="644"/>
      <c r="O138" s="644"/>
      <c r="P138" s="644"/>
      <c r="Q138" s="644"/>
      <c r="R138" s="644"/>
      <c r="S138" s="644"/>
      <c r="T138" s="644"/>
      <c r="U138" s="644"/>
      <c r="V138" s="644"/>
      <c r="W138" s="644"/>
      <c r="X138" s="644"/>
      <c r="Y138" s="644"/>
      <c r="Z138" s="644"/>
      <c r="AA138" s="644"/>
      <c r="AB138" s="644"/>
      <c r="AC138" s="661"/>
      <c r="AD138" s="661"/>
      <c r="AE138" s="661"/>
      <c r="AF138" s="661"/>
      <c r="AG138" s="661"/>
      <c r="AH138" s="661"/>
      <c r="AI138" s="661"/>
      <c r="AJ138" s="661"/>
      <c r="AK138" s="661"/>
      <c r="AL138" s="661"/>
      <c r="AM138" s="2535"/>
      <c r="AN138" s="2541"/>
      <c r="AO138" s="619"/>
      <c r="AP138" s="619"/>
      <c r="AQ138" s="1551"/>
      <c r="AR138" s="619"/>
      <c r="AS138" s="619"/>
      <c r="AT138" s="619"/>
      <c r="AU138" s="619"/>
      <c r="AV138" s="619"/>
    </row>
    <row r="139" spans="1:48" ht="12" customHeight="1">
      <c r="A139" s="660" t="s">
        <v>596</v>
      </c>
      <c r="B139" s="644"/>
      <c r="C139" s="644"/>
      <c r="D139" s="644"/>
      <c r="E139" s="644"/>
      <c r="F139" s="644"/>
      <c r="G139" s="644"/>
      <c r="H139" s="644"/>
      <c r="I139" s="644"/>
      <c r="J139" s="644"/>
      <c r="K139" s="644"/>
      <c r="L139" s="644"/>
      <c r="M139" s="644"/>
      <c r="N139" s="644"/>
      <c r="O139" s="644"/>
      <c r="P139" s="644"/>
      <c r="Q139" s="644"/>
      <c r="R139" s="644"/>
      <c r="S139" s="644"/>
      <c r="T139" s="644"/>
      <c r="U139" s="644"/>
      <c r="V139" s="644"/>
      <c r="W139" s="644"/>
      <c r="X139" s="644"/>
      <c r="Y139" s="644"/>
      <c r="Z139" s="644"/>
      <c r="AA139" s="644"/>
      <c r="AB139" s="644"/>
      <c r="AC139" s="661"/>
      <c r="AD139" s="661"/>
      <c r="AE139" s="661"/>
      <c r="AF139" s="661"/>
      <c r="AG139" s="661"/>
      <c r="AH139" s="661"/>
      <c r="AI139" s="661"/>
      <c r="AJ139" s="661"/>
      <c r="AK139" s="661"/>
      <c r="AL139" s="661"/>
      <c r="AM139" s="2535"/>
      <c r="AN139" s="2541"/>
      <c r="AO139" s="619"/>
      <c r="AP139" s="619"/>
      <c r="AQ139" s="1551"/>
      <c r="AR139" s="619"/>
      <c r="AS139" s="619"/>
      <c r="AT139" s="619"/>
      <c r="AU139" s="619"/>
      <c r="AV139" s="619"/>
    </row>
    <row r="140" spans="1:48">
      <c r="A140" s="619"/>
      <c r="B140" s="619"/>
      <c r="C140" s="619"/>
      <c r="D140" s="628"/>
      <c r="E140" s="628"/>
      <c r="F140" s="619"/>
      <c r="G140" s="619"/>
      <c r="H140" s="619"/>
      <c r="I140" s="628"/>
      <c r="J140" s="628"/>
      <c r="K140" s="619"/>
      <c r="L140" s="619"/>
      <c r="M140" s="619"/>
      <c r="N140" s="628"/>
      <c r="O140" s="628"/>
      <c r="P140" s="619"/>
      <c r="Q140" s="619"/>
      <c r="R140" s="619"/>
      <c r="S140" s="628"/>
      <c r="T140" s="628"/>
      <c r="U140" s="619"/>
      <c r="V140" s="619"/>
      <c r="W140" s="619"/>
      <c r="X140" s="628"/>
      <c r="Y140" s="628"/>
      <c r="Z140" s="619"/>
      <c r="AA140" s="619"/>
      <c r="AB140" s="619"/>
      <c r="AC140" s="628"/>
      <c r="AD140" s="628"/>
      <c r="AE140" s="619"/>
      <c r="AF140" s="619"/>
      <c r="AG140" s="619"/>
      <c r="AH140" s="628"/>
      <c r="AI140" s="628"/>
      <c r="AJ140" s="619"/>
      <c r="AK140" s="619"/>
      <c r="AL140" s="619"/>
      <c r="AM140" s="2535"/>
      <c r="AN140" s="2541"/>
      <c r="AO140" s="619"/>
      <c r="AP140" s="619"/>
      <c r="AQ140" s="1551"/>
      <c r="AR140" s="619"/>
      <c r="AS140" s="619"/>
      <c r="AT140" s="619"/>
      <c r="AU140" s="619"/>
      <c r="AV140" s="619"/>
    </row>
  </sheetData>
  <sheetProtection sheet="1" objects="1" scenarios="1" formatCells="0" formatColumns="0" formatRows="0"/>
  <mergeCells count="434">
    <mergeCell ref="A30:AH30"/>
    <mergeCell ref="AJ30:AL30"/>
    <mergeCell ref="AN9:AO9"/>
    <mergeCell ref="AN17:AO17"/>
    <mergeCell ref="AN20:AO20"/>
    <mergeCell ref="H8:M8"/>
    <mergeCell ref="O8:S8"/>
    <mergeCell ref="U8:Y8"/>
    <mergeCell ref="A5:F8"/>
    <mergeCell ref="A29:AH29"/>
    <mergeCell ref="G12:L12"/>
    <mergeCell ref="N12:Y12"/>
    <mergeCell ref="A13:F13"/>
    <mergeCell ref="H7:M7"/>
    <mergeCell ref="A16:F16"/>
    <mergeCell ref="I27:U27"/>
    <mergeCell ref="V27:Y27"/>
    <mergeCell ref="AF16:AH16"/>
    <mergeCell ref="AI16:AK16"/>
    <mergeCell ref="A14:F14"/>
    <mergeCell ref="G14:L14"/>
    <mergeCell ref="N14:Y14"/>
    <mergeCell ref="A15:F15"/>
    <mergeCell ref="G15:L15"/>
    <mergeCell ref="D114:K114"/>
    <mergeCell ref="L113:AI113"/>
    <mergeCell ref="L114:AI114"/>
    <mergeCell ref="AJ113:AL113"/>
    <mergeCell ref="AJ114:AL114"/>
    <mergeCell ref="L112:AI112"/>
    <mergeCell ref="AJ103:AL103"/>
    <mergeCell ref="AJ104:AL104"/>
    <mergeCell ref="AJ105:AL105"/>
    <mergeCell ref="AJ106:AL106"/>
    <mergeCell ref="AJ107:AL107"/>
    <mergeCell ref="AJ108:AL108"/>
    <mergeCell ref="AJ109:AL109"/>
    <mergeCell ref="AJ110:AL110"/>
    <mergeCell ref="AJ111:AL111"/>
    <mergeCell ref="AJ112:AL112"/>
    <mergeCell ref="L111:AI111"/>
    <mergeCell ref="L103:AI103"/>
    <mergeCell ref="L110:AI110"/>
    <mergeCell ref="D80:K80"/>
    <mergeCell ref="D81:K81"/>
    <mergeCell ref="D82:K82"/>
    <mergeCell ref="D83:K83"/>
    <mergeCell ref="L109:AI109"/>
    <mergeCell ref="L93:AI93"/>
    <mergeCell ref="D84:K84"/>
    <mergeCell ref="D85:K85"/>
    <mergeCell ref="D86:K86"/>
    <mergeCell ref="D87:K87"/>
    <mergeCell ref="D88:K88"/>
    <mergeCell ref="D89:K89"/>
    <mergeCell ref="D90:K90"/>
    <mergeCell ref="D91:K91"/>
    <mergeCell ref="D92:K92"/>
    <mergeCell ref="L87:AI87"/>
    <mergeCell ref="L88:AI88"/>
    <mergeCell ref="L89:AI89"/>
    <mergeCell ref="L90:AI90"/>
    <mergeCell ref="L91:AI91"/>
    <mergeCell ref="L92:AI92"/>
    <mergeCell ref="L84:AI84"/>
    <mergeCell ref="L85:AI85"/>
    <mergeCell ref="L86:AI86"/>
    <mergeCell ref="L75:AI75"/>
    <mergeCell ref="L76:AI76"/>
    <mergeCell ref="L77:AI77"/>
    <mergeCell ref="L78:AI78"/>
    <mergeCell ref="L79:AI79"/>
    <mergeCell ref="L80:AI80"/>
    <mergeCell ref="L81:AI81"/>
    <mergeCell ref="L82:AI82"/>
    <mergeCell ref="L83:AI83"/>
    <mergeCell ref="D72:K72"/>
    <mergeCell ref="D73:K73"/>
    <mergeCell ref="D74:K74"/>
    <mergeCell ref="D75:K75"/>
    <mergeCell ref="D76:K76"/>
    <mergeCell ref="D77:K77"/>
    <mergeCell ref="D55:K55"/>
    <mergeCell ref="D56:K56"/>
    <mergeCell ref="D57:K57"/>
    <mergeCell ref="D58:K58"/>
    <mergeCell ref="D59:K59"/>
    <mergeCell ref="D60:K60"/>
    <mergeCell ref="D61:K61"/>
    <mergeCell ref="D62:K62"/>
    <mergeCell ref="D71:K71"/>
    <mergeCell ref="D78:K78"/>
    <mergeCell ref="D79:K79"/>
    <mergeCell ref="L73:AI73"/>
    <mergeCell ref="L74:AI74"/>
    <mergeCell ref="AJ126:AL126"/>
    <mergeCell ref="L127:N127"/>
    <mergeCell ref="O127:Q127"/>
    <mergeCell ref="R127:T127"/>
    <mergeCell ref="U127:W127"/>
    <mergeCell ref="X127:Z127"/>
    <mergeCell ref="AA127:AC127"/>
    <mergeCell ref="AD127:AF127"/>
    <mergeCell ref="AG127:AI127"/>
    <mergeCell ref="P125:R126"/>
    <mergeCell ref="S125:V125"/>
    <mergeCell ref="W125:Y125"/>
    <mergeCell ref="Z125:AC125"/>
    <mergeCell ref="S126:V126"/>
    <mergeCell ref="W126:Y126"/>
    <mergeCell ref="Z126:AC126"/>
    <mergeCell ref="AD126:AF126"/>
    <mergeCell ref="AG126:AI126"/>
    <mergeCell ref="AD125:AF125"/>
    <mergeCell ref="AJ101:AL101"/>
    <mergeCell ref="AJ102:AL102"/>
    <mergeCell ref="AJ115:AL115"/>
    <mergeCell ref="O118:AF118"/>
    <mergeCell ref="O119:AF119"/>
    <mergeCell ref="O120:AF120"/>
    <mergeCell ref="O124:AF124"/>
    <mergeCell ref="AG118:AI118"/>
    <mergeCell ref="AG119:AI119"/>
    <mergeCell ref="AG120:AI120"/>
    <mergeCell ref="AG124:AI124"/>
    <mergeCell ref="O121:AF121"/>
    <mergeCell ref="O122:AF122"/>
    <mergeCell ref="AG121:AI121"/>
    <mergeCell ref="AG122:AI122"/>
    <mergeCell ref="L115:AI115"/>
    <mergeCell ref="L123:N123"/>
    <mergeCell ref="O123:AF123"/>
    <mergeCell ref="AG123:AI123"/>
    <mergeCell ref="AJ123:AL123"/>
    <mergeCell ref="L108:AI108"/>
    <mergeCell ref="L104:AI104"/>
    <mergeCell ref="L105:AI105"/>
    <mergeCell ref="L106:AI106"/>
    <mergeCell ref="L107:AI107"/>
    <mergeCell ref="L101:AI101"/>
    <mergeCell ref="L102:AI102"/>
    <mergeCell ref="L116:AI116"/>
    <mergeCell ref="AJ116:AL116"/>
    <mergeCell ref="L121:N121"/>
    <mergeCell ref="AJ121:AL121"/>
    <mergeCell ref="L122:N122"/>
    <mergeCell ref="AJ122:AL122"/>
    <mergeCell ref="AJ73:AL73"/>
    <mergeCell ref="AJ74:AL74"/>
    <mergeCell ref="AJ75:AL75"/>
    <mergeCell ref="AJ76:AL76"/>
    <mergeCell ref="AJ77:AL77"/>
    <mergeCell ref="AJ78:AL78"/>
    <mergeCell ref="AJ84:AL84"/>
    <mergeCell ref="AJ85:AL85"/>
    <mergeCell ref="AJ86:AL86"/>
    <mergeCell ref="AJ83:AL83"/>
    <mergeCell ref="AJ79:AL79"/>
    <mergeCell ref="AJ80:AL80"/>
    <mergeCell ref="AJ81:AL81"/>
    <mergeCell ref="AJ82:AL82"/>
    <mergeCell ref="AJ87:AL87"/>
    <mergeCell ref="AJ88:AL88"/>
    <mergeCell ref="AJ89:AL89"/>
    <mergeCell ref="AJ90:AL90"/>
    <mergeCell ref="AJ91:AL91"/>
    <mergeCell ref="AJ92:AL92"/>
    <mergeCell ref="AJ93:AL93"/>
    <mergeCell ref="AJ94:AL94"/>
    <mergeCell ref="AJ95:AL95"/>
    <mergeCell ref="AJ96:AL96"/>
    <mergeCell ref="AJ97:AL97"/>
    <mergeCell ref="AJ98:AL98"/>
    <mergeCell ref="AJ99:AL99"/>
    <mergeCell ref="AJ100:AL100"/>
    <mergeCell ref="L94:AI94"/>
    <mergeCell ref="L95:AI95"/>
    <mergeCell ref="L96:AI96"/>
    <mergeCell ref="L97:AI97"/>
    <mergeCell ref="L98:AI98"/>
    <mergeCell ref="L99:AI99"/>
    <mergeCell ref="L100:AI100"/>
    <mergeCell ref="B85:C116"/>
    <mergeCell ref="D93:K93"/>
    <mergeCell ref="D94:K94"/>
    <mergeCell ref="D95:K95"/>
    <mergeCell ref="D96:K96"/>
    <mergeCell ref="D97:K97"/>
    <mergeCell ref="D98:K98"/>
    <mergeCell ref="D99:K99"/>
    <mergeCell ref="D100:K100"/>
    <mergeCell ref="D101:K101"/>
    <mergeCell ref="D102:K102"/>
    <mergeCell ref="D115:K115"/>
    <mergeCell ref="D116:K116"/>
    <mergeCell ref="D103:K103"/>
    <mergeCell ref="D104:K104"/>
    <mergeCell ref="D105:K105"/>
    <mergeCell ref="D106:K106"/>
    <mergeCell ref="D107:K107"/>
    <mergeCell ref="D108:K108"/>
    <mergeCell ref="D109:K109"/>
    <mergeCell ref="D110:K110"/>
    <mergeCell ref="D111:K111"/>
    <mergeCell ref="D112:K112"/>
    <mergeCell ref="D113:K113"/>
    <mergeCell ref="B33:B54"/>
    <mergeCell ref="D33:K33"/>
    <mergeCell ref="D35:K35"/>
    <mergeCell ref="D36:K36"/>
    <mergeCell ref="D37:K37"/>
    <mergeCell ref="D38:K38"/>
    <mergeCell ref="D39:K39"/>
    <mergeCell ref="D40:K40"/>
    <mergeCell ref="D41:K41"/>
    <mergeCell ref="D42:K42"/>
    <mergeCell ref="D43:K43"/>
    <mergeCell ref="D44:K44"/>
    <mergeCell ref="D45:K45"/>
    <mergeCell ref="D46:K46"/>
    <mergeCell ref="D47:K47"/>
    <mergeCell ref="C33:C39"/>
    <mergeCell ref="D34:K34"/>
    <mergeCell ref="A2:AL2"/>
    <mergeCell ref="A3:F3"/>
    <mergeCell ref="G3:S3"/>
    <mergeCell ref="H5:K5"/>
    <mergeCell ref="M5:U5"/>
    <mergeCell ref="Z5:AL6"/>
    <mergeCell ref="H6:K6"/>
    <mergeCell ref="M6:U6"/>
    <mergeCell ref="AD15:AF15"/>
    <mergeCell ref="AG15:AH15"/>
    <mergeCell ref="AI15:AJ15"/>
    <mergeCell ref="H13:L13"/>
    <mergeCell ref="N13:R13"/>
    <mergeCell ref="T13:V13"/>
    <mergeCell ref="W13:AG13"/>
    <mergeCell ref="O7:S7"/>
    <mergeCell ref="U7:Y7"/>
    <mergeCell ref="Z7:AL12"/>
    <mergeCell ref="A9:F10"/>
    <mergeCell ref="G9:Y9"/>
    <mergeCell ref="A11:F11"/>
    <mergeCell ref="G11:L11"/>
    <mergeCell ref="N11:S11"/>
    <mergeCell ref="A12:F12"/>
    <mergeCell ref="N15:S15"/>
    <mergeCell ref="W15:X15"/>
    <mergeCell ref="H16:K16"/>
    <mergeCell ref="M16:P16"/>
    <mergeCell ref="Z27:AG27"/>
    <mergeCell ref="A17:F17"/>
    <mergeCell ref="G17:AL17"/>
    <mergeCell ref="A18:F19"/>
    <mergeCell ref="H18:L18"/>
    <mergeCell ref="N18:T18"/>
    <mergeCell ref="V18:AA18"/>
    <mergeCell ref="AC18:AH18"/>
    <mergeCell ref="H19:L19"/>
    <mergeCell ref="N19:T19"/>
    <mergeCell ref="Y19:AH19"/>
    <mergeCell ref="G23:H23"/>
    <mergeCell ref="I23:U23"/>
    <mergeCell ref="V23:Y23"/>
    <mergeCell ref="Z23:AG23"/>
    <mergeCell ref="G24:H24"/>
    <mergeCell ref="I24:U24"/>
    <mergeCell ref="V24:Y24"/>
    <mergeCell ref="Z24:AG24"/>
    <mergeCell ref="L38:AI38"/>
    <mergeCell ref="AJ38:AL38"/>
    <mergeCell ref="L39:AI39"/>
    <mergeCell ref="AJ39:AL39"/>
    <mergeCell ref="A20:F20"/>
    <mergeCell ref="G20:AL20"/>
    <mergeCell ref="A21:F27"/>
    <mergeCell ref="G21:H21"/>
    <mergeCell ref="I21:U21"/>
    <mergeCell ref="V21:Y21"/>
    <mergeCell ref="Z21:AG21"/>
    <mergeCell ref="G22:H22"/>
    <mergeCell ref="I22:U22"/>
    <mergeCell ref="V22:Y22"/>
    <mergeCell ref="Z22:AG22"/>
    <mergeCell ref="G25:H25"/>
    <mergeCell ref="I25:U25"/>
    <mergeCell ref="V25:Y25"/>
    <mergeCell ref="Z25:AG25"/>
    <mergeCell ref="G26:H26"/>
    <mergeCell ref="I26:U26"/>
    <mergeCell ref="V26:Y26"/>
    <mergeCell ref="Z26:AG26"/>
    <mergeCell ref="G27:H27"/>
    <mergeCell ref="AJ32:AL32"/>
    <mergeCell ref="L36:AI36"/>
    <mergeCell ref="AJ36:AL36"/>
    <mergeCell ref="L37:AI37"/>
    <mergeCell ref="AJ37:AL37"/>
    <mergeCell ref="L33:AI33"/>
    <mergeCell ref="AJ33:AL33"/>
    <mergeCell ref="L34:AI34"/>
    <mergeCell ref="AJ34:AL34"/>
    <mergeCell ref="L35:AI35"/>
    <mergeCell ref="AJ35:AL35"/>
    <mergeCell ref="L43:AI43"/>
    <mergeCell ref="AJ43:AL43"/>
    <mergeCell ref="L44:AI44"/>
    <mergeCell ref="AJ44:AL44"/>
    <mergeCell ref="L42:AI42"/>
    <mergeCell ref="AJ42:AL42"/>
    <mergeCell ref="C44:C49"/>
    <mergeCell ref="D48:K48"/>
    <mergeCell ref="D49:K49"/>
    <mergeCell ref="L47:AI47"/>
    <mergeCell ref="AJ47:AL47"/>
    <mergeCell ref="L48:AI48"/>
    <mergeCell ref="AJ48:AL48"/>
    <mergeCell ref="L45:AI45"/>
    <mergeCell ref="AJ45:AL45"/>
    <mergeCell ref="L46:AI46"/>
    <mergeCell ref="AJ46:AL46"/>
    <mergeCell ref="C40:C43"/>
    <mergeCell ref="L40:AI40"/>
    <mergeCell ref="AJ40:AL40"/>
    <mergeCell ref="L41:AI41"/>
    <mergeCell ref="AJ41:AL41"/>
    <mergeCell ref="L50:AI50"/>
    <mergeCell ref="AJ50:AL50"/>
    <mergeCell ref="L51:AI51"/>
    <mergeCell ref="AJ51:AL51"/>
    <mergeCell ref="L49:AI49"/>
    <mergeCell ref="AJ49:AL49"/>
    <mergeCell ref="C50:C54"/>
    <mergeCell ref="D50:K50"/>
    <mergeCell ref="D51:K51"/>
    <mergeCell ref="D52:K52"/>
    <mergeCell ref="D53:K53"/>
    <mergeCell ref="D54:K54"/>
    <mergeCell ref="L52:AI52"/>
    <mergeCell ref="AJ52:AL52"/>
    <mergeCell ref="L53:AI53"/>
    <mergeCell ref="AJ53:AL53"/>
    <mergeCell ref="AJ57:AL57"/>
    <mergeCell ref="L58:AI58"/>
    <mergeCell ref="AJ58:AL58"/>
    <mergeCell ref="L54:AI54"/>
    <mergeCell ref="AJ54:AL54"/>
    <mergeCell ref="L55:AI55"/>
    <mergeCell ref="AJ55:AL55"/>
    <mergeCell ref="L56:AI56"/>
    <mergeCell ref="AJ56:AL56"/>
    <mergeCell ref="L57:AI57"/>
    <mergeCell ref="L62:AI62"/>
    <mergeCell ref="AJ62:AL62"/>
    <mergeCell ref="L59:AI59"/>
    <mergeCell ref="AJ59:AL59"/>
    <mergeCell ref="L60:AI60"/>
    <mergeCell ref="AJ60:AL60"/>
    <mergeCell ref="L65:AI65"/>
    <mergeCell ref="AJ65:AL65"/>
    <mergeCell ref="L61:AI61"/>
    <mergeCell ref="B55:C84"/>
    <mergeCell ref="L69:AI69"/>
    <mergeCell ref="AJ69:AL69"/>
    <mergeCell ref="L70:AI70"/>
    <mergeCell ref="AJ70:AL70"/>
    <mergeCell ref="L67:AI67"/>
    <mergeCell ref="AJ67:AL67"/>
    <mergeCell ref="L68:AI68"/>
    <mergeCell ref="AJ68:AL68"/>
    <mergeCell ref="D67:K67"/>
    <mergeCell ref="D68:K68"/>
    <mergeCell ref="D69:K69"/>
    <mergeCell ref="D70:K70"/>
    <mergeCell ref="AJ66:AL66"/>
    <mergeCell ref="L63:AI63"/>
    <mergeCell ref="AJ63:AL63"/>
    <mergeCell ref="L64:AI64"/>
    <mergeCell ref="AJ64:AL64"/>
    <mergeCell ref="D63:K63"/>
    <mergeCell ref="D64:K64"/>
    <mergeCell ref="D65:K65"/>
    <mergeCell ref="D66:K66"/>
    <mergeCell ref="L66:AI66"/>
    <mergeCell ref="AJ61:AL61"/>
    <mergeCell ref="A131:A133"/>
    <mergeCell ref="B131:K131"/>
    <mergeCell ref="M131:AL131"/>
    <mergeCell ref="B132:K132"/>
    <mergeCell ref="L132:AL132"/>
    <mergeCell ref="B133:K133"/>
    <mergeCell ref="L133:AL133"/>
    <mergeCell ref="B128:K130"/>
    <mergeCell ref="L128:N128"/>
    <mergeCell ref="Z128:AC128"/>
    <mergeCell ref="AD128:AG130"/>
    <mergeCell ref="AH128:AL130"/>
    <mergeCell ref="L129:N129"/>
    <mergeCell ref="O129:X129"/>
    <mergeCell ref="Z129:AC129"/>
    <mergeCell ref="O130:AB130"/>
    <mergeCell ref="A31:A130"/>
    <mergeCell ref="B31:F31"/>
    <mergeCell ref="G31:AL31"/>
    <mergeCell ref="B32:K32"/>
    <mergeCell ref="L32:AI32"/>
    <mergeCell ref="B118:K124"/>
    <mergeCell ref="L118:N118"/>
    <mergeCell ref="AJ118:AL118"/>
    <mergeCell ref="AO22:AU22"/>
    <mergeCell ref="AN127:AO127"/>
    <mergeCell ref="AJ28:AL28"/>
    <mergeCell ref="AJ29:AL29"/>
    <mergeCell ref="A28:AH28"/>
    <mergeCell ref="AN31:AP31"/>
    <mergeCell ref="B125:G127"/>
    <mergeCell ref="H125:K127"/>
    <mergeCell ref="L125:O126"/>
    <mergeCell ref="L119:N119"/>
    <mergeCell ref="AJ119:AL119"/>
    <mergeCell ref="L120:N120"/>
    <mergeCell ref="AJ120:AL120"/>
    <mergeCell ref="L124:N124"/>
    <mergeCell ref="AJ124:AL124"/>
    <mergeCell ref="B117:K117"/>
    <mergeCell ref="M117:P117"/>
    <mergeCell ref="R117:U117"/>
    <mergeCell ref="V117:AI117"/>
    <mergeCell ref="AJ117:AL117"/>
    <mergeCell ref="L71:AI71"/>
    <mergeCell ref="AJ71:AL71"/>
    <mergeCell ref="L72:AI72"/>
    <mergeCell ref="AJ72:AL72"/>
  </mergeCells>
  <phoneticPr fontId="22"/>
  <conditionalFormatting sqref="N11:S11 G11:L12 G14:L14">
    <cfRule type="cellIs" dxfId="486" priority="88" operator="equal">
      <formula>"平成　　年　　月　　日"</formula>
    </cfRule>
  </conditionalFormatting>
  <conditionalFormatting sqref="G18:G19 M18:M19 U18:U19 Y19:AH19 AB18 I21:U27 Z21:AG27">
    <cfRule type="containsBlanks" dxfId="485" priority="722">
      <formula>LEN(TRIM(G18))=0</formula>
    </cfRule>
  </conditionalFormatting>
  <conditionalFormatting sqref="AI21:AI28">
    <cfRule type="cellIs" dxfId="484" priority="85" stopIfTrue="1" operator="equal">
      <formula>""</formula>
    </cfRule>
  </conditionalFormatting>
  <conditionalFormatting sqref="L131">
    <cfRule type="cellIs" dxfId="483" priority="84" stopIfTrue="1" operator="equal">
      <formula>""</formula>
    </cfRule>
  </conditionalFormatting>
  <conditionalFormatting sqref="Q117">
    <cfRule type="expression" dxfId="482" priority="17">
      <formula>AND($G$8="○",$Q$117="")</formula>
    </cfRule>
  </conditionalFormatting>
  <conditionalFormatting sqref="Z7:AL7 Z9:AL12">
    <cfRule type="expression" dxfId="481" priority="41">
      <formula>AND($M$5="00 基礎分野",$Z$7&lt;&gt;"")</formula>
    </cfRule>
    <cfRule type="expression" dxfId="480" priority="69">
      <formula>$M$5="00 基礎分野"</formula>
    </cfRule>
  </conditionalFormatting>
  <conditionalFormatting sqref="H16:K16">
    <cfRule type="containsBlanks" dxfId="479" priority="90">
      <formula>LEN(TRIM(H16))=0</formula>
    </cfRule>
    <cfRule type="cellIs" dxfId="478" priority="728" operator="lessThan">
      <formula>0.375</formula>
    </cfRule>
  </conditionalFormatting>
  <conditionalFormatting sqref="M16:P16">
    <cfRule type="cellIs" dxfId="477" priority="65" operator="greaterThan">
      <formula>0.916666666666667</formula>
    </cfRule>
  </conditionalFormatting>
  <conditionalFormatting sqref="W13:AG13">
    <cfRule type="expression" dxfId="476" priority="58">
      <formula>AND($S$13="✔",$W$13="")</formula>
    </cfRule>
  </conditionalFormatting>
  <conditionalFormatting sqref="AJ33:AL116">
    <cfRule type="expression" dxfId="475" priority="16">
      <formula>$AJ33&gt;=100</formula>
    </cfRule>
  </conditionalFormatting>
  <conditionalFormatting sqref="O129:X129">
    <cfRule type="containsBlanks" dxfId="474" priority="56">
      <formula>LEN(TRIM(O129))=0</formula>
    </cfRule>
  </conditionalFormatting>
  <conditionalFormatting sqref="O130:AB130">
    <cfRule type="containsBlanks" dxfId="473" priority="54">
      <formula>LEN(TRIM(O130))=0</formula>
    </cfRule>
  </conditionalFormatting>
  <conditionalFormatting sqref="D33:K116">
    <cfRule type="duplicateValues" dxfId="472" priority="50"/>
  </conditionalFormatting>
  <conditionalFormatting sqref="G7 N7 T7">
    <cfRule type="containsBlanks" dxfId="471" priority="727">
      <formula>LEN(TRIM(G7))=0</formula>
    </cfRule>
  </conditionalFormatting>
  <conditionalFormatting sqref="G11:L11">
    <cfRule type="expression" dxfId="470" priority="46">
      <formula>AND($G$11&lt;&gt;"",$G$11&lt;&gt;募集期間From)</formula>
    </cfRule>
  </conditionalFormatting>
  <conditionalFormatting sqref="N11:S11">
    <cfRule type="expression" dxfId="469" priority="45">
      <formula>AND($N$11&lt;&gt;"",$N$11&lt;&gt;募集期間To)</formula>
    </cfRule>
  </conditionalFormatting>
  <conditionalFormatting sqref="G12:L12">
    <cfRule type="expression" dxfId="468" priority="44">
      <formula>AND($G$12&lt;&gt;"",$G$12&lt;&gt;選考日)</formula>
    </cfRule>
  </conditionalFormatting>
  <conditionalFormatting sqref="G14:L14">
    <cfRule type="expression" dxfId="467" priority="43">
      <formula>AND($G$14&lt;&gt;"",$G$14&lt;&gt;選考結果発送日)</formula>
    </cfRule>
  </conditionalFormatting>
  <conditionalFormatting sqref="G8 AI29">
    <cfRule type="containsBlanks" dxfId="466" priority="729">
      <formula>LEN(TRIM(G8))=0</formula>
    </cfRule>
  </conditionalFormatting>
  <conditionalFormatting sqref="G31 G20 G17 M16 G14 G11:G12 N11 Z7">
    <cfRule type="containsBlanks" dxfId="465" priority="11">
      <formula>LEN(TRIM(G7))=0</formula>
    </cfRule>
  </conditionalFormatting>
  <conditionalFormatting sqref="L117">
    <cfRule type="expression" dxfId="464" priority="25">
      <formula>AND($G$8="○",$L$117="✔")</formula>
    </cfRule>
  </conditionalFormatting>
  <conditionalFormatting sqref="Q117 AJ117">
    <cfRule type="containsBlanks" dxfId="463" priority="723">
      <formula>LEN(TRIM(Q117))=0</formula>
    </cfRule>
  </conditionalFormatting>
  <conditionalFormatting sqref="L118:AL124">
    <cfRule type="containsBlanks" dxfId="462" priority="21">
      <formula>LEN(TRIM(L118))=0</formula>
    </cfRule>
  </conditionalFormatting>
  <conditionalFormatting sqref="D33:AL116">
    <cfRule type="containsBlanks" dxfId="461" priority="730">
      <formula>LEN(TRIM(D33))=0</formula>
    </cfRule>
  </conditionalFormatting>
  <conditionalFormatting sqref="L132:AL133">
    <cfRule type="containsBlanks" dxfId="460" priority="20">
      <formula>LEN(TRIM(L132))=0</formula>
    </cfRule>
  </conditionalFormatting>
  <conditionalFormatting sqref="G13 M13 S13">
    <cfRule type="containsBlanks" dxfId="459" priority="18">
      <formula>LEN(TRIM(G13))=0</formula>
    </cfRule>
  </conditionalFormatting>
  <conditionalFormatting sqref="Q117 AJ117:AL117">
    <cfRule type="expression" dxfId="458" priority="24">
      <formula>$L$117="✔"</formula>
    </cfRule>
  </conditionalFormatting>
  <conditionalFormatting sqref="AJ55:AL55">
    <cfRule type="expression" dxfId="457" priority="57">
      <formula>SUM(COUNTIF($D55,様5入修))&gt;0</formula>
    </cfRule>
  </conditionalFormatting>
  <conditionalFormatting sqref="N8">
    <cfRule type="containsBlanks" dxfId="456" priority="29">
      <formula>LEN(TRIM(N8))=0</formula>
    </cfRule>
  </conditionalFormatting>
  <conditionalFormatting sqref="Z7:AL12">
    <cfRule type="expression" dxfId="455" priority="71">
      <formula>LEN($Z$7)&gt;=101</formula>
    </cfRule>
  </conditionalFormatting>
  <conditionalFormatting sqref="G17:AL17">
    <cfRule type="expression" dxfId="454" priority="14">
      <formula>LEN($G$17)&gt;=121</formula>
    </cfRule>
  </conditionalFormatting>
  <conditionalFormatting sqref="G20:AL20">
    <cfRule type="expression" dxfId="453" priority="13">
      <formula>LEN($G$20)&gt;=201</formula>
    </cfRule>
  </conditionalFormatting>
  <conditionalFormatting sqref="G31:AL31">
    <cfRule type="expression" dxfId="452" priority="12">
      <formula>LEN($G$31)&gt;=251</formula>
    </cfRule>
  </conditionalFormatting>
  <conditionalFormatting sqref="AM127:AN127">
    <cfRule type="expression" dxfId="451" priority="9">
      <formula>AND(VALUE(訓練総時間)=訓練時間合計,VALUE(訓練総時間)=IF(様6_訓練時間合計="",0,様6_訓練時間合計))</formula>
    </cfRule>
  </conditionalFormatting>
  <conditionalFormatting sqref="H125">
    <cfRule type="expression" dxfId="450" priority="719">
      <formula>AND(NOT(VALUE(訓練総時間)=訓練時間合計),NOT(VALUE(訓練総時間)=IF(様6_訓練時間合計="",0,様6_訓練時間合計)))</formula>
    </cfRule>
  </conditionalFormatting>
  <dataValidations xWindow="547" yWindow="680" count="9">
    <dataValidation imeMode="off" allowBlank="1" showInputMessage="1" showErrorMessage="1" prompt="日付形式で入力してください。" sqref="G14:L14 G11:L12 N11:S11"/>
    <dataValidation type="list" allowBlank="1" showInputMessage="1" showErrorMessage="1" sqref="L131 N7 G7 AB18 U18:U19 M18:M19 G18:G19 S13 M13 G13 Q117 AI21:AI27 T7 L117">
      <formula1>"✔"</formula1>
    </dataValidation>
    <dataValidation imeMode="hiragana" allowBlank="1" showInputMessage="1" showErrorMessage="1" prompt="職場体験・職場見学及び企業実習先への交通費、健康診断料、補講費が必要となる場合には、別途費用が発生する旨記入してください。" sqref="O130:AB130"/>
    <dataValidation allowBlank="1" showInputMessage="1" showErrorMessage="1" prompt="様式第８号の教科書の金額をご記入ください。" sqref="Z128:AC128"/>
    <dataValidation type="list" allowBlank="1" showInputMessage="1" showErrorMessage="1" prompt="実施する項目を選択してください。" sqref="L118:L124 M118:N122 M124:N124">
      <formula1>"【職場見学】,【職場体験】,【職業人講話】"</formula1>
    </dataValidation>
    <dataValidation type="list" allowBlank="1" showInputMessage="1" showErrorMessage="1" sqref="AG118:AG124 AH118:AI122 AH124:AI124">
      <formula1>"(能開講習)"</formula1>
    </dataValidation>
    <dataValidation imeMode="hiragana" allowBlank="1" showInputMessage="1" showErrorMessage="1" sqref="D33:AI116 G9:Y9 W13:AG13 G17:AL17 Y19:AH19 I21:U27 L132:AL133 Z7:AL12 Z21:AG27 O118:AF124 O129:X129 G20:AL20 G31:AL31"/>
    <dataValidation imeMode="off" allowBlank="1" showInputMessage="1" showErrorMessage="1" sqref="H16:K16 M16:P16 AJ33:AL124"/>
    <dataValidation type="list" allowBlank="1" showInputMessage="1" showErrorMessage="1" sqref="G8 N8 AI28:AI30">
      <formula1>"○"</formula1>
    </dataValidation>
  </dataValidations>
  <hyperlinks>
    <hyperlink ref="AN133" location="一覧表!M37" display="一覧表へ戻る"/>
    <hyperlink ref="AN131" location="様式6!Z142" display="様式6作成へ"/>
    <hyperlink ref="AN129" location="様式5計画書!B10" display="計画書作成へ"/>
  </hyperlinks>
  <printOptions horizontalCentered="1"/>
  <pageMargins left="0.6692913385826772" right="0.19685039370078741" top="0.31496062992125984" bottom="0" header="0" footer="0"/>
  <pageSetup paperSize="9" scale="62" orientation="portrait" r:id="rId1"/>
  <headerFooter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stopIfTrue="1" id="{0319975B-BEAB-44E3-B08E-7483B896289C}">
            <xm:f>様式1!$E$20=""</xm:f>
            <x14:dxf>
              <fill>
                <patternFill>
                  <bgColor theme="0" tint="-0.499984740745262"/>
                </patternFill>
              </fill>
            </x14:dxf>
          </x14:cfRule>
          <xm:sqref>A1:AL139</xm:sqref>
        </x14:conditionalFormatting>
        <x14:conditionalFormatting xmlns:xm="http://schemas.microsoft.com/office/excel/2006/main">
          <x14:cfRule type="expression" priority="51" id="{C5268ADE-E48E-407C-9000-680FFBAFCD43}">
            <xm:f>様式1!$B$27&lt;&gt;"✔"</xm:f>
            <x14:dxf>
              <fill>
                <patternFill>
                  <bgColor rgb="FF0000FF"/>
                </patternFill>
              </fill>
            </x14:dxf>
          </x14:cfRule>
          <xm:sqref>AN129</xm:sqref>
        </x14:conditionalFormatting>
        <x14:conditionalFormatting xmlns:xm="http://schemas.microsoft.com/office/excel/2006/main">
          <x14:cfRule type="expression" priority="27" id="{A7996729-796D-42C1-86F1-DF6C4B671077}">
            <xm:f>AND(様式1!$B$24&lt;&gt;"✔",$AI$28="○")</xm:f>
            <x14:dxf>
              <font>
                <color theme="0"/>
              </font>
              <fill>
                <patternFill>
                  <bgColor rgb="FFFF0000"/>
                </patternFill>
              </fill>
            </x14:dxf>
          </x14:cfRule>
          <xm:sqref>AI28</xm:sqref>
        </x14:conditionalFormatting>
        <x14:conditionalFormatting xmlns:xm="http://schemas.microsoft.com/office/excel/2006/main">
          <x14:cfRule type="containsBlanks" priority="33" id="{734E6D9A-A5E0-49E9-9B81-E0CBA2C2B626}">
            <xm:f>LEN(TRIM(様式5実!Z8))=0</xm:f>
            <x14:dxf>
              <fill>
                <patternFill>
                  <bgColor rgb="FFCCECFF"/>
                </patternFill>
              </fill>
            </x14:dxf>
          </x14:cfRule>
          <xm:sqref>Z8</xm:sqref>
        </x14:conditionalFormatting>
        <x14:conditionalFormatting xmlns:xm="http://schemas.microsoft.com/office/excel/2006/main">
          <x14:cfRule type="expression" priority="26" id="{2C5B08AA-8E44-452D-BF15-411AD0E4A639}">
            <xm:f>AND(様式1!$E$28&lt;&gt;"✔",$AI$29="○")</xm:f>
            <x14:dxf>
              <font>
                <color theme="0"/>
              </font>
              <fill>
                <patternFill>
                  <bgColor rgb="FFFF0000"/>
                </patternFill>
              </fill>
            </x14:dxf>
          </x14:cfRule>
          <xm:sqref>AI29:AL29</xm:sqref>
        </x14:conditionalFormatting>
        <x14:conditionalFormatting xmlns:xm="http://schemas.microsoft.com/office/excel/2006/main">
          <x14:cfRule type="expression" priority="23" id="{3A2C91EB-783F-4373-ADBC-1D452DCDB0D3}">
            <xm:f>様式1!$E$20=""</xm:f>
            <x14:dxf>
              <font>
                <color theme="0" tint="-0.499984740745262"/>
              </font>
            </x14:dxf>
          </x14:cfRule>
          <xm:sqref>AJ28:AL29</xm:sqref>
        </x14:conditionalFormatting>
        <x14:conditionalFormatting xmlns:xm="http://schemas.microsoft.com/office/excel/2006/main">
          <x14:cfRule type="expression" priority="31" id="{4618D67C-0227-4179-9805-A5678FE28C03}">
            <xm:f>AND(様式1!$B$24&lt;&gt;"✔",$AI$28="○")</xm:f>
            <x14:dxf>
              <font>
                <color theme="0"/>
              </font>
              <fill>
                <patternFill>
                  <bgColor rgb="FFFF0000"/>
                </patternFill>
              </fill>
            </x14:dxf>
          </x14:cfRule>
          <xm:sqref>AJ28:AL28</xm:sqref>
        </x14:conditionalFormatting>
        <x14:conditionalFormatting xmlns:xm="http://schemas.microsoft.com/office/excel/2006/main">
          <x14:cfRule type="expression" priority="28" id="{3EF997BC-53C8-42E7-84C5-B04359CA9443}">
            <xm:f>AND(様式1!$B$24&lt;&gt;"✔",様式1!$E$28&lt;&gt;"✔",$G$8="○")</xm:f>
            <x14:dxf>
              <font>
                <color theme="0"/>
              </font>
              <fill>
                <patternFill>
                  <bgColor rgb="FFFF0000"/>
                </patternFill>
              </fill>
            </x14:dxf>
          </x14:cfRule>
          <x14:cfRule type="expression" priority="47" id="{B2F12E1C-3E56-41F3-B0F5-A352CADEE444}">
            <xm:f>AND(様式1!$B$24&lt;&gt;"✔",様式1!$E$28&lt;&gt;"✔")</xm:f>
            <x14:dxf>
              <fill>
                <patternFill>
                  <bgColor theme="0" tint="-0.24994659260841701"/>
                </patternFill>
              </fill>
            </x14:dxf>
          </x14:cfRule>
          <xm:sqref>G8:M8</xm:sqref>
        </x14:conditionalFormatting>
        <x14:conditionalFormatting xmlns:xm="http://schemas.microsoft.com/office/excel/2006/main">
          <x14:cfRule type="expression" priority="49" id="{472F9B6A-0839-41D1-A9B6-C0A53C323BC1}">
            <xm:f>様式1!$B$24&lt;&gt;"✔"</xm:f>
            <x14:dxf>
              <fill>
                <patternFill>
                  <bgColor theme="0" tint="-0.24994659260841701"/>
                </patternFill>
              </fill>
            </x14:dxf>
          </x14:cfRule>
          <xm:sqref>A28:AI28</xm:sqref>
        </x14:conditionalFormatting>
        <x14:conditionalFormatting xmlns:xm="http://schemas.microsoft.com/office/excel/2006/main">
          <x14:cfRule type="expression" priority="40" id="{4586F90C-A759-4D60-A899-B586F4AC5006}">
            <xm:f>様式1!$E$28&lt;&gt;"✔"</xm:f>
            <x14:dxf>
              <fill>
                <patternFill>
                  <bgColor theme="0" tint="-0.24994659260841701"/>
                </patternFill>
              </fill>
            </x14:dxf>
          </x14:cfRule>
          <xm:sqref>A29:AI29</xm:sqref>
        </x14:conditionalFormatting>
        <x14:conditionalFormatting xmlns:xm="http://schemas.microsoft.com/office/excel/2006/main">
          <x14:cfRule type="expression" priority="15" id="{39A811EC-B779-4D69-9ECA-6932E3916DA4}">
            <xm:f>様式1!B27=""</xm:f>
            <x14:dxf>
              <fill>
                <patternFill>
                  <bgColor theme="0" tint="-0.24994659260841701"/>
                </patternFill>
              </fill>
            </x14:dxf>
          </x14:cfRule>
          <xm:sqref>N8</xm:sqref>
        </x14:conditionalFormatting>
        <x14:conditionalFormatting xmlns:xm="http://schemas.microsoft.com/office/excel/2006/main">
          <x14:cfRule type="expression" priority="22" id="{84CCD024-3601-4855-A15F-23E88922537D}">
            <xm:f>様式1!B27=""</xm:f>
            <x14:dxf>
              <fill>
                <patternFill>
                  <bgColor theme="0" tint="-0.24994659260841701"/>
                </patternFill>
              </fill>
            </x14:dxf>
          </x14:cfRule>
          <xm:sqref>O8:S8</xm:sqref>
        </x14:conditionalFormatting>
        <x14:conditionalFormatting xmlns:xm="http://schemas.microsoft.com/office/excel/2006/main">
          <x14:cfRule type="containsBlanks" priority="10" id="{C31ED15A-0227-4370-8BEE-E19FA38A465B}">
            <xm:f>LEN(TRIM(様式5実!AI30))=0</xm:f>
            <x14:dxf>
              <fill>
                <patternFill>
                  <bgColor rgb="FFCCFFCC"/>
                </patternFill>
              </fill>
            </x14:dxf>
          </x14:cfRule>
          <xm:sqref>AI30</xm:sqref>
        </x14:conditionalFormatting>
        <x14:conditionalFormatting xmlns:xm="http://schemas.microsoft.com/office/excel/2006/main">
          <x14:cfRule type="expression" priority="8" id="{701E1A0E-3ADC-46B5-9359-4DEC12C064C6}">
            <xm:f>様式5DX推進!$L$49&lt;2</xm:f>
            <x14:dxf>
              <fill>
                <patternFill>
                  <bgColor theme="0" tint="-0.24994659260841701"/>
                </patternFill>
              </fill>
            </x14:dxf>
          </x14:cfRule>
          <xm:sqref>AI30</xm:sqref>
        </x14:conditionalFormatting>
        <x14:conditionalFormatting xmlns:xm="http://schemas.microsoft.com/office/excel/2006/main">
          <x14:cfRule type="expression" priority="4" id="{B379FB7A-FB26-408F-BE17-EF43CF5EB414}">
            <xm:f>様式1!$E$20=""</xm:f>
            <x14:dxf>
              <font>
                <color theme="0" tint="-0.499984740745262"/>
              </font>
            </x14:dxf>
          </x14:cfRule>
          <xm:sqref>AJ30:AL30</xm:sqref>
        </x14:conditionalFormatting>
        <x14:conditionalFormatting xmlns:xm="http://schemas.microsoft.com/office/excel/2006/main">
          <x14:cfRule type="expression" priority="7" id="{968FD175-80D0-402D-9053-46DA8930D021}">
            <xm:f>AND(様式1!$B$24&lt;&gt;"✔",様式1!$E$28&lt;&gt;"✔")</xm:f>
            <x14:dxf>
              <fill>
                <patternFill>
                  <bgColor theme="0" tint="-0.24994659260841701"/>
                </patternFill>
              </fill>
            </x14:dxf>
          </x14:cfRule>
          <xm:sqref>A30</xm:sqref>
        </x14:conditionalFormatting>
        <x14:conditionalFormatting xmlns:xm="http://schemas.microsoft.com/office/excel/2006/main">
          <x14:cfRule type="expression" priority="6" id="{BD6EE30E-1890-41F4-AA1A-CEC8B54235B2}">
            <xm:f>AND(様式5DX推進!$L$49&lt;2,$AI$30="○")</xm:f>
            <x14:dxf>
              <font>
                <color theme="0"/>
              </font>
              <fill>
                <patternFill>
                  <bgColor rgb="FFFF0000"/>
                </patternFill>
              </fill>
            </x14:dxf>
          </x14:cfRule>
          <xm:sqref>AI30:AL30</xm:sqref>
        </x14:conditionalFormatting>
        <x14:conditionalFormatting xmlns:xm="http://schemas.microsoft.com/office/excel/2006/main">
          <x14:cfRule type="expression" priority="2" id="{F7846FAC-1AC4-4665-AED9-08C09614A2F1}">
            <xm:f>AND(様式1!$B$27&lt;&gt;"✔",$N$8="○")</xm:f>
            <x14:dxf>
              <font>
                <color theme="0" tint="-4.9989318521683403E-2"/>
              </font>
              <fill>
                <patternFill>
                  <bgColor rgb="FFFF0000"/>
                </patternFill>
              </fill>
            </x14:dxf>
          </x14:cfRule>
          <xm:sqref>N8:S8</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92D050"/>
  </sheetPr>
  <dimension ref="A1:BZ149"/>
  <sheetViews>
    <sheetView zoomScale="90" zoomScaleNormal="90" zoomScaleSheetLayoutView="100" workbookViewId="0">
      <selection activeCell="Z7" sqref="Z7:AL12"/>
    </sheetView>
  </sheetViews>
  <sheetFormatPr defaultColWidth="2.875" defaultRowHeight="14.25"/>
  <cols>
    <col min="1" max="2" width="3.625" style="614" customWidth="1"/>
    <col min="3" max="3" width="3.625" style="614" hidden="1" customWidth="1"/>
    <col min="4" max="11" width="3.625" style="614" customWidth="1"/>
    <col min="12" max="12" width="4.625" style="614" customWidth="1"/>
    <col min="13" max="17" width="3.625" style="614" customWidth="1"/>
    <col min="18" max="18" width="2.625" style="614" customWidth="1"/>
    <col min="19" max="26" width="3.625" style="614" customWidth="1"/>
    <col min="27" max="27" width="4.625" style="614" customWidth="1"/>
    <col min="28" max="34" width="3.625" style="614" customWidth="1"/>
    <col min="35" max="35" width="3.125" style="614" customWidth="1"/>
    <col min="36" max="36" width="4.125" style="614" customWidth="1"/>
    <col min="37" max="37" width="3.625" style="614" customWidth="1"/>
    <col min="38" max="38" width="4.125" style="614" customWidth="1"/>
    <col min="39" max="39" width="4.125" style="2537" customWidth="1"/>
    <col min="40" max="40" width="18.625" style="2552" customWidth="1"/>
    <col min="41" max="41" width="25.625" style="614" customWidth="1"/>
    <col min="42" max="48" width="3.625" style="614" customWidth="1"/>
    <col min="49" max="49" width="3.625" style="893" customWidth="1"/>
    <col min="50" max="50" width="10.625" style="614" hidden="1" customWidth="1"/>
    <col min="51" max="51" width="2.875" style="614"/>
    <col min="52" max="52" width="2.875" style="614" customWidth="1"/>
    <col min="53" max="78" width="2.875" style="614" hidden="1" customWidth="1"/>
    <col min="79" max="79" width="2.875" style="614" customWidth="1"/>
    <col min="80" max="16384" width="2.875" style="614"/>
  </cols>
  <sheetData>
    <row r="1" spans="1:48" ht="17.25">
      <c r="A1" s="613"/>
      <c r="B1" s="613"/>
      <c r="C1" s="613"/>
      <c r="D1" s="613"/>
      <c r="E1" s="613"/>
      <c r="F1" s="1009" t="s">
        <v>1384</v>
      </c>
      <c r="G1" s="613"/>
      <c r="H1" s="613"/>
      <c r="I1" s="613"/>
      <c r="J1" s="613"/>
      <c r="K1" s="613"/>
      <c r="L1" s="613"/>
      <c r="M1" s="613"/>
      <c r="N1" s="613"/>
      <c r="O1" s="613"/>
      <c r="P1" s="613"/>
      <c r="Q1" s="613"/>
      <c r="R1" s="613"/>
      <c r="S1" s="613"/>
      <c r="T1" s="613"/>
      <c r="U1" s="613"/>
      <c r="V1" s="613"/>
      <c r="W1" s="613"/>
      <c r="X1" s="613"/>
      <c r="Y1" s="613"/>
      <c r="Z1" s="613"/>
      <c r="AA1" s="613"/>
      <c r="AC1" s="615"/>
      <c r="AJ1" s="616"/>
      <c r="AK1" s="617"/>
      <c r="AL1" s="618" t="s">
        <v>1096</v>
      </c>
      <c r="AM1" s="2520"/>
      <c r="AN1" s="2539"/>
      <c r="AO1" s="619"/>
      <c r="AP1" s="619"/>
      <c r="AQ1" s="619"/>
      <c r="AR1" s="619"/>
      <c r="AS1" s="619"/>
      <c r="AT1" s="619"/>
      <c r="AU1" s="619"/>
      <c r="AV1" s="619"/>
    </row>
    <row r="2" spans="1:48" ht="20.100000000000001" customHeight="1">
      <c r="A2" s="3841" t="s">
        <v>4</v>
      </c>
      <c r="B2" s="3841"/>
      <c r="C2" s="3841"/>
      <c r="D2" s="3841"/>
      <c r="E2" s="3841"/>
      <c r="F2" s="3841"/>
      <c r="G2" s="3841"/>
      <c r="H2" s="3841"/>
      <c r="I2" s="3841"/>
      <c r="J2" s="3841"/>
      <c r="K2" s="3841"/>
      <c r="L2" s="3841"/>
      <c r="M2" s="3841"/>
      <c r="N2" s="3841"/>
      <c r="O2" s="3841"/>
      <c r="P2" s="3841"/>
      <c r="Q2" s="3841"/>
      <c r="R2" s="3841"/>
      <c r="S2" s="3841"/>
      <c r="T2" s="3841"/>
      <c r="U2" s="3841"/>
      <c r="V2" s="3841"/>
      <c r="W2" s="3841"/>
      <c r="X2" s="3841"/>
      <c r="Y2" s="3841"/>
      <c r="Z2" s="3841"/>
      <c r="AA2" s="3841"/>
      <c r="AB2" s="3841"/>
      <c r="AC2" s="3841"/>
      <c r="AD2" s="3841"/>
      <c r="AE2" s="3841"/>
      <c r="AF2" s="3841"/>
      <c r="AG2" s="3841"/>
      <c r="AH2" s="3841"/>
      <c r="AI2" s="3841"/>
      <c r="AJ2" s="3841"/>
      <c r="AK2" s="3841"/>
      <c r="AL2" s="3841"/>
      <c r="AM2" s="2520"/>
      <c r="AN2" s="2539"/>
      <c r="AO2" s="619"/>
      <c r="AP2" s="619"/>
      <c r="AQ2" s="619"/>
      <c r="AR2" s="619"/>
      <c r="AS2" s="619"/>
      <c r="AT2" s="619"/>
      <c r="AU2" s="619"/>
      <c r="AV2" s="619"/>
    </row>
    <row r="3" spans="1:48" ht="18" customHeight="1">
      <c r="A3" s="3737" t="s">
        <v>219</v>
      </c>
      <c r="B3" s="3737"/>
      <c r="C3" s="3737"/>
      <c r="D3" s="3737"/>
      <c r="E3" s="3737"/>
      <c r="F3" s="3737"/>
      <c r="G3" s="3842" t="str">
        <f>実施機関名</f>
        <v/>
      </c>
      <c r="H3" s="3842"/>
      <c r="I3" s="3842"/>
      <c r="J3" s="3842"/>
      <c r="K3" s="3842"/>
      <c r="L3" s="3842"/>
      <c r="M3" s="3842"/>
      <c r="N3" s="3842"/>
      <c r="O3" s="3842"/>
      <c r="P3" s="3842"/>
      <c r="Q3" s="3842"/>
      <c r="R3" s="3842"/>
      <c r="S3" s="3842"/>
      <c r="T3" s="620"/>
      <c r="U3" s="620"/>
      <c r="V3" s="620"/>
      <c r="W3" s="620"/>
      <c r="X3" s="620"/>
      <c r="Y3" s="620"/>
      <c r="Z3" s="621"/>
      <c r="AA3" s="621"/>
      <c r="AB3" s="621"/>
      <c r="AC3" s="621"/>
      <c r="AM3" s="2520"/>
      <c r="AN3" s="2540"/>
      <c r="AO3" s="619"/>
      <c r="AP3" s="619"/>
      <c r="AQ3" s="619"/>
      <c r="AR3" s="619"/>
      <c r="AS3" s="619"/>
      <c r="AT3" s="619"/>
      <c r="AU3" s="619"/>
      <c r="AV3" s="619"/>
    </row>
    <row r="4" spans="1:48" ht="15" customHeight="1" thickBot="1">
      <c r="A4" s="622"/>
      <c r="B4" s="622"/>
      <c r="C4" s="622"/>
      <c r="D4" s="622"/>
      <c r="E4" s="622"/>
      <c r="F4" s="622"/>
      <c r="G4" s="621"/>
      <c r="H4" s="621"/>
      <c r="I4" s="621"/>
      <c r="J4" s="621"/>
      <c r="K4" s="621"/>
      <c r="L4" s="621"/>
      <c r="M4" s="621"/>
      <c r="N4" s="621"/>
      <c r="O4" s="621"/>
      <c r="P4" s="621"/>
      <c r="Q4" s="621"/>
      <c r="R4" s="621"/>
      <c r="S4" s="621"/>
      <c r="T4" s="621"/>
      <c r="U4" s="621"/>
      <c r="V4" s="621"/>
      <c r="W4" s="621"/>
      <c r="X4" s="621"/>
      <c r="Y4" s="621"/>
      <c r="Z4" s="621"/>
      <c r="AA4" s="621"/>
      <c r="AB4" s="621"/>
      <c r="AC4" s="621"/>
      <c r="AM4" s="2520"/>
      <c r="AN4" s="2539"/>
      <c r="AO4" s="619"/>
      <c r="AP4" s="619"/>
      <c r="AQ4" s="619"/>
      <c r="AR4" s="619"/>
      <c r="AS4" s="619"/>
      <c r="AT4" s="619"/>
      <c r="AU4" s="619"/>
      <c r="AV4" s="619"/>
    </row>
    <row r="5" spans="1:48" ht="15" customHeight="1">
      <c r="A5" s="4034" t="s">
        <v>550</v>
      </c>
      <c r="B5" s="3830"/>
      <c r="C5" s="3830"/>
      <c r="D5" s="3830"/>
      <c r="E5" s="3830"/>
      <c r="F5" s="3830"/>
      <c r="G5" s="1157"/>
      <c r="H5" s="3843" t="s">
        <v>1097</v>
      </c>
      <c r="I5" s="3844"/>
      <c r="J5" s="3844"/>
      <c r="K5" s="3844"/>
      <c r="L5" s="2509" t="s">
        <v>1098</v>
      </c>
      <c r="M5" s="3845"/>
      <c r="N5" s="3845"/>
      <c r="O5" s="3845"/>
      <c r="P5" s="3845"/>
      <c r="Q5" s="3845"/>
      <c r="R5" s="3845"/>
      <c r="S5" s="3845"/>
      <c r="T5" s="3845"/>
      <c r="U5" s="3845"/>
      <c r="V5" s="2499" t="s">
        <v>1099</v>
      </c>
      <c r="W5" s="623"/>
      <c r="X5" s="2507"/>
      <c r="Y5" s="2507"/>
      <c r="Z5" s="3846" t="s">
        <v>687</v>
      </c>
      <c r="AA5" s="3847"/>
      <c r="AB5" s="3847"/>
      <c r="AC5" s="3847"/>
      <c r="AD5" s="3847"/>
      <c r="AE5" s="3847"/>
      <c r="AF5" s="3847"/>
      <c r="AG5" s="3847"/>
      <c r="AH5" s="3847"/>
      <c r="AI5" s="3847"/>
      <c r="AJ5" s="3847"/>
      <c r="AK5" s="3847"/>
      <c r="AL5" s="3848"/>
      <c r="AM5" s="2520"/>
      <c r="AN5" s="2539"/>
      <c r="AO5" s="619"/>
      <c r="AP5" s="619"/>
      <c r="AQ5" s="619"/>
      <c r="AR5" s="619"/>
      <c r="AS5" s="619"/>
      <c r="AT5" s="619"/>
      <c r="AU5" s="619"/>
      <c r="AV5" s="619"/>
    </row>
    <row r="6" spans="1:48" ht="15" customHeight="1" thickBot="1">
      <c r="A6" s="3834"/>
      <c r="B6" s="4035"/>
      <c r="C6" s="4035"/>
      <c r="D6" s="4035"/>
      <c r="E6" s="4035"/>
      <c r="F6" s="4035"/>
      <c r="G6" s="1158" t="s">
        <v>1100</v>
      </c>
      <c r="H6" s="3852" t="s">
        <v>1101</v>
      </c>
      <c r="I6" s="3853"/>
      <c r="J6" s="3853"/>
      <c r="K6" s="3853"/>
      <c r="L6" s="2508" t="s">
        <v>1098</v>
      </c>
      <c r="M6" s="3854" t="str">
        <f>IF(訓練種別コード="002",訓練分野,"")</f>
        <v/>
      </c>
      <c r="N6" s="3854"/>
      <c r="O6" s="3854"/>
      <c r="P6" s="3854"/>
      <c r="Q6" s="3854"/>
      <c r="R6" s="3854"/>
      <c r="S6" s="3854"/>
      <c r="T6" s="3854"/>
      <c r="U6" s="3854"/>
      <c r="V6" s="2500" t="s">
        <v>1099</v>
      </c>
      <c r="W6" s="2500"/>
      <c r="X6" s="2500"/>
      <c r="Y6" s="2500"/>
      <c r="Z6" s="3849"/>
      <c r="AA6" s="3850"/>
      <c r="AB6" s="3850"/>
      <c r="AC6" s="3850"/>
      <c r="AD6" s="3850"/>
      <c r="AE6" s="3850"/>
      <c r="AF6" s="3850"/>
      <c r="AG6" s="3850"/>
      <c r="AH6" s="3850"/>
      <c r="AI6" s="3850"/>
      <c r="AJ6" s="3850"/>
      <c r="AK6" s="3850"/>
      <c r="AL6" s="3851"/>
      <c r="AM6" s="2520"/>
      <c r="AN6" s="2539"/>
      <c r="AO6" s="619"/>
      <c r="AP6" s="619"/>
      <c r="AQ6" s="619"/>
      <c r="AR6" s="619"/>
      <c r="AS6" s="619"/>
      <c r="AT6" s="619"/>
      <c r="AU6" s="619"/>
      <c r="AV6" s="619"/>
    </row>
    <row r="7" spans="1:48" ht="24.2" customHeight="1" thickBot="1">
      <c r="A7" s="3834"/>
      <c r="B7" s="4035"/>
      <c r="C7" s="4035"/>
      <c r="D7" s="4035"/>
      <c r="E7" s="4035"/>
      <c r="F7" s="4035"/>
      <c r="G7" s="1159"/>
      <c r="H7" s="4031" t="s">
        <v>815</v>
      </c>
      <c r="I7" s="4032"/>
      <c r="J7" s="4032"/>
      <c r="K7" s="4032"/>
      <c r="L7" s="4032"/>
      <c r="M7" s="4033"/>
      <c r="N7" s="378"/>
      <c r="O7" s="3863" t="s">
        <v>554</v>
      </c>
      <c r="P7" s="3864"/>
      <c r="Q7" s="3864"/>
      <c r="R7" s="3864"/>
      <c r="S7" s="3865"/>
      <c r="T7" s="378"/>
      <c r="U7" s="3863" t="s">
        <v>555</v>
      </c>
      <c r="V7" s="3864"/>
      <c r="W7" s="3864"/>
      <c r="X7" s="3864"/>
      <c r="Y7" s="3866"/>
      <c r="Z7" s="3867"/>
      <c r="AA7" s="3868"/>
      <c r="AB7" s="3868"/>
      <c r="AC7" s="3868"/>
      <c r="AD7" s="3868"/>
      <c r="AE7" s="3868"/>
      <c r="AF7" s="3868"/>
      <c r="AG7" s="3868"/>
      <c r="AH7" s="3868"/>
      <c r="AI7" s="3868"/>
      <c r="AJ7" s="3868"/>
      <c r="AK7" s="3868"/>
      <c r="AL7" s="3869"/>
      <c r="AM7" s="2520"/>
      <c r="AN7" s="2539"/>
      <c r="AO7" s="619"/>
      <c r="AP7" s="619"/>
      <c r="AQ7" s="619"/>
      <c r="AR7" s="619"/>
      <c r="AS7" s="619"/>
      <c r="AT7" s="619"/>
      <c r="AU7" s="619"/>
      <c r="AV7" s="619"/>
    </row>
    <row r="8" spans="1:48" ht="38.1" customHeight="1" thickBot="1">
      <c r="A8" s="4036"/>
      <c r="B8" s="4037"/>
      <c r="C8" s="4037"/>
      <c r="D8" s="4037"/>
      <c r="E8" s="4037"/>
      <c r="F8" s="4037"/>
      <c r="G8" s="378"/>
      <c r="H8" s="3950" t="s">
        <v>2025</v>
      </c>
      <c r="I8" s="3951"/>
      <c r="J8" s="3951"/>
      <c r="K8" s="3951"/>
      <c r="L8" s="3951"/>
      <c r="M8" s="3952"/>
      <c r="N8" s="378"/>
      <c r="O8" s="3953" t="s">
        <v>2213</v>
      </c>
      <c r="P8" s="3954"/>
      <c r="Q8" s="3954"/>
      <c r="R8" s="3954"/>
      <c r="S8" s="3955"/>
      <c r="T8" s="2463"/>
      <c r="U8" s="3956"/>
      <c r="V8" s="3957"/>
      <c r="W8" s="3957"/>
      <c r="X8" s="3957"/>
      <c r="Y8" s="3958"/>
      <c r="Z8" s="3870"/>
      <c r="AA8" s="3871"/>
      <c r="AB8" s="3871"/>
      <c r="AC8" s="3871"/>
      <c r="AD8" s="3871"/>
      <c r="AE8" s="3871"/>
      <c r="AF8" s="3871"/>
      <c r="AG8" s="3871"/>
      <c r="AH8" s="3871"/>
      <c r="AI8" s="3871"/>
      <c r="AJ8" s="3871"/>
      <c r="AK8" s="3871"/>
      <c r="AL8" s="3872"/>
      <c r="AM8" s="2520"/>
      <c r="AN8" s="2540"/>
      <c r="AO8" s="619"/>
      <c r="AP8" s="619"/>
      <c r="AQ8" s="619"/>
      <c r="AR8" s="619"/>
      <c r="AS8" s="619"/>
      <c r="AT8" s="619"/>
      <c r="AU8" s="619"/>
      <c r="AV8" s="619"/>
    </row>
    <row r="9" spans="1:48" ht="21.95" customHeight="1">
      <c r="A9" s="3879" t="s">
        <v>221</v>
      </c>
      <c r="B9" s="3880"/>
      <c r="C9" s="3880"/>
      <c r="D9" s="3880"/>
      <c r="E9" s="3880"/>
      <c r="F9" s="3880"/>
      <c r="G9" s="3883" t="str">
        <f>訓練科名</f>
        <v/>
      </c>
      <c r="H9" s="3883"/>
      <c r="I9" s="3883"/>
      <c r="J9" s="3883"/>
      <c r="K9" s="3883"/>
      <c r="L9" s="3883"/>
      <c r="M9" s="3883"/>
      <c r="N9" s="3883"/>
      <c r="O9" s="3883"/>
      <c r="P9" s="3883"/>
      <c r="Q9" s="3883"/>
      <c r="R9" s="3883"/>
      <c r="S9" s="3883"/>
      <c r="T9" s="3883"/>
      <c r="U9" s="3883"/>
      <c r="V9" s="3883"/>
      <c r="W9" s="3883"/>
      <c r="X9" s="3883"/>
      <c r="Y9" s="3884"/>
      <c r="Z9" s="3873"/>
      <c r="AA9" s="3874"/>
      <c r="AB9" s="3874"/>
      <c r="AC9" s="3874"/>
      <c r="AD9" s="3874"/>
      <c r="AE9" s="3874"/>
      <c r="AF9" s="3874"/>
      <c r="AG9" s="3874"/>
      <c r="AH9" s="3874"/>
      <c r="AI9" s="3874"/>
      <c r="AJ9" s="3874"/>
      <c r="AK9" s="3874"/>
      <c r="AL9" s="3875"/>
      <c r="AM9" s="2790" t="s">
        <v>1102</v>
      </c>
      <c r="AN9" s="3947" t="str">
        <f>LEN(様式5実!Z7)&amp;" 文字 (全角最大100文字(半角不可))"</f>
        <v>0 文字 (全角最大100文字(半角不可))</v>
      </c>
      <c r="AO9" s="3665"/>
      <c r="AP9" s="619"/>
      <c r="AQ9" s="619"/>
      <c r="AR9" s="619"/>
      <c r="AS9" s="619"/>
      <c r="AT9" s="619"/>
      <c r="AU9" s="619"/>
      <c r="AV9" s="619"/>
    </row>
    <row r="10" spans="1:48" ht="12" customHeight="1" thickBot="1">
      <c r="A10" s="3881"/>
      <c r="B10" s="3882"/>
      <c r="C10" s="3882"/>
      <c r="D10" s="3882"/>
      <c r="E10" s="3882"/>
      <c r="F10" s="3882"/>
      <c r="G10" s="625"/>
      <c r="H10" s="626"/>
      <c r="I10" s="626"/>
      <c r="J10" s="626"/>
      <c r="K10" s="626"/>
      <c r="L10" s="626"/>
      <c r="M10" s="626"/>
      <c r="N10" s="626"/>
      <c r="O10" s="626"/>
      <c r="P10" s="626"/>
      <c r="Q10" s="626"/>
      <c r="R10" s="626"/>
      <c r="S10" s="626"/>
      <c r="T10" s="626"/>
      <c r="U10" s="626"/>
      <c r="V10" s="626"/>
      <c r="W10" s="626"/>
      <c r="X10" s="626"/>
      <c r="Y10" s="627" t="s">
        <v>556</v>
      </c>
      <c r="Z10" s="3873"/>
      <c r="AA10" s="3874"/>
      <c r="AB10" s="3874"/>
      <c r="AC10" s="3874"/>
      <c r="AD10" s="3874"/>
      <c r="AE10" s="3874"/>
      <c r="AF10" s="3874"/>
      <c r="AG10" s="3874"/>
      <c r="AH10" s="3874"/>
      <c r="AI10" s="3874"/>
      <c r="AJ10" s="3874"/>
      <c r="AK10" s="3874"/>
      <c r="AL10" s="3875"/>
      <c r="AM10" s="2522"/>
      <c r="AN10" s="2541"/>
      <c r="AO10" s="619"/>
      <c r="AP10" s="619"/>
      <c r="AQ10" s="619"/>
      <c r="AR10" s="619"/>
      <c r="AS10" s="619"/>
      <c r="AT10" s="619"/>
      <c r="AU10" s="619"/>
      <c r="AV10" s="619"/>
    </row>
    <row r="11" spans="1:48" ht="20.100000000000001" customHeight="1" thickBot="1">
      <c r="A11" s="3885" t="s">
        <v>222</v>
      </c>
      <c r="B11" s="3886"/>
      <c r="C11" s="3886"/>
      <c r="D11" s="3886"/>
      <c r="E11" s="3886"/>
      <c r="F11" s="3886"/>
      <c r="G11" s="3887"/>
      <c r="H11" s="3888"/>
      <c r="I11" s="3888"/>
      <c r="J11" s="3888"/>
      <c r="K11" s="3888"/>
      <c r="L11" s="3888"/>
      <c r="M11" s="629" t="s">
        <v>1103</v>
      </c>
      <c r="N11" s="3889"/>
      <c r="O11" s="3889"/>
      <c r="P11" s="3889"/>
      <c r="Q11" s="3889"/>
      <c r="R11" s="3889"/>
      <c r="S11" s="3889"/>
      <c r="T11" s="2506"/>
      <c r="U11" s="2506"/>
      <c r="V11" s="629"/>
      <c r="W11" s="629"/>
      <c r="X11" s="629"/>
      <c r="Y11" s="630"/>
      <c r="Z11" s="3873"/>
      <c r="AA11" s="3874"/>
      <c r="AB11" s="3874"/>
      <c r="AC11" s="3874"/>
      <c r="AD11" s="3874"/>
      <c r="AE11" s="3874"/>
      <c r="AF11" s="3874"/>
      <c r="AG11" s="3874"/>
      <c r="AH11" s="3874"/>
      <c r="AI11" s="3874"/>
      <c r="AJ11" s="3874"/>
      <c r="AK11" s="3874"/>
      <c r="AL11" s="3875"/>
      <c r="AM11" s="2522"/>
      <c r="AN11" s="2541"/>
      <c r="AO11" s="628"/>
      <c r="AP11" s="619"/>
      <c r="AQ11" s="619"/>
      <c r="AR11" s="619"/>
      <c r="AS11" s="619"/>
      <c r="AT11" s="619"/>
      <c r="AU11" s="619"/>
      <c r="AV11" s="619"/>
    </row>
    <row r="12" spans="1:48" ht="20.100000000000001" customHeight="1" thickBot="1">
      <c r="A12" s="3885" t="s">
        <v>223</v>
      </c>
      <c r="B12" s="3890"/>
      <c r="C12" s="3890"/>
      <c r="D12" s="3890"/>
      <c r="E12" s="3890"/>
      <c r="F12" s="3890"/>
      <c r="G12" s="3887"/>
      <c r="H12" s="3888"/>
      <c r="I12" s="3888"/>
      <c r="J12" s="3888"/>
      <c r="K12" s="3888"/>
      <c r="L12" s="3888"/>
      <c r="M12" s="2506"/>
      <c r="N12" s="3966"/>
      <c r="O12" s="3966"/>
      <c r="P12" s="3966"/>
      <c r="Q12" s="3966"/>
      <c r="R12" s="3966"/>
      <c r="S12" s="3966"/>
      <c r="T12" s="3966"/>
      <c r="U12" s="3966"/>
      <c r="V12" s="3966"/>
      <c r="W12" s="3966"/>
      <c r="X12" s="3966"/>
      <c r="Y12" s="3967"/>
      <c r="Z12" s="3876"/>
      <c r="AA12" s="3877"/>
      <c r="AB12" s="3877"/>
      <c r="AC12" s="3877"/>
      <c r="AD12" s="3877"/>
      <c r="AE12" s="3877"/>
      <c r="AF12" s="3877"/>
      <c r="AG12" s="3877"/>
      <c r="AH12" s="3877"/>
      <c r="AI12" s="3877"/>
      <c r="AJ12" s="3877"/>
      <c r="AK12" s="3877"/>
      <c r="AL12" s="3878"/>
      <c r="AM12" s="2522"/>
      <c r="AN12" s="2541"/>
      <c r="AO12" s="619"/>
      <c r="AP12" s="619"/>
      <c r="AQ12" s="619"/>
      <c r="AR12" s="619"/>
      <c r="AS12" s="619"/>
      <c r="AT12" s="619"/>
      <c r="AU12" s="619"/>
      <c r="AV12" s="619"/>
    </row>
    <row r="13" spans="1:48" ht="20.100000000000001" customHeight="1" thickBot="1">
      <c r="A13" s="3885" t="s">
        <v>224</v>
      </c>
      <c r="B13" s="3890"/>
      <c r="C13" s="3890"/>
      <c r="D13" s="3890"/>
      <c r="E13" s="3890"/>
      <c r="F13" s="3968"/>
      <c r="G13" s="378"/>
      <c r="H13" s="3857" t="s">
        <v>557</v>
      </c>
      <c r="I13" s="3858"/>
      <c r="J13" s="3858"/>
      <c r="K13" s="3858"/>
      <c r="L13" s="3859"/>
      <c r="M13" s="378"/>
      <c r="N13" s="3857" t="s">
        <v>1104</v>
      </c>
      <c r="O13" s="3858"/>
      <c r="P13" s="3858"/>
      <c r="Q13" s="3858"/>
      <c r="R13" s="3859"/>
      <c r="S13" s="378"/>
      <c r="T13" s="3860" t="s">
        <v>1105</v>
      </c>
      <c r="U13" s="3861"/>
      <c r="V13" s="3861"/>
      <c r="W13" s="4038"/>
      <c r="X13" s="4038"/>
      <c r="Y13" s="4038"/>
      <c r="Z13" s="4038"/>
      <c r="AA13" s="4038"/>
      <c r="AB13" s="4038"/>
      <c r="AC13" s="4038"/>
      <c r="AD13" s="4038"/>
      <c r="AE13" s="4038"/>
      <c r="AF13" s="4038"/>
      <c r="AG13" s="4038"/>
      <c r="AH13" s="631" t="s">
        <v>1099</v>
      </c>
      <c r="AI13" s="632"/>
      <c r="AJ13" s="632"/>
      <c r="AK13" s="632"/>
      <c r="AL13" s="633"/>
      <c r="AM13" s="2522"/>
      <c r="AN13" s="2542"/>
      <c r="AO13" s="619"/>
      <c r="AP13" s="619"/>
      <c r="AQ13" s="619"/>
      <c r="AR13" s="619"/>
      <c r="AS13" s="619"/>
      <c r="AT13" s="619"/>
      <c r="AU13" s="619"/>
      <c r="AV13" s="619"/>
    </row>
    <row r="14" spans="1:48" ht="20.100000000000001" customHeight="1" thickBot="1">
      <c r="A14" s="3976" t="s">
        <v>225</v>
      </c>
      <c r="B14" s="3977"/>
      <c r="C14" s="3977"/>
      <c r="D14" s="3977"/>
      <c r="E14" s="3977"/>
      <c r="F14" s="3978"/>
      <c r="G14" s="3887"/>
      <c r="H14" s="3888"/>
      <c r="I14" s="3888"/>
      <c r="J14" s="3888"/>
      <c r="K14" s="3888"/>
      <c r="L14" s="3888"/>
      <c r="M14" s="2506"/>
      <c r="N14" s="3966"/>
      <c r="O14" s="3966"/>
      <c r="P14" s="3966"/>
      <c r="Q14" s="3966"/>
      <c r="R14" s="3966"/>
      <c r="S14" s="3966"/>
      <c r="T14" s="3966"/>
      <c r="U14" s="3966"/>
      <c r="V14" s="3966"/>
      <c r="W14" s="3966"/>
      <c r="X14" s="3966"/>
      <c r="Y14" s="3966"/>
      <c r="Z14" s="2504"/>
      <c r="AA14" s="2504"/>
      <c r="AB14" s="2504"/>
      <c r="AC14" s="2504"/>
      <c r="AD14" s="632"/>
      <c r="AE14" s="632"/>
      <c r="AF14" s="632"/>
      <c r="AG14" s="632"/>
      <c r="AH14" s="632"/>
      <c r="AI14" s="632"/>
      <c r="AJ14" s="632"/>
      <c r="AK14" s="632"/>
      <c r="AL14" s="633"/>
      <c r="AM14" s="2522"/>
      <c r="AN14" s="2543"/>
      <c r="AO14" s="1551"/>
      <c r="AP14" s="619"/>
      <c r="AQ14" s="619"/>
      <c r="AR14" s="619"/>
      <c r="AS14" s="619"/>
      <c r="AT14" s="619"/>
      <c r="AU14" s="619"/>
      <c r="AV14" s="619"/>
    </row>
    <row r="15" spans="1:48" ht="20.100000000000001" customHeight="1" thickBot="1">
      <c r="A15" s="3979" t="s">
        <v>189</v>
      </c>
      <c r="B15" s="3973"/>
      <c r="C15" s="3973"/>
      <c r="D15" s="3973"/>
      <c r="E15" s="3973"/>
      <c r="F15" s="3973"/>
      <c r="G15" s="3980" t="str">
        <f>訓練開始日</f>
        <v/>
      </c>
      <c r="H15" s="3981"/>
      <c r="I15" s="3981"/>
      <c r="J15" s="3981"/>
      <c r="K15" s="3981"/>
      <c r="L15" s="3981"/>
      <c r="M15" s="629" t="s">
        <v>1103</v>
      </c>
      <c r="N15" s="4043" t="str">
        <f>訓練終了日</f>
        <v/>
      </c>
      <c r="O15" s="4043"/>
      <c r="P15" s="4043"/>
      <c r="Q15" s="4043"/>
      <c r="R15" s="4044"/>
      <c r="S15" s="4044"/>
      <c r="T15" s="1197"/>
      <c r="U15" s="1198" t="s">
        <v>1106</v>
      </c>
      <c r="V15" s="1506" t="str">
        <f>訓練月数</f>
        <v/>
      </c>
      <c r="W15" s="3830" t="s">
        <v>1107</v>
      </c>
      <c r="X15" s="3830"/>
      <c r="Y15" s="1197"/>
      <c r="Z15" s="1199"/>
      <c r="AD15" s="3830" t="s">
        <v>1108</v>
      </c>
      <c r="AE15" s="3830"/>
      <c r="AF15" s="3855"/>
      <c r="AG15" s="3856" t="str">
        <f>訓練日数</f>
        <v/>
      </c>
      <c r="AH15" s="3856"/>
      <c r="AI15" s="3855" t="s">
        <v>1109</v>
      </c>
      <c r="AJ15" s="3855"/>
      <c r="AK15" s="634"/>
      <c r="AL15" s="635"/>
      <c r="AM15" s="2522"/>
      <c r="AN15" s="2541"/>
      <c r="AO15" s="628"/>
      <c r="AP15" s="619"/>
      <c r="AQ15" s="619"/>
      <c r="AR15" s="619"/>
      <c r="AS15" s="619"/>
      <c r="AT15" s="619"/>
      <c r="AU15" s="619"/>
      <c r="AV15" s="619"/>
    </row>
    <row r="16" spans="1:48" ht="20.100000000000001" customHeight="1" thickBot="1">
      <c r="A16" s="3885" t="s">
        <v>226</v>
      </c>
      <c r="B16" s="3890"/>
      <c r="C16" s="3890"/>
      <c r="D16" s="3890"/>
      <c r="E16" s="3890"/>
      <c r="F16" s="3890"/>
      <c r="G16" s="636"/>
      <c r="H16" s="3831"/>
      <c r="I16" s="4039"/>
      <c r="J16" s="4039"/>
      <c r="K16" s="4039"/>
      <c r="L16" s="2505" t="s">
        <v>1103</v>
      </c>
      <c r="M16" s="3831"/>
      <c r="N16" s="4039"/>
      <c r="O16" s="4039"/>
      <c r="P16" s="4039"/>
      <c r="Q16" s="632"/>
      <c r="R16" s="2295"/>
      <c r="S16" s="2464"/>
      <c r="T16" s="2464"/>
      <c r="U16" s="2464"/>
      <c r="V16" s="2464"/>
      <c r="W16" s="2464"/>
      <c r="X16" s="2464"/>
      <c r="Y16" s="2464"/>
      <c r="Z16" s="2464"/>
      <c r="AA16" s="2464"/>
      <c r="AB16" s="2464"/>
      <c r="AC16" s="2464"/>
      <c r="AD16" s="2464"/>
      <c r="AE16" s="1200"/>
      <c r="AF16" s="3968" t="s">
        <v>563</v>
      </c>
      <c r="AG16" s="3973"/>
      <c r="AH16" s="3974"/>
      <c r="AI16" s="3975" t="str">
        <f>訓練定員</f>
        <v/>
      </c>
      <c r="AJ16" s="3856"/>
      <c r="AK16" s="3856"/>
      <c r="AL16" s="633" t="s">
        <v>1393</v>
      </c>
      <c r="AM16" s="2522"/>
      <c r="AN16" s="2541"/>
      <c r="AO16" s="619"/>
      <c r="AP16" s="619"/>
      <c r="AQ16" s="619"/>
      <c r="AR16" s="619"/>
      <c r="AS16" s="619"/>
      <c r="AT16" s="619"/>
      <c r="AU16" s="619"/>
      <c r="AV16" s="619"/>
    </row>
    <row r="17" spans="1:59" ht="26.1" customHeight="1" thickBot="1">
      <c r="A17" s="3834" t="s">
        <v>564</v>
      </c>
      <c r="B17" s="3825"/>
      <c r="C17" s="3825"/>
      <c r="D17" s="3825"/>
      <c r="E17" s="3825"/>
      <c r="F17" s="3835"/>
      <c r="G17" s="3813"/>
      <c r="H17" s="3814"/>
      <c r="I17" s="3814"/>
      <c r="J17" s="3814"/>
      <c r="K17" s="3814"/>
      <c r="L17" s="3814"/>
      <c r="M17" s="3814"/>
      <c r="N17" s="3814"/>
      <c r="O17" s="3814"/>
      <c r="P17" s="3814"/>
      <c r="Q17" s="3814"/>
      <c r="R17" s="3814"/>
      <c r="S17" s="3814"/>
      <c r="T17" s="3814"/>
      <c r="U17" s="3814"/>
      <c r="V17" s="3814"/>
      <c r="W17" s="3814"/>
      <c r="X17" s="3814"/>
      <c r="Y17" s="3814"/>
      <c r="Z17" s="3814"/>
      <c r="AA17" s="3814"/>
      <c r="AB17" s="3814"/>
      <c r="AC17" s="3814"/>
      <c r="AD17" s="3814"/>
      <c r="AE17" s="3814"/>
      <c r="AF17" s="3814"/>
      <c r="AG17" s="3814"/>
      <c r="AH17" s="3814"/>
      <c r="AI17" s="3814"/>
      <c r="AJ17" s="3814"/>
      <c r="AK17" s="3814"/>
      <c r="AL17" s="3815"/>
      <c r="AM17" s="2790" t="s">
        <v>908</v>
      </c>
      <c r="AN17" s="3947" t="str">
        <f>LEN(様式5実!G17)&amp;" 文字 (全角最大120文字(半角不可))"</f>
        <v>0 文字 (全角最大120文字(半角不可))</v>
      </c>
      <c r="AO17" s="3665"/>
      <c r="AP17" s="619"/>
      <c r="AQ17" s="619"/>
      <c r="AR17" s="619"/>
      <c r="AS17" s="619"/>
      <c r="AT17" s="619"/>
      <c r="AU17" s="619"/>
      <c r="AV17" s="619"/>
    </row>
    <row r="18" spans="1:59" ht="15" customHeight="1">
      <c r="A18" s="3816" t="s">
        <v>1110</v>
      </c>
      <c r="B18" s="3817"/>
      <c r="C18" s="3817"/>
      <c r="D18" s="3817"/>
      <c r="E18" s="3817"/>
      <c r="F18" s="3817"/>
      <c r="G18" s="379"/>
      <c r="H18" s="3836" t="s">
        <v>1111</v>
      </c>
      <c r="I18" s="3836"/>
      <c r="J18" s="3836"/>
      <c r="K18" s="3836"/>
      <c r="L18" s="3836"/>
      <c r="M18" s="379"/>
      <c r="N18" s="3836" t="s">
        <v>1112</v>
      </c>
      <c r="O18" s="3836"/>
      <c r="P18" s="3836"/>
      <c r="Q18" s="3836"/>
      <c r="R18" s="3836"/>
      <c r="S18" s="3836"/>
      <c r="T18" s="3836"/>
      <c r="U18" s="379"/>
      <c r="V18" s="3837" t="s">
        <v>568</v>
      </c>
      <c r="W18" s="3837"/>
      <c r="X18" s="3837"/>
      <c r="Y18" s="3837"/>
      <c r="Z18" s="3837"/>
      <c r="AA18" s="3837"/>
      <c r="AB18" s="379"/>
      <c r="AC18" s="3837" t="s">
        <v>1113</v>
      </c>
      <c r="AD18" s="3837"/>
      <c r="AE18" s="3837"/>
      <c r="AF18" s="3837"/>
      <c r="AG18" s="3837"/>
      <c r="AH18" s="3837"/>
      <c r="AI18" s="2499"/>
      <c r="AJ18" s="2499"/>
      <c r="AK18" s="623"/>
      <c r="AL18" s="637"/>
      <c r="AM18" s="2522"/>
      <c r="AN18" s="2541"/>
      <c r="AO18" s="619"/>
      <c r="AP18" s="619"/>
      <c r="AQ18" s="619"/>
      <c r="AR18" s="619"/>
      <c r="AS18" s="619"/>
      <c r="AT18" s="619"/>
      <c r="AU18" s="619"/>
      <c r="AV18" s="619"/>
    </row>
    <row r="19" spans="1:59" ht="15" customHeight="1" thickBot="1">
      <c r="A19" s="3820"/>
      <c r="B19" s="3821"/>
      <c r="C19" s="3821"/>
      <c r="D19" s="3821"/>
      <c r="E19" s="3821"/>
      <c r="F19" s="3821"/>
      <c r="G19" s="380"/>
      <c r="H19" s="3838" t="s">
        <v>1114</v>
      </c>
      <c r="I19" s="3838"/>
      <c r="J19" s="3838"/>
      <c r="K19" s="3838"/>
      <c r="L19" s="3838"/>
      <c r="M19" s="380"/>
      <c r="N19" s="3839" t="s">
        <v>1115</v>
      </c>
      <c r="O19" s="3839"/>
      <c r="P19" s="3839"/>
      <c r="Q19" s="3839"/>
      <c r="R19" s="3839"/>
      <c r="S19" s="3839"/>
      <c r="T19" s="3839"/>
      <c r="U19" s="380"/>
      <c r="V19" s="638" t="s">
        <v>1116</v>
      </c>
      <c r="W19" s="639"/>
      <c r="X19" s="640" t="s">
        <v>1098</v>
      </c>
      <c r="Y19" s="4040"/>
      <c r="Z19" s="4040"/>
      <c r="AA19" s="4040"/>
      <c r="AB19" s="4040"/>
      <c r="AC19" s="4040"/>
      <c r="AD19" s="4040"/>
      <c r="AE19" s="4040"/>
      <c r="AF19" s="4040"/>
      <c r="AG19" s="4040"/>
      <c r="AH19" s="4040"/>
      <c r="AI19" s="2501" t="s">
        <v>1117</v>
      </c>
      <c r="AJ19" s="641"/>
      <c r="AK19" s="639"/>
      <c r="AL19" s="642"/>
      <c r="AM19" s="2520"/>
      <c r="AN19" s="2544"/>
      <c r="AO19" s="619"/>
      <c r="AP19" s="619"/>
      <c r="AQ19" s="619"/>
      <c r="AR19" s="619"/>
      <c r="AS19" s="619"/>
      <c r="AT19" s="619"/>
      <c r="AU19" s="619"/>
      <c r="AV19" s="619"/>
    </row>
    <row r="20" spans="1:59" ht="30" customHeight="1" thickBot="1">
      <c r="A20" s="3811" t="s">
        <v>228</v>
      </c>
      <c r="B20" s="3812"/>
      <c r="C20" s="3812"/>
      <c r="D20" s="3812"/>
      <c r="E20" s="3812"/>
      <c r="F20" s="3812"/>
      <c r="G20" s="3813"/>
      <c r="H20" s="3814"/>
      <c r="I20" s="3814"/>
      <c r="J20" s="3814"/>
      <c r="K20" s="3814"/>
      <c r="L20" s="3814"/>
      <c r="M20" s="3814"/>
      <c r="N20" s="3814"/>
      <c r="O20" s="3814"/>
      <c r="P20" s="3814"/>
      <c r="Q20" s="3814"/>
      <c r="R20" s="3814"/>
      <c r="S20" s="3814"/>
      <c r="T20" s="3814"/>
      <c r="U20" s="3814"/>
      <c r="V20" s="3814"/>
      <c r="W20" s="3814"/>
      <c r="X20" s="3814"/>
      <c r="Y20" s="3814"/>
      <c r="Z20" s="3814"/>
      <c r="AA20" s="3814"/>
      <c r="AB20" s="3814"/>
      <c r="AC20" s="3814"/>
      <c r="AD20" s="3814"/>
      <c r="AE20" s="3814"/>
      <c r="AF20" s="3814"/>
      <c r="AG20" s="3814"/>
      <c r="AH20" s="3814"/>
      <c r="AI20" s="3814"/>
      <c r="AJ20" s="3814"/>
      <c r="AK20" s="3814"/>
      <c r="AL20" s="3815"/>
      <c r="AM20" s="2790" t="s">
        <v>1102</v>
      </c>
      <c r="AN20" s="3663" t="str">
        <f>LEN(様式5実!G20)&amp;" 文字 (全角最大200文字(半角不可))"</f>
        <v>0 文字 (全角最大200文字(半角不可))</v>
      </c>
      <c r="AO20" s="3665"/>
      <c r="AP20" s="619"/>
      <c r="AQ20" s="619"/>
      <c r="AR20" s="619"/>
      <c r="AS20" s="619"/>
      <c r="AT20" s="619"/>
      <c r="AU20" s="619"/>
      <c r="AV20" s="619"/>
      <c r="AX20" s="3052">
        <f>SUM(AX21:AX27)</f>
        <v>0</v>
      </c>
      <c r="AY20" s="3053"/>
      <c r="AZ20" s="3054"/>
    </row>
    <row r="21" spans="1:59" ht="15" customHeight="1">
      <c r="A21" s="3816" t="s">
        <v>229</v>
      </c>
      <c r="B21" s="3817"/>
      <c r="C21" s="3817"/>
      <c r="D21" s="3817"/>
      <c r="E21" s="3817"/>
      <c r="F21" s="3817"/>
      <c r="G21" s="3822" t="s">
        <v>573</v>
      </c>
      <c r="H21" s="3822"/>
      <c r="I21" s="3823"/>
      <c r="J21" s="3823"/>
      <c r="K21" s="3823"/>
      <c r="L21" s="3823"/>
      <c r="M21" s="3823"/>
      <c r="N21" s="3823"/>
      <c r="O21" s="3823"/>
      <c r="P21" s="3823"/>
      <c r="Q21" s="3823"/>
      <c r="R21" s="3823"/>
      <c r="S21" s="3823"/>
      <c r="T21" s="3823"/>
      <c r="U21" s="3823"/>
      <c r="V21" s="3824" t="s">
        <v>1118</v>
      </c>
      <c r="W21" s="3824"/>
      <c r="X21" s="3824"/>
      <c r="Y21" s="3824"/>
      <c r="Z21" s="3823"/>
      <c r="AA21" s="3823"/>
      <c r="AB21" s="3823"/>
      <c r="AC21" s="3823"/>
      <c r="AD21" s="3823"/>
      <c r="AE21" s="3823"/>
      <c r="AF21" s="3823"/>
      <c r="AG21" s="3823"/>
      <c r="AH21" s="2509" t="s">
        <v>49</v>
      </c>
      <c r="AI21" s="347"/>
      <c r="AJ21" s="643" t="s">
        <v>230</v>
      </c>
      <c r="AK21" s="623"/>
      <c r="AL21" s="637"/>
      <c r="AM21" s="2523">
        <v>1</v>
      </c>
      <c r="AN21" s="2541"/>
      <c r="AO21" s="619"/>
      <c r="AP21" s="619"/>
      <c r="AQ21" s="619"/>
      <c r="AR21" s="619"/>
      <c r="AS21" s="619"/>
      <c r="AT21" s="619"/>
      <c r="AU21" s="619"/>
      <c r="AV21" s="619"/>
      <c r="AX21" s="614">
        <f>LEN(様式5実!I21)</f>
        <v>0</v>
      </c>
    </row>
    <row r="22" spans="1:59" ht="15" customHeight="1">
      <c r="A22" s="3818"/>
      <c r="B22" s="3819"/>
      <c r="C22" s="3819"/>
      <c r="D22" s="3819"/>
      <c r="E22" s="3819"/>
      <c r="F22" s="3819"/>
      <c r="G22" s="3825" t="s">
        <v>573</v>
      </c>
      <c r="H22" s="3825"/>
      <c r="I22" s="3826"/>
      <c r="J22" s="3826"/>
      <c r="K22" s="3826"/>
      <c r="L22" s="3826"/>
      <c r="M22" s="3826"/>
      <c r="N22" s="3826"/>
      <c r="O22" s="3826"/>
      <c r="P22" s="3826"/>
      <c r="Q22" s="3826"/>
      <c r="R22" s="3826"/>
      <c r="S22" s="3826"/>
      <c r="T22" s="3826"/>
      <c r="U22" s="3826"/>
      <c r="V22" s="3764" t="s">
        <v>1119</v>
      </c>
      <c r="W22" s="3764"/>
      <c r="X22" s="3764"/>
      <c r="Y22" s="3764"/>
      <c r="Z22" s="3826"/>
      <c r="AA22" s="3826"/>
      <c r="AB22" s="3826"/>
      <c r="AC22" s="3826"/>
      <c r="AD22" s="3826"/>
      <c r="AE22" s="3826"/>
      <c r="AF22" s="3826"/>
      <c r="AG22" s="3826"/>
      <c r="AH22" s="2508" t="s">
        <v>1117</v>
      </c>
      <c r="AI22" s="348"/>
      <c r="AJ22" s="644" t="s">
        <v>230</v>
      </c>
      <c r="AK22" s="645"/>
      <c r="AL22" s="646"/>
      <c r="AM22" s="2523">
        <v>2</v>
      </c>
      <c r="AN22" s="3055" t="s">
        <v>2426</v>
      </c>
      <c r="AO22" s="3654" t="str">
        <f>様式5実!AX20&amp;" 文字(全角最大100文字(半角不可))"</f>
        <v>0 文字(全角最大100文字(半角不可))</v>
      </c>
      <c r="AP22" s="3655"/>
      <c r="AQ22" s="3655"/>
      <c r="AR22" s="3655"/>
      <c r="AS22" s="3655"/>
      <c r="AT22" s="3655"/>
      <c r="AU22" s="3656"/>
      <c r="AV22" s="619"/>
      <c r="AX22" s="614">
        <f>LEN(様式5実!I22)</f>
        <v>0</v>
      </c>
    </row>
    <row r="23" spans="1:59" ht="15" customHeight="1">
      <c r="A23" s="3818"/>
      <c r="B23" s="3819"/>
      <c r="C23" s="3819"/>
      <c r="D23" s="3819"/>
      <c r="E23" s="3819"/>
      <c r="F23" s="3819"/>
      <c r="G23" s="3825" t="s">
        <v>573</v>
      </c>
      <c r="H23" s="3825"/>
      <c r="I23" s="3826"/>
      <c r="J23" s="3826"/>
      <c r="K23" s="3826"/>
      <c r="L23" s="3826"/>
      <c r="M23" s="3826"/>
      <c r="N23" s="3826"/>
      <c r="O23" s="3826"/>
      <c r="P23" s="3826"/>
      <c r="Q23" s="3826"/>
      <c r="R23" s="3826"/>
      <c r="S23" s="3826"/>
      <c r="T23" s="3826"/>
      <c r="U23" s="3826"/>
      <c r="V23" s="3764" t="s">
        <v>1119</v>
      </c>
      <c r="W23" s="3764"/>
      <c r="X23" s="3764"/>
      <c r="Y23" s="3764"/>
      <c r="Z23" s="3826"/>
      <c r="AA23" s="3826"/>
      <c r="AB23" s="3826"/>
      <c r="AC23" s="3826"/>
      <c r="AD23" s="3826"/>
      <c r="AE23" s="3826"/>
      <c r="AF23" s="3826"/>
      <c r="AG23" s="3826"/>
      <c r="AH23" s="2508" t="s">
        <v>1117</v>
      </c>
      <c r="AI23" s="348"/>
      <c r="AJ23" s="644" t="s">
        <v>230</v>
      </c>
      <c r="AK23" s="645"/>
      <c r="AL23" s="646"/>
      <c r="AM23" s="2524">
        <v>3</v>
      </c>
      <c r="AN23" s="2545" t="s">
        <v>1055</v>
      </c>
      <c r="AO23" s="619"/>
      <c r="AP23" s="619"/>
      <c r="AQ23" s="619"/>
      <c r="AR23" s="619"/>
      <c r="AS23" s="619"/>
      <c r="AT23" s="619"/>
      <c r="AU23" s="619"/>
      <c r="AV23" s="619"/>
      <c r="AX23" s="614">
        <f>LEN(様式5実!I23)</f>
        <v>0</v>
      </c>
    </row>
    <row r="24" spans="1:59" ht="15" hidden="1" customHeight="1">
      <c r="A24" s="3818"/>
      <c r="B24" s="3819"/>
      <c r="C24" s="3819"/>
      <c r="D24" s="3819"/>
      <c r="E24" s="3819"/>
      <c r="F24" s="3819"/>
      <c r="G24" s="3825" t="s">
        <v>573</v>
      </c>
      <c r="H24" s="3825"/>
      <c r="I24" s="3826"/>
      <c r="J24" s="3826"/>
      <c r="K24" s="3826"/>
      <c r="L24" s="3826"/>
      <c r="M24" s="3826"/>
      <c r="N24" s="3826"/>
      <c r="O24" s="3826"/>
      <c r="P24" s="3826"/>
      <c r="Q24" s="3826"/>
      <c r="R24" s="3826"/>
      <c r="S24" s="3826"/>
      <c r="T24" s="3826"/>
      <c r="U24" s="3826"/>
      <c r="V24" s="3764" t="s">
        <v>574</v>
      </c>
      <c r="W24" s="3764"/>
      <c r="X24" s="3764"/>
      <c r="Y24" s="3764"/>
      <c r="Z24" s="3826"/>
      <c r="AA24" s="3826"/>
      <c r="AB24" s="3826"/>
      <c r="AC24" s="3826"/>
      <c r="AD24" s="3826"/>
      <c r="AE24" s="3826"/>
      <c r="AF24" s="3826"/>
      <c r="AG24" s="3826"/>
      <c r="AH24" s="2508" t="s">
        <v>49</v>
      </c>
      <c r="AI24" s="348"/>
      <c r="AJ24" s="644" t="s">
        <v>230</v>
      </c>
      <c r="AK24" s="645"/>
      <c r="AL24" s="646"/>
      <c r="AM24" s="2523">
        <v>4</v>
      </c>
      <c r="AN24" s="2546"/>
      <c r="AO24" s="619"/>
      <c r="AP24" s="619"/>
      <c r="AQ24" s="619"/>
      <c r="AR24" s="619"/>
      <c r="AS24" s="619"/>
      <c r="AT24" s="619"/>
      <c r="AU24" s="619"/>
      <c r="AV24" s="619"/>
      <c r="AX24" s="614">
        <f>LEN(様式5実!I24)</f>
        <v>0</v>
      </c>
    </row>
    <row r="25" spans="1:59" ht="15" hidden="1" customHeight="1">
      <c r="A25" s="4029"/>
      <c r="B25" s="4030"/>
      <c r="C25" s="4030"/>
      <c r="D25" s="4030"/>
      <c r="E25" s="4030"/>
      <c r="F25" s="4030"/>
      <c r="G25" s="3825" t="s">
        <v>573</v>
      </c>
      <c r="H25" s="3825"/>
      <c r="I25" s="3826"/>
      <c r="J25" s="3826"/>
      <c r="K25" s="3826"/>
      <c r="L25" s="3826"/>
      <c r="M25" s="3826"/>
      <c r="N25" s="3826"/>
      <c r="O25" s="3826"/>
      <c r="P25" s="3826"/>
      <c r="Q25" s="3826"/>
      <c r="R25" s="3826"/>
      <c r="S25" s="3826"/>
      <c r="T25" s="3826"/>
      <c r="U25" s="3826"/>
      <c r="V25" s="3764" t="s">
        <v>574</v>
      </c>
      <c r="W25" s="3764"/>
      <c r="X25" s="3764"/>
      <c r="Y25" s="3764"/>
      <c r="Z25" s="3826"/>
      <c r="AA25" s="3826"/>
      <c r="AB25" s="3826"/>
      <c r="AC25" s="3826"/>
      <c r="AD25" s="3826"/>
      <c r="AE25" s="3826"/>
      <c r="AF25" s="3826"/>
      <c r="AG25" s="3826"/>
      <c r="AH25" s="2508" t="s">
        <v>49</v>
      </c>
      <c r="AI25" s="1885"/>
      <c r="AJ25" s="644" t="s">
        <v>230</v>
      </c>
      <c r="AK25" s="645"/>
      <c r="AL25" s="646"/>
      <c r="AM25" s="2523">
        <v>5</v>
      </c>
      <c r="AN25" s="2546"/>
      <c r="AO25" s="619"/>
      <c r="AP25" s="619"/>
      <c r="AQ25" s="619"/>
      <c r="AR25" s="619"/>
      <c r="AS25" s="619"/>
      <c r="AT25" s="619"/>
      <c r="AU25" s="619"/>
      <c r="AV25" s="619"/>
      <c r="AX25" s="614">
        <f>LEN(様式5実!I25)</f>
        <v>0</v>
      </c>
    </row>
    <row r="26" spans="1:59" ht="15" hidden="1" customHeight="1">
      <c r="A26" s="4029"/>
      <c r="B26" s="4030"/>
      <c r="C26" s="4030"/>
      <c r="D26" s="4030"/>
      <c r="E26" s="4030"/>
      <c r="F26" s="4030"/>
      <c r="G26" s="3825" t="s">
        <v>573</v>
      </c>
      <c r="H26" s="3825"/>
      <c r="I26" s="3826"/>
      <c r="J26" s="3826"/>
      <c r="K26" s="3826"/>
      <c r="L26" s="3826"/>
      <c r="M26" s="3826"/>
      <c r="N26" s="3826"/>
      <c r="O26" s="3826"/>
      <c r="P26" s="3826"/>
      <c r="Q26" s="3826"/>
      <c r="R26" s="3826"/>
      <c r="S26" s="3826"/>
      <c r="T26" s="3826"/>
      <c r="U26" s="3826"/>
      <c r="V26" s="3764" t="s">
        <v>574</v>
      </c>
      <c r="W26" s="3764"/>
      <c r="X26" s="3764"/>
      <c r="Y26" s="3764"/>
      <c r="Z26" s="3826"/>
      <c r="AA26" s="3826"/>
      <c r="AB26" s="3826"/>
      <c r="AC26" s="3826"/>
      <c r="AD26" s="3826"/>
      <c r="AE26" s="3826"/>
      <c r="AF26" s="3826"/>
      <c r="AG26" s="3826"/>
      <c r="AH26" s="2508" t="s">
        <v>49</v>
      </c>
      <c r="AI26" s="1885"/>
      <c r="AJ26" s="644" t="s">
        <v>230</v>
      </c>
      <c r="AK26" s="645"/>
      <c r="AL26" s="646"/>
      <c r="AM26" s="2523">
        <v>6</v>
      </c>
      <c r="AN26" s="2546"/>
      <c r="AO26" s="619"/>
      <c r="AP26" s="619"/>
      <c r="AQ26" s="619"/>
      <c r="AR26" s="619"/>
      <c r="AS26" s="619"/>
      <c r="AT26" s="619"/>
      <c r="AU26" s="619"/>
      <c r="AV26" s="619"/>
      <c r="AX26" s="614">
        <f>LEN(様式5実!I26)</f>
        <v>0</v>
      </c>
    </row>
    <row r="27" spans="1:59" ht="15" customHeight="1" thickBot="1">
      <c r="A27" s="3820"/>
      <c r="B27" s="3821"/>
      <c r="C27" s="3821"/>
      <c r="D27" s="3821"/>
      <c r="E27" s="3821"/>
      <c r="F27" s="3821"/>
      <c r="G27" s="3827" t="s">
        <v>573</v>
      </c>
      <c r="H27" s="3827"/>
      <c r="I27" s="3833"/>
      <c r="J27" s="3833"/>
      <c r="K27" s="3833"/>
      <c r="L27" s="3833"/>
      <c r="M27" s="3833"/>
      <c r="N27" s="3833"/>
      <c r="O27" s="3833"/>
      <c r="P27" s="3833"/>
      <c r="Q27" s="3833"/>
      <c r="R27" s="3833"/>
      <c r="S27" s="3833"/>
      <c r="T27" s="3833"/>
      <c r="U27" s="3833"/>
      <c r="V27" s="3972" t="s">
        <v>574</v>
      </c>
      <c r="W27" s="3972"/>
      <c r="X27" s="3972"/>
      <c r="Y27" s="3972"/>
      <c r="Z27" s="3833"/>
      <c r="AA27" s="3833"/>
      <c r="AB27" s="3833"/>
      <c r="AC27" s="3833"/>
      <c r="AD27" s="3833"/>
      <c r="AE27" s="3833"/>
      <c r="AF27" s="3833"/>
      <c r="AG27" s="3833"/>
      <c r="AH27" s="2503" t="s">
        <v>49</v>
      </c>
      <c r="AI27" s="349"/>
      <c r="AJ27" s="638" t="s">
        <v>230</v>
      </c>
      <c r="AK27" s="639"/>
      <c r="AL27" s="642"/>
      <c r="AM27" s="2525">
        <v>7</v>
      </c>
      <c r="AN27" s="2545" t="s">
        <v>1056</v>
      </c>
      <c r="AO27" s="619"/>
      <c r="AP27" s="619"/>
      <c r="AQ27" s="619"/>
      <c r="AR27" s="619"/>
      <c r="AS27" s="619"/>
      <c r="AT27" s="619"/>
      <c r="AU27" s="619"/>
      <c r="AV27" s="619"/>
      <c r="AX27" s="614">
        <f>LEN(様式5実!I27)</f>
        <v>0</v>
      </c>
    </row>
    <row r="28" spans="1:59" ht="18" customHeight="1" thickBot="1">
      <c r="A28" s="3661" t="s">
        <v>2404</v>
      </c>
      <c r="B28" s="3662"/>
      <c r="C28" s="3662"/>
      <c r="D28" s="3662"/>
      <c r="E28" s="3662"/>
      <c r="F28" s="3662"/>
      <c r="G28" s="3662"/>
      <c r="H28" s="3662"/>
      <c r="I28" s="3662"/>
      <c r="J28" s="3662"/>
      <c r="K28" s="3662"/>
      <c r="L28" s="3662"/>
      <c r="M28" s="3662"/>
      <c r="N28" s="3662"/>
      <c r="O28" s="3662"/>
      <c r="P28" s="3662"/>
      <c r="Q28" s="3662"/>
      <c r="R28" s="3662"/>
      <c r="S28" s="3662"/>
      <c r="T28" s="3662"/>
      <c r="U28" s="3662"/>
      <c r="V28" s="3662"/>
      <c r="W28" s="3662"/>
      <c r="X28" s="3662"/>
      <c r="Y28" s="3662"/>
      <c r="Z28" s="3662"/>
      <c r="AA28" s="3662"/>
      <c r="AB28" s="3662"/>
      <c r="AC28" s="3662"/>
      <c r="AD28" s="3662"/>
      <c r="AE28" s="3662"/>
      <c r="AF28" s="3662"/>
      <c r="AG28" s="3662"/>
      <c r="AH28" s="3662"/>
      <c r="AI28" s="1521"/>
      <c r="AJ28" s="3658" t="s">
        <v>2029</v>
      </c>
      <c r="AK28" s="3659"/>
      <c r="AL28" s="3660"/>
      <c r="AM28" s="2522"/>
      <c r="AN28" s="2547"/>
      <c r="AO28" s="619"/>
      <c r="AP28" s="619"/>
      <c r="AQ28" s="619"/>
      <c r="AR28" s="619"/>
      <c r="AS28" s="619"/>
      <c r="AT28" s="619"/>
      <c r="AU28" s="619"/>
      <c r="AV28" s="619"/>
    </row>
    <row r="29" spans="1:59" ht="18" customHeight="1" thickBot="1">
      <c r="A29" s="3964" t="s">
        <v>2405</v>
      </c>
      <c r="B29" s="3965"/>
      <c r="C29" s="3965"/>
      <c r="D29" s="3965"/>
      <c r="E29" s="3965"/>
      <c r="F29" s="3965"/>
      <c r="G29" s="3965"/>
      <c r="H29" s="3965"/>
      <c r="I29" s="3965"/>
      <c r="J29" s="3965"/>
      <c r="K29" s="3965"/>
      <c r="L29" s="3965"/>
      <c r="M29" s="3965"/>
      <c r="N29" s="3965"/>
      <c r="O29" s="3965"/>
      <c r="P29" s="3965"/>
      <c r="Q29" s="3965"/>
      <c r="R29" s="3965"/>
      <c r="S29" s="3965"/>
      <c r="T29" s="3965"/>
      <c r="U29" s="3965"/>
      <c r="V29" s="3965"/>
      <c r="W29" s="3965"/>
      <c r="X29" s="3965"/>
      <c r="Y29" s="3965"/>
      <c r="Z29" s="3965"/>
      <c r="AA29" s="3965"/>
      <c r="AB29" s="3965"/>
      <c r="AC29" s="3965"/>
      <c r="AD29" s="3965"/>
      <c r="AE29" s="3965"/>
      <c r="AF29" s="3965"/>
      <c r="AG29" s="3965"/>
      <c r="AH29" s="3965"/>
      <c r="AI29" s="1521"/>
      <c r="AJ29" s="3658" t="s">
        <v>2029</v>
      </c>
      <c r="AK29" s="3659"/>
      <c r="AL29" s="3660"/>
      <c r="AM29" s="2522"/>
      <c r="AN29" s="2541"/>
      <c r="AO29" s="619"/>
      <c r="AP29" s="619"/>
      <c r="AQ29" s="619"/>
      <c r="AR29" s="619"/>
      <c r="AS29" s="619"/>
      <c r="AT29" s="619"/>
      <c r="AU29" s="619"/>
      <c r="AV29" s="619"/>
    </row>
    <row r="30" spans="1:59" ht="18" customHeight="1" thickBot="1">
      <c r="A30" s="3945" t="s">
        <v>2406</v>
      </c>
      <c r="B30" s="3946"/>
      <c r="C30" s="3946"/>
      <c r="D30" s="3946"/>
      <c r="E30" s="3946"/>
      <c r="F30" s="3946"/>
      <c r="G30" s="3946"/>
      <c r="H30" s="3946"/>
      <c r="I30" s="3946"/>
      <c r="J30" s="3946"/>
      <c r="K30" s="3946"/>
      <c r="L30" s="3946"/>
      <c r="M30" s="3946"/>
      <c r="N30" s="3946"/>
      <c r="O30" s="3946"/>
      <c r="P30" s="3946"/>
      <c r="Q30" s="3946"/>
      <c r="R30" s="3946"/>
      <c r="S30" s="3946"/>
      <c r="T30" s="3946"/>
      <c r="U30" s="3946"/>
      <c r="V30" s="3946"/>
      <c r="W30" s="3946"/>
      <c r="X30" s="3946"/>
      <c r="Y30" s="3946"/>
      <c r="Z30" s="3946"/>
      <c r="AA30" s="3946"/>
      <c r="AB30" s="3946"/>
      <c r="AC30" s="3946"/>
      <c r="AD30" s="3946"/>
      <c r="AE30" s="3946"/>
      <c r="AF30" s="3946"/>
      <c r="AG30" s="3946"/>
      <c r="AH30" s="3946"/>
      <c r="AI30" s="1521"/>
      <c r="AJ30" s="3658" t="s">
        <v>2029</v>
      </c>
      <c r="AK30" s="3659"/>
      <c r="AL30" s="3660"/>
      <c r="AM30" s="2522"/>
      <c r="AN30" s="2541"/>
      <c r="AO30" s="619"/>
      <c r="AP30" s="619"/>
      <c r="AQ30" s="619"/>
      <c r="AR30" s="619"/>
      <c r="AS30" s="619"/>
      <c r="AT30" s="619"/>
      <c r="AU30" s="619"/>
      <c r="AV30" s="619"/>
    </row>
    <row r="31" spans="1:59" ht="30" customHeight="1">
      <c r="A31" s="3750" t="s">
        <v>575</v>
      </c>
      <c r="B31" s="3752" t="s">
        <v>515</v>
      </c>
      <c r="C31" s="3753"/>
      <c r="D31" s="3753"/>
      <c r="E31" s="3753"/>
      <c r="F31" s="3754"/>
      <c r="G31" s="3755"/>
      <c r="H31" s="3756"/>
      <c r="I31" s="3756"/>
      <c r="J31" s="3756"/>
      <c r="K31" s="3756"/>
      <c r="L31" s="3756"/>
      <c r="M31" s="3756"/>
      <c r="N31" s="3756"/>
      <c r="O31" s="3756"/>
      <c r="P31" s="3756"/>
      <c r="Q31" s="3756"/>
      <c r="R31" s="3756"/>
      <c r="S31" s="3756"/>
      <c r="T31" s="3756"/>
      <c r="U31" s="3756"/>
      <c r="V31" s="3756"/>
      <c r="W31" s="3756"/>
      <c r="X31" s="3756"/>
      <c r="Y31" s="3756"/>
      <c r="Z31" s="3756"/>
      <c r="AA31" s="3756"/>
      <c r="AB31" s="3756"/>
      <c r="AC31" s="3756"/>
      <c r="AD31" s="3756"/>
      <c r="AE31" s="3756"/>
      <c r="AF31" s="3756"/>
      <c r="AG31" s="3756"/>
      <c r="AH31" s="3756"/>
      <c r="AI31" s="3756"/>
      <c r="AJ31" s="3756"/>
      <c r="AK31" s="3756"/>
      <c r="AL31" s="3757"/>
      <c r="AM31" s="2521" t="s">
        <v>1120</v>
      </c>
      <c r="AN31" s="3663" t="str">
        <f>LEN(様式5実!G31)&amp;" 文字(全角最大250文字(半角不可))"</f>
        <v>0 文字(全角最大250文字(半角不可))</v>
      </c>
      <c r="AO31" s="3665"/>
      <c r="AP31" s="619"/>
      <c r="AQ31" s="619"/>
      <c r="AR31" s="619"/>
      <c r="AS31" s="619"/>
      <c r="AT31" s="619"/>
      <c r="AU31" s="619"/>
      <c r="AV31" s="619"/>
      <c r="BA31" s="2080">
        <f>IF(AND(G31&lt;&gt;"",G8="○"),IFERROR(FIND("【企業実習促進】",G31),0),100)</f>
        <v>100</v>
      </c>
      <c r="BB31" s="2080">
        <f>IF(AND(G31&lt;&gt;"",AI28="○"),IFERROR(FIND("【IT資格】",UPPER(DBCS(G31))),0),100)</f>
        <v>100</v>
      </c>
      <c r="BC31" s="2080">
        <f>IF(AND(G31&lt;&gt;"",AI29="○"),IFERROR(FIND("【ＷＥＢデザイン資格】",G31),0),100)</f>
        <v>100</v>
      </c>
      <c r="BE31" s="2081">
        <f>IF(AND(G31&lt;&gt;"",G8&lt;&gt;"○"),IFERROR(FIND("【企業実習促進】",G31),0),0)</f>
        <v>0</v>
      </c>
      <c r="BF31" s="2081">
        <f>IF(AND(G31&lt;&gt;"",AI28&lt;&gt;"○"),IFERROR(FIND("【ＩＴ資格】",G31),0),0)</f>
        <v>0</v>
      </c>
      <c r="BG31" s="2081">
        <f>IF(AND(G31&lt;&gt;"",AI29&lt;&gt;"○"),IFERROR(FIND("【ＷＥＢデザイン資格】",G31),0),0)</f>
        <v>0</v>
      </c>
    </row>
    <row r="32" spans="1:59" ht="15" customHeight="1" thickBot="1">
      <c r="A32" s="3750"/>
      <c r="B32" s="3758" t="s">
        <v>231</v>
      </c>
      <c r="C32" s="3733"/>
      <c r="D32" s="3733"/>
      <c r="E32" s="3733"/>
      <c r="F32" s="3733"/>
      <c r="G32" s="3733"/>
      <c r="H32" s="3733"/>
      <c r="I32" s="3733"/>
      <c r="J32" s="3733"/>
      <c r="K32" s="3759"/>
      <c r="L32" s="3733" t="s">
        <v>576</v>
      </c>
      <c r="M32" s="3733"/>
      <c r="N32" s="3733"/>
      <c r="O32" s="3733"/>
      <c r="P32" s="3733"/>
      <c r="Q32" s="3733"/>
      <c r="R32" s="3733"/>
      <c r="S32" s="3733"/>
      <c r="T32" s="3733"/>
      <c r="U32" s="3733"/>
      <c r="V32" s="3733"/>
      <c r="W32" s="3733"/>
      <c r="X32" s="3733"/>
      <c r="Y32" s="3733"/>
      <c r="Z32" s="3733"/>
      <c r="AA32" s="3733"/>
      <c r="AB32" s="3733"/>
      <c r="AC32" s="3733"/>
      <c r="AD32" s="3733"/>
      <c r="AE32" s="3733"/>
      <c r="AF32" s="3733"/>
      <c r="AG32" s="3733"/>
      <c r="AH32" s="3733"/>
      <c r="AI32" s="3733"/>
      <c r="AJ32" s="3808" t="s">
        <v>226</v>
      </c>
      <c r="AK32" s="3808"/>
      <c r="AL32" s="3809"/>
      <c r="AM32" s="2526"/>
      <c r="AN32" s="2548"/>
      <c r="AO32" s="2806" t="s">
        <v>1319</v>
      </c>
      <c r="AP32" s="619"/>
      <c r="AQ32" s="619"/>
      <c r="AR32" s="619"/>
      <c r="AS32" s="619"/>
      <c r="AT32" s="619"/>
      <c r="AU32" s="619"/>
      <c r="AV32" s="619"/>
      <c r="BA32" s="2082" t="s">
        <v>2031</v>
      </c>
    </row>
    <row r="33" spans="1:48" ht="15" hidden="1" customHeight="1">
      <c r="A33" s="3750"/>
      <c r="B33" s="1160"/>
      <c r="C33" s="1161"/>
      <c r="D33" s="1161"/>
      <c r="E33" s="1161"/>
      <c r="F33" s="1161"/>
      <c r="G33" s="1161"/>
      <c r="H33" s="1161"/>
      <c r="I33" s="1161"/>
      <c r="J33" s="1161"/>
      <c r="K33" s="1161"/>
      <c r="L33" s="1161"/>
      <c r="M33" s="1161"/>
      <c r="N33" s="1161"/>
      <c r="O33" s="1161"/>
      <c r="P33" s="1161"/>
      <c r="Q33" s="1161"/>
      <c r="R33" s="1161"/>
      <c r="S33" s="1161"/>
      <c r="T33" s="1161"/>
      <c r="U33" s="1161"/>
      <c r="V33" s="1161"/>
      <c r="W33" s="1161"/>
      <c r="X33" s="1161"/>
      <c r="Y33" s="1161"/>
      <c r="Z33" s="1161"/>
      <c r="AA33" s="1161"/>
      <c r="AB33" s="1161"/>
      <c r="AC33" s="1161"/>
      <c r="AD33" s="1161"/>
      <c r="AE33" s="1161"/>
      <c r="AF33" s="1161"/>
      <c r="AG33" s="1161"/>
      <c r="AH33" s="1161"/>
      <c r="AI33" s="1161"/>
      <c r="AJ33" s="1162"/>
      <c r="AK33" s="1162"/>
      <c r="AL33" s="1163"/>
      <c r="AM33" s="4005" t="s">
        <v>1318</v>
      </c>
      <c r="AN33" s="2549"/>
      <c r="AO33" s="1065" t="s">
        <v>1319</v>
      </c>
      <c r="AP33" s="619"/>
      <c r="AQ33" s="619"/>
      <c r="AR33" s="619"/>
      <c r="AS33" s="619"/>
      <c r="AT33" s="619"/>
      <c r="AU33" s="619"/>
      <c r="AV33" s="619"/>
    </row>
    <row r="34" spans="1:48" ht="15" hidden="1" customHeight="1">
      <c r="A34" s="3750"/>
      <c r="B34" s="1164"/>
      <c r="C34" s="1165"/>
      <c r="D34" s="1165"/>
      <c r="E34" s="1165"/>
      <c r="F34" s="1165"/>
      <c r="G34" s="1165"/>
      <c r="H34" s="1165"/>
      <c r="I34" s="1165"/>
      <c r="J34" s="1165"/>
      <c r="K34" s="1165"/>
      <c r="L34" s="1165"/>
      <c r="M34" s="1165"/>
      <c r="N34" s="1165"/>
      <c r="O34" s="1165"/>
      <c r="P34" s="1165"/>
      <c r="Q34" s="1165"/>
      <c r="R34" s="1165"/>
      <c r="S34" s="1165"/>
      <c r="T34" s="1165"/>
      <c r="U34" s="1165"/>
      <c r="V34" s="1165"/>
      <c r="W34" s="1165"/>
      <c r="X34" s="1165"/>
      <c r="Y34" s="1165"/>
      <c r="Z34" s="1165"/>
      <c r="AA34" s="1165"/>
      <c r="AB34" s="1165"/>
      <c r="AC34" s="1165"/>
      <c r="AD34" s="1165"/>
      <c r="AE34" s="1165"/>
      <c r="AF34" s="1165"/>
      <c r="AG34" s="1165"/>
      <c r="AH34" s="1165"/>
      <c r="AI34" s="1165"/>
      <c r="AJ34" s="1166"/>
      <c r="AK34" s="1166"/>
      <c r="AL34" s="1167"/>
      <c r="AM34" s="4006"/>
      <c r="AN34" s="2549"/>
      <c r="AO34" s="1065" t="s">
        <v>1319</v>
      </c>
      <c r="AP34" s="619"/>
      <c r="AQ34" s="619"/>
      <c r="AR34" s="619"/>
      <c r="AS34" s="619"/>
      <c r="AT34" s="619"/>
      <c r="AU34" s="619"/>
      <c r="AV34" s="619"/>
    </row>
    <row r="35" spans="1:48" ht="15" hidden="1" customHeight="1">
      <c r="A35" s="3750"/>
      <c r="B35" s="1164"/>
      <c r="C35" s="1165"/>
      <c r="D35" s="1165"/>
      <c r="E35" s="1165"/>
      <c r="F35" s="1165"/>
      <c r="G35" s="1165"/>
      <c r="H35" s="1165"/>
      <c r="I35" s="1165"/>
      <c r="J35" s="1165"/>
      <c r="K35" s="1165"/>
      <c r="L35" s="1165"/>
      <c r="M35" s="1165"/>
      <c r="N35" s="1165"/>
      <c r="O35" s="1165"/>
      <c r="P35" s="1165"/>
      <c r="Q35" s="1165"/>
      <c r="R35" s="1165"/>
      <c r="S35" s="1165"/>
      <c r="T35" s="1165"/>
      <c r="U35" s="1165"/>
      <c r="V35" s="1165"/>
      <c r="W35" s="1165"/>
      <c r="X35" s="1165"/>
      <c r="Y35" s="1165"/>
      <c r="Z35" s="1165"/>
      <c r="AA35" s="1165"/>
      <c r="AB35" s="1165"/>
      <c r="AC35" s="1165"/>
      <c r="AD35" s="1165"/>
      <c r="AE35" s="1165"/>
      <c r="AF35" s="1165"/>
      <c r="AG35" s="1165"/>
      <c r="AH35" s="1165"/>
      <c r="AI35" s="1165"/>
      <c r="AJ35" s="1166"/>
      <c r="AK35" s="1166"/>
      <c r="AL35" s="1167"/>
      <c r="AM35" s="4006"/>
      <c r="AN35" s="2549"/>
      <c r="AO35" s="1168"/>
      <c r="AP35" s="619"/>
      <c r="AQ35" s="619"/>
      <c r="AR35" s="619"/>
      <c r="AS35" s="619"/>
      <c r="AT35" s="619"/>
      <c r="AU35" s="619"/>
      <c r="AV35" s="619"/>
    </row>
    <row r="36" spans="1:48" ht="15" hidden="1" customHeight="1">
      <c r="A36" s="3750"/>
      <c r="B36" s="1164"/>
      <c r="C36" s="1165"/>
      <c r="D36" s="1165"/>
      <c r="E36" s="1165"/>
      <c r="F36" s="1165"/>
      <c r="G36" s="1165"/>
      <c r="H36" s="1165"/>
      <c r="I36" s="1165"/>
      <c r="J36" s="1165"/>
      <c r="K36" s="1165"/>
      <c r="L36" s="1165"/>
      <c r="M36" s="1165"/>
      <c r="N36" s="1165"/>
      <c r="O36" s="1165"/>
      <c r="P36" s="1165"/>
      <c r="Q36" s="1165"/>
      <c r="R36" s="1165"/>
      <c r="S36" s="1165"/>
      <c r="T36" s="1165"/>
      <c r="U36" s="1165"/>
      <c r="V36" s="1165"/>
      <c r="W36" s="1165"/>
      <c r="X36" s="1165"/>
      <c r="Y36" s="1165"/>
      <c r="Z36" s="1165"/>
      <c r="AA36" s="1165"/>
      <c r="AB36" s="1165"/>
      <c r="AC36" s="1165"/>
      <c r="AD36" s="1165"/>
      <c r="AE36" s="1165"/>
      <c r="AF36" s="1165"/>
      <c r="AG36" s="1165"/>
      <c r="AH36" s="1165"/>
      <c r="AI36" s="1165"/>
      <c r="AJ36" s="1166"/>
      <c r="AK36" s="1166"/>
      <c r="AL36" s="1167"/>
      <c r="AM36" s="4006"/>
      <c r="AN36" s="2549"/>
      <c r="AO36" s="1168"/>
      <c r="AP36" s="619"/>
      <c r="AQ36" s="619"/>
      <c r="AR36" s="619"/>
      <c r="AS36" s="619"/>
      <c r="AT36" s="619"/>
      <c r="AU36" s="619"/>
      <c r="AV36" s="619"/>
    </row>
    <row r="37" spans="1:48" ht="15" hidden="1" customHeight="1">
      <c r="A37" s="3750"/>
      <c r="B37" s="1164"/>
      <c r="C37" s="1165"/>
      <c r="D37" s="1165"/>
      <c r="E37" s="1165"/>
      <c r="F37" s="1165"/>
      <c r="G37" s="1165"/>
      <c r="H37" s="1165"/>
      <c r="I37" s="1165"/>
      <c r="J37" s="1165"/>
      <c r="K37" s="1165"/>
      <c r="L37" s="1165"/>
      <c r="M37" s="1165"/>
      <c r="N37" s="1165"/>
      <c r="O37" s="1165"/>
      <c r="P37" s="1165"/>
      <c r="Q37" s="1165"/>
      <c r="R37" s="1165"/>
      <c r="S37" s="1165"/>
      <c r="T37" s="1165"/>
      <c r="U37" s="1165"/>
      <c r="V37" s="1165"/>
      <c r="W37" s="1165"/>
      <c r="X37" s="1165"/>
      <c r="Y37" s="1165"/>
      <c r="Z37" s="1165"/>
      <c r="AA37" s="1165"/>
      <c r="AB37" s="1165"/>
      <c r="AC37" s="1165"/>
      <c r="AD37" s="1165"/>
      <c r="AE37" s="1165"/>
      <c r="AF37" s="1165"/>
      <c r="AG37" s="1165"/>
      <c r="AH37" s="1165"/>
      <c r="AI37" s="1165"/>
      <c r="AJ37" s="1166"/>
      <c r="AK37" s="1166"/>
      <c r="AL37" s="1167"/>
      <c r="AM37" s="4006"/>
      <c r="AN37" s="2549"/>
      <c r="AO37" s="1168"/>
      <c r="AP37" s="619"/>
      <c r="AQ37" s="619"/>
      <c r="AR37" s="619"/>
      <c r="AS37" s="619"/>
      <c r="AT37" s="619"/>
      <c r="AU37" s="619"/>
      <c r="AV37" s="619"/>
    </row>
    <row r="38" spans="1:48" ht="15" hidden="1" customHeight="1">
      <c r="A38" s="3750"/>
      <c r="B38" s="1164"/>
      <c r="C38" s="1165"/>
      <c r="D38" s="1165"/>
      <c r="E38" s="1165"/>
      <c r="F38" s="1165"/>
      <c r="G38" s="1165"/>
      <c r="H38" s="1165"/>
      <c r="I38" s="1165"/>
      <c r="J38" s="1165"/>
      <c r="K38" s="1165"/>
      <c r="L38" s="1165"/>
      <c r="M38" s="1165"/>
      <c r="N38" s="1165"/>
      <c r="O38" s="1165"/>
      <c r="P38" s="1165"/>
      <c r="Q38" s="1165"/>
      <c r="R38" s="1165"/>
      <c r="S38" s="1165"/>
      <c r="T38" s="1165"/>
      <c r="U38" s="1165"/>
      <c r="V38" s="1165"/>
      <c r="W38" s="1165"/>
      <c r="X38" s="1165"/>
      <c r="Y38" s="1165"/>
      <c r="Z38" s="1165"/>
      <c r="AA38" s="1165"/>
      <c r="AB38" s="1165"/>
      <c r="AC38" s="1165"/>
      <c r="AD38" s="1165"/>
      <c r="AE38" s="1165"/>
      <c r="AF38" s="1165"/>
      <c r="AG38" s="1165"/>
      <c r="AH38" s="1165"/>
      <c r="AI38" s="1165"/>
      <c r="AJ38" s="1166"/>
      <c r="AK38" s="1166"/>
      <c r="AL38" s="1167"/>
      <c r="AM38" s="4006"/>
      <c r="AN38" s="2549"/>
      <c r="AO38" s="1168"/>
      <c r="AP38" s="619"/>
      <c r="AQ38" s="619"/>
      <c r="AR38" s="619"/>
      <c r="AS38" s="619"/>
      <c r="AT38" s="619"/>
      <c r="AU38" s="619"/>
      <c r="AV38" s="619"/>
    </row>
    <row r="39" spans="1:48" ht="15" hidden="1" customHeight="1">
      <c r="A39" s="3750"/>
      <c r="B39" s="1164"/>
      <c r="C39" s="1165"/>
      <c r="D39" s="1165"/>
      <c r="E39" s="1165"/>
      <c r="F39" s="1165"/>
      <c r="G39" s="1165"/>
      <c r="H39" s="1165"/>
      <c r="I39" s="1165"/>
      <c r="J39" s="1165"/>
      <c r="K39" s="1165"/>
      <c r="L39" s="1165"/>
      <c r="M39" s="1165"/>
      <c r="N39" s="1165"/>
      <c r="O39" s="1165"/>
      <c r="P39" s="1165"/>
      <c r="Q39" s="1165"/>
      <c r="R39" s="1165"/>
      <c r="S39" s="1165"/>
      <c r="T39" s="1165"/>
      <c r="U39" s="1165"/>
      <c r="V39" s="1165"/>
      <c r="W39" s="1165"/>
      <c r="X39" s="1165"/>
      <c r="Y39" s="1165"/>
      <c r="Z39" s="1165"/>
      <c r="AA39" s="1165"/>
      <c r="AB39" s="1165"/>
      <c r="AC39" s="1165"/>
      <c r="AD39" s="1165"/>
      <c r="AE39" s="1165"/>
      <c r="AF39" s="1165"/>
      <c r="AG39" s="1165"/>
      <c r="AH39" s="1165"/>
      <c r="AI39" s="1165"/>
      <c r="AJ39" s="1166"/>
      <c r="AK39" s="1166"/>
      <c r="AL39" s="1167"/>
      <c r="AM39" s="4006"/>
      <c r="AN39" s="2549"/>
      <c r="AO39" s="1168"/>
      <c r="AP39" s="619"/>
      <c r="AQ39" s="619"/>
      <c r="AR39" s="619"/>
      <c r="AS39" s="619"/>
      <c r="AT39" s="619"/>
      <c r="AU39" s="619"/>
      <c r="AV39" s="619"/>
    </row>
    <row r="40" spans="1:48" ht="15" hidden="1" customHeight="1">
      <c r="A40" s="3750"/>
      <c r="B40" s="1164"/>
      <c r="C40" s="1165"/>
      <c r="D40" s="1165"/>
      <c r="E40" s="1165"/>
      <c r="F40" s="1165"/>
      <c r="G40" s="1165"/>
      <c r="H40" s="1165"/>
      <c r="I40" s="1165"/>
      <c r="J40" s="1165"/>
      <c r="K40" s="1165"/>
      <c r="L40" s="1165"/>
      <c r="M40" s="1165"/>
      <c r="N40" s="1165"/>
      <c r="O40" s="1165"/>
      <c r="P40" s="1165"/>
      <c r="Q40" s="1165"/>
      <c r="R40" s="1165"/>
      <c r="S40" s="1165"/>
      <c r="T40" s="1165"/>
      <c r="U40" s="1165"/>
      <c r="V40" s="1165"/>
      <c r="W40" s="1165"/>
      <c r="X40" s="1165"/>
      <c r="Y40" s="1165"/>
      <c r="Z40" s="1165"/>
      <c r="AA40" s="1165"/>
      <c r="AB40" s="1165"/>
      <c r="AC40" s="1165"/>
      <c r="AD40" s="1165"/>
      <c r="AE40" s="1165"/>
      <c r="AF40" s="1165"/>
      <c r="AG40" s="1165"/>
      <c r="AH40" s="1165"/>
      <c r="AI40" s="1165"/>
      <c r="AJ40" s="1166"/>
      <c r="AK40" s="1166"/>
      <c r="AL40" s="1167"/>
      <c r="AM40" s="4006"/>
      <c r="AN40" s="2549"/>
      <c r="AO40" s="1168"/>
      <c r="AP40" s="619"/>
      <c r="AQ40" s="619"/>
      <c r="AR40" s="619"/>
      <c r="AS40" s="619"/>
      <c r="AT40" s="619"/>
      <c r="AU40" s="619"/>
      <c r="AV40" s="619"/>
    </row>
    <row r="41" spans="1:48" ht="15" hidden="1" customHeight="1">
      <c r="A41" s="3750"/>
      <c r="B41" s="1164"/>
      <c r="C41" s="1165"/>
      <c r="D41" s="1165"/>
      <c r="E41" s="1165"/>
      <c r="F41" s="1165"/>
      <c r="G41" s="1165"/>
      <c r="H41" s="1165"/>
      <c r="I41" s="1165"/>
      <c r="J41" s="1165"/>
      <c r="K41" s="1165"/>
      <c r="L41" s="1165"/>
      <c r="M41" s="1165"/>
      <c r="N41" s="1165"/>
      <c r="O41" s="1165"/>
      <c r="P41" s="1165"/>
      <c r="Q41" s="1165"/>
      <c r="R41" s="1165"/>
      <c r="S41" s="1165"/>
      <c r="T41" s="1165"/>
      <c r="U41" s="1165"/>
      <c r="V41" s="1165"/>
      <c r="W41" s="1165"/>
      <c r="X41" s="1165"/>
      <c r="Y41" s="1165"/>
      <c r="Z41" s="1165"/>
      <c r="AA41" s="1165"/>
      <c r="AB41" s="1165"/>
      <c r="AC41" s="1165"/>
      <c r="AD41" s="1165"/>
      <c r="AE41" s="1165"/>
      <c r="AF41" s="1165"/>
      <c r="AG41" s="1165"/>
      <c r="AH41" s="1165"/>
      <c r="AI41" s="1165"/>
      <c r="AJ41" s="1166"/>
      <c r="AK41" s="1166"/>
      <c r="AL41" s="1167"/>
      <c r="AM41" s="4006"/>
      <c r="AN41" s="2549"/>
      <c r="AO41" s="1168"/>
      <c r="AP41" s="619"/>
      <c r="AQ41" s="619"/>
      <c r="AR41" s="619"/>
      <c r="AS41" s="619"/>
      <c r="AT41" s="619"/>
      <c r="AU41" s="619"/>
      <c r="AV41" s="619"/>
    </row>
    <row r="42" spans="1:48" ht="15" hidden="1" customHeight="1">
      <c r="A42" s="3750"/>
      <c r="B42" s="1164"/>
      <c r="C42" s="1165"/>
      <c r="D42" s="1165"/>
      <c r="E42" s="1165"/>
      <c r="F42" s="1165"/>
      <c r="G42" s="1165"/>
      <c r="H42" s="1165"/>
      <c r="I42" s="1165"/>
      <c r="J42" s="1165"/>
      <c r="K42" s="1165"/>
      <c r="L42" s="1165"/>
      <c r="M42" s="1165"/>
      <c r="N42" s="1165"/>
      <c r="O42" s="1165"/>
      <c r="P42" s="1165"/>
      <c r="Q42" s="1165"/>
      <c r="R42" s="1165"/>
      <c r="S42" s="1165"/>
      <c r="T42" s="1165"/>
      <c r="U42" s="1165"/>
      <c r="V42" s="1165"/>
      <c r="W42" s="1165"/>
      <c r="X42" s="1165"/>
      <c r="Y42" s="1165"/>
      <c r="Z42" s="1165"/>
      <c r="AA42" s="1165"/>
      <c r="AB42" s="1165"/>
      <c r="AC42" s="1165"/>
      <c r="AD42" s="1165"/>
      <c r="AE42" s="1165"/>
      <c r="AF42" s="1165"/>
      <c r="AG42" s="1165"/>
      <c r="AH42" s="1165"/>
      <c r="AI42" s="1165"/>
      <c r="AJ42" s="1166"/>
      <c r="AK42" s="1166"/>
      <c r="AL42" s="1167"/>
      <c r="AM42" s="4006"/>
      <c r="AN42" s="2549"/>
      <c r="AO42" s="1168"/>
      <c r="AP42" s="619"/>
      <c r="AQ42" s="619"/>
      <c r="AR42" s="619"/>
      <c r="AS42" s="619"/>
      <c r="AT42" s="619"/>
      <c r="AU42" s="619"/>
      <c r="AV42" s="619"/>
    </row>
    <row r="43" spans="1:48" ht="15" hidden="1" customHeight="1">
      <c r="A43" s="3750"/>
      <c r="B43" s="1164"/>
      <c r="C43" s="1165"/>
      <c r="D43" s="1165"/>
      <c r="E43" s="1165"/>
      <c r="F43" s="1165"/>
      <c r="G43" s="1165"/>
      <c r="H43" s="1165"/>
      <c r="I43" s="1165"/>
      <c r="J43" s="1165"/>
      <c r="K43" s="1165"/>
      <c r="L43" s="1169"/>
      <c r="M43" s="1165"/>
      <c r="N43" s="1165"/>
      <c r="O43" s="1165"/>
      <c r="P43" s="1165"/>
      <c r="Q43" s="1165"/>
      <c r="R43" s="1165"/>
      <c r="S43" s="1165"/>
      <c r="T43" s="1165"/>
      <c r="U43" s="1165"/>
      <c r="V43" s="1165"/>
      <c r="W43" s="1165"/>
      <c r="X43" s="1165"/>
      <c r="Y43" s="1165"/>
      <c r="Z43" s="1165"/>
      <c r="AA43" s="1165"/>
      <c r="AB43" s="1165"/>
      <c r="AC43" s="1165"/>
      <c r="AD43" s="1165"/>
      <c r="AE43" s="1165"/>
      <c r="AF43" s="1165"/>
      <c r="AG43" s="1165"/>
      <c r="AH43" s="1165"/>
      <c r="AI43" s="1165"/>
      <c r="AJ43" s="1166"/>
      <c r="AK43" s="1166"/>
      <c r="AL43" s="1167"/>
      <c r="AM43" s="4006"/>
      <c r="AN43" s="2549"/>
      <c r="AO43" s="1168"/>
      <c r="AP43" s="619"/>
      <c r="AQ43" s="619"/>
      <c r="AR43" s="619"/>
      <c r="AS43" s="619"/>
      <c r="AT43" s="619"/>
      <c r="AU43" s="619"/>
      <c r="AV43" s="619"/>
    </row>
    <row r="44" spans="1:48" ht="15" hidden="1" customHeight="1">
      <c r="A44" s="3750"/>
      <c r="B44" s="1164"/>
      <c r="C44" s="1165"/>
      <c r="D44" s="1165"/>
      <c r="E44" s="1165"/>
      <c r="F44" s="1165"/>
      <c r="G44" s="1165"/>
      <c r="H44" s="1165"/>
      <c r="I44" s="1165"/>
      <c r="J44" s="1165"/>
      <c r="K44" s="1165"/>
      <c r="L44" s="1165"/>
      <c r="M44" s="1165"/>
      <c r="N44" s="1165"/>
      <c r="O44" s="1165"/>
      <c r="P44" s="1165"/>
      <c r="Q44" s="1165"/>
      <c r="R44" s="1165"/>
      <c r="S44" s="1165"/>
      <c r="T44" s="1165"/>
      <c r="U44" s="1165"/>
      <c r="V44" s="1165"/>
      <c r="W44" s="1165"/>
      <c r="X44" s="1165"/>
      <c r="Y44" s="1165"/>
      <c r="Z44" s="1165"/>
      <c r="AA44" s="1165"/>
      <c r="AB44" s="1165"/>
      <c r="AC44" s="1165"/>
      <c r="AD44" s="1165"/>
      <c r="AE44" s="1165"/>
      <c r="AF44" s="1165"/>
      <c r="AG44" s="1165"/>
      <c r="AH44" s="1165"/>
      <c r="AI44" s="1165"/>
      <c r="AJ44" s="1166"/>
      <c r="AK44" s="1166"/>
      <c r="AL44" s="1167"/>
      <c r="AM44" s="4006"/>
      <c r="AN44" s="2549"/>
      <c r="AO44" s="1168"/>
      <c r="AP44" s="619"/>
      <c r="AQ44" s="619"/>
      <c r="AR44" s="619"/>
      <c r="AS44" s="619"/>
      <c r="AT44" s="619"/>
      <c r="AU44" s="619"/>
      <c r="AV44" s="619"/>
    </row>
    <row r="45" spans="1:48" ht="15" hidden="1" customHeight="1">
      <c r="A45" s="3750"/>
      <c r="B45" s="1164"/>
      <c r="C45" s="1165"/>
      <c r="D45" s="1165"/>
      <c r="E45" s="1165"/>
      <c r="F45" s="1165"/>
      <c r="G45" s="1165"/>
      <c r="H45" s="1165"/>
      <c r="I45" s="1165"/>
      <c r="J45" s="1165"/>
      <c r="K45" s="1165"/>
      <c r="L45" s="1165"/>
      <c r="M45" s="1165"/>
      <c r="N45" s="1165"/>
      <c r="O45" s="1165"/>
      <c r="P45" s="1165"/>
      <c r="Q45" s="1165"/>
      <c r="R45" s="1165"/>
      <c r="S45" s="1165"/>
      <c r="T45" s="1165"/>
      <c r="U45" s="1165"/>
      <c r="V45" s="1165"/>
      <c r="W45" s="1165"/>
      <c r="X45" s="1165"/>
      <c r="Y45" s="1165"/>
      <c r="Z45" s="1165"/>
      <c r="AA45" s="1165"/>
      <c r="AB45" s="1165"/>
      <c r="AC45" s="1165"/>
      <c r="AD45" s="1165"/>
      <c r="AE45" s="1165"/>
      <c r="AF45" s="1165"/>
      <c r="AG45" s="1165"/>
      <c r="AH45" s="1165"/>
      <c r="AI45" s="1165"/>
      <c r="AJ45" s="1166"/>
      <c r="AK45" s="1166"/>
      <c r="AL45" s="1167"/>
      <c r="AM45" s="4006"/>
      <c r="AN45" s="2549"/>
      <c r="AO45" s="1168"/>
      <c r="AP45" s="619"/>
      <c r="AQ45" s="619"/>
      <c r="AR45" s="619"/>
      <c r="AS45" s="619"/>
      <c r="AT45" s="619"/>
      <c r="AU45" s="619"/>
      <c r="AV45" s="619"/>
    </row>
    <row r="46" spans="1:48" ht="15" hidden="1" customHeight="1">
      <c r="A46" s="3750"/>
      <c r="B46" s="1164"/>
      <c r="C46" s="1165"/>
      <c r="D46" s="1165"/>
      <c r="E46" s="1165"/>
      <c r="F46" s="1165"/>
      <c r="G46" s="1165"/>
      <c r="H46" s="1165"/>
      <c r="I46" s="1165"/>
      <c r="J46" s="1165"/>
      <c r="K46" s="1165"/>
      <c r="L46" s="1165"/>
      <c r="M46" s="1165"/>
      <c r="N46" s="1165"/>
      <c r="O46" s="1165"/>
      <c r="P46" s="1165"/>
      <c r="Q46" s="1165"/>
      <c r="R46" s="1165"/>
      <c r="S46" s="1165"/>
      <c r="T46" s="1165"/>
      <c r="U46" s="1165"/>
      <c r="V46" s="1165"/>
      <c r="W46" s="1165"/>
      <c r="X46" s="1165"/>
      <c r="Y46" s="1165"/>
      <c r="Z46" s="1165"/>
      <c r="AA46" s="1165"/>
      <c r="AB46" s="1165"/>
      <c r="AC46" s="1165"/>
      <c r="AD46" s="1165"/>
      <c r="AE46" s="1165"/>
      <c r="AF46" s="1165"/>
      <c r="AG46" s="1165"/>
      <c r="AH46" s="1165"/>
      <c r="AI46" s="1165"/>
      <c r="AJ46" s="1166"/>
      <c r="AK46" s="1166"/>
      <c r="AL46" s="1167"/>
      <c r="AM46" s="4006"/>
      <c r="AN46" s="2549"/>
      <c r="AO46" s="1168"/>
      <c r="AP46" s="619"/>
      <c r="AQ46" s="619"/>
      <c r="AR46" s="619"/>
      <c r="AS46" s="619"/>
      <c r="AT46" s="619"/>
      <c r="AU46" s="619"/>
      <c r="AV46" s="619"/>
    </row>
    <row r="47" spans="1:48" ht="15" hidden="1" customHeight="1">
      <c r="A47" s="3750"/>
      <c r="B47" s="1164"/>
      <c r="C47" s="1165"/>
      <c r="D47" s="1165"/>
      <c r="E47" s="1165"/>
      <c r="F47" s="1165"/>
      <c r="G47" s="1165"/>
      <c r="H47" s="1165"/>
      <c r="I47" s="1165"/>
      <c r="J47" s="1165"/>
      <c r="K47" s="1165"/>
      <c r="L47" s="1165"/>
      <c r="M47" s="1165"/>
      <c r="N47" s="1165"/>
      <c r="O47" s="1165"/>
      <c r="P47" s="1165"/>
      <c r="Q47" s="1165"/>
      <c r="R47" s="1165"/>
      <c r="S47" s="1165"/>
      <c r="T47" s="1165"/>
      <c r="U47" s="1165"/>
      <c r="V47" s="1165"/>
      <c r="W47" s="1165"/>
      <c r="X47" s="1165"/>
      <c r="Y47" s="1165"/>
      <c r="Z47" s="1165"/>
      <c r="AA47" s="1165"/>
      <c r="AB47" s="1165"/>
      <c r="AC47" s="1165"/>
      <c r="AD47" s="1165"/>
      <c r="AE47" s="1165"/>
      <c r="AF47" s="1165"/>
      <c r="AG47" s="1165"/>
      <c r="AH47" s="1165"/>
      <c r="AI47" s="1165"/>
      <c r="AJ47" s="1166"/>
      <c r="AK47" s="1166"/>
      <c r="AL47" s="1167"/>
      <c r="AM47" s="4006"/>
      <c r="AN47" s="2549"/>
      <c r="AO47" s="1168"/>
      <c r="AP47" s="619"/>
      <c r="AQ47" s="619"/>
      <c r="AR47" s="619"/>
      <c r="AS47" s="619"/>
      <c r="AT47" s="619"/>
      <c r="AU47" s="619"/>
      <c r="AV47" s="619"/>
    </row>
    <row r="48" spans="1:48" ht="15" hidden="1" customHeight="1">
      <c r="A48" s="3750"/>
      <c r="B48" s="1164"/>
      <c r="C48" s="1165"/>
      <c r="D48" s="1165"/>
      <c r="E48" s="1165"/>
      <c r="F48" s="1165"/>
      <c r="G48" s="1165"/>
      <c r="H48" s="1165"/>
      <c r="I48" s="1165"/>
      <c r="J48" s="1165"/>
      <c r="K48" s="1165"/>
      <c r="L48" s="1165"/>
      <c r="M48" s="1165"/>
      <c r="N48" s="1165"/>
      <c r="O48" s="1165"/>
      <c r="P48" s="1165"/>
      <c r="Q48" s="1165"/>
      <c r="R48" s="1165"/>
      <c r="S48" s="1165"/>
      <c r="T48" s="1165"/>
      <c r="U48" s="1165"/>
      <c r="V48" s="1165"/>
      <c r="W48" s="1165"/>
      <c r="X48" s="1165"/>
      <c r="Y48" s="1165"/>
      <c r="Z48" s="1165"/>
      <c r="AA48" s="1165"/>
      <c r="AB48" s="1165"/>
      <c r="AC48" s="1165"/>
      <c r="AD48" s="1165"/>
      <c r="AE48" s="1165"/>
      <c r="AF48" s="1165"/>
      <c r="AG48" s="1165"/>
      <c r="AH48" s="1165"/>
      <c r="AI48" s="1165"/>
      <c r="AJ48" s="1166"/>
      <c r="AK48" s="1166"/>
      <c r="AL48" s="1167"/>
      <c r="AM48" s="4006"/>
      <c r="AN48" s="2549"/>
      <c r="AO48" s="1168"/>
      <c r="AP48" s="619"/>
      <c r="AQ48" s="619"/>
      <c r="AR48" s="619"/>
      <c r="AS48" s="619"/>
      <c r="AT48" s="619"/>
      <c r="AU48" s="619"/>
      <c r="AV48" s="619"/>
    </row>
    <row r="49" spans="1:48" ht="15" hidden="1" customHeight="1">
      <c r="A49" s="3750"/>
      <c r="B49" s="1164"/>
      <c r="C49" s="1165"/>
      <c r="D49" s="1165"/>
      <c r="E49" s="1165"/>
      <c r="F49" s="1165"/>
      <c r="G49" s="1165"/>
      <c r="H49" s="1165"/>
      <c r="I49" s="1165"/>
      <c r="J49" s="1165"/>
      <c r="K49" s="1165"/>
      <c r="L49" s="1165"/>
      <c r="M49" s="1165"/>
      <c r="N49" s="1165"/>
      <c r="O49" s="1165"/>
      <c r="P49" s="1165"/>
      <c r="Q49" s="1165"/>
      <c r="R49" s="1165"/>
      <c r="S49" s="1165"/>
      <c r="T49" s="1165"/>
      <c r="U49" s="1165"/>
      <c r="V49" s="1165"/>
      <c r="W49" s="1165"/>
      <c r="X49" s="1165"/>
      <c r="Y49" s="1165"/>
      <c r="Z49" s="1165"/>
      <c r="AA49" s="1165"/>
      <c r="AB49" s="1165"/>
      <c r="AC49" s="1165"/>
      <c r="AD49" s="1165"/>
      <c r="AE49" s="1165"/>
      <c r="AF49" s="1165"/>
      <c r="AG49" s="1165"/>
      <c r="AH49" s="1165"/>
      <c r="AI49" s="1165"/>
      <c r="AJ49" s="1166"/>
      <c r="AK49" s="1166"/>
      <c r="AL49" s="1167"/>
      <c r="AM49" s="4006"/>
      <c r="AN49" s="2549"/>
      <c r="AO49" s="1168"/>
      <c r="AP49" s="619"/>
      <c r="AQ49" s="619"/>
      <c r="AR49" s="619"/>
      <c r="AS49" s="619"/>
      <c r="AT49" s="619"/>
      <c r="AU49" s="619"/>
      <c r="AV49" s="619"/>
    </row>
    <row r="50" spans="1:48" ht="15" hidden="1" customHeight="1">
      <c r="A50" s="3750"/>
      <c r="B50" s="1164"/>
      <c r="C50" s="1165"/>
      <c r="D50" s="1165"/>
      <c r="E50" s="1165"/>
      <c r="F50" s="1165"/>
      <c r="G50" s="1165"/>
      <c r="H50" s="1165"/>
      <c r="I50" s="1165"/>
      <c r="J50" s="1165"/>
      <c r="K50" s="1165"/>
      <c r="L50" s="1165"/>
      <c r="M50" s="1165"/>
      <c r="N50" s="1165"/>
      <c r="O50" s="1165"/>
      <c r="P50" s="1165"/>
      <c r="Q50" s="1165"/>
      <c r="R50" s="1165"/>
      <c r="S50" s="1165"/>
      <c r="T50" s="1165"/>
      <c r="U50" s="1165"/>
      <c r="V50" s="1165"/>
      <c r="W50" s="1165"/>
      <c r="X50" s="1165"/>
      <c r="Y50" s="1165"/>
      <c r="Z50" s="1165"/>
      <c r="AA50" s="1165"/>
      <c r="AB50" s="1165"/>
      <c r="AC50" s="1165"/>
      <c r="AD50" s="1165"/>
      <c r="AE50" s="1165"/>
      <c r="AF50" s="1165"/>
      <c r="AG50" s="1165"/>
      <c r="AH50" s="1165"/>
      <c r="AI50" s="1165"/>
      <c r="AJ50" s="1166"/>
      <c r="AK50" s="1166"/>
      <c r="AL50" s="1167"/>
      <c r="AM50" s="4006"/>
      <c r="AN50" s="2549"/>
      <c r="AO50" s="1168"/>
      <c r="AP50" s="619"/>
      <c r="AQ50" s="619"/>
      <c r="AR50" s="619"/>
      <c r="AS50" s="619"/>
      <c r="AT50" s="619"/>
      <c r="AU50" s="619"/>
      <c r="AV50" s="619"/>
    </row>
    <row r="51" spans="1:48" ht="15" hidden="1" customHeight="1">
      <c r="A51" s="3750"/>
      <c r="B51" s="1164"/>
      <c r="C51" s="1165"/>
      <c r="D51" s="1165"/>
      <c r="E51" s="1165"/>
      <c r="F51" s="1165"/>
      <c r="G51" s="1165"/>
      <c r="H51" s="1165"/>
      <c r="I51" s="1165"/>
      <c r="J51" s="1165"/>
      <c r="K51" s="1165"/>
      <c r="L51" s="1165"/>
      <c r="M51" s="1165"/>
      <c r="N51" s="1165"/>
      <c r="O51" s="1165"/>
      <c r="P51" s="1165"/>
      <c r="Q51" s="1165"/>
      <c r="R51" s="1165"/>
      <c r="S51" s="1165"/>
      <c r="T51" s="1165"/>
      <c r="U51" s="1165"/>
      <c r="V51" s="1165"/>
      <c r="W51" s="1165"/>
      <c r="X51" s="1165"/>
      <c r="Y51" s="1165"/>
      <c r="Z51" s="1165"/>
      <c r="AA51" s="1165"/>
      <c r="AB51" s="1165"/>
      <c r="AC51" s="1165"/>
      <c r="AD51" s="1165"/>
      <c r="AE51" s="1165"/>
      <c r="AF51" s="1165"/>
      <c r="AG51" s="1165"/>
      <c r="AH51" s="1165"/>
      <c r="AI51" s="1165"/>
      <c r="AJ51" s="1166"/>
      <c r="AK51" s="1166"/>
      <c r="AL51" s="1167"/>
      <c r="AM51" s="4006"/>
      <c r="AN51" s="2549"/>
      <c r="AO51" s="1168"/>
      <c r="AP51" s="619"/>
      <c r="AQ51" s="619"/>
      <c r="AR51" s="619"/>
      <c r="AS51" s="619"/>
      <c r="AT51" s="619"/>
      <c r="AU51" s="619"/>
      <c r="AV51" s="619"/>
    </row>
    <row r="52" spans="1:48" ht="15" hidden="1" customHeight="1">
      <c r="A52" s="3750"/>
      <c r="B52" s="1164"/>
      <c r="C52" s="1165"/>
      <c r="D52" s="1165"/>
      <c r="E52" s="1165"/>
      <c r="F52" s="1165"/>
      <c r="G52" s="1165"/>
      <c r="H52" s="1165"/>
      <c r="I52" s="1165"/>
      <c r="J52" s="1165"/>
      <c r="K52" s="1165"/>
      <c r="L52" s="1165"/>
      <c r="M52" s="1165"/>
      <c r="N52" s="1165"/>
      <c r="O52" s="1165"/>
      <c r="P52" s="1165"/>
      <c r="Q52" s="1165"/>
      <c r="R52" s="1165"/>
      <c r="S52" s="1165"/>
      <c r="T52" s="1165"/>
      <c r="U52" s="1165"/>
      <c r="V52" s="1165"/>
      <c r="W52" s="1165"/>
      <c r="X52" s="1165"/>
      <c r="Y52" s="1165"/>
      <c r="Z52" s="1165"/>
      <c r="AA52" s="1165"/>
      <c r="AB52" s="1165"/>
      <c r="AC52" s="1165"/>
      <c r="AD52" s="1165"/>
      <c r="AE52" s="1165"/>
      <c r="AF52" s="1165"/>
      <c r="AG52" s="1165"/>
      <c r="AH52" s="1165"/>
      <c r="AI52" s="1165"/>
      <c r="AJ52" s="1166"/>
      <c r="AK52" s="1166"/>
      <c r="AL52" s="1167"/>
      <c r="AM52" s="4006"/>
      <c r="AN52" s="2549"/>
      <c r="AO52" s="1168"/>
      <c r="AP52" s="619"/>
      <c r="AQ52" s="619"/>
      <c r="AR52" s="619"/>
      <c r="AS52" s="619"/>
      <c r="AT52" s="619"/>
      <c r="AU52" s="619"/>
      <c r="AV52" s="619"/>
    </row>
    <row r="53" spans="1:48" ht="15" hidden="1" customHeight="1">
      <c r="A53" s="3750"/>
      <c r="B53" s="1164"/>
      <c r="C53" s="1165"/>
      <c r="D53" s="1165"/>
      <c r="E53" s="1165"/>
      <c r="F53" s="1165"/>
      <c r="G53" s="1165"/>
      <c r="H53" s="1165"/>
      <c r="I53" s="1165"/>
      <c r="J53" s="1165"/>
      <c r="K53" s="1165"/>
      <c r="L53" s="1165"/>
      <c r="M53" s="1165"/>
      <c r="N53" s="1165"/>
      <c r="O53" s="1165"/>
      <c r="P53" s="1165"/>
      <c r="Q53" s="1165"/>
      <c r="R53" s="1165"/>
      <c r="S53" s="1165"/>
      <c r="T53" s="1165"/>
      <c r="U53" s="1165"/>
      <c r="V53" s="1165"/>
      <c r="W53" s="1165"/>
      <c r="X53" s="1165"/>
      <c r="Y53" s="1165"/>
      <c r="Z53" s="1165"/>
      <c r="AA53" s="1165"/>
      <c r="AB53" s="1165"/>
      <c r="AC53" s="1165"/>
      <c r="AD53" s="1165"/>
      <c r="AE53" s="1165"/>
      <c r="AF53" s="1165"/>
      <c r="AG53" s="1165"/>
      <c r="AH53" s="1165"/>
      <c r="AI53" s="1165"/>
      <c r="AJ53" s="1166"/>
      <c r="AK53" s="1166"/>
      <c r="AL53" s="1167"/>
      <c r="AM53" s="4006"/>
      <c r="AN53" s="2549"/>
      <c r="AO53" s="1168"/>
      <c r="AP53" s="619"/>
      <c r="AQ53" s="619"/>
      <c r="AR53" s="619"/>
      <c r="AS53" s="619"/>
      <c r="AT53" s="619"/>
      <c r="AU53" s="619"/>
      <c r="AV53" s="619"/>
    </row>
    <row r="54" spans="1:48" ht="15" hidden="1" customHeight="1">
      <c r="A54" s="3750"/>
      <c r="B54" s="1170"/>
      <c r="C54" s="1171"/>
      <c r="D54" s="1171"/>
      <c r="E54" s="1171"/>
      <c r="F54" s="1171"/>
      <c r="G54" s="1171"/>
      <c r="H54" s="1171"/>
      <c r="I54" s="1171"/>
      <c r="J54" s="1171"/>
      <c r="K54" s="1171"/>
      <c r="L54" s="1171"/>
      <c r="M54" s="1171"/>
      <c r="N54" s="1171"/>
      <c r="O54" s="1171"/>
      <c r="P54" s="1171"/>
      <c r="Q54" s="1171"/>
      <c r="R54" s="1171"/>
      <c r="S54" s="1171"/>
      <c r="T54" s="1171"/>
      <c r="U54" s="1171"/>
      <c r="V54" s="1171"/>
      <c r="W54" s="1171"/>
      <c r="X54" s="1171"/>
      <c r="Y54" s="1171"/>
      <c r="Z54" s="1171"/>
      <c r="AA54" s="1171"/>
      <c r="AB54" s="1171"/>
      <c r="AC54" s="1171"/>
      <c r="AD54" s="1171"/>
      <c r="AE54" s="1171"/>
      <c r="AF54" s="1171"/>
      <c r="AG54" s="1171"/>
      <c r="AH54" s="1171"/>
      <c r="AI54" s="1171"/>
      <c r="AJ54" s="1172"/>
      <c r="AK54" s="1172"/>
      <c r="AL54" s="1173"/>
      <c r="AM54" s="4006"/>
      <c r="AN54" s="2549"/>
      <c r="AO54" s="1168"/>
      <c r="AP54" s="619"/>
      <c r="AQ54" s="619"/>
      <c r="AR54" s="619"/>
      <c r="AS54" s="619"/>
      <c r="AT54" s="619"/>
      <c r="AU54" s="619"/>
      <c r="AV54" s="619"/>
    </row>
    <row r="55" spans="1:48" ht="17.100000000000001" customHeight="1">
      <c r="A55" s="3750"/>
      <c r="B55" s="3891" t="s">
        <v>577</v>
      </c>
      <c r="C55" s="2502"/>
      <c r="D55" s="3795"/>
      <c r="E55" s="3796"/>
      <c r="F55" s="3796"/>
      <c r="G55" s="3796"/>
      <c r="H55" s="3796"/>
      <c r="I55" s="3796"/>
      <c r="J55" s="3796"/>
      <c r="K55" s="4024"/>
      <c r="L55" s="4027"/>
      <c r="M55" s="4027"/>
      <c r="N55" s="4027"/>
      <c r="O55" s="4027"/>
      <c r="P55" s="4027"/>
      <c r="Q55" s="4027"/>
      <c r="R55" s="4027"/>
      <c r="S55" s="4027"/>
      <c r="T55" s="4027"/>
      <c r="U55" s="4027"/>
      <c r="V55" s="4027"/>
      <c r="W55" s="4027"/>
      <c r="X55" s="4027"/>
      <c r="Y55" s="4027"/>
      <c r="Z55" s="4027"/>
      <c r="AA55" s="4027"/>
      <c r="AB55" s="4027"/>
      <c r="AC55" s="4027"/>
      <c r="AD55" s="4027"/>
      <c r="AE55" s="4027"/>
      <c r="AF55" s="4027"/>
      <c r="AG55" s="4027"/>
      <c r="AH55" s="4027"/>
      <c r="AI55" s="4028"/>
      <c r="AJ55" s="3772"/>
      <c r="AK55" s="3772"/>
      <c r="AL55" s="3773"/>
      <c r="AM55" s="2527">
        <v>1</v>
      </c>
      <c r="AN55" s="2541"/>
      <c r="AO55" s="1066" t="s">
        <v>1324</v>
      </c>
      <c r="AP55" s="619"/>
      <c r="AQ55" s="619"/>
      <c r="AR55" s="619"/>
      <c r="AS55" s="619"/>
      <c r="AT55" s="619"/>
      <c r="AU55" s="619"/>
      <c r="AV55" s="619"/>
    </row>
    <row r="56" spans="1:48" ht="17.100000000000001" customHeight="1">
      <c r="A56" s="3750"/>
      <c r="B56" s="3892"/>
      <c r="C56" s="1174"/>
      <c r="D56" s="3780"/>
      <c r="E56" s="3781"/>
      <c r="F56" s="3781"/>
      <c r="G56" s="3781"/>
      <c r="H56" s="3781"/>
      <c r="I56" s="3781"/>
      <c r="J56" s="3781"/>
      <c r="K56" s="3985"/>
      <c r="L56" s="3995"/>
      <c r="M56" s="3995"/>
      <c r="N56" s="3995"/>
      <c r="O56" s="3995"/>
      <c r="P56" s="3995"/>
      <c r="Q56" s="3995"/>
      <c r="R56" s="3995"/>
      <c r="S56" s="3995"/>
      <c r="T56" s="3995"/>
      <c r="U56" s="3995"/>
      <c r="V56" s="3995"/>
      <c r="W56" s="3995"/>
      <c r="X56" s="3995"/>
      <c r="Y56" s="3995"/>
      <c r="Z56" s="3995"/>
      <c r="AA56" s="3995"/>
      <c r="AB56" s="3995"/>
      <c r="AC56" s="3995"/>
      <c r="AD56" s="3995"/>
      <c r="AE56" s="3995"/>
      <c r="AF56" s="3995"/>
      <c r="AG56" s="3995"/>
      <c r="AH56" s="3995"/>
      <c r="AI56" s="3996"/>
      <c r="AJ56" s="3686"/>
      <c r="AK56" s="3686"/>
      <c r="AL56" s="3687"/>
      <c r="AM56" s="2527">
        <v>2</v>
      </c>
      <c r="AN56" s="2541"/>
      <c r="AO56" s="1067" t="str">
        <f>COUNTA(D55:K84)&amp;"科目　"&amp;COUNTA(L55:AI84)&amp;"行使用"</f>
        <v>0科目　0行使用</v>
      </c>
      <c r="AP56" s="619"/>
      <c r="AQ56" s="619"/>
      <c r="AR56" s="619"/>
      <c r="AS56" s="619"/>
      <c r="AT56" s="619"/>
      <c r="AU56" s="619"/>
      <c r="AV56" s="619"/>
    </row>
    <row r="57" spans="1:48" ht="17.100000000000001" customHeight="1">
      <c r="A57" s="3750"/>
      <c r="B57" s="3892"/>
      <c r="C57" s="1174"/>
      <c r="D57" s="3780"/>
      <c r="E57" s="3781"/>
      <c r="F57" s="3781"/>
      <c r="G57" s="3781"/>
      <c r="H57" s="3781"/>
      <c r="I57" s="3781"/>
      <c r="J57" s="3781"/>
      <c r="K57" s="3985"/>
      <c r="L57" s="3995"/>
      <c r="M57" s="3995"/>
      <c r="N57" s="3995"/>
      <c r="O57" s="3995"/>
      <c r="P57" s="3995"/>
      <c r="Q57" s="3995"/>
      <c r="R57" s="3995"/>
      <c r="S57" s="3995"/>
      <c r="T57" s="3995"/>
      <c r="U57" s="3995"/>
      <c r="V57" s="3995"/>
      <c r="W57" s="3995"/>
      <c r="X57" s="3995"/>
      <c r="Y57" s="3995"/>
      <c r="Z57" s="3995"/>
      <c r="AA57" s="3995"/>
      <c r="AB57" s="3995"/>
      <c r="AC57" s="3995"/>
      <c r="AD57" s="3995"/>
      <c r="AE57" s="3995"/>
      <c r="AF57" s="3995"/>
      <c r="AG57" s="3995"/>
      <c r="AH57" s="3995"/>
      <c r="AI57" s="3996"/>
      <c r="AJ57" s="3686"/>
      <c r="AK57" s="3686"/>
      <c r="AL57" s="3687"/>
      <c r="AM57" s="2527">
        <v>3</v>
      </c>
      <c r="AN57" s="2541"/>
      <c r="AO57" s="619"/>
      <c r="AP57" s="619"/>
      <c r="AQ57" s="2378"/>
      <c r="AR57" s="2378"/>
      <c r="AS57" s="2378"/>
      <c r="AT57" s="2378"/>
      <c r="AU57" s="2378"/>
      <c r="AV57" s="619"/>
    </row>
    <row r="58" spans="1:48" ht="17.100000000000001" customHeight="1">
      <c r="A58" s="3750"/>
      <c r="B58" s="3892"/>
      <c r="C58" s="1174"/>
      <c r="D58" s="3780"/>
      <c r="E58" s="3781"/>
      <c r="F58" s="3781"/>
      <c r="G58" s="3781"/>
      <c r="H58" s="3781"/>
      <c r="I58" s="3781"/>
      <c r="J58" s="3781"/>
      <c r="K58" s="3985"/>
      <c r="L58" s="3995"/>
      <c r="M58" s="3995"/>
      <c r="N58" s="3995"/>
      <c r="O58" s="3995"/>
      <c r="P58" s="3995"/>
      <c r="Q58" s="3995"/>
      <c r="R58" s="3995"/>
      <c r="S58" s="3995"/>
      <c r="T58" s="3995"/>
      <c r="U58" s="3995"/>
      <c r="V58" s="3995"/>
      <c r="W58" s="3995"/>
      <c r="X58" s="3995"/>
      <c r="Y58" s="3995"/>
      <c r="Z58" s="3995"/>
      <c r="AA58" s="3995"/>
      <c r="AB58" s="3995"/>
      <c r="AC58" s="3995"/>
      <c r="AD58" s="3995"/>
      <c r="AE58" s="3995"/>
      <c r="AF58" s="3995"/>
      <c r="AG58" s="3995"/>
      <c r="AH58" s="3995"/>
      <c r="AI58" s="3996"/>
      <c r="AJ58" s="3686"/>
      <c r="AK58" s="3686"/>
      <c r="AL58" s="3687"/>
      <c r="AM58" s="2527">
        <v>4</v>
      </c>
      <c r="AN58" s="2541"/>
      <c r="AO58" s="619"/>
      <c r="AP58" s="619"/>
      <c r="AQ58" s="2378"/>
      <c r="AR58" s="2378"/>
      <c r="AS58" s="2378"/>
      <c r="AT58" s="2378"/>
      <c r="AU58" s="2378"/>
      <c r="AV58" s="619"/>
    </row>
    <row r="59" spans="1:48" ht="17.100000000000001" customHeight="1">
      <c r="A59" s="3750"/>
      <c r="B59" s="3892"/>
      <c r="C59" s="1174"/>
      <c r="D59" s="3780"/>
      <c r="E59" s="3781"/>
      <c r="F59" s="3781"/>
      <c r="G59" s="3781"/>
      <c r="H59" s="3781"/>
      <c r="I59" s="3781"/>
      <c r="J59" s="3781"/>
      <c r="K59" s="3985"/>
      <c r="L59" s="3995"/>
      <c r="M59" s="3995"/>
      <c r="N59" s="3995"/>
      <c r="O59" s="3995"/>
      <c r="P59" s="3995"/>
      <c r="Q59" s="3995"/>
      <c r="R59" s="3995"/>
      <c r="S59" s="3995"/>
      <c r="T59" s="3995"/>
      <c r="U59" s="3995"/>
      <c r="V59" s="3995"/>
      <c r="W59" s="3995"/>
      <c r="X59" s="3995"/>
      <c r="Y59" s="3995"/>
      <c r="Z59" s="3995"/>
      <c r="AA59" s="3995"/>
      <c r="AB59" s="3995"/>
      <c r="AC59" s="3995"/>
      <c r="AD59" s="3995"/>
      <c r="AE59" s="3995"/>
      <c r="AF59" s="3995"/>
      <c r="AG59" s="3995"/>
      <c r="AH59" s="3995"/>
      <c r="AI59" s="3996"/>
      <c r="AJ59" s="3686"/>
      <c r="AK59" s="3686"/>
      <c r="AL59" s="3687"/>
      <c r="AM59" s="2527">
        <v>5</v>
      </c>
      <c r="AN59" s="2541"/>
      <c r="AO59" s="619"/>
      <c r="AP59" s="619"/>
      <c r="AQ59" s="2378"/>
      <c r="AR59" s="2378"/>
      <c r="AS59" s="2378"/>
      <c r="AT59" s="2378"/>
      <c r="AU59" s="2378"/>
      <c r="AV59" s="619"/>
    </row>
    <row r="60" spans="1:48" ht="17.100000000000001" customHeight="1">
      <c r="A60" s="3750"/>
      <c r="B60" s="3892"/>
      <c r="C60" s="1174"/>
      <c r="D60" s="3780"/>
      <c r="E60" s="3781"/>
      <c r="F60" s="3781"/>
      <c r="G60" s="3781"/>
      <c r="H60" s="3781"/>
      <c r="I60" s="3781"/>
      <c r="J60" s="3781"/>
      <c r="K60" s="3985"/>
      <c r="L60" s="3995"/>
      <c r="M60" s="3995"/>
      <c r="N60" s="3995"/>
      <c r="O60" s="3995"/>
      <c r="P60" s="3995"/>
      <c r="Q60" s="3995"/>
      <c r="R60" s="3995"/>
      <c r="S60" s="3995"/>
      <c r="T60" s="3995"/>
      <c r="U60" s="3995"/>
      <c r="V60" s="3995"/>
      <c r="W60" s="3995"/>
      <c r="X60" s="3995"/>
      <c r="Y60" s="3995"/>
      <c r="Z60" s="3995"/>
      <c r="AA60" s="3995"/>
      <c r="AB60" s="3995"/>
      <c r="AC60" s="3995"/>
      <c r="AD60" s="3995"/>
      <c r="AE60" s="3995"/>
      <c r="AF60" s="3995"/>
      <c r="AG60" s="3995"/>
      <c r="AH60" s="3995"/>
      <c r="AI60" s="3996"/>
      <c r="AJ60" s="3686"/>
      <c r="AK60" s="3686"/>
      <c r="AL60" s="3687"/>
      <c r="AM60" s="2527">
        <v>6</v>
      </c>
      <c r="AN60" s="2541"/>
      <c r="AO60" s="619"/>
      <c r="AP60" s="619"/>
      <c r="AQ60" s="2378"/>
      <c r="AR60" s="2378"/>
      <c r="AS60" s="2378"/>
      <c r="AT60" s="2378"/>
      <c r="AU60" s="2378"/>
      <c r="AV60" s="619"/>
    </row>
    <row r="61" spans="1:48" ht="17.100000000000001" customHeight="1">
      <c r="A61" s="3750"/>
      <c r="B61" s="3892"/>
      <c r="C61" s="1174"/>
      <c r="D61" s="3780"/>
      <c r="E61" s="3781"/>
      <c r="F61" s="3781"/>
      <c r="G61" s="3781"/>
      <c r="H61" s="3781"/>
      <c r="I61" s="3781"/>
      <c r="J61" s="3781"/>
      <c r="K61" s="3985"/>
      <c r="L61" s="3995"/>
      <c r="M61" s="3995"/>
      <c r="N61" s="3995"/>
      <c r="O61" s="3995"/>
      <c r="P61" s="3995"/>
      <c r="Q61" s="3995"/>
      <c r="R61" s="3995"/>
      <c r="S61" s="3995"/>
      <c r="T61" s="3995"/>
      <c r="U61" s="3995"/>
      <c r="V61" s="3995"/>
      <c r="W61" s="3995"/>
      <c r="X61" s="3995"/>
      <c r="Y61" s="3995"/>
      <c r="Z61" s="3995"/>
      <c r="AA61" s="3995"/>
      <c r="AB61" s="3995"/>
      <c r="AC61" s="3995"/>
      <c r="AD61" s="3995"/>
      <c r="AE61" s="3995"/>
      <c r="AF61" s="3995"/>
      <c r="AG61" s="3995"/>
      <c r="AH61" s="3995"/>
      <c r="AI61" s="3996"/>
      <c r="AJ61" s="3686"/>
      <c r="AK61" s="3686"/>
      <c r="AL61" s="3687"/>
      <c r="AM61" s="2528">
        <v>7</v>
      </c>
      <c r="AN61" s="2550" t="s">
        <v>1121</v>
      </c>
      <c r="AO61" s="619"/>
      <c r="AP61" s="619"/>
      <c r="AQ61" s="2378"/>
      <c r="AR61" s="2378"/>
      <c r="AS61" s="2378"/>
      <c r="AT61" s="2378"/>
      <c r="AU61" s="2378"/>
      <c r="AV61" s="619"/>
    </row>
    <row r="62" spans="1:48" ht="17.100000000000001" hidden="1" customHeight="1">
      <c r="A62" s="3750"/>
      <c r="B62" s="3892"/>
      <c r="C62" s="1174"/>
      <c r="D62" s="3780"/>
      <c r="E62" s="3781"/>
      <c r="F62" s="3781"/>
      <c r="G62" s="3781"/>
      <c r="H62" s="3781"/>
      <c r="I62" s="3781"/>
      <c r="J62" s="3781"/>
      <c r="K62" s="3985"/>
      <c r="L62" s="3995"/>
      <c r="M62" s="3995"/>
      <c r="N62" s="3995"/>
      <c r="O62" s="3995"/>
      <c r="P62" s="3995"/>
      <c r="Q62" s="3995"/>
      <c r="R62" s="3995"/>
      <c r="S62" s="3995"/>
      <c r="T62" s="3995"/>
      <c r="U62" s="3995"/>
      <c r="V62" s="3995"/>
      <c r="W62" s="3995"/>
      <c r="X62" s="3995"/>
      <c r="Y62" s="3995"/>
      <c r="Z62" s="3995"/>
      <c r="AA62" s="3995"/>
      <c r="AB62" s="3995"/>
      <c r="AC62" s="3995"/>
      <c r="AD62" s="3995"/>
      <c r="AE62" s="3995"/>
      <c r="AF62" s="3995"/>
      <c r="AG62" s="3995"/>
      <c r="AH62" s="3995"/>
      <c r="AI62" s="3996"/>
      <c r="AJ62" s="3686"/>
      <c r="AK62" s="3686"/>
      <c r="AL62" s="3687"/>
      <c r="AM62" s="2527">
        <v>8</v>
      </c>
      <c r="AN62" s="2541"/>
      <c r="AO62" s="619"/>
      <c r="AP62" s="619"/>
      <c r="AQ62" s="2378"/>
      <c r="AR62" s="2378"/>
      <c r="AS62" s="2378"/>
      <c r="AT62" s="2378"/>
      <c r="AU62" s="2378"/>
      <c r="AV62" s="619"/>
    </row>
    <row r="63" spans="1:48" ht="17.100000000000001" hidden="1" customHeight="1">
      <c r="A63" s="3750"/>
      <c r="B63" s="3892"/>
      <c r="C63" s="1174"/>
      <c r="D63" s="3780"/>
      <c r="E63" s="3781"/>
      <c r="F63" s="3781"/>
      <c r="G63" s="3781"/>
      <c r="H63" s="3781"/>
      <c r="I63" s="3781"/>
      <c r="J63" s="3781"/>
      <c r="K63" s="3985"/>
      <c r="L63" s="3995"/>
      <c r="M63" s="3995"/>
      <c r="N63" s="3995"/>
      <c r="O63" s="3995"/>
      <c r="P63" s="3995"/>
      <c r="Q63" s="3995"/>
      <c r="R63" s="3995"/>
      <c r="S63" s="3995"/>
      <c r="T63" s="3995"/>
      <c r="U63" s="3995"/>
      <c r="V63" s="3995"/>
      <c r="W63" s="3995"/>
      <c r="X63" s="3995"/>
      <c r="Y63" s="3995"/>
      <c r="Z63" s="3995"/>
      <c r="AA63" s="3995"/>
      <c r="AB63" s="3995"/>
      <c r="AC63" s="3995"/>
      <c r="AD63" s="3995"/>
      <c r="AE63" s="3995"/>
      <c r="AF63" s="3995"/>
      <c r="AG63" s="3995"/>
      <c r="AH63" s="3995"/>
      <c r="AI63" s="3996"/>
      <c r="AJ63" s="3686"/>
      <c r="AK63" s="3686"/>
      <c r="AL63" s="3687"/>
      <c r="AM63" s="2527">
        <v>9</v>
      </c>
      <c r="AN63" s="2541"/>
      <c r="AO63" s="619"/>
      <c r="AP63" s="619"/>
      <c r="AQ63" s="2378"/>
      <c r="AR63" s="2378"/>
      <c r="AS63" s="2378"/>
      <c r="AT63" s="2378"/>
      <c r="AU63" s="2378"/>
      <c r="AV63" s="619"/>
    </row>
    <row r="64" spans="1:48" ht="17.100000000000001" hidden="1" customHeight="1">
      <c r="A64" s="3750"/>
      <c r="B64" s="3892"/>
      <c r="C64" s="1174"/>
      <c r="D64" s="3780"/>
      <c r="E64" s="3781"/>
      <c r="F64" s="3781"/>
      <c r="G64" s="3781"/>
      <c r="H64" s="3781"/>
      <c r="I64" s="3781"/>
      <c r="J64" s="3781"/>
      <c r="K64" s="3985"/>
      <c r="L64" s="3995"/>
      <c r="M64" s="3995"/>
      <c r="N64" s="3995"/>
      <c r="O64" s="3995"/>
      <c r="P64" s="3995"/>
      <c r="Q64" s="3995"/>
      <c r="R64" s="3995"/>
      <c r="S64" s="3995"/>
      <c r="T64" s="3995"/>
      <c r="U64" s="3995"/>
      <c r="V64" s="3995"/>
      <c r="W64" s="3995"/>
      <c r="X64" s="3995"/>
      <c r="Y64" s="3995"/>
      <c r="Z64" s="3995"/>
      <c r="AA64" s="3995"/>
      <c r="AB64" s="3995"/>
      <c r="AC64" s="3995"/>
      <c r="AD64" s="3995"/>
      <c r="AE64" s="3995"/>
      <c r="AF64" s="3995"/>
      <c r="AG64" s="3995"/>
      <c r="AH64" s="3995"/>
      <c r="AI64" s="3996"/>
      <c r="AJ64" s="3686"/>
      <c r="AK64" s="3686"/>
      <c r="AL64" s="3687"/>
      <c r="AM64" s="2527">
        <v>10</v>
      </c>
      <c r="AN64" s="2541"/>
      <c r="AO64" s="619"/>
      <c r="AP64" s="619"/>
      <c r="AQ64" s="2378"/>
      <c r="AR64" s="2378"/>
      <c r="AS64" s="2378"/>
      <c r="AT64" s="2378"/>
      <c r="AU64" s="2378"/>
      <c r="AV64" s="619"/>
    </row>
    <row r="65" spans="1:48" ht="17.100000000000001" hidden="1" customHeight="1">
      <c r="A65" s="3750"/>
      <c r="B65" s="3892"/>
      <c r="C65" s="1174"/>
      <c r="D65" s="3780"/>
      <c r="E65" s="3781"/>
      <c r="F65" s="3781"/>
      <c r="G65" s="3781"/>
      <c r="H65" s="3781"/>
      <c r="I65" s="3781"/>
      <c r="J65" s="3781"/>
      <c r="K65" s="3985"/>
      <c r="L65" s="3995"/>
      <c r="M65" s="3995"/>
      <c r="N65" s="3995"/>
      <c r="O65" s="3995"/>
      <c r="P65" s="3995"/>
      <c r="Q65" s="3995"/>
      <c r="R65" s="3995"/>
      <c r="S65" s="3995"/>
      <c r="T65" s="3995"/>
      <c r="U65" s="3995"/>
      <c r="V65" s="3995"/>
      <c r="W65" s="3995"/>
      <c r="X65" s="3995"/>
      <c r="Y65" s="3995"/>
      <c r="Z65" s="3995"/>
      <c r="AA65" s="3995"/>
      <c r="AB65" s="3995"/>
      <c r="AC65" s="3995"/>
      <c r="AD65" s="3995"/>
      <c r="AE65" s="3995"/>
      <c r="AF65" s="3995"/>
      <c r="AG65" s="3995"/>
      <c r="AH65" s="3995"/>
      <c r="AI65" s="3996"/>
      <c r="AJ65" s="3686"/>
      <c r="AK65" s="3686"/>
      <c r="AL65" s="3687"/>
      <c r="AM65" s="2527">
        <v>11</v>
      </c>
      <c r="AN65" s="2541"/>
      <c r="AO65" s="619"/>
      <c r="AP65" s="619"/>
      <c r="AQ65" s="2378"/>
      <c r="AR65" s="2378"/>
      <c r="AS65" s="2378"/>
      <c r="AT65" s="2378"/>
      <c r="AU65" s="2378"/>
      <c r="AV65" s="619"/>
    </row>
    <row r="66" spans="1:48" ht="17.100000000000001" hidden="1" customHeight="1">
      <c r="A66" s="3750"/>
      <c r="B66" s="3892"/>
      <c r="C66" s="1174"/>
      <c r="D66" s="3780"/>
      <c r="E66" s="3781"/>
      <c r="F66" s="3781"/>
      <c r="G66" s="3781"/>
      <c r="H66" s="3781"/>
      <c r="I66" s="3781"/>
      <c r="J66" s="3781"/>
      <c r="K66" s="3985"/>
      <c r="L66" s="3995"/>
      <c r="M66" s="3995"/>
      <c r="N66" s="3995"/>
      <c r="O66" s="3995"/>
      <c r="P66" s="3995"/>
      <c r="Q66" s="3995"/>
      <c r="R66" s="3995"/>
      <c r="S66" s="3995"/>
      <c r="T66" s="3995"/>
      <c r="U66" s="3995"/>
      <c r="V66" s="3995"/>
      <c r="W66" s="3995"/>
      <c r="X66" s="3995"/>
      <c r="Y66" s="3995"/>
      <c r="Z66" s="3995"/>
      <c r="AA66" s="3995"/>
      <c r="AB66" s="3995"/>
      <c r="AC66" s="3995"/>
      <c r="AD66" s="3995"/>
      <c r="AE66" s="3995"/>
      <c r="AF66" s="3995"/>
      <c r="AG66" s="3995"/>
      <c r="AH66" s="3995"/>
      <c r="AI66" s="3996"/>
      <c r="AJ66" s="3686"/>
      <c r="AK66" s="3686"/>
      <c r="AL66" s="3687"/>
      <c r="AM66" s="2527">
        <v>12</v>
      </c>
      <c r="AN66" s="2541"/>
      <c r="AO66" s="619"/>
      <c r="AP66" s="619"/>
      <c r="AQ66" s="2378"/>
      <c r="AR66" s="2378"/>
      <c r="AS66" s="2378"/>
      <c r="AT66" s="2378"/>
      <c r="AU66" s="2378"/>
      <c r="AV66" s="619"/>
    </row>
    <row r="67" spans="1:48" ht="17.100000000000001" hidden="1" customHeight="1">
      <c r="A67" s="3750"/>
      <c r="B67" s="3892"/>
      <c r="C67" s="1174"/>
      <c r="D67" s="3780"/>
      <c r="E67" s="3781"/>
      <c r="F67" s="3781"/>
      <c r="G67" s="3781"/>
      <c r="H67" s="3781"/>
      <c r="I67" s="3781"/>
      <c r="J67" s="3781"/>
      <c r="K67" s="3985"/>
      <c r="L67" s="3995"/>
      <c r="M67" s="3995"/>
      <c r="N67" s="3995"/>
      <c r="O67" s="3995"/>
      <c r="P67" s="3995"/>
      <c r="Q67" s="3995"/>
      <c r="R67" s="3995"/>
      <c r="S67" s="3995"/>
      <c r="T67" s="3995"/>
      <c r="U67" s="3995"/>
      <c r="V67" s="3995"/>
      <c r="W67" s="3995"/>
      <c r="X67" s="3995"/>
      <c r="Y67" s="3995"/>
      <c r="Z67" s="3995"/>
      <c r="AA67" s="3995"/>
      <c r="AB67" s="3995"/>
      <c r="AC67" s="3995"/>
      <c r="AD67" s="3995"/>
      <c r="AE67" s="3995"/>
      <c r="AF67" s="3995"/>
      <c r="AG67" s="3995"/>
      <c r="AH67" s="3995"/>
      <c r="AI67" s="3996"/>
      <c r="AJ67" s="3686"/>
      <c r="AK67" s="3686"/>
      <c r="AL67" s="3687"/>
      <c r="AM67" s="2527">
        <v>13</v>
      </c>
      <c r="AN67" s="2550"/>
      <c r="AO67" s="619"/>
      <c r="AP67" s="619"/>
      <c r="AQ67" s="2378"/>
      <c r="AR67" s="2378"/>
      <c r="AS67" s="2378"/>
      <c r="AT67" s="2378"/>
      <c r="AU67" s="2378"/>
      <c r="AV67" s="619"/>
    </row>
    <row r="68" spans="1:48" ht="17.100000000000001" hidden="1" customHeight="1">
      <c r="A68" s="3750"/>
      <c r="B68" s="3892"/>
      <c r="C68" s="1174"/>
      <c r="D68" s="3780"/>
      <c r="E68" s="3781"/>
      <c r="F68" s="3781"/>
      <c r="G68" s="3781"/>
      <c r="H68" s="3781"/>
      <c r="I68" s="3781"/>
      <c r="J68" s="3781"/>
      <c r="K68" s="3985"/>
      <c r="L68" s="3995"/>
      <c r="M68" s="3995"/>
      <c r="N68" s="3995"/>
      <c r="O68" s="3995"/>
      <c r="P68" s="3995"/>
      <c r="Q68" s="3995"/>
      <c r="R68" s="3995"/>
      <c r="S68" s="3995"/>
      <c r="T68" s="3995"/>
      <c r="U68" s="3995"/>
      <c r="V68" s="3995"/>
      <c r="W68" s="3995"/>
      <c r="X68" s="3995"/>
      <c r="Y68" s="3995"/>
      <c r="Z68" s="3995"/>
      <c r="AA68" s="3995"/>
      <c r="AB68" s="3995"/>
      <c r="AC68" s="3995"/>
      <c r="AD68" s="3995"/>
      <c r="AE68" s="3995"/>
      <c r="AF68" s="3995"/>
      <c r="AG68" s="3995"/>
      <c r="AH68" s="3995"/>
      <c r="AI68" s="3996"/>
      <c r="AJ68" s="3686"/>
      <c r="AK68" s="3686"/>
      <c r="AL68" s="3687"/>
      <c r="AM68" s="2527">
        <v>14</v>
      </c>
      <c r="AN68" s="2541"/>
      <c r="AO68" s="619"/>
      <c r="AP68" s="619"/>
      <c r="AQ68" s="2378"/>
      <c r="AR68" s="2378"/>
      <c r="AS68" s="2378"/>
      <c r="AT68" s="2378"/>
      <c r="AU68" s="2378"/>
      <c r="AV68" s="619"/>
    </row>
    <row r="69" spans="1:48" ht="17.100000000000001" hidden="1" customHeight="1">
      <c r="A69" s="3750"/>
      <c r="B69" s="3892"/>
      <c r="C69" s="1174"/>
      <c r="D69" s="3780"/>
      <c r="E69" s="3781"/>
      <c r="F69" s="3781"/>
      <c r="G69" s="3781"/>
      <c r="H69" s="3781"/>
      <c r="I69" s="3781"/>
      <c r="J69" s="3781"/>
      <c r="K69" s="3985"/>
      <c r="L69" s="3995"/>
      <c r="M69" s="3995"/>
      <c r="N69" s="3995"/>
      <c r="O69" s="3995"/>
      <c r="P69" s="3995"/>
      <c r="Q69" s="3995"/>
      <c r="R69" s="3995"/>
      <c r="S69" s="3995"/>
      <c r="T69" s="3995"/>
      <c r="U69" s="3995"/>
      <c r="V69" s="3995"/>
      <c r="W69" s="3995"/>
      <c r="X69" s="3995"/>
      <c r="Y69" s="3995"/>
      <c r="Z69" s="3995"/>
      <c r="AA69" s="3995"/>
      <c r="AB69" s="3995"/>
      <c r="AC69" s="3995"/>
      <c r="AD69" s="3995"/>
      <c r="AE69" s="3995"/>
      <c r="AF69" s="3995"/>
      <c r="AG69" s="3995"/>
      <c r="AH69" s="3995"/>
      <c r="AI69" s="3996"/>
      <c r="AJ69" s="3686"/>
      <c r="AK69" s="3686"/>
      <c r="AL69" s="3687"/>
      <c r="AM69" s="2527">
        <v>15</v>
      </c>
      <c r="AN69" s="2541"/>
      <c r="AO69" s="619"/>
      <c r="AP69" s="619"/>
      <c r="AQ69" s="2378"/>
      <c r="AR69" s="2378"/>
      <c r="AS69" s="2378"/>
      <c r="AT69" s="2378"/>
      <c r="AU69" s="2378"/>
      <c r="AV69" s="619"/>
    </row>
    <row r="70" spans="1:48" ht="17.100000000000001" hidden="1" customHeight="1">
      <c r="A70" s="3750"/>
      <c r="B70" s="3892"/>
      <c r="C70" s="1174"/>
      <c r="D70" s="3780"/>
      <c r="E70" s="3781"/>
      <c r="F70" s="3781"/>
      <c r="G70" s="3781"/>
      <c r="H70" s="3781"/>
      <c r="I70" s="3781"/>
      <c r="J70" s="3781"/>
      <c r="K70" s="3985"/>
      <c r="L70" s="3995"/>
      <c r="M70" s="3995"/>
      <c r="N70" s="3995"/>
      <c r="O70" s="3995"/>
      <c r="P70" s="3995"/>
      <c r="Q70" s="3995"/>
      <c r="R70" s="3995"/>
      <c r="S70" s="3995"/>
      <c r="T70" s="3995"/>
      <c r="U70" s="3995"/>
      <c r="V70" s="3995"/>
      <c r="W70" s="3995"/>
      <c r="X70" s="3995"/>
      <c r="Y70" s="3995"/>
      <c r="Z70" s="3995"/>
      <c r="AA70" s="3995"/>
      <c r="AB70" s="3995"/>
      <c r="AC70" s="3995"/>
      <c r="AD70" s="3995"/>
      <c r="AE70" s="3995"/>
      <c r="AF70" s="3995"/>
      <c r="AG70" s="3995"/>
      <c r="AH70" s="3995"/>
      <c r="AI70" s="3996"/>
      <c r="AJ70" s="3686"/>
      <c r="AK70" s="3686"/>
      <c r="AL70" s="3687"/>
      <c r="AM70" s="2527">
        <v>16</v>
      </c>
      <c r="AN70" s="2541"/>
      <c r="AO70" s="619"/>
      <c r="AP70" s="619"/>
      <c r="AQ70" s="2378"/>
      <c r="AR70" s="2378"/>
      <c r="AS70" s="2378"/>
      <c r="AT70" s="2378"/>
      <c r="AU70" s="2378"/>
      <c r="AV70" s="619"/>
    </row>
    <row r="71" spans="1:48" ht="17.100000000000001" hidden="1" customHeight="1">
      <c r="A71" s="3750"/>
      <c r="B71" s="3892"/>
      <c r="C71" s="1174"/>
      <c r="D71" s="3780"/>
      <c r="E71" s="3781"/>
      <c r="F71" s="3781"/>
      <c r="G71" s="3781"/>
      <c r="H71" s="3781"/>
      <c r="I71" s="3781"/>
      <c r="J71" s="3781"/>
      <c r="K71" s="3985"/>
      <c r="L71" s="3995"/>
      <c r="M71" s="3995"/>
      <c r="N71" s="3995"/>
      <c r="O71" s="3995"/>
      <c r="P71" s="3995"/>
      <c r="Q71" s="3995"/>
      <c r="R71" s="3995"/>
      <c r="S71" s="3995"/>
      <c r="T71" s="3995"/>
      <c r="U71" s="3995"/>
      <c r="V71" s="3995"/>
      <c r="W71" s="3995"/>
      <c r="X71" s="3995"/>
      <c r="Y71" s="3995"/>
      <c r="Z71" s="3995"/>
      <c r="AA71" s="3995"/>
      <c r="AB71" s="3995"/>
      <c r="AC71" s="3995"/>
      <c r="AD71" s="3995"/>
      <c r="AE71" s="3995"/>
      <c r="AF71" s="3995"/>
      <c r="AG71" s="3995"/>
      <c r="AH71" s="3995"/>
      <c r="AI71" s="3996"/>
      <c r="AJ71" s="3686"/>
      <c r="AK71" s="3686"/>
      <c r="AL71" s="3687"/>
      <c r="AM71" s="2527">
        <v>17</v>
      </c>
      <c r="AN71" s="2541"/>
      <c r="AO71" s="619"/>
      <c r="AP71" s="619"/>
      <c r="AQ71" s="2378"/>
      <c r="AR71" s="2378"/>
      <c r="AS71" s="2378"/>
      <c r="AT71" s="2378"/>
      <c r="AU71" s="2378"/>
      <c r="AV71" s="619"/>
    </row>
    <row r="72" spans="1:48" ht="17.100000000000001" hidden="1" customHeight="1">
      <c r="A72" s="3750"/>
      <c r="B72" s="3892"/>
      <c r="C72" s="1174"/>
      <c r="D72" s="3780"/>
      <c r="E72" s="3781"/>
      <c r="F72" s="3781"/>
      <c r="G72" s="3781"/>
      <c r="H72" s="3781"/>
      <c r="I72" s="3781"/>
      <c r="J72" s="3781"/>
      <c r="K72" s="3985"/>
      <c r="L72" s="3995"/>
      <c r="M72" s="3995"/>
      <c r="N72" s="3995"/>
      <c r="O72" s="3995"/>
      <c r="P72" s="3995"/>
      <c r="Q72" s="3995"/>
      <c r="R72" s="3995"/>
      <c r="S72" s="3995"/>
      <c r="T72" s="3995"/>
      <c r="U72" s="3995"/>
      <c r="V72" s="3995"/>
      <c r="W72" s="3995"/>
      <c r="X72" s="3995"/>
      <c r="Y72" s="3995"/>
      <c r="Z72" s="3995"/>
      <c r="AA72" s="3995"/>
      <c r="AB72" s="3995"/>
      <c r="AC72" s="3995"/>
      <c r="AD72" s="3995"/>
      <c r="AE72" s="3995"/>
      <c r="AF72" s="3995"/>
      <c r="AG72" s="3995"/>
      <c r="AH72" s="3995"/>
      <c r="AI72" s="3996"/>
      <c r="AJ72" s="3686"/>
      <c r="AK72" s="3686"/>
      <c r="AL72" s="3687"/>
      <c r="AM72" s="2527">
        <v>18</v>
      </c>
      <c r="AN72" s="2541"/>
      <c r="AO72" s="619"/>
      <c r="AP72" s="619"/>
      <c r="AQ72" s="2378"/>
      <c r="AR72" s="2378"/>
      <c r="AS72" s="2378"/>
      <c r="AT72" s="2378"/>
      <c r="AU72" s="2378"/>
      <c r="AV72" s="619"/>
    </row>
    <row r="73" spans="1:48" ht="17.100000000000001" hidden="1" customHeight="1">
      <c r="A73" s="3750"/>
      <c r="B73" s="3892"/>
      <c r="C73" s="1174"/>
      <c r="D73" s="3780"/>
      <c r="E73" s="3781"/>
      <c r="F73" s="3781"/>
      <c r="G73" s="3781"/>
      <c r="H73" s="3781"/>
      <c r="I73" s="3781"/>
      <c r="J73" s="3781"/>
      <c r="K73" s="3985"/>
      <c r="L73" s="3995"/>
      <c r="M73" s="3995"/>
      <c r="N73" s="3995"/>
      <c r="O73" s="3995"/>
      <c r="P73" s="3995"/>
      <c r="Q73" s="3995"/>
      <c r="R73" s="3995"/>
      <c r="S73" s="3995"/>
      <c r="T73" s="3995"/>
      <c r="U73" s="3995"/>
      <c r="V73" s="3995"/>
      <c r="W73" s="3995"/>
      <c r="X73" s="3995"/>
      <c r="Y73" s="3995"/>
      <c r="Z73" s="3995"/>
      <c r="AA73" s="3995"/>
      <c r="AB73" s="3995"/>
      <c r="AC73" s="3995"/>
      <c r="AD73" s="3995"/>
      <c r="AE73" s="3995"/>
      <c r="AF73" s="3995"/>
      <c r="AG73" s="3995"/>
      <c r="AH73" s="3995"/>
      <c r="AI73" s="3996"/>
      <c r="AJ73" s="3686"/>
      <c r="AK73" s="3686"/>
      <c r="AL73" s="3687"/>
      <c r="AM73" s="2527">
        <v>19</v>
      </c>
      <c r="AN73" s="2541"/>
      <c r="AO73" s="619"/>
      <c r="AP73" s="619"/>
      <c r="AQ73" s="2378"/>
      <c r="AR73" s="2378"/>
      <c r="AS73" s="2378"/>
      <c r="AT73" s="2378"/>
      <c r="AU73" s="2378"/>
      <c r="AV73" s="619"/>
    </row>
    <row r="74" spans="1:48" ht="17.100000000000001" hidden="1" customHeight="1">
      <c r="A74" s="3750"/>
      <c r="B74" s="3892"/>
      <c r="C74" s="1174"/>
      <c r="D74" s="3780"/>
      <c r="E74" s="3781"/>
      <c r="F74" s="3781"/>
      <c r="G74" s="3781"/>
      <c r="H74" s="3781"/>
      <c r="I74" s="3781"/>
      <c r="J74" s="3781"/>
      <c r="K74" s="3985"/>
      <c r="L74" s="3995"/>
      <c r="M74" s="3995"/>
      <c r="N74" s="3995"/>
      <c r="O74" s="3995"/>
      <c r="P74" s="3995"/>
      <c r="Q74" s="3995"/>
      <c r="R74" s="3995"/>
      <c r="S74" s="3995"/>
      <c r="T74" s="3995"/>
      <c r="U74" s="3995"/>
      <c r="V74" s="3995"/>
      <c r="W74" s="3995"/>
      <c r="X74" s="3995"/>
      <c r="Y74" s="3995"/>
      <c r="Z74" s="3995"/>
      <c r="AA74" s="3995"/>
      <c r="AB74" s="3995"/>
      <c r="AC74" s="3995"/>
      <c r="AD74" s="3995"/>
      <c r="AE74" s="3995"/>
      <c r="AF74" s="3995"/>
      <c r="AG74" s="3995"/>
      <c r="AH74" s="3995"/>
      <c r="AI74" s="3996"/>
      <c r="AJ74" s="3686"/>
      <c r="AK74" s="3686"/>
      <c r="AL74" s="3687"/>
      <c r="AM74" s="2527">
        <v>20</v>
      </c>
      <c r="AN74" s="2541"/>
      <c r="AO74" s="619"/>
      <c r="AP74" s="619"/>
      <c r="AQ74" s="2378"/>
      <c r="AR74" s="2378"/>
      <c r="AS74" s="2378"/>
      <c r="AT74" s="2378"/>
      <c r="AU74" s="2378"/>
      <c r="AV74" s="619"/>
    </row>
    <row r="75" spans="1:48" ht="17.100000000000001" hidden="1" customHeight="1">
      <c r="A75" s="3750"/>
      <c r="B75" s="3892"/>
      <c r="C75" s="1174"/>
      <c r="D75" s="3780"/>
      <c r="E75" s="3781"/>
      <c r="F75" s="3781"/>
      <c r="G75" s="3781"/>
      <c r="H75" s="3781"/>
      <c r="I75" s="3781"/>
      <c r="J75" s="3781"/>
      <c r="K75" s="398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6"/>
      <c r="AJ75" s="3686"/>
      <c r="AK75" s="3686"/>
      <c r="AL75" s="3687"/>
      <c r="AM75" s="2527">
        <v>21</v>
      </c>
      <c r="AN75" s="2541"/>
      <c r="AO75" s="619"/>
      <c r="AP75" s="619"/>
      <c r="AQ75" s="2378"/>
      <c r="AR75" s="2378"/>
      <c r="AS75" s="2378"/>
      <c r="AT75" s="2378"/>
      <c r="AU75" s="2378"/>
      <c r="AV75" s="619"/>
    </row>
    <row r="76" spans="1:48" ht="17.100000000000001" hidden="1" customHeight="1">
      <c r="A76" s="3750"/>
      <c r="B76" s="3892"/>
      <c r="C76" s="1174"/>
      <c r="D76" s="3780"/>
      <c r="E76" s="3781"/>
      <c r="F76" s="3781"/>
      <c r="G76" s="3781"/>
      <c r="H76" s="3781"/>
      <c r="I76" s="3781"/>
      <c r="J76" s="3781"/>
      <c r="K76" s="3985"/>
      <c r="L76" s="3995"/>
      <c r="M76" s="3995"/>
      <c r="N76" s="3995"/>
      <c r="O76" s="3995"/>
      <c r="P76" s="3995"/>
      <c r="Q76" s="3995"/>
      <c r="R76" s="3995"/>
      <c r="S76" s="3995"/>
      <c r="T76" s="3995"/>
      <c r="U76" s="3995"/>
      <c r="V76" s="3995"/>
      <c r="W76" s="3995"/>
      <c r="X76" s="3995"/>
      <c r="Y76" s="3995"/>
      <c r="Z76" s="3995"/>
      <c r="AA76" s="3995"/>
      <c r="AB76" s="3995"/>
      <c r="AC76" s="3995"/>
      <c r="AD76" s="3995"/>
      <c r="AE76" s="3995"/>
      <c r="AF76" s="3995"/>
      <c r="AG76" s="3995"/>
      <c r="AH76" s="3995"/>
      <c r="AI76" s="3996"/>
      <c r="AJ76" s="3686"/>
      <c r="AK76" s="3686"/>
      <c r="AL76" s="3687"/>
      <c r="AM76" s="2527">
        <v>22</v>
      </c>
      <c r="AN76" s="2541"/>
      <c r="AO76" s="619"/>
      <c r="AP76" s="619"/>
      <c r="AQ76" s="2378"/>
      <c r="AR76" s="2378"/>
      <c r="AS76" s="2378"/>
      <c r="AT76" s="2378"/>
      <c r="AU76" s="2378"/>
      <c r="AV76" s="619"/>
    </row>
    <row r="77" spans="1:48" ht="17.100000000000001" hidden="1" customHeight="1">
      <c r="A77" s="3750"/>
      <c r="B77" s="3892"/>
      <c r="C77" s="1174"/>
      <c r="D77" s="3780"/>
      <c r="E77" s="3781"/>
      <c r="F77" s="3781"/>
      <c r="G77" s="3781"/>
      <c r="H77" s="3781"/>
      <c r="I77" s="3781"/>
      <c r="J77" s="3781"/>
      <c r="K77" s="3985"/>
      <c r="L77" s="3995"/>
      <c r="M77" s="3995"/>
      <c r="N77" s="3995"/>
      <c r="O77" s="3995"/>
      <c r="P77" s="3995"/>
      <c r="Q77" s="3995"/>
      <c r="R77" s="3995"/>
      <c r="S77" s="3995"/>
      <c r="T77" s="3995"/>
      <c r="U77" s="3995"/>
      <c r="V77" s="3995"/>
      <c r="W77" s="3995"/>
      <c r="X77" s="3995"/>
      <c r="Y77" s="3995"/>
      <c r="Z77" s="3995"/>
      <c r="AA77" s="3995"/>
      <c r="AB77" s="3995"/>
      <c r="AC77" s="3995"/>
      <c r="AD77" s="3995"/>
      <c r="AE77" s="3995"/>
      <c r="AF77" s="3995"/>
      <c r="AG77" s="3995"/>
      <c r="AH77" s="3995"/>
      <c r="AI77" s="3996"/>
      <c r="AJ77" s="3686"/>
      <c r="AK77" s="3686"/>
      <c r="AL77" s="3687"/>
      <c r="AM77" s="2527">
        <v>23</v>
      </c>
      <c r="AN77" s="2541"/>
      <c r="AO77" s="619"/>
      <c r="AP77" s="619"/>
      <c r="AQ77" s="2378"/>
      <c r="AR77" s="2378"/>
      <c r="AS77" s="2378"/>
      <c r="AT77" s="2378"/>
      <c r="AU77" s="2378"/>
      <c r="AV77" s="619"/>
    </row>
    <row r="78" spans="1:48" ht="17.100000000000001" hidden="1" customHeight="1">
      <c r="A78" s="3750"/>
      <c r="B78" s="3892"/>
      <c r="C78" s="1174"/>
      <c r="D78" s="3780"/>
      <c r="E78" s="3781"/>
      <c r="F78" s="3781"/>
      <c r="G78" s="3781"/>
      <c r="H78" s="3781"/>
      <c r="I78" s="3781"/>
      <c r="J78" s="3781"/>
      <c r="K78" s="3985"/>
      <c r="L78" s="3995"/>
      <c r="M78" s="3995"/>
      <c r="N78" s="3995"/>
      <c r="O78" s="3995"/>
      <c r="P78" s="3995"/>
      <c r="Q78" s="3995"/>
      <c r="R78" s="3995"/>
      <c r="S78" s="3995"/>
      <c r="T78" s="3995"/>
      <c r="U78" s="3995"/>
      <c r="V78" s="3995"/>
      <c r="W78" s="3995"/>
      <c r="X78" s="3995"/>
      <c r="Y78" s="3995"/>
      <c r="Z78" s="3995"/>
      <c r="AA78" s="3995"/>
      <c r="AB78" s="3995"/>
      <c r="AC78" s="3995"/>
      <c r="AD78" s="3995"/>
      <c r="AE78" s="3995"/>
      <c r="AF78" s="3995"/>
      <c r="AG78" s="3995"/>
      <c r="AH78" s="3995"/>
      <c r="AI78" s="3996"/>
      <c r="AJ78" s="3686"/>
      <c r="AK78" s="3686"/>
      <c r="AL78" s="3687"/>
      <c r="AM78" s="2527">
        <v>24</v>
      </c>
      <c r="AN78" s="2541"/>
      <c r="AO78" s="619"/>
      <c r="AP78" s="619"/>
      <c r="AQ78" s="2378"/>
      <c r="AR78" s="2378"/>
      <c r="AS78" s="2378"/>
      <c r="AT78" s="2378"/>
      <c r="AU78" s="2378"/>
      <c r="AV78" s="619"/>
    </row>
    <row r="79" spans="1:48" ht="17.100000000000001" hidden="1" customHeight="1">
      <c r="A79" s="3750"/>
      <c r="B79" s="3892"/>
      <c r="C79" s="1174"/>
      <c r="D79" s="3780"/>
      <c r="E79" s="3781"/>
      <c r="F79" s="3781"/>
      <c r="G79" s="3781"/>
      <c r="H79" s="3781"/>
      <c r="I79" s="3781"/>
      <c r="J79" s="3781"/>
      <c r="K79" s="3985"/>
      <c r="L79" s="3995"/>
      <c r="M79" s="3995"/>
      <c r="N79" s="3995"/>
      <c r="O79" s="3995"/>
      <c r="P79" s="3995"/>
      <c r="Q79" s="3995"/>
      <c r="R79" s="3995"/>
      <c r="S79" s="3995"/>
      <c r="T79" s="3995"/>
      <c r="U79" s="3995"/>
      <c r="V79" s="3995"/>
      <c r="W79" s="3995"/>
      <c r="X79" s="3995"/>
      <c r="Y79" s="3995"/>
      <c r="Z79" s="3995"/>
      <c r="AA79" s="3995"/>
      <c r="AB79" s="3995"/>
      <c r="AC79" s="3995"/>
      <c r="AD79" s="3995"/>
      <c r="AE79" s="3995"/>
      <c r="AF79" s="3995"/>
      <c r="AG79" s="3995"/>
      <c r="AH79" s="3995"/>
      <c r="AI79" s="3996"/>
      <c r="AJ79" s="3686"/>
      <c r="AK79" s="3686"/>
      <c r="AL79" s="3687"/>
      <c r="AM79" s="2527">
        <v>25</v>
      </c>
      <c r="AN79" s="2541"/>
      <c r="AO79" s="619"/>
      <c r="AP79" s="619"/>
      <c r="AQ79" s="2378"/>
      <c r="AR79" s="2378"/>
      <c r="AS79" s="2378"/>
      <c r="AT79" s="2378"/>
      <c r="AU79" s="2378"/>
      <c r="AV79" s="619"/>
    </row>
    <row r="80" spans="1:48" ht="17.100000000000001" hidden="1" customHeight="1">
      <c r="A80" s="3750"/>
      <c r="B80" s="3892"/>
      <c r="C80" s="1174"/>
      <c r="D80" s="3780"/>
      <c r="E80" s="3781"/>
      <c r="F80" s="3781"/>
      <c r="G80" s="3781"/>
      <c r="H80" s="3781"/>
      <c r="I80" s="3781"/>
      <c r="J80" s="3781"/>
      <c r="K80" s="3985"/>
      <c r="L80" s="3995"/>
      <c r="M80" s="3995"/>
      <c r="N80" s="3995"/>
      <c r="O80" s="3995"/>
      <c r="P80" s="3995"/>
      <c r="Q80" s="3995"/>
      <c r="R80" s="3995"/>
      <c r="S80" s="3995"/>
      <c r="T80" s="3995"/>
      <c r="U80" s="3995"/>
      <c r="V80" s="3995"/>
      <c r="W80" s="3995"/>
      <c r="X80" s="3995"/>
      <c r="Y80" s="3995"/>
      <c r="Z80" s="3995"/>
      <c r="AA80" s="3995"/>
      <c r="AB80" s="3995"/>
      <c r="AC80" s="3995"/>
      <c r="AD80" s="3995"/>
      <c r="AE80" s="3995"/>
      <c r="AF80" s="3995"/>
      <c r="AG80" s="3995"/>
      <c r="AH80" s="3995"/>
      <c r="AI80" s="3996"/>
      <c r="AJ80" s="3686"/>
      <c r="AK80" s="3686"/>
      <c r="AL80" s="3687"/>
      <c r="AM80" s="2527">
        <v>26</v>
      </c>
      <c r="AN80" s="2541"/>
      <c r="AO80" s="619"/>
      <c r="AP80" s="619"/>
      <c r="AQ80" s="2378"/>
      <c r="AR80" s="2378"/>
      <c r="AS80" s="2378"/>
      <c r="AT80" s="2378"/>
      <c r="AU80" s="2378"/>
      <c r="AV80" s="619"/>
    </row>
    <row r="81" spans="1:48" ht="17.100000000000001" hidden="1" customHeight="1">
      <c r="A81" s="3750"/>
      <c r="B81" s="3892"/>
      <c r="C81" s="1174"/>
      <c r="D81" s="3780"/>
      <c r="E81" s="3781"/>
      <c r="F81" s="3781"/>
      <c r="G81" s="3781"/>
      <c r="H81" s="3781"/>
      <c r="I81" s="3781"/>
      <c r="J81" s="3781"/>
      <c r="K81" s="3985"/>
      <c r="L81" s="3995"/>
      <c r="M81" s="3995"/>
      <c r="N81" s="3995"/>
      <c r="O81" s="3995"/>
      <c r="P81" s="3995"/>
      <c r="Q81" s="3995"/>
      <c r="R81" s="3995"/>
      <c r="S81" s="3995"/>
      <c r="T81" s="3995"/>
      <c r="U81" s="3995"/>
      <c r="V81" s="3995"/>
      <c r="W81" s="3995"/>
      <c r="X81" s="3995"/>
      <c r="Y81" s="3995"/>
      <c r="Z81" s="3995"/>
      <c r="AA81" s="3995"/>
      <c r="AB81" s="3995"/>
      <c r="AC81" s="3995"/>
      <c r="AD81" s="3995"/>
      <c r="AE81" s="3995"/>
      <c r="AF81" s="3995"/>
      <c r="AG81" s="3995"/>
      <c r="AH81" s="3995"/>
      <c r="AI81" s="3996"/>
      <c r="AJ81" s="3686"/>
      <c r="AK81" s="3686"/>
      <c r="AL81" s="3687"/>
      <c r="AM81" s="2527">
        <v>27</v>
      </c>
      <c r="AN81" s="2541"/>
      <c r="AO81" s="619"/>
      <c r="AP81" s="619"/>
      <c r="AQ81" s="2378"/>
      <c r="AR81" s="2378"/>
      <c r="AS81" s="2378"/>
      <c r="AT81" s="2378"/>
      <c r="AU81" s="2378"/>
      <c r="AV81" s="619"/>
    </row>
    <row r="82" spans="1:48" ht="17.100000000000001" hidden="1" customHeight="1">
      <c r="A82" s="3750"/>
      <c r="B82" s="3892"/>
      <c r="C82" s="1174"/>
      <c r="D82" s="3780"/>
      <c r="E82" s="3781"/>
      <c r="F82" s="3781"/>
      <c r="G82" s="3781"/>
      <c r="H82" s="3781"/>
      <c r="I82" s="3781"/>
      <c r="J82" s="3781"/>
      <c r="K82" s="3985"/>
      <c r="L82" s="3995"/>
      <c r="M82" s="3995"/>
      <c r="N82" s="3995"/>
      <c r="O82" s="3995"/>
      <c r="P82" s="3995"/>
      <c r="Q82" s="3995"/>
      <c r="R82" s="3995"/>
      <c r="S82" s="3995"/>
      <c r="T82" s="3995"/>
      <c r="U82" s="3995"/>
      <c r="V82" s="3995"/>
      <c r="W82" s="3995"/>
      <c r="X82" s="3995"/>
      <c r="Y82" s="3995"/>
      <c r="Z82" s="3995"/>
      <c r="AA82" s="3995"/>
      <c r="AB82" s="3995"/>
      <c r="AC82" s="3995"/>
      <c r="AD82" s="3995"/>
      <c r="AE82" s="3995"/>
      <c r="AF82" s="3995"/>
      <c r="AG82" s="3995"/>
      <c r="AH82" s="3995"/>
      <c r="AI82" s="3996"/>
      <c r="AJ82" s="3686"/>
      <c r="AK82" s="3686"/>
      <c r="AL82" s="3687"/>
      <c r="AM82" s="2527">
        <v>28</v>
      </c>
      <c r="AN82" s="2541"/>
      <c r="AO82" s="619"/>
      <c r="AP82" s="619"/>
      <c r="AQ82" s="2378"/>
      <c r="AR82" s="2378"/>
      <c r="AS82" s="2378"/>
      <c r="AT82" s="2378"/>
      <c r="AU82" s="2378"/>
      <c r="AV82" s="619"/>
    </row>
    <row r="83" spans="1:48" ht="17.100000000000001" hidden="1" customHeight="1">
      <c r="A83" s="3750"/>
      <c r="B83" s="3892"/>
      <c r="C83" s="1174"/>
      <c r="D83" s="3780"/>
      <c r="E83" s="3781"/>
      <c r="F83" s="3781"/>
      <c r="G83" s="3781"/>
      <c r="H83" s="3781"/>
      <c r="I83" s="3781"/>
      <c r="J83" s="3781"/>
      <c r="K83" s="3985"/>
      <c r="L83" s="3995"/>
      <c r="M83" s="3995"/>
      <c r="N83" s="3995"/>
      <c r="O83" s="3995"/>
      <c r="P83" s="3995"/>
      <c r="Q83" s="3995"/>
      <c r="R83" s="3995"/>
      <c r="S83" s="3995"/>
      <c r="T83" s="3995"/>
      <c r="U83" s="3995"/>
      <c r="V83" s="3995"/>
      <c r="W83" s="3995"/>
      <c r="X83" s="3995"/>
      <c r="Y83" s="3995"/>
      <c r="Z83" s="3995"/>
      <c r="AA83" s="3995"/>
      <c r="AB83" s="3995"/>
      <c r="AC83" s="3995"/>
      <c r="AD83" s="3995"/>
      <c r="AE83" s="3995"/>
      <c r="AF83" s="3995"/>
      <c r="AG83" s="3995"/>
      <c r="AH83" s="3995"/>
      <c r="AI83" s="3996"/>
      <c r="AJ83" s="3686"/>
      <c r="AK83" s="3686"/>
      <c r="AL83" s="3687"/>
      <c r="AM83" s="2527">
        <v>29</v>
      </c>
      <c r="AN83" s="2541"/>
      <c r="AO83" s="619"/>
      <c r="AP83" s="619"/>
      <c r="AQ83" s="2378"/>
      <c r="AR83" s="2378"/>
      <c r="AS83" s="2378"/>
      <c r="AT83" s="2378"/>
      <c r="AU83" s="2378"/>
      <c r="AV83" s="619"/>
    </row>
    <row r="84" spans="1:48" ht="17.100000000000001" customHeight="1">
      <c r="A84" s="3750"/>
      <c r="B84" s="3892"/>
      <c r="C84" s="1174"/>
      <c r="D84" s="3799"/>
      <c r="E84" s="3800"/>
      <c r="F84" s="3800"/>
      <c r="G84" s="3800"/>
      <c r="H84" s="3800"/>
      <c r="I84" s="3800"/>
      <c r="J84" s="3800"/>
      <c r="K84" s="4002"/>
      <c r="L84" s="4023"/>
      <c r="M84" s="4023"/>
      <c r="N84" s="4023"/>
      <c r="O84" s="4023"/>
      <c r="P84" s="4023"/>
      <c r="Q84" s="4023"/>
      <c r="R84" s="4023"/>
      <c r="S84" s="4023"/>
      <c r="T84" s="4023"/>
      <c r="U84" s="4023"/>
      <c r="V84" s="4023"/>
      <c r="W84" s="4023"/>
      <c r="X84" s="4023"/>
      <c r="Y84" s="4023"/>
      <c r="Z84" s="4023"/>
      <c r="AA84" s="4023"/>
      <c r="AB84" s="4023"/>
      <c r="AC84" s="4023"/>
      <c r="AD84" s="4023"/>
      <c r="AE84" s="4023"/>
      <c r="AF84" s="4023"/>
      <c r="AG84" s="4023"/>
      <c r="AH84" s="4023"/>
      <c r="AI84" s="4023"/>
      <c r="AJ84" s="3790"/>
      <c r="AK84" s="3790"/>
      <c r="AL84" s="3791"/>
      <c r="AM84" s="2528">
        <v>30</v>
      </c>
      <c r="AN84" s="2550" t="s">
        <v>1056</v>
      </c>
      <c r="AO84" s="619"/>
      <c r="AP84" s="619"/>
      <c r="AQ84" s="2378"/>
      <c r="AR84" s="2378"/>
      <c r="AS84" s="2378"/>
      <c r="AT84" s="2378"/>
      <c r="AU84" s="2378"/>
      <c r="AV84" s="619"/>
    </row>
    <row r="85" spans="1:48" ht="17.100000000000001" customHeight="1">
      <c r="A85" s="3750"/>
      <c r="B85" s="3891" t="s">
        <v>578</v>
      </c>
      <c r="C85" s="1174"/>
      <c r="D85" s="3795"/>
      <c r="E85" s="3796"/>
      <c r="F85" s="3796"/>
      <c r="G85" s="3796"/>
      <c r="H85" s="3796"/>
      <c r="I85" s="3796"/>
      <c r="J85" s="3796"/>
      <c r="K85" s="4024"/>
      <c r="L85" s="4025"/>
      <c r="M85" s="4025"/>
      <c r="N85" s="4025"/>
      <c r="O85" s="4025"/>
      <c r="P85" s="4025"/>
      <c r="Q85" s="4025"/>
      <c r="R85" s="4025"/>
      <c r="S85" s="4025"/>
      <c r="T85" s="4025"/>
      <c r="U85" s="4025"/>
      <c r="V85" s="4025"/>
      <c r="W85" s="4025"/>
      <c r="X85" s="4025"/>
      <c r="Y85" s="4025"/>
      <c r="Z85" s="4025"/>
      <c r="AA85" s="4025"/>
      <c r="AB85" s="4025"/>
      <c r="AC85" s="4025"/>
      <c r="AD85" s="4025"/>
      <c r="AE85" s="4025"/>
      <c r="AF85" s="4025"/>
      <c r="AG85" s="4025"/>
      <c r="AH85" s="4025"/>
      <c r="AI85" s="4026"/>
      <c r="AJ85" s="3772"/>
      <c r="AK85" s="3772"/>
      <c r="AL85" s="3773"/>
      <c r="AM85" s="2527">
        <v>1</v>
      </c>
      <c r="AN85" s="2541"/>
      <c r="AO85" s="1066" t="s">
        <v>1325</v>
      </c>
      <c r="AP85" s="619"/>
      <c r="AQ85" s="2378"/>
      <c r="AR85" s="2378"/>
      <c r="AS85" s="2378"/>
      <c r="AT85" s="2378"/>
      <c r="AU85" s="2378"/>
      <c r="AV85" s="619"/>
    </row>
    <row r="86" spans="1:48" ht="17.100000000000001" customHeight="1">
      <c r="A86" s="3750"/>
      <c r="B86" s="3892"/>
      <c r="C86" s="1174"/>
      <c r="D86" s="3780"/>
      <c r="E86" s="3781"/>
      <c r="F86" s="3781"/>
      <c r="G86" s="3781"/>
      <c r="H86" s="3781"/>
      <c r="I86" s="3781"/>
      <c r="J86" s="3781"/>
      <c r="K86" s="3985"/>
      <c r="L86" s="3995"/>
      <c r="M86" s="3995"/>
      <c r="N86" s="3995"/>
      <c r="O86" s="3995"/>
      <c r="P86" s="3995"/>
      <c r="Q86" s="3995"/>
      <c r="R86" s="3995"/>
      <c r="S86" s="3995"/>
      <c r="T86" s="3995"/>
      <c r="U86" s="3995"/>
      <c r="V86" s="3995"/>
      <c r="W86" s="3995"/>
      <c r="X86" s="3995"/>
      <c r="Y86" s="3995"/>
      <c r="Z86" s="3995"/>
      <c r="AA86" s="3995"/>
      <c r="AB86" s="3995"/>
      <c r="AC86" s="3995"/>
      <c r="AD86" s="3995"/>
      <c r="AE86" s="3995"/>
      <c r="AF86" s="3995"/>
      <c r="AG86" s="3995"/>
      <c r="AH86" s="3995"/>
      <c r="AI86" s="3996"/>
      <c r="AJ86" s="3686"/>
      <c r="AK86" s="3686"/>
      <c r="AL86" s="3687"/>
      <c r="AM86" s="2527">
        <v>2</v>
      </c>
      <c r="AN86" s="2541"/>
      <c r="AO86" s="1067" t="str">
        <f>COUNTA(D85:K116)&amp;"科目　"&amp;COUNTA(L85:AI116)&amp;"行使用"</f>
        <v>0科目　0行使用</v>
      </c>
      <c r="AP86" s="619"/>
      <c r="AQ86" s="2378"/>
      <c r="AR86" s="2378"/>
      <c r="AS86" s="2378"/>
      <c r="AT86" s="2378"/>
      <c r="AU86" s="2378"/>
      <c r="AV86" s="619"/>
    </row>
    <row r="87" spans="1:48" ht="17.100000000000001" customHeight="1">
      <c r="A87" s="3750"/>
      <c r="B87" s="3892"/>
      <c r="C87" s="1174"/>
      <c r="D87" s="3780"/>
      <c r="E87" s="3781"/>
      <c r="F87" s="3781"/>
      <c r="G87" s="3781"/>
      <c r="H87" s="3781"/>
      <c r="I87" s="3781"/>
      <c r="J87" s="3781"/>
      <c r="K87" s="3985"/>
      <c r="L87" s="3995"/>
      <c r="M87" s="3995"/>
      <c r="N87" s="3995"/>
      <c r="O87" s="3995"/>
      <c r="P87" s="3995"/>
      <c r="Q87" s="3995"/>
      <c r="R87" s="3995"/>
      <c r="S87" s="3995"/>
      <c r="T87" s="3995"/>
      <c r="U87" s="3995"/>
      <c r="V87" s="3995"/>
      <c r="W87" s="3995"/>
      <c r="X87" s="3995"/>
      <c r="Y87" s="3995"/>
      <c r="Z87" s="3995"/>
      <c r="AA87" s="3995"/>
      <c r="AB87" s="3995"/>
      <c r="AC87" s="3995"/>
      <c r="AD87" s="3995"/>
      <c r="AE87" s="3995"/>
      <c r="AF87" s="3995"/>
      <c r="AG87" s="3995"/>
      <c r="AH87" s="3995"/>
      <c r="AI87" s="3996"/>
      <c r="AJ87" s="3686"/>
      <c r="AK87" s="3686"/>
      <c r="AL87" s="3687"/>
      <c r="AM87" s="2527">
        <v>3</v>
      </c>
      <c r="AN87" s="2541"/>
      <c r="AO87" s="619"/>
      <c r="AP87" s="619"/>
      <c r="AQ87" s="2378"/>
      <c r="AR87" s="2378"/>
      <c r="AS87" s="2378"/>
      <c r="AT87" s="2378"/>
      <c r="AU87" s="2378"/>
      <c r="AV87" s="619"/>
    </row>
    <row r="88" spans="1:48" ht="17.100000000000001" customHeight="1">
      <c r="A88" s="3750"/>
      <c r="B88" s="3892"/>
      <c r="C88" s="1174"/>
      <c r="D88" s="3780"/>
      <c r="E88" s="3781"/>
      <c r="F88" s="3781"/>
      <c r="G88" s="3781"/>
      <c r="H88" s="3781"/>
      <c r="I88" s="3781"/>
      <c r="J88" s="3781"/>
      <c r="K88" s="3985"/>
      <c r="L88" s="3995"/>
      <c r="M88" s="3995"/>
      <c r="N88" s="3995"/>
      <c r="O88" s="3995"/>
      <c r="P88" s="3995"/>
      <c r="Q88" s="3995"/>
      <c r="R88" s="3995"/>
      <c r="S88" s="3995"/>
      <c r="T88" s="3995"/>
      <c r="U88" s="3995"/>
      <c r="V88" s="3995"/>
      <c r="W88" s="3995"/>
      <c r="X88" s="3995"/>
      <c r="Y88" s="3995"/>
      <c r="Z88" s="3995"/>
      <c r="AA88" s="3995"/>
      <c r="AB88" s="3995"/>
      <c r="AC88" s="3995"/>
      <c r="AD88" s="3995"/>
      <c r="AE88" s="3995"/>
      <c r="AF88" s="3995"/>
      <c r="AG88" s="3995"/>
      <c r="AH88" s="3995"/>
      <c r="AI88" s="3996"/>
      <c r="AJ88" s="3686"/>
      <c r="AK88" s="3686"/>
      <c r="AL88" s="3687"/>
      <c r="AM88" s="2527">
        <v>4</v>
      </c>
      <c r="AN88" s="2541"/>
      <c r="AO88" s="619"/>
      <c r="AP88" s="619"/>
      <c r="AQ88" s="2378"/>
      <c r="AR88" s="2378"/>
      <c r="AS88" s="2378"/>
      <c r="AT88" s="2378"/>
      <c r="AU88" s="2378"/>
      <c r="AV88" s="619"/>
    </row>
    <row r="89" spans="1:48" ht="17.100000000000001" customHeight="1">
      <c r="A89" s="3750"/>
      <c r="B89" s="3892"/>
      <c r="C89" s="1174"/>
      <c r="D89" s="3780"/>
      <c r="E89" s="3781"/>
      <c r="F89" s="3781"/>
      <c r="G89" s="3781"/>
      <c r="H89" s="3781"/>
      <c r="I89" s="3781"/>
      <c r="J89" s="3781"/>
      <c r="K89" s="3985"/>
      <c r="L89" s="3995"/>
      <c r="M89" s="3995"/>
      <c r="N89" s="3995"/>
      <c r="O89" s="3995"/>
      <c r="P89" s="3995"/>
      <c r="Q89" s="3995"/>
      <c r="R89" s="3995"/>
      <c r="S89" s="3995"/>
      <c r="T89" s="3995"/>
      <c r="U89" s="3995"/>
      <c r="V89" s="3995"/>
      <c r="W89" s="3995"/>
      <c r="X89" s="3995"/>
      <c r="Y89" s="3995"/>
      <c r="Z89" s="3995"/>
      <c r="AA89" s="3995"/>
      <c r="AB89" s="3995"/>
      <c r="AC89" s="3995"/>
      <c r="AD89" s="3995"/>
      <c r="AE89" s="3995"/>
      <c r="AF89" s="3995"/>
      <c r="AG89" s="3995"/>
      <c r="AH89" s="3995"/>
      <c r="AI89" s="3996"/>
      <c r="AJ89" s="3686"/>
      <c r="AK89" s="3686"/>
      <c r="AL89" s="3687"/>
      <c r="AM89" s="2527">
        <v>5</v>
      </c>
      <c r="AN89" s="2541"/>
      <c r="AO89" s="619"/>
      <c r="AP89" s="619"/>
      <c r="AQ89" s="2378"/>
      <c r="AR89" s="2378"/>
      <c r="AS89" s="2378"/>
      <c r="AT89" s="2378"/>
      <c r="AU89" s="2378"/>
      <c r="AV89" s="619"/>
    </row>
    <row r="90" spans="1:48" ht="17.100000000000001" customHeight="1">
      <c r="A90" s="3750"/>
      <c r="B90" s="3892"/>
      <c r="C90" s="1174"/>
      <c r="D90" s="3780"/>
      <c r="E90" s="3781"/>
      <c r="F90" s="3781"/>
      <c r="G90" s="3781"/>
      <c r="H90" s="3781"/>
      <c r="I90" s="3781"/>
      <c r="J90" s="3781"/>
      <c r="K90" s="3985"/>
      <c r="L90" s="3995"/>
      <c r="M90" s="3995"/>
      <c r="N90" s="3995"/>
      <c r="O90" s="3995"/>
      <c r="P90" s="3995"/>
      <c r="Q90" s="3995"/>
      <c r="R90" s="3995"/>
      <c r="S90" s="3995"/>
      <c r="T90" s="3995"/>
      <c r="U90" s="3995"/>
      <c r="V90" s="3995"/>
      <c r="W90" s="3995"/>
      <c r="X90" s="3995"/>
      <c r="Y90" s="3995"/>
      <c r="Z90" s="3995"/>
      <c r="AA90" s="3995"/>
      <c r="AB90" s="3995"/>
      <c r="AC90" s="3995"/>
      <c r="AD90" s="3995"/>
      <c r="AE90" s="3995"/>
      <c r="AF90" s="3995"/>
      <c r="AG90" s="3995"/>
      <c r="AH90" s="3995"/>
      <c r="AI90" s="3996"/>
      <c r="AJ90" s="3686"/>
      <c r="AK90" s="3686"/>
      <c r="AL90" s="3687"/>
      <c r="AM90" s="2527">
        <v>6</v>
      </c>
      <c r="AN90" s="2541"/>
      <c r="AO90" s="619"/>
      <c r="AP90" s="619"/>
      <c r="AQ90" s="2378"/>
      <c r="AR90" s="2378"/>
      <c r="AS90" s="2378"/>
      <c r="AT90" s="2378"/>
      <c r="AU90" s="2378"/>
      <c r="AV90" s="619"/>
    </row>
    <row r="91" spans="1:48" ht="17.100000000000001" customHeight="1">
      <c r="A91" s="3750"/>
      <c r="B91" s="3892"/>
      <c r="C91" s="1174"/>
      <c r="D91" s="3780"/>
      <c r="E91" s="3781"/>
      <c r="F91" s="3781"/>
      <c r="G91" s="3781"/>
      <c r="H91" s="3781"/>
      <c r="I91" s="3781"/>
      <c r="J91" s="3781"/>
      <c r="K91" s="3985"/>
      <c r="L91" s="3995"/>
      <c r="M91" s="3995"/>
      <c r="N91" s="3995"/>
      <c r="O91" s="3995"/>
      <c r="P91" s="3995"/>
      <c r="Q91" s="3995"/>
      <c r="R91" s="3995"/>
      <c r="S91" s="3995"/>
      <c r="T91" s="3995"/>
      <c r="U91" s="3995"/>
      <c r="V91" s="3995"/>
      <c r="W91" s="3995"/>
      <c r="X91" s="3995"/>
      <c r="Y91" s="3995"/>
      <c r="Z91" s="3995"/>
      <c r="AA91" s="3995"/>
      <c r="AB91" s="3995"/>
      <c r="AC91" s="3995"/>
      <c r="AD91" s="3995"/>
      <c r="AE91" s="3995"/>
      <c r="AF91" s="3995"/>
      <c r="AG91" s="3995"/>
      <c r="AH91" s="3995"/>
      <c r="AI91" s="3996"/>
      <c r="AJ91" s="3686"/>
      <c r="AK91" s="3686"/>
      <c r="AL91" s="3687"/>
      <c r="AM91" s="2527">
        <v>7</v>
      </c>
      <c r="AN91" s="2550"/>
      <c r="AO91" s="619"/>
      <c r="AP91" s="619"/>
      <c r="AQ91" s="2378"/>
      <c r="AR91" s="2378"/>
      <c r="AS91" s="2378"/>
      <c r="AT91" s="2378"/>
      <c r="AU91" s="2378"/>
      <c r="AV91" s="619"/>
    </row>
    <row r="92" spans="1:48" ht="17.100000000000001" customHeight="1">
      <c r="A92" s="3750"/>
      <c r="B92" s="3892"/>
      <c r="C92" s="1174"/>
      <c r="D92" s="3780"/>
      <c r="E92" s="3781"/>
      <c r="F92" s="3781"/>
      <c r="G92" s="3781"/>
      <c r="H92" s="3781"/>
      <c r="I92" s="3781"/>
      <c r="J92" s="3781"/>
      <c r="K92" s="3985"/>
      <c r="L92" s="3995"/>
      <c r="M92" s="3995"/>
      <c r="N92" s="3995"/>
      <c r="O92" s="3995"/>
      <c r="P92" s="3995"/>
      <c r="Q92" s="3995"/>
      <c r="R92" s="3995"/>
      <c r="S92" s="3995"/>
      <c r="T92" s="3995"/>
      <c r="U92" s="3995"/>
      <c r="V92" s="3995"/>
      <c r="W92" s="3995"/>
      <c r="X92" s="3995"/>
      <c r="Y92" s="3995"/>
      <c r="Z92" s="3995"/>
      <c r="AA92" s="3995"/>
      <c r="AB92" s="3995"/>
      <c r="AC92" s="3995"/>
      <c r="AD92" s="3995"/>
      <c r="AE92" s="3995"/>
      <c r="AF92" s="3995"/>
      <c r="AG92" s="3995"/>
      <c r="AH92" s="3995"/>
      <c r="AI92" s="3996"/>
      <c r="AJ92" s="3686"/>
      <c r="AK92" s="3686"/>
      <c r="AL92" s="3687"/>
      <c r="AM92" s="2527">
        <v>8</v>
      </c>
      <c r="AN92" s="2541"/>
      <c r="AO92" s="619"/>
      <c r="AP92" s="619"/>
      <c r="AQ92" s="2378"/>
      <c r="AR92" s="2378"/>
      <c r="AS92" s="2378"/>
      <c r="AT92" s="2378"/>
      <c r="AU92" s="2378"/>
      <c r="AV92" s="619"/>
    </row>
    <row r="93" spans="1:48" ht="17.100000000000001" customHeight="1">
      <c r="A93" s="3750"/>
      <c r="B93" s="3892"/>
      <c r="C93" s="1174"/>
      <c r="D93" s="3780"/>
      <c r="E93" s="3781"/>
      <c r="F93" s="3781"/>
      <c r="G93" s="3781"/>
      <c r="H93" s="3781"/>
      <c r="I93" s="3781"/>
      <c r="J93" s="3781"/>
      <c r="K93" s="3985"/>
      <c r="L93" s="3995"/>
      <c r="M93" s="3995"/>
      <c r="N93" s="3995"/>
      <c r="O93" s="3995"/>
      <c r="P93" s="3995"/>
      <c r="Q93" s="3995"/>
      <c r="R93" s="3995"/>
      <c r="S93" s="3995"/>
      <c r="T93" s="3995"/>
      <c r="U93" s="3995"/>
      <c r="V93" s="3995"/>
      <c r="W93" s="3995"/>
      <c r="X93" s="3995"/>
      <c r="Y93" s="3995"/>
      <c r="Z93" s="3995"/>
      <c r="AA93" s="3995"/>
      <c r="AB93" s="3995"/>
      <c r="AC93" s="3995"/>
      <c r="AD93" s="3995"/>
      <c r="AE93" s="3995"/>
      <c r="AF93" s="3995"/>
      <c r="AG93" s="3995"/>
      <c r="AH93" s="3995"/>
      <c r="AI93" s="3996"/>
      <c r="AJ93" s="3686"/>
      <c r="AK93" s="3686"/>
      <c r="AL93" s="3687"/>
      <c r="AM93" s="2527">
        <v>9</v>
      </c>
      <c r="AN93" s="2541"/>
      <c r="AO93" s="619"/>
      <c r="AP93" s="619"/>
      <c r="AQ93" s="619"/>
      <c r="AR93" s="619"/>
      <c r="AS93" s="619"/>
      <c r="AT93" s="619"/>
      <c r="AU93" s="619"/>
      <c r="AV93" s="619"/>
    </row>
    <row r="94" spans="1:48" ht="17.100000000000001" customHeight="1">
      <c r="A94" s="3750"/>
      <c r="B94" s="3892"/>
      <c r="C94" s="1174"/>
      <c r="D94" s="3780"/>
      <c r="E94" s="3781"/>
      <c r="F94" s="3781"/>
      <c r="G94" s="3781"/>
      <c r="H94" s="3781"/>
      <c r="I94" s="3781"/>
      <c r="J94" s="3781"/>
      <c r="K94" s="3985"/>
      <c r="L94" s="3995"/>
      <c r="M94" s="3995"/>
      <c r="N94" s="3995"/>
      <c r="O94" s="3995"/>
      <c r="P94" s="3995"/>
      <c r="Q94" s="3995"/>
      <c r="R94" s="3995"/>
      <c r="S94" s="3995"/>
      <c r="T94" s="3995"/>
      <c r="U94" s="3995"/>
      <c r="V94" s="3995"/>
      <c r="W94" s="3995"/>
      <c r="X94" s="3995"/>
      <c r="Y94" s="3995"/>
      <c r="Z94" s="3995"/>
      <c r="AA94" s="3995"/>
      <c r="AB94" s="3995"/>
      <c r="AC94" s="3995"/>
      <c r="AD94" s="3995"/>
      <c r="AE94" s="3995"/>
      <c r="AF94" s="3995"/>
      <c r="AG94" s="3995"/>
      <c r="AH94" s="3995"/>
      <c r="AI94" s="3996"/>
      <c r="AJ94" s="3686"/>
      <c r="AK94" s="3686"/>
      <c r="AL94" s="3687"/>
      <c r="AM94" s="2528">
        <v>10</v>
      </c>
      <c r="AN94" s="2550" t="s">
        <v>1055</v>
      </c>
      <c r="AO94" s="619"/>
      <c r="AP94" s="619"/>
      <c r="AQ94" s="619"/>
      <c r="AR94" s="619"/>
      <c r="AS94" s="619"/>
      <c r="AT94" s="619"/>
      <c r="AU94" s="619"/>
      <c r="AV94" s="619"/>
    </row>
    <row r="95" spans="1:48" ht="17.100000000000001" hidden="1" customHeight="1">
      <c r="A95" s="3750"/>
      <c r="B95" s="3892"/>
      <c r="C95" s="1174"/>
      <c r="D95" s="3780"/>
      <c r="E95" s="3781"/>
      <c r="F95" s="3781"/>
      <c r="G95" s="3781"/>
      <c r="H95" s="3781"/>
      <c r="I95" s="3781"/>
      <c r="J95" s="3781"/>
      <c r="K95" s="3985"/>
      <c r="L95" s="3995"/>
      <c r="M95" s="3995"/>
      <c r="N95" s="3995"/>
      <c r="O95" s="3995"/>
      <c r="P95" s="3995"/>
      <c r="Q95" s="3995"/>
      <c r="R95" s="3995"/>
      <c r="S95" s="3995"/>
      <c r="T95" s="3995"/>
      <c r="U95" s="3995"/>
      <c r="V95" s="3995"/>
      <c r="W95" s="3995"/>
      <c r="X95" s="3995"/>
      <c r="Y95" s="3995"/>
      <c r="Z95" s="3995"/>
      <c r="AA95" s="3995"/>
      <c r="AB95" s="3995"/>
      <c r="AC95" s="3995"/>
      <c r="AD95" s="3995"/>
      <c r="AE95" s="3995"/>
      <c r="AF95" s="3995"/>
      <c r="AG95" s="3995"/>
      <c r="AH95" s="3995"/>
      <c r="AI95" s="3996"/>
      <c r="AJ95" s="3686"/>
      <c r="AK95" s="3686"/>
      <c r="AL95" s="3687"/>
      <c r="AM95" s="2527">
        <v>11</v>
      </c>
      <c r="AN95" s="2541"/>
      <c r="AO95" s="619"/>
      <c r="AP95" s="619"/>
      <c r="AQ95" s="619"/>
      <c r="AR95" s="619"/>
      <c r="AS95" s="619"/>
      <c r="AT95" s="619"/>
      <c r="AU95" s="619"/>
      <c r="AV95" s="619"/>
    </row>
    <row r="96" spans="1:48" ht="17.100000000000001" hidden="1" customHeight="1">
      <c r="A96" s="3750"/>
      <c r="B96" s="3892"/>
      <c r="C96" s="1174"/>
      <c r="D96" s="3780"/>
      <c r="E96" s="3781"/>
      <c r="F96" s="3781"/>
      <c r="G96" s="3781"/>
      <c r="H96" s="3781"/>
      <c r="I96" s="3781"/>
      <c r="J96" s="3781"/>
      <c r="K96" s="3985"/>
      <c r="L96" s="3995"/>
      <c r="M96" s="3995"/>
      <c r="N96" s="3995"/>
      <c r="O96" s="3995"/>
      <c r="P96" s="3995"/>
      <c r="Q96" s="3995"/>
      <c r="R96" s="3995"/>
      <c r="S96" s="3995"/>
      <c r="T96" s="3995"/>
      <c r="U96" s="3995"/>
      <c r="V96" s="3995"/>
      <c r="W96" s="3995"/>
      <c r="X96" s="3995"/>
      <c r="Y96" s="3995"/>
      <c r="Z96" s="3995"/>
      <c r="AA96" s="3995"/>
      <c r="AB96" s="3995"/>
      <c r="AC96" s="3995"/>
      <c r="AD96" s="3995"/>
      <c r="AE96" s="3995"/>
      <c r="AF96" s="3995"/>
      <c r="AG96" s="3995"/>
      <c r="AH96" s="3995"/>
      <c r="AI96" s="3996"/>
      <c r="AJ96" s="3686"/>
      <c r="AK96" s="3686"/>
      <c r="AL96" s="3687"/>
      <c r="AM96" s="2527">
        <v>12</v>
      </c>
      <c r="AN96" s="2541"/>
      <c r="AO96" s="619"/>
      <c r="AP96" s="619"/>
      <c r="AQ96" s="619"/>
      <c r="AR96" s="619"/>
      <c r="AS96" s="619"/>
      <c r="AT96" s="619"/>
      <c r="AU96" s="619"/>
      <c r="AV96" s="619"/>
    </row>
    <row r="97" spans="1:48" ht="17.100000000000001" hidden="1" customHeight="1">
      <c r="A97" s="3750"/>
      <c r="B97" s="3892"/>
      <c r="C97" s="1174"/>
      <c r="D97" s="3780"/>
      <c r="E97" s="3781"/>
      <c r="F97" s="3781"/>
      <c r="G97" s="3781"/>
      <c r="H97" s="3781"/>
      <c r="I97" s="3781"/>
      <c r="J97" s="3781"/>
      <c r="K97" s="3985"/>
      <c r="L97" s="3995"/>
      <c r="M97" s="3995"/>
      <c r="N97" s="3995"/>
      <c r="O97" s="3995"/>
      <c r="P97" s="3995"/>
      <c r="Q97" s="3995"/>
      <c r="R97" s="3995"/>
      <c r="S97" s="3995"/>
      <c r="T97" s="3995"/>
      <c r="U97" s="3995"/>
      <c r="V97" s="3995"/>
      <c r="W97" s="3995"/>
      <c r="X97" s="3995"/>
      <c r="Y97" s="3995"/>
      <c r="Z97" s="3995"/>
      <c r="AA97" s="3995"/>
      <c r="AB97" s="3995"/>
      <c r="AC97" s="3995"/>
      <c r="AD97" s="3995"/>
      <c r="AE97" s="3995"/>
      <c r="AF97" s="3995"/>
      <c r="AG97" s="3995"/>
      <c r="AH97" s="3995"/>
      <c r="AI97" s="3996"/>
      <c r="AJ97" s="3686"/>
      <c r="AK97" s="3686"/>
      <c r="AL97" s="3687"/>
      <c r="AM97" s="2527">
        <v>13</v>
      </c>
      <c r="AN97" s="2541"/>
      <c r="AO97" s="619"/>
      <c r="AP97" s="619"/>
      <c r="AQ97" s="619"/>
      <c r="AR97" s="619"/>
      <c r="AS97" s="619"/>
      <c r="AT97" s="619"/>
      <c r="AU97" s="619"/>
      <c r="AV97" s="619"/>
    </row>
    <row r="98" spans="1:48" ht="17.100000000000001" hidden="1" customHeight="1">
      <c r="A98" s="3750"/>
      <c r="B98" s="3892"/>
      <c r="C98" s="1174"/>
      <c r="D98" s="3780"/>
      <c r="E98" s="3781"/>
      <c r="F98" s="3781"/>
      <c r="G98" s="3781"/>
      <c r="H98" s="3781"/>
      <c r="I98" s="3781"/>
      <c r="J98" s="3781"/>
      <c r="K98" s="3985"/>
      <c r="L98" s="3995"/>
      <c r="M98" s="3995"/>
      <c r="N98" s="3995"/>
      <c r="O98" s="3995"/>
      <c r="P98" s="3995"/>
      <c r="Q98" s="3995"/>
      <c r="R98" s="3995"/>
      <c r="S98" s="3995"/>
      <c r="T98" s="3995"/>
      <c r="U98" s="3995"/>
      <c r="V98" s="3995"/>
      <c r="W98" s="3995"/>
      <c r="X98" s="3995"/>
      <c r="Y98" s="3995"/>
      <c r="Z98" s="3995"/>
      <c r="AA98" s="3995"/>
      <c r="AB98" s="3995"/>
      <c r="AC98" s="3995"/>
      <c r="AD98" s="3995"/>
      <c r="AE98" s="3995"/>
      <c r="AF98" s="3995"/>
      <c r="AG98" s="3995"/>
      <c r="AH98" s="3995"/>
      <c r="AI98" s="3996"/>
      <c r="AJ98" s="3686"/>
      <c r="AK98" s="3686"/>
      <c r="AL98" s="3687"/>
      <c r="AM98" s="2527">
        <v>14</v>
      </c>
      <c r="AN98" s="2541"/>
      <c r="AO98" s="619"/>
      <c r="AP98" s="619"/>
      <c r="AQ98" s="619"/>
      <c r="AR98" s="619"/>
      <c r="AS98" s="619"/>
      <c r="AT98" s="619"/>
      <c r="AU98" s="619"/>
      <c r="AV98" s="619"/>
    </row>
    <row r="99" spans="1:48" ht="17.100000000000001" hidden="1" customHeight="1">
      <c r="A99" s="3750"/>
      <c r="B99" s="3892"/>
      <c r="C99" s="1174"/>
      <c r="D99" s="3780"/>
      <c r="E99" s="3781"/>
      <c r="F99" s="3781"/>
      <c r="G99" s="3781"/>
      <c r="H99" s="3781"/>
      <c r="I99" s="3781"/>
      <c r="J99" s="3781"/>
      <c r="K99" s="3985"/>
      <c r="L99" s="3995"/>
      <c r="M99" s="3995"/>
      <c r="N99" s="3995"/>
      <c r="O99" s="3995"/>
      <c r="P99" s="3995"/>
      <c r="Q99" s="3995"/>
      <c r="R99" s="3995"/>
      <c r="S99" s="3995"/>
      <c r="T99" s="3995"/>
      <c r="U99" s="3995"/>
      <c r="V99" s="3995"/>
      <c r="W99" s="3995"/>
      <c r="X99" s="3995"/>
      <c r="Y99" s="3995"/>
      <c r="Z99" s="3995"/>
      <c r="AA99" s="3995"/>
      <c r="AB99" s="3995"/>
      <c r="AC99" s="3995"/>
      <c r="AD99" s="3995"/>
      <c r="AE99" s="3995"/>
      <c r="AF99" s="3995"/>
      <c r="AG99" s="3995"/>
      <c r="AH99" s="3995"/>
      <c r="AI99" s="3996"/>
      <c r="AJ99" s="3686"/>
      <c r="AK99" s="3686"/>
      <c r="AL99" s="3687"/>
      <c r="AM99" s="2527">
        <v>15</v>
      </c>
      <c r="AN99" s="2541"/>
      <c r="AO99" s="619"/>
      <c r="AP99" s="619"/>
      <c r="AQ99" s="619"/>
      <c r="AR99" s="619"/>
      <c r="AS99" s="619"/>
      <c r="AT99" s="619"/>
      <c r="AU99" s="619"/>
      <c r="AV99" s="619"/>
    </row>
    <row r="100" spans="1:48" ht="17.100000000000001" hidden="1" customHeight="1">
      <c r="A100" s="3750"/>
      <c r="B100" s="3892"/>
      <c r="C100" s="1174"/>
      <c r="D100" s="3780"/>
      <c r="E100" s="3781"/>
      <c r="F100" s="3781"/>
      <c r="G100" s="3781"/>
      <c r="H100" s="3781"/>
      <c r="I100" s="3781"/>
      <c r="J100" s="3781"/>
      <c r="K100" s="3985"/>
      <c r="L100" s="3995"/>
      <c r="M100" s="3995"/>
      <c r="N100" s="3995"/>
      <c r="O100" s="3995"/>
      <c r="P100" s="3995"/>
      <c r="Q100" s="3995"/>
      <c r="R100" s="3995"/>
      <c r="S100" s="3995"/>
      <c r="T100" s="3995"/>
      <c r="U100" s="3995"/>
      <c r="V100" s="3995"/>
      <c r="W100" s="3995"/>
      <c r="X100" s="3995"/>
      <c r="Y100" s="3995"/>
      <c r="Z100" s="3995"/>
      <c r="AA100" s="3995"/>
      <c r="AB100" s="3995"/>
      <c r="AC100" s="3995"/>
      <c r="AD100" s="3995"/>
      <c r="AE100" s="3995"/>
      <c r="AF100" s="3995"/>
      <c r="AG100" s="3995"/>
      <c r="AH100" s="3995"/>
      <c r="AI100" s="3996"/>
      <c r="AJ100" s="3686"/>
      <c r="AK100" s="3686"/>
      <c r="AL100" s="3687"/>
      <c r="AM100" s="2527">
        <v>16</v>
      </c>
      <c r="AN100" s="2541"/>
      <c r="AO100" s="619"/>
      <c r="AP100" s="619"/>
      <c r="AQ100" s="619"/>
      <c r="AR100" s="619"/>
      <c r="AS100" s="619"/>
      <c r="AT100" s="619"/>
      <c r="AU100" s="619"/>
      <c r="AV100" s="619"/>
    </row>
    <row r="101" spans="1:48" ht="17.100000000000001" hidden="1" customHeight="1">
      <c r="A101" s="3750"/>
      <c r="B101" s="3892"/>
      <c r="C101" s="1174"/>
      <c r="D101" s="3780"/>
      <c r="E101" s="3781"/>
      <c r="F101" s="3781"/>
      <c r="G101" s="3781"/>
      <c r="H101" s="3781"/>
      <c r="I101" s="3781"/>
      <c r="J101" s="3781"/>
      <c r="K101" s="3985"/>
      <c r="L101" s="3995"/>
      <c r="M101" s="3995"/>
      <c r="N101" s="3995"/>
      <c r="O101" s="3995"/>
      <c r="P101" s="3995"/>
      <c r="Q101" s="3995"/>
      <c r="R101" s="3995"/>
      <c r="S101" s="3995"/>
      <c r="T101" s="3995"/>
      <c r="U101" s="3995"/>
      <c r="V101" s="3995"/>
      <c r="W101" s="3995"/>
      <c r="X101" s="3995"/>
      <c r="Y101" s="3995"/>
      <c r="Z101" s="3995"/>
      <c r="AA101" s="3995"/>
      <c r="AB101" s="3995"/>
      <c r="AC101" s="3995"/>
      <c r="AD101" s="3995"/>
      <c r="AE101" s="3995"/>
      <c r="AF101" s="3995"/>
      <c r="AG101" s="3995"/>
      <c r="AH101" s="3995"/>
      <c r="AI101" s="3996"/>
      <c r="AJ101" s="3686"/>
      <c r="AK101" s="3686"/>
      <c r="AL101" s="3687"/>
      <c r="AM101" s="2527">
        <v>17</v>
      </c>
      <c r="AN101" s="2541"/>
      <c r="AO101" s="619"/>
      <c r="AP101" s="619"/>
      <c r="AQ101" s="619"/>
      <c r="AR101" s="619"/>
      <c r="AS101" s="619"/>
      <c r="AT101" s="619"/>
      <c r="AU101" s="619"/>
      <c r="AV101" s="619"/>
    </row>
    <row r="102" spans="1:48" ht="17.100000000000001" hidden="1" customHeight="1">
      <c r="A102" s="3750"/>
      <c r="B102" s="3892"/>
      <c r="C102" s="1174"/>
      <c r="D102" s="3780"/>
      <c r="E102" s="3781"/>
      <c r="F102" s="3781"/>
      <c r="G102" s="3781"/>
      <c r="H102" s="3781"/>
      <c r="I102" s="3781"/>
      <c r="J102" s="3781"/>
      <c r="K102" s="3985"/>
      <c r="L102" s="3995"/>
      <c r="M102" s="3995"/>
      <c r="N102" s="3995"/>
      <c r="O102" s="3995"/>
      <c r="P102" s="3995"/>
      <c r="Q102" s="3995"/>
      <c r="R102" s="3995"/>
      <c r="S102" s="3995"/>
      <c r="T102" s="3995"/>
      <c r="U102" s="3995"/>
      <c r="V102" s="3995"/>
      <c r="W102" s="3995"/>
      <c r="X102" s="3995"/>
      <c r="Y102" s="3995"/>
      <c r="Z102" s="3995"/>
      <c r="AA102" s="3995"/>
      <c r="AB102" s="3995"/>
      <c r="AC102" s="3995"/>
      <c r="AD102" s="3995"/>
      <c r="AE102" s="3995"/>
      <c r="AF102" s="3995"/>
      <c r="AG102" s="3995"/>
      <c r="AH102" s="3995"/>
      <c r="AI102" s="3996"/>
      <c r="AJ102" s="3686"/>
      <c r="AK102" s="3686"/>
      <c r="AL102" s="3687"/>
      <c r="AM102" s="2527">
        <v>18</v>
      </c>
      <c r="AN102" s="2541"/>
      <c r="AO102" s="619"/>
      <c r="AP102" s="619"/>
      <c r="AQ102" s="619"/>
      <c r="AR102" s="619"/>
      <c r="AS102" s="619"/>
      <c r="AT102" s="619"/>
      <c r="AU102" s="619"/>
      <c r="AV102" s="619"/>
    </row>
    <row r="103" spans="1:48" ht="17.100000000000001" hidden="1" customHeight="1">
      <c r="A103" s="3750"/>
      <c r="B103" s="3892"/>
      <c r="C103" s="1174"/>
      <c r="D103" s="3780"/>
      <c r="E103" s="3781"/>
      <c r="F103" s="3781"/>
      <c r="G103" s="3781"/>
      <c r="H103" s="3781"/>
      <c r="I103" s="3781"/>
      <c r="J103" s="3781"/>
      <c r="K103" s="3985"/>
      <c r="L103" s="3995"/>
      <c r="M103" s="3995"/>
      <c r="N103" s="3995"/>
      <c r="O103" s="3995"/>
      <c r="P103" s="3995"/>
      <c r="Q103" s="3995"/>
      <c r="R103" s="3995"/>
      <c r="S103" s="3995"/>
      <c r="T103" s="3995"/>
      <c r="U103" s="3995"/>
      <c r="V103" s="3995"/>
      <c r="W103" s="3995"/>
      <c r="X103" s="3995"/>
      <c r="Y103" s="3995"/>
      <c r="Z103" s="3995"/>
      <c r="AA103" s="3995"/>
      <c r="AB103" s="3995"/>
      <c r="AC103" s="3995"/>
      <c r="AD103" s="3995"/>
      <c r="AE103" s="3995"/>
      <c r="AF103" s="3995"/>
      <c r="AG103" s="3995"/>
      <c r="AH103" s="3995"/>
      <c r="AI103" s="3996"/>
      <c r="AJ103" s="3686"/>
      <c r="AK103" s="3686"/>
      <c r="AL103" s="3687"/>
      <c r="AM103" s="2527">
        <v>19</v>
      </c>
      <c r="AN103" s="2541"/>
      <c r="AO103" s="619"/>
      <c r="AP103" s="619"/>
      <c r="AQ103" s="619"/>
      <c r="AR103" s="619"/>
      <c r="AS103" s="619"/>
      <c r="AT103" s="619"/>
      <c r="AU103" s="619"/>
      <c r="AV103" s="619"/>
    </row>
    <row r="104" spans="1:48" ht="17.100000000000001" hidden="1" customHeight="1">
      <c r="A104" s="3750"/>
      <c r="B104" s="3892"/>
      <c r="C104" s="1174"/>
      <c r="D104" s="3780"/>
      <c r="E104" s="3781"/>
      <c r="F104" s="3781"/>
      <c r="G104" s="3781"/>
      <c r="H104" s="3781"/>
      <c r="I104" s="3781"/>
      <c r="J104" s="3781"/>
      <c r="K104" s="3985"/>
      <c r="L104" s="3995"/>
      <c r="M104" s="3995"/>
      <c r="N104" s="3995"/>
      <c r="O104" s="3995"/>
      <c r="P104" s="3995"/>
      <c r="Q104" s="3995"/>
      <c r="R104" s="3995"/>
      <c r="S104" s="3995"/>
      <c r="T104" s="3995"/>
      <c r="U104" s="3995"/>
      <c r="V104" s="3995"/>
      <c r="W104" s="3995"/>
      <c r="X104" s="3995"/>
      <c r="Y104" s="3995"/>
      <c r="Z104" s="3995"/>
      <c r="AA104" s="3995"/>
      <c r="AB104" s="3995"/>
      <c r="AC104" s="3995"/>
      <c r="AD104" s="3995"/>
      <c r="AE104" s="3995"/>
      <c r="AF104" s="3995"/>
      <c r="AG104" s="3995"/>
      <c r="AH104" s="3995"/>
      <c r="AI104" s="3996"/>
      <c r="AJ104" s="3686"/>
      <c r="AK104" s="3686"/>
      <c r="AL104" s="3687"/>
      <c r="AM104" s="2527">
        <v>20</v>
      </c>
      <c r="AN104" s="2541"/>
      <c r="AO104" s="619"/>
      <c r="AP104" s="619"/>
      <c r="AQ104" s="619"/>
      <c r="AR104" s="619"/>
      <c r="AS104" s="619"/>
      <c r="AT104" s="619"/>
      <c r="AU104" s="619"/>
      <c r="AV104" s="619"/>
    </row>
    <row r="105" spans="1:48" ht="17.100000000000001" hidden="1" customHeight="1">
      <c r="A105" s="3750"/>
      <c r="B105" s="3892"/>
      <c r="C105" s="1174"/>
      <c r="D105" s="3780"/>
      <c r="E105" s="3781"/>
      <c r="F105" s="3781"/>
      <c r="G105" s="3781"/>
      <c r="H105" s="3781"/>
      <c r="I105" s="3781"/>
      <c r="J105" s="3781"/>
      <c r="K105" s="3985"/>
      <c r="L105" s="3995"/>
      <c r="M105" s="3995"/>
      <c r="N105" s="3995"/>
      <c r="O105" s="3995"/>
      <c r="P105" s="3995"/>
      <c r="Q105" s="3995"/>
      <c r="R105" s="3995"/>
      <c r="S105" s="3995"/>
      <c r="T105" s="3995"/>
      <c r="U105" s="3995"/>
      <c r="V105" s="3995"/>
      <c r="W105" s="3995"/>
      <c r="X105" s="3995"/>
      <c r="Y105" s="3995"/>
      <c r="Z105" s="3995"/>
      <c r="AA105" s="3995"/>
      <c r="AB105" s="3995"/>
      <c r="AC105" s="3995"/>
      <c r="AD105" s="3995"/>
      <c r="AE105" s="3995"/>
      <c r="AF105" s="3995"/>
      <c r="AG105" s="3995"/>
      <c r="AH105" s="3995"/>
      <c r="AI105" s="3996"/>
      <c r="AJ105" s="3686"/>
      <c r="AK105" s="3686"/>
      <c r="AL105" s="3687"/>
      <c r="AM105" s="2527">
        <v>21</v>
      </c>
      <c r="AN105" s="2541"/>
      <c r="AO105" s="619"/>
      <c r="AP105" s="619"/>
      <c r="AQ105" s="619"/>
      <c r="AR105" s="619"/>
      <c r="AS105" s="619"/>
      <c r="AT105" s="619"/>
      <c r="AU105" s="619"/>
      <c r="AV105" s="619"/>
    </row>
    <row r="106" spans="1:48" ht="17.100000000000001" hidden="1" customHeight="1">
      <c r="A106" s="3750"/>
      <c r="B106" s="3892"/>
      <c r="C106" s="1174"/>
      <c r="D106" s="3780"/>
      <c r="E106" s="3781"/>
      <c r="F106" s="3781"/>
      <c r="G106" s="3781"/>
      <c r="H106" s="3781"/>
      <c r="I106" s="3781"/>
      <c r="J106" s="3781"/>
      <c r="K106" s="3985"/>
      <c r="L106" s="3995"/>
      <c r="M106" s="3995"/>
      <c r="N106" s="3995"/>
      <c r="O106" s="3995"/>
      <c r="P106" s="3995"/>
      <c r="Q106" s="3995"/>
      <c r="R106" s="3995"/>
      <c r="S106" s="3995"/>
      <c r="T106" s="3995"/>
      <c r="U106" s="3995"/>
      <c r="V106" s="3995"/>
      <c r="W106" s="3995"/>
      <c r="X106" s="3995"/>
      <c r="Y106" s="3995"/>
      <c r="Z106" s="3995"/>
      <c r="AA106" s="3995"/>
      <c r="AB106" s="3995"/>
      <c r="AC106" s="3995"/>
      <c r="AD106" s="3995"/>
      <c r="AE106" s="3995"/>
      <c r="AF106" s="3995"/>
      <c r="AG106" s="3995"/>
      <c r="AH106" s="3995"/>
      <c r="AI106" s="3996"/>
      <c r="AJ106" s="3686"/>
      <c r="AK106" s="3686"/>
      <c r="AL106" s="3687"/>
      <c r="AM106" s="2527">
        <v>22</v>
      </c>
      <c r="AN106" s="2541"/>
      <c r="AO106" s="619"/>
      <c r="AP106" s="619"/>
      <c r="AQ106" s="619"/>
      <c r="AR106" s="619"/>
      <c r="AS106" s="619"/>
      <c r="AT106" s="619"/>
      <c r="AU106" s="619"/>
      <c r="AV106" s="619"/>
    </row>
    <row r="107" spans="1:48" ht="17.100000000000001" hidden="1" customHeight="1">
      <c r="A107" s="3750"/>
      <c r="B107" s="3892"/>
      <c r="C107" s="1174"/>
      <c r="D107" s="3780"/>
      <c r="E107" s="3781"/>
      <c r="F107" s="3781"/>
      <c r="G107" s="3781"/>
      <c r="H107" s="3781"/>
      <c r="I107" s="3781"/>
      <c r="J107" s="3781"/>
      <c r="K107" s="3985"/>
      <c r="L107" s="3995"/>
      <c r="M107" s="3995"/>
      <c r="N107" s="3995"/>
      <c r="O107" s="3995"/>
      <c r="P107" s="3995"/>
      <c r="Q107" s="3995"/>
      <c r="R107" s="3995"/>
      <c r="S107" s="3995"/>
      <c r="T107" s="3995"/>
      <c r="U107" s="3995"/>
      <c r="V107" s="3995"/>
      <c r="W107" s="3995"/>
      <c r="X107" s="3995"/>
      <c r="Y107" s="3995"/>
      <c r="Z107" s="3995"/>
      <c r="AA107" s="3995"/>
      <c r="AB107" s="3995"/>
      <c r="AC107" s="3995"/>
      <c r="AD107" s="3995"/>
      <c r="AE107" s="3995"/>
      <c r="AF107" s="3995"/>
      <c r="AG107" s="3995"/>
      <c r="AH107" s="3995"/>
      <c r="AI107" s="3996"/>
      <c r="AJ107" s="3686"/>
      <c r="AK107" s="3686"/>
      <c r="AL107" s="3687"/>
      <c r="AM107" s="2527">
        <v>23</v>
      </c>
      <c r="AN107" s="2541"/>
      <c r="AO107" s="619"/>
      <c r="AP107" s="619"/>
      <c r="AQ107" s="619"/>
      <c r="AR107" s="619"/>
      <c r="AS107" s="619"/>
      <c r="AT107" s="619"/>
      <c r="AU107" s="619"/>
      <c r="AV107" s="619"/>
    </row>
    <row r="108" spans="1:48" ht="17.100000000000001" hidden="1" customHeight="1">
      <c r="A108" s="3750"/>
      <c r="B108" s="3892"/>
      <c r="C108" s="1174"/>
      <c r="D108" s="3780"/>
      <c r="E108" s="3781"/>
      <c r="F108" s="3781"/>
      <c r="G108" s="3781"/>
      <c r="H108" s="3781"/>
      <c r="I108" s="3781"/>
      <c r="J108" s="3781"/>
      <c r="K108" s="3985"/>
      <c r="L108" s="3995"/>
      <c r="M108" s="3995"/>
      <c r="N108" s="3995"/>
      <c r="O108" s="3995"/>
      <c r="P108" s="3995"/>
      <c r="Q108" s="3995"/>
      <c r="R108" s="3995"/>
      <c r="S108" s="3995"/>
      <c r="T108" s="3995"/>
      <c r="U108" s="3995"/>
      <c r="V108" s="3995"/>
      <c r="W108" s="3995"/>
      <c r="X108" s="3995"/>
      <c r="Y108" s="3995"/>
      <c r="Z108" s="3995"/>
      <c r="AA108" s="3995"/>
      <c r="AB108" s="3995"/>
      <c r="AC108" s="3995"/>
      <c r="AD108" s="3995"/>
      <c r="AE108" s="3995"/>
      <c r="AF108" s="3995"/>
      <c r="AG108" s="3995"/>
      <c r="AH108" s="3995"/>
      <c r="AI108" s="3996"/>
      <c r="AJ108" s="3686"/>
      <c r="AK108" s="3686"/>
      <c r="AL108" s="3687"/>
      <c r="AM108" s="2527">
        <v>24</v>
      </c>
      <c r="AN108" s="2541"/>
      <c r="AO108" s="619"/>
      <c r="AP108" s="619"/>
      <c r="AQ108" s="619"/>
      <c r="AR108" s="619"/>
      <c r="AS108" s="619"/>
      <c r="AT108" s="619"/>
      <c r="AU108" s="619"/>
      <c r="AV108" s="619"/>
    </row>
    <row r="109" spans="1:48" ht="17.100000000000001" hidden="1" customHeight="1">
      <c r="A109" s="3750"/>
      <c r="B109" s="3892"/>
      <c r="C109" s="1174"/>
      <c r="D109" s="3780"/>
      <c r="E109" s="3781"/>
      <c r="F109" s="3781"/>
      <c r="G109" s="3781"/>
      <c r="H109" s="3781"/>
      <c r="I109" s="3781"/>
      <c r="J109" s="3781"/>
      <c r="K109" s="3985"/>
      <c r="L109" s="3995"/>
      <c r="M109" s="3995"/>
      <c r="N109" s="3995"/>
      <c r="O109" s="3995"/>
      <c r="P109" s="3995"/>
      <c r="Q109" s="3995"/>
      <c r="R109" s="3995"/>
      <c r="S109" s="3995"/>
      <c r="T109" s="3995"/>
      <c r="U109" s="3995"/>
      <c r="V109" s="3995"/>
      <c r="W109" s="3995"/>
      <c r="X109" s="3995"/>
      <c r="Y109" s="3995"/>
      <c r="Z109" s="3995"/>
      <c r="AA109" s="3995"/>
      <c r="AB109" s="3995"/>
      <c r="AC109" s="3995"/>
      <c r="AD109" s="3995"/>
      <c r="AE109" s="3995"/>
      <c r="AF109" s="3995"/>
      <c r="AG109" s="3995"/>
      <c r="AH109" s="3995"/>
      <c r="AI109" s="3996"/>
      <c r="AJ109" s="3686"/>
      <c r="AK109" s="3686"/>
      <c r="AL109" s="3687"/>
      <c r="AM109" s="2527">
        <v>25</v>
      </c>
      <c r="AN109" s="2541"/>
      <c r="AO109" s="619"/>
      <c r="AP109" s="619"/>
      <c r="AQ109" s="619"/>
      <c r="AR109" s="619"/>
      <c r="AS109" s="619"/>
      <c r="AT109" s="619"/>
      <c r="AU109" s="619"/>
      <c r="AV109" s="619"/>
    </row>
    <row r="110" spans="1:48" ht="17.100000000000001" hidden="1" customHeight="1">
      <c r="A110" s="3750"/>
      <c r="B110" s="3892"/>
      <c r="C110" s="1174"/>
      <c r="D110" s="3780"/>
      <c r="E110" s="3781"/>
      <c r="F110" s="3781"/>
      <c r="G110" s="3781"/>
      <c r="H110" s="3781"/>
      <c r="I110" s="3781"/>
      <c r="J110" s="3781"/>
      <c r="K110" s="3985"/>
      <c r="L110" s="3995"/>
      <c r="M110" s="3995"/>
      <c r="N110" s="3995"/>
      <c r="O110" s="3995"/>
      <c r="P110" s="3995"/>
      <c r="Q110" s="3995"/>
      <c r="R110" s="3995"/>
      <c r="S110" s="3995"/>
      <c r="T110" s="3995"/>
      <c r="U110" s="3995"/>
      <c r="V110" s="3995"/>
      <c r="W110" s="3995"/>
      <c r="X110" s="3995"/>
      <c r="Y110" s="3995"/>
      <c r="Z110" s="3995"/>
      <c r="AA110" s="3995"/>
      <c r="AB110" s="3995"/>
      <c r="AC110" s="3995"/>
      <c r="AD110" s="3995"/>
      <c r="AE110" s="3995"/>
      <c r="AF110" s="3995"/>
      <c r="AG110" s="3995"/>
      <c r="AH110" s="3995"/>
      <c r="AI110" s="3996"/>
      <c r="AJ110" s="3686"/>
      <c r="AK110" s="3686"/>
      <c r="AL110" s="3687"/>
      <c r="AM110" s="2527">
        <v>26</v>
      </c>
      <c r="AN110" s="2541"/>
      <c r="AO110" s="619"/>
      <c r="AP110" s="619"/>
      <c r="AQ110" s="619"/>
      <c r="AR110" s="619"/>
      <c r="AS110" s="619"/>
      <c r="AT110" s="619"/>
      <c r="AU110" s="619"/>
      <c r="AV110" s="619"/>
    </row>
    <row r="111" spans="1:48" ht="17.100000000000001" hidden="1" customHeight="1">
      <c r="A111" s="3750"/>
      <c r="B111" s="3892"/>
      <c r="C111" s="1174"/>
      <c r="D111" s="3780"/>
      <c r="E111" s="3781"/>
      <c r="F111" s="3781"/>
      <c r="G111" s="3781"/>
      <c r="H111" s="3781"/>
      <c r="I111" s="3781"/>
      <c r="J111" s="3781"/>
      <c r="K111" s="3985"/>
      <c r="L111" s="3995"/>
      <c r="M111" s="3995"/>
      <c r="N111" s="3995"/>
      <c r="O111" s="3995"/>
      <c r="P111" s="3995"/>
      <c r="Q111" s="3995"/>
      <c r="R111" s="3995"/>
      <c r="S111" s="3995"/>
      <c r="T111" s="3995"/>
      <c r="U111" s="3995"/>
      <c r="V111" s="3995"/>
      <c r="W111" s="3995"/>
      <c r="X111" s="3995"/>
      <c r="Y111" s="3995"/>
      <c r="Z111" s="3995"/>
      <c r="AA111" s="3995"/>
      <c r="AB111" s="3995"/>
      <c r="AC111" s="3995"/>
      <c r="AD111" s="3995"/>
      <c r="AE111" s="3995"/>
      <c r="AF111" s="3995"/>
      <c r="AG111" s="3995"/>
      <c r="AH111" s="3995"/>
      <c r="AI111" s="3996"/>
      <c r="AJ111" s="3686"/>
      <c r="AK111" s="3686"/>
      <c r="AL111" s="3687"/>
      <c r="AM111" s="2527">
        <v>27</v>
      </c>
      <c r="AN111" s="2541"/>
      <c r="AO111" s="619"/>
      <c r="AP111" s="619"/>
      <c r="AQ111" s="619"/>
      <c r="AR111" s="619"/>
      <c r="AS111" s="619"/>
      <c r="AT111" s="619"/>
      <c r="AU111" s="619"/>
      <c r="AV111" s="619"/>
    </row>
    <row r="112" spans="1:48" ht="17.100000000000001" hidden="1" customHeight="1">
      <c r="A112" s="3750"/>
      <c r="B112" s="3892"/>
      <c r="C112" s="1174"/>
      <c r="D112" s="3780"/>
      <c r="E112" s="3781"/>
      <c r="F112" s="3781"/>
      <c r="G112" s="3781"/>
      <c r="H112" s="3781"/>
      <c r="I112" s="3781"/>
      <c r="J112" s="3781"/>
      <c r="K112" s="3985"/>
      <c r="L112" s="3995"/>
      <c r="M112" s="3995"/>
      <c r="N112" s="3995"/>
      <c r="O112" s="3995"/>
      <c r="P112" s="3995"/>
      <c r="Q112" s="3995"/>
      <c r="R112" s="3995"/>
      <c r="S112" s="3995"/>
      <c r="T112" s="3995"/>
      <c r="U112" s="3995"/>
      <c r="V112" s="3995"/>
      <c r="W112" s="3995"/>
      <c r="X112" s="3995"/>
      <c r="Y112" s="3995"/>
      <c r="Z112" s="3995"/>
      <c r="AA112" s="3995"/>
      <c r="AB112" s="3995"/>
      <c r="AC112" s="3995"/>
      <c r="AD112" s="3995"/>
      <c r="AE112" s="3995"/>
      <c r="AF112" s="3995"/>
      <c r="AG112" s="3995"/>
      <c r="AH112" s="3995"/>
      <c r="AI112" s="3996"/>
      <c r="AJ112" s="3686"/>
      <c r="AK112" s="3686"/>
      <c r="AL112" s="3687"/>
      <c r="AM112" s="2527">
        <v>28</v>
      </c>
      <c r="AN112" s="2541"/>
      <c r="AO112" s="619"/>
      <c r="AP112" s="619"/>
      <c r="AQ112" s="619"/>
      <c r="AR112" s="619"/>
      <c r="AS112" s="619"/>
      <c r="AT112" s="619"/>
      <c r="AU112" s="619"/>
      <c r="AV112" s="619"/>
    </row>
    <row r="113" spans="1:48" ht="17.100000000000001" hidden="1" customHeight="1">
      <c r="A113" s="3750"/>
      <c r="B113" s="3892"/>
      <c r="C113" s="1174"/>
      <c r="D113" s="3780"/>
      <c r="E113" s="3781"/>
      <c r="F113" s="3781"/>
      <c r="G113" s="3781"/>
      <c r="H113" s="3781"/>
      <c r="I113" s="3781"/>
      <c r="J113" s="3781"/>
      <c r="K113" s="3985"/>
      <c r="L113" s="3995"/>
      <c r="M113" s="3995"/>
      <c r="N113" s="3995"/>
      <c r="O113" s="3995"/>
      <c r="P113" s="3995"/>
      <c r="Q113" s="3995"/>
      <c r="R113" s="3995"/>
      <c r="S113" s="3995"/>
      <c r="T113" s="3995"/>
      <c r="U113" s="3995"/>
      <c r="V113" s="3995"/>
      <c r="W113" s="3995"/>
      <c r="X113" s="3995"/>
      <c r="Y113" s="3995"/>
      <c r="Z113" s="3995"/>
      <c r="AA113" s="3995"/>
      <c r="AB113" s="3995"/>
      <c r="AC113" s="3995"/>
      <c r="AD113" s="3995"/>
      <c r="AE113" s="3995"/>
      <c r="AF113" s="3995"/>
      <c r="AG113" s="3995"/>
      <c r="AH113" s="3995"/>
      <c r="AI113" s="3996"/>
      <c r="AJ113" s="3686"/>
      <c r="AK113" s="3686"/>
      <c r="AL113" s="3687"/>
      <c r="AM113" s="2527">
        <v>29</v>
      </c>
      <c r="AN113" s="2541"/>
      <c r="AO113" s="619"/>
      <c r="AP113" s="619"/>
      <c r="AQ113" s="619"/>
      <c r="AR113" s="619"/>
      <c r="AS113" s="619"/>
      <c r="AT113" s="619"/>
      <c r="AU113" s="619"/>
      <c r="AV113" s="619"/>
    </row>
    <row r="114" spans="1:48" ht="17.100000000000001" hidden="1" customHeight="1">
      <c r="A114" s="3750"/>
      <c r="B114" s="3892"/>
      <c r="C114" s="1174"/>
      <c r="D114" s="3780"/>
      <c r="E114" s="3781"/>
      <c r="F114" s="3781"/>
      <c r="G114" s="3781"/>
      <c r="H114" s="3781"/>
      <c r="I114" s="3781"/>
      <c r="J114" s="3781"/>
      <c r="K114" s="3985"/>
      <c r="L114" s="3995"/>
      <c r="M114" s="3995"/>
      <c r="N114" s="3995"/>
      <c r="O114" s="3995"/>
      <c r="P114" s="3995"/>
      <c r="Q114" s="3995"/>
      <c r="R114" s="3995"/>
      <c r="S114" s="3995"/>
      <c r="T114" s="3995"/>
      <c r="U114" s="3995"/>
      <c r="V114" s="3995"/>
      <c r="W114" s="3995"/>
      <c r="X114" s="3995"/>
      <c r="Y114" s="3995"/>
      <c r="Z114" s="3995"/>
      <c r="AA114" s="3995"/>
      <c r="AB114" s="3995"/>
      <c r="AC114" s="3995"/>
      <c r="AD114" s="3995"/>
      <c r="AE114" s="3995"/>
      <c r="AF114" s="3995"/>
      <c r="AG114" s="3995"/>
      <c r="AH114" s="3995"/>
      <c r="AI114" s="3996"/>
      <c r="AJ114" s="3686"/>
      <c r="AK114" s="3686"/>
      <c r="AL114" s="3687"/>
      <c r="AM114" s="2527">
        <v>30</v>
      </c>
      <c r="AN114" s="2541"/>
      <c r="AO114" s="619"/>
      <c r="AP114" s="619"/>
      <c r="AQ114" s="619"/>
      <c r="AR114" s="619"/>
      <c r="AS114" s="619"/>
      <c r="AT114" s="619"/>
      <c r="AU114" s="619"/>
      <c r="AV114" s="619"/>
    </row>
    <row r="115" spans="1:48" ht="17.100000000000001" hidden="1" customHeight="1">
      <c r="A115" s="3750"/>
      <c r="B115" s="3892"/>
      <c r="C115" s="1174"/>
      <c r="D115" s="3780"/>
      <c r="E115" s="3781"/>
      <c r="F115" s="3781"/>
      <c r="G115" s="3781"/>
      <c r="H115" s="3781"/>
      <c r="I115" s="3781"/>
      <c r="J115" s="3781"/>
      <c r="K115" s="3985"/>
      <c r="L115" s="3995"/>
      <c r="M115" s="3995"/>
      <c r="N115" s="3995"/>
      <c r="O115" s="3995"/>
      <c r="P115" s="3995"/>
      <c r="Q115" s="3995"/>
      <c r="R115" s="3995"/>
      <c r="S115" s="3995"/>
      <c r="T115" s="3995"/>
      <c r="U115" s="3995"/>
      <c r="V115" s="3995"/>
      <c r="W115" s="3995"/>
      <c r="X115" s="3995"/>
      <c r="Y115" s="3995"/>
      <c r="Z115" s="3995"/>
      <c r="AA115" s="3995"/>
      <c r="AB115" s="3995"/>
      <c r="AC115" s="3995"/>
      <c r="AD115" s="3995"/>
      <c r="AE115" s="3995"/>
      <c r="AF115" s="3995"/>
      <c r="AG115" s="3995"/>
      <c r="AH115" s="3995"/>
      <c r="AI115" s="3996"/>
      <c r="AJ115" s="3686"/>
      <c r="AK115" s="3686"/>
      <c r="AL115" s="3687"/>
      <c r="AM115" s="2527">
        <v>31</v>
      </c>
      <c r="AN115" s="2541"/>
      <c r="AO115" s="619"/>
      <c r="AP115" s="619"/>
      <c r="AQ115" s="619"/>
      <c r="AR115" s="619"/>
      <c r="AS115" s="619"/>
      <c r="AT115" s="619"/>
      <c r="AU115" s="619"/>
      <c r="AV115" s="619"/>
    </row>
    <row r="116" spans="1:48" ht="17.100000000000001" customHeight="1">
      <c r="A116" s="3750"/>
      <c r="B116" s="3892"/>
      <c r="C116" s="1174"/>
      <c r="D116" s="3799"/>
      <c r="E116" s="3800"/>
      <c r="F116" s="3800"/>
      <c r="G116" s="3800"/>
      <c r="H116" s="3800"/>
      <c r="I116" s="3800"/>
      <c r="J116" s="3800"/>
      <c r="K116" s="4002"/>
      <c r="L116" s="3995"/>
      <c r="M116" s="3995"/>
      <c r="N116" s="3995"/>
      <c r="O116" s="3995"/>
      <c r="P116" s="3995"/>
      <c r="Q116" s="3995"/>
      <c r="R116" s="3995"/>
      <c r="S116" s="3995"/>
      <c r="T116" s="3995"/>
      <c r="U116" s="3995"/>
      <c r="V116" s="3995"/>
      <c r="W116" s="3995"/>
      <c r="X116" s="3995"/>
      <c r="Y116" s="3995"/>
      <c r="Z116" s="3995"/>
      <c r="AA116" s="3995"/>
      <c r="AB116" s="3995"/>
      <c r="AC116" s="3995"/>
      <c r="AD116" s="3995"/>
      <c r="AE116" s="3995"/>
      <c r="AF116" s="3995"/>
      <c r="AG116" s="3995"/>
      <c r="AH116" s="3995"/>
      <c r="AI116" s="3996"/>
      <c r="AJ116" s="3691"/>
      <c r="AK116" s="3691"/>
      <c r="AL116" s="3692"/>
      <c r="AM116" s="2528">
        <v>32</v>
      </c>
      <c r="AN116" s="2550" t="s">
        <v>1056</v>
      </c>
      <c r="AO116" s="619"/>
      <c r="AP116" s="619"/>
      <c r="AQ116" s="619"/>
      <c r="AR116" s="619"/>
      <c r="AS116" s="619"/>
      <c r="AT116" s="619"/>
      <c r="AU116" s="619"/>
      <c r="AV116" s="619"/>
    </row>
    <row r="117" spans="1:48" ht="15" customHeight="1">
      <c r="A117" s="3750"/>
      <c r="B117" s="3693" t="s">
        <v>235</v>
      </c>
      <c r="C117" s="3694"/>
      <c r="D117" s="3694"/>
      <c r="E117" s="3694"/>
      <c r="F117" s="3694"/>
      <c r="G117" s="3694"/>
      <c r="H117" s="3694"/>
      <c r="I117" s="3694"/>
      <c r="J117" s="3694"/>
      <c r="K117" s="3695"/>
      <c r="L117" s="381" t="str">
        <f>IF(AND(G8="",Q117=""),"✔","")</f>
        <v>✔</v>
      </c>
      <c r="M117" s="3696" t="s">
        <v>1122</v>
      </c>
      <c r="N117" s="3697"/>
      <c r="O117" s="3697"/>
      <c r="P117" s="3697"/>
      <c r="Q117" s="381"/>
      <c r="R117" s="3698" t="s">
        <v>580</v>
      </c>
      <c r="S117" s="3699"/>
      <c r="T117" s="3699"/>
      <c r="U117" s="3699"/>
      <c r="V117" s="3700" t="s">
        <v>1123</v>
      </c>
      <c r="W117" s="3700"/>
      <c r="X117" s="3700"/>
      <c r="Y117" s="3700"/>
      <c r="Z117" s="3700"/>
      <c r="AA117" s="3700"/>
      <c r="AB117" s="3700"/>
      <c r="AC117" s="3700"/>
      <c r="AD117" s="3700"/>
      <c r="AE117" s="3700"/>
      <c r="AF117" s="3700"/>
      <c r="AG117" s="3700"/>
      <c r="AH117" s="3700"/>
      <c r="AI117" s="3700"/>
      <c r="AJ117" s="3701"/>
      <c r="AK117" s="3701"/>
      <c r="AL117" s="3702"/>
      <c r="AM117" s="2529"/>
      <c r="AN117" s="2541"/>
      <c r="AO117" s="619"/>
      <c r="AP117" s="619"/>
      <c r="AQ117" s="619"/>
      <c r="AR117" s="619"/>
      <c r="AS117" s="619"/>
      <c r="AT117" s="619"/>
      <c r="AU117" s="619"/>
      <c r="AV117" s="619"/>
    </row>
    <row r="118" spans="1:48" ht="17.100000000000001" customHeight="1">
      <c r="A118" s="3750"/>
      <c r="B118" s="3760" t="s">
        <v>581</v>
      </c>
      <c r="C118" s="3761"/>
      <c r="D118" s="3761"/>
      <c r="E118" s="3761"/>
      <c r="F118" s="3761"/>
      <c r="G118" s="3761"/>
      <c r="H118" s="3761"/>
      <c r="I118" s="3761"/>
      <c r="J118" s="3761"/>
      <c r="K118" s="3762"/>
      <c r="L118" s="3769"/>
      <c r="M118" s="3770"/>
      <c r="N118" s="3771"/>
      <c r="O118" s="3902"/>
      <c r="P118" s="3998"/>
      <c r="Q118" s="3998"/>
      <c r="R118" s="3998"/>
      <c r="S118" s="3998"/>
      <c r="T118" s="3998"/>
      <c r="U118" s="3998"/>
      <c r="V118" s="3998"/>
      <c r="W118" s="3998"/>
      <c r="X118" s="3998"/>
      <c r="Y118" s="3998"/>
      <c r="Z118" s="3998"/>
      <c r="AA118" s="3998"/>
      <c r="AB118" s="3998"/>
      <c r="AC118" s="3998"/>
      <c r="AD118" s="3998"/>
      <c r="AE118" s="3998"/>
      <c r="AF118" s="3998"/>
      <c r="AG118" s="3999"/>
      <c r="AH118" s="3999"/>
      <c r="AI118" s="4000"/>
      <c r="AJ118" s="3772"/>
      <c r="AK118" s="3772"/>
      <c r="AL118" s="3773"/>
      <c r="AM118" s="2529">
        <v>1</v>
      </c>
      <c r="AN118" s="2541"/>
      <c r="AO118" s="619"/>
      <c r="AP118" s="619"/>
      <c r="AQ118" s="619"/>
      <c r="AR118" s="619"/>
      <c r="AS118" s="619"/>
      <c r="AT118" s="619"/>
      <c r="AU118" s="619"/>
      <c r="AV118" s="619"/>
    </row>
    <row r="119" spans="1:48" ht="17.100000000000001" customHeight="1">
      <c r="A119" s="3750"/>
      <c r="B119" s="3763"/>
      <c r="C119" s="3764"/>
      <c r="D119" s="3764"/>
      <c r="E119" s="3764"/>
      <c r="F119" s="3764"/>
      <c r="G119" s="3764"/>
      <c r="H119" s="3764"/>
      <c r="I119" s="3764"/>
      <c r="J119" s="3764"/>
      <c r="K119" s="3765"/>
      <c r="L119" s="3683"/>
      <c r="M119" s="3684"/>
      <c r="N119" s="3685"/>
      <c r="O119" s="3904"/>
      <c r="P119" s="3917"/>
      <c r="Q119" s="3917"/>
      <c r="R119" s="3917"/>
      <c r="S119" s="3917"/>
      <c r="T119" s="3917"/>
      <c r="U119" s="3917"/>
      <c r="V119" s="3917"/>
      <c r="W119" s="3917"/>
      <c r="X119" s="3917"/>
      <c r="Y119" s="3917"/>
      <c r="Z119" s="3917"/>
      <c r="AA119" s="3917"/>
      <c r="AB119" s="3917"/>
      <c r="AC119" s="3917"/>
      <c r="AD119" s="3917"/>
      <c r="AE119" s="3917"/>
      <c r="AF119" s="3917"/>
      <c r="AG119" s="4018"/>
      <c r="AH119" s="4018"/>
      <c r="AI119" s="4019"/>
      <c r="AJ119" s="3686"/>
      <c r="AK119" s="3686"/>
      <c r="AL119" s="3687"/>
      <c r="AM119" s="2529">
        <v>2</v>
      </c>
      <c r="AN119" s="2550"/>
      <c r="AO119" s="619"/>
      <c r="AP119" s="619"/>
      <c r="AQ119" s="619"/>
      <c r="AR119" s="619"/>
      <c r="AS119" s="619"/>
      <c r="AT119" s="619"/>
      <c r="AU119" s="619"/>
      <c r="AV119" s="619"/>
    </row>
    <row r="120" spans="1:48" ht="17.100000000000001" customHeight="1">
      <c r="A120" s="3750"/>
      <c r="B120" s="3763"/>
      <c r="C120" s="3764"/>
      <c r="D120" s="3764"/>
      <c r="E120" s="3764"/>
      <c r="F120" s="3764"/>
      <c r="G120" s="3764"/>
      <c r="H120" s="3764"/>
      <c r="I120" s="3764"/>
      <c r="J120" s="3764"/>
      <c r="K120" s="3765"/>
      <c r="L120" s="3683"/>
      <c r="M120" s="3684"/>
      <c r="N120" s="3685"/>
      <c r="O120" s="3904"/>
      <c r="P120" s="3917"/>
      <c r="Q120" s="3917"/>
      <c r="R120" s="3917"/>
      <c r="S120" s="3917"/>
      <c r="T120" s="3917"/>
      <c r="U120" s="3917"/>
      <c r="V120" s="3917"/>
      <c r="W120" s="3917"/>
      <c r="X120" s="3917"/>
      <c r="Y120" s="3917"/>
      <c r="Z120" s="3917"/>
      <c r="AA120" s="3917"/>
      <c r="AB120" s="3917"/>
      <c r="AC120" s="3917"/>
      <c r="AD120" s="3917"/>
      <c r="AE120" s="3917"/>
      <c r="AF120" s="3917"/>
      <c r="AG120" s="4018"/>
      <c r="AH120" s="4018"/>
      <c r="AI120" s="4019"/>
      <c r="AJ120" s="3686"/>
      <c r="AK120" s="3686"/>
      <c r="AL120" s="3687"/>
      <c r="AM120" s="2530">
        <v>3</v>
      </c>
      <c r="AN120" s="2550" t="s">
        <v>1055</v>
      </c>
      <c r="AO120" s="619"/>
      <c r="AP120" s="619"/>
      <c r="AQ120" s="619"/>
      <c r="AR120" s="619"/>
      <c r="AS120" s="619"/>
      <c r="AT120" s="619"/>
      <c r="AU120" s="619"/>
      <c r="AV120" s="619"/>
    </row>
    <row r="121" spans="1:48" ht="17.100000000000001" hidden="1" customHeight="1">
      <c r="A121" s="3750"/>
      <c r="B121" s="3763"/>
      <c r="C121" s="3764"/>
      <c r="D121" s="3764"/>
      <c r="E121" s="3764"/>
      <c r="F121" s="3764"/>
      <c r="G121" s="3764"/>
      <c r="H121" s="3764"/>
      <c r="I121" s="3764"/>
      <c r="J121" s="3764"/>
      <c r="K121" s="3765"/>
      <c r="L121" s="3683"/>
      <c r="M121" s="3684"/>
      <c r="N121" s="3685"/>
      <c r="O121" s="3904"/>
      <c r="P121" s="3917"/>
      <c r="Q121" s="3917"/>
      <c r="R121" s="3917"/>
      <c r="S121" s="3917"/>
      <c r="T121" s="3917"/>
      <c r="U121" s="3917"/>
      <c r="V121" s="3917"/>
      <c r="W121" s="3917"/>
      <c r="X121" s="3917"/>
      <c r="Y121" s="3917"/>
      <c r="Z121" s="3917"/>
      <c r="AA121" s="3917"/>
      <c r="AB121" s="3917"/>
      <c r="AC121" s="3917"/>
      <c r="AD121" s="3917"/>
      <c r="AE121" s="3917"/>
      <c r="AF121" s="3917"/>
      <c r="AG121" s="4018"/>
      <c r="AH121" s="4018"/>
      <c r="AI121" s="4019"/>
      <c r="AJ121" s="3686"/>
      <c r="AK121" s="3686"/>
      <c r="AL121" s="3687"/>
      <c r="AM121" s="2529">
        <v>4</v>
      </c>
      <c r="AN121" s="2541"/>
      <c r="AO121" s="619"/>
      <c r="AP121" s="619"/>
      <c r="AQ121" s="619"/>
      <c r="AR121" s="619"/>
      <c r="AS121" s="619"/>
      <c r="AT121" s="619"/>
      <c r="AU121" s="619"/>
      <c r="AV121" s="619"/>
    </row>
    <row r="122" spans="1:48" ht="17.100000000000001" hidden="1" customHeight="1">
      <c r="A122" s="3750"/>
      <c r="B122" s="3763"/>
      <c r="C122" s="3764"/>
      <c r="D122" s="3764"/>
      <c r="E122" s="3764"/>
      <c r="F122" s="3764"/>
      <c r="G122" s="3764"/>
      <c r="H122" s="3764"/>
      <c r="I122" s="3764"/>
      <c r="J122" s="3764"/>
      <c r="K122" s="3765"/>
      <c r="L122" s="3683"/>
      <c r="M122" s="3684"/>
      <c r="N122" s="3685"/>
      <c r="O122" s="3904"/>
      <c r="P122" s="3917"/>
      <c r="Q122" s="3917"/>
      <c r="R122" s="3917"/>
      <c r="S122" s="3917"/>
      <c r="T122" s="3917"/>
      <c r="U122" s="3917"/>
      <c r="V122" s="3917"/>
      <c r="W122" s="3917"/>
      <c r="X122" s="3917"/>
      <c r="Y122" s="3917"/>
      <c r="Z122" s="3917"/>
      <c r="AA122" s="3917"/>
      <c r="AB122" s="3917"/>
      <c r="AC122" s="3917"/>
      <c r="AD122" s="3917"/>
      <c r="AE122" s="3917"/>
      <c r="AF122" s="3917"/>
      <c r="AG122" s="4018"/>
      <c r="AH122" s="4018"/>
      <c r="AI122" s="4019"/>
      <c r="AJ122" s="3686"/>
      <c r="AK122" s="3686"/>
      <c r="AL122" s="3687"/>
      <c r="AM122" s="2529">
        <v>5</v>
      </c>
      <c r="AN122" s="2541"/>
      <c r="AO122" s="619"/>
      <c r="AP122" s="619"/>
      <c r="AQ122" s="619"/>
      <c r="AR122" s="619"/>
      <c r="AS122" s="619"/>
      <c r="AT122" s="619"/>
      <c r="AU122" s="619"/>
      <c r="AV122" s="619"/>
    </row>
    <row r="123" spans="1:48" ht="17.100000000000001" hidden="1" customHeight="1">
      <c r="A123" s="3750"/>
      <c r="B123" s="3763"/>
      <c r="C123" s="3764"/>
      <c r="D123" s="3764"/>
      <c r="E123" s="3764"/>
      <c r="F123" s="3764"/>
      <c r="G123" s="3764"/>
      <c r="H123" s="3764"/>
      <c r="I123" s="3764"/>
      <c r="J123" s="3764"/>
      <c r="K123" s="3765"/>
      <c r="L123" s="3683"/>
      <c r="M123" s="3684"/>
      <c r="N123" s="3685"/>
      <c r="O123" s="3904"/>
      <c r="P123" s="3917"/>
      <c r="Q123" s="3917"/>
      <c r="R123" s="3917"/>
      <c r="S123" s="3917"/>
      <c r="T123" s="3917"/>
      <c r="U123" s="3917"/>
      <c r="V123" s="3917"/>
      <c r="W123" s="3917"/>
      <c r="X123" s="3917"/>
      <c r="Y123" s="3917"/>
      <c r="Z123" s="3917"/>
      <c r="AA123" s="3917"/>
      <c r="AB123" s="3917"/>
      <c r="AC123" s="3917"/>
      <c r="AD123" s="3917"/>
      <c r="AE123" s="3917"/>
      <c r="AF123" s="3917"/>
      <c r="AG123" s="4018"/>
      <c r="AH123" s="4018"/>
      <c r="AI123" s="4019"/>
      <c r="AJ123" s="3686"/>
      <c r="AK123" s="3686"/>
      <c r="AL123" s="3687"/>
      <c r="AM123" s="2529">
        <v>6</v>
      </c>
      <c r="AN123" s="2541"/>
      <c r="AO123" s="619"/>
      <c r="AP123" s="619"/>
      <c r="AQ123" s="619"/>
      <c r="AR123" s="619"/>
      <c r="AS123" s="619"/>
      <c r="AT123" s="619"/>
      <c r="AU123" s="619"/>
      <c r="AV123" s="619"/>
    </row>
    <row r="124" spans="1:48" ht="17.100000000000001" customHeight="1" thickBot="1">
      <c r="A124" s="3750"/>
      <c r="B124" s="3766"/>
      <c r="C124" s="3767"/>
      <c r="D124" s="3767"/>
      <c r="E124" s="3767"/>
      <c r="F124" s="3767"/>
      <c r="G124" s="3767"/>
      <c r="H124" s="3767"/>
      <c r="I124" s="3767"/>
      <c r="J124" s="3767"/>
      <c r="K124" s="3768"/>
      <c r="L124" s="3688"/>
      <c r="M124" s="3689"/>
      <c r="N124" s="3690"/>
      <c r="O124" s="3906"/>
      <c r="P124" s="4020"/>
      <c r="Q124" s="4020"/>
      <c r="R124" s="4020"/>
      <c r="S124" s="4020"/>
      <c r="T124" s="4020"/>
      <c r="U124" s="4020"/>
      <c r="V124" s="4020"/>
      <c r="W124" s="4020"/>
      <c r="X124" s="4020"/>
      <c r="Y124" s="4020"/>
      <c r="Z124" s="4020"/>
      <c r="AA124" s="4020"/>
      <c r="AB124" s="4020"/>
      <c r="AC124" s="4020"/>
      <c r="AD124" s="4020"/>
      <c r="AE124" s="4020"/>
      <c r="AF124" s="4020"/>
      <c r="AG124" s="4021"/>
      <c r="AH124" s="4021"/>
      <c r="AI124" s="4022"/>
      <c r="AJ124" s="3691"/>
      <c r="AK124" s="3691"/>
      <c r="AL124" s="3692"/>
      <c r="AM124" s="2531">
        <v>7</v>
      </c>
      <c r="AN124" s="2551" t="s">
        <v>1056</v>
      </c>
      <c r="AO124" s="619"/>
      <c r="AP124" s="619"/>
      <c r="AQ124" s="619"/>
      <c r="AR124" s="619"/>
      <c r="AS124" s="619"/>
      <c r="AT124" s="619"/>
      <c r="AU124" s="619"/>
      <c r="AV124" s="619"/>
    </row>
    <row r="125" spans="1:48" ht="21.95" customHeight="1">
      <c r="A125" s="3750"/>
      <c r="B125" s="3927" t="s">
        <v>1124</v>
      </c>
      <c r="C125" s="3928"/>
      <c r="D125" s="4010"/>
      <c r="E125" s="4010"/>
      <c r="F125" s="4010"/>
      <c r="G125" s="4010"/>
      <c r="H125" s="4011">
        <f ca="1">SUM($O$125,$U$125,$AA$125,$AG$125)</f>
        <v>0</v>
      </c>
      <c r="I125" s="4012"/>
      <c r="J125" s="4012"/>
      <c r="K125" s="4013"/>
      <c r="L125" s="3927" t="s">
        <v>577</v>
      </c>
      <c r="M125" s="3928"/>
      <c r="N125" s="3928"/>
      <c r="O125" s="3929">
        <f>SUM($AJ$55:$AL$84)</f>
        <v>0</v>
      </c>
      <c r="P125" s="3929"/>
      <c r="Q125" s="3930"/>
      <c r="R125" s="3927" t="s">
        <v>578</v>
      </c>
      <c r="S125" s="3928"/>
      <c r="T125" s="3928"/>
      <c r="U125" s="3929">
        <f>SUM($AJ$85:$AL$116)</f>
        <v>0</v>
      </c>
      <c r="V125" s="3929"/>
      <c r="W125" s="3930"/>
      <c r="X125" s="3927" t="s">
        <v>583</v>
      </c>
      <c r="Y125" s="3928"/>
      <c r="Z125" s="3928"/>
      <c r="AA125" s="3929" t="str">
        <f ca="1">IF(企業実習時間="","時間",企業実習時間)</f>
        <v>時間</v>
      </c>
      <c r="AB125" s="3929"/>
      <c r="AC125" s="3930"/>
      <c r="AD125" s="3928" t="s">
        <v>796</v>
      </c>
      <c r="AE125" s="3928"/>
      <c r="AF125" s="3928"/>
      <c r="AG125" s="3929">
        <f>SUM($AJ$118:$AL$124)</f>
        <v>0</v>
      </c>
      <c r="AH125" s="3929"/>
      <c r="AI125" s="3929"/>
      <c r="AJ125" s="650"/>
      <c r="AK125" s="650"/>
      <c r="AL125" s="651"/>
      <c r="AM125" s="3016" t="str">
        <f ca="1">IF(AN125="","","←")</f>
        <v/>
      </c>
      <c r="AN125" s="3982" t="str">
        <f ca="1">IF(AND(VALUE(訓練総時間)=訓練時間合計,VALUE(訓練総時間)=IF(様6_訓練時間合計="",0,様6_訓練時間合計)),"","訓練時間総合計が様式6号と違っています")</f>
        <v/>
      </c>
      <c r="AO125" s="3982"/>
      <c r="AP125" s="619"/>
      <c r="AQ125" s="619"/>
      <c r="AR125" s="619"/>
      <c r="AS125" s="619"/>
      <c r="AT125" s="619"/>
      <c r="AU125" s="619"/>
      <c r="AV125" s="619"/>
    </row>
    <row r="126" spans="1:48" ht="18" hidden="1" customHeight="1">
      <c r="A126" s="3750"/>
      <c r="B126" s="2515"/>
      <c r="C126" s="2515"/>
      <c r="D126" s="2511"/>
      <c r="E126" s="2511"/>
      <c r="F126" s="2511"/>
      <c r="G126" s="2511"/>
      <c r="H126" s="2512"/>
      <c r="I126" s="2513"/>
      <c r="J126" s="2513"/>
      <c r="K126" s="2514"/>
      <c r="L126" s="2510"/>
      <c r="M126" s="2515"/>
      <c r="N126" s="2515"/>
      <c r="O126" s="997"/>
      <c r="P126" s="997"/>
      <c r="Q126" s="997"/>
      <c r="R126" s="2515"/>
      <c r="S126" s="2515"/>
      <c r="T126" s="2515"/>
      <c r="U126" s="997"/>
      <c r="V126" s="997"/>
      <c r="W126" s="997"/>
      <c r="X126" s="2515"/>
      <c r="Y126" s="2515"/>
      <c r="Z126" s="2515"/>
      <c r="AA126" s="997"/>
      <c r="AB126" s="997"/>
      <c r="AC126" s="998"/>
      <c r="AD126" s="2515"/>
      <c r="AE126" s="2515"/>
      <c r="AF126" s="2515"/>
      <c r="AG126" s="997"/>
      <c r="AH126" s="997"/>
      <c r="AI126" s="997"/>
      <c r="AJ126" s="653"/>
      <c r="AK126" s="653"/>
      <c r="AL126" s="1175"/>
      <c r="AM126" s="2532"/>
      <c r="AN126" s="2553"/>
      <c r="AO126" s="893"/>
      <c r="AP126" s="619"/>
      <c r="AQ126" s="619"/>
      <c r="AR126" s="619"/>
      <c r="AS126" s="619"/>
      <c r="AT126" s="619"/>
      <c r="AU126" s="619"/>
      <c r="AV126" s="619"/>
    </row>
    <row r="127" spans="1:48" ht="18" hidden="1" customHeight="1">
      <c r="A127" s="3750"/>
      <c r="B127" s="2515"/>
      <c r="C127" s="2515"/>
      <c r="D127" s="2511"/>
      <c r="E127" s="2511"/>
      <c r="F127" s="2511"/>
      <c r="G127" s="2511"/>
      <c r="H127" s="2512"/>
      <c r="I127" s="2513"/>
      <c r="J127" s="2513"/>
      <c r="K127" s="2514"/>
      <c r="L127" s="2510"/>
      <c r="M127" s="2515"/>
      <c r="N127" s="2515"/>
      <c r="O127" s="997"/>
      <c r="P127" s="997"/>
      <c r="Q127" s="997"/>
      <c r="R127" s="2515"/>
      <c r="S127" s="2515"/>
      <c r="T127" s="2515"/>
      <c r="U127" s="997"/>
      <c r="V127" s="997"/>
      <c r="W127" s="997"/>
      <c r="X127" s="2515"/>
      <c r="Y127" s="2515"/>
      <c r="Z127" s="2515"/>
      <c r="AA127" s="997"/>
      <c r="AB127" s="997"/>
      <c r="AC127" s="998"/>
      <c r="AD127" s="2515"/>
      <c r="AE127" s="2515"/>
      <c r="AF127" s="2515"/>
      <c r="AG127" s="997"/>
      <c r="AH127" s="997"/>
      <c r="AI127" s="997"/>
      <c r="AJ127" s="653"/>
      <c r="AK127" s="653"/>
      <c r="AL127" s="1175"/>
      <c r="AM127" s="2532"/>
      <c r="AN127" s="2553"/>
      <c r="AO127" s="893"/>
      <c r="AP127" s="619"/>
      <c r="AQ127" s="619"/>
      <c r="AR127" s="619"/>
      <c r="AS127" s="619"/>
      <c r="AT127" s="619"/>
      <c r="AU127" s="619"/>
      <c r="AV127" s="619"/>
    </row>
    <row r="128" spans="1:48" ht="18" customHeight="1">
      <c r="A128" s="3750"/>
      <c r="B128" s="3722" t="s">
        <v>584</v>
      </c>
      <c r="C128" s="3722"/>
      <c r="D128" s="3722"/>
      <c r="E128" s="3722"/>
      <c r="F128" s="3722"/>
      <c r="G128" s="3722"/>
      <c r="H128" s="3722"/>
      <c r="I128" s="3722"/>
      <c r="J128" s="3722"/>
      <c r="K128" s="3723"/>
      <c r="L128" s="3728" t="s">
        <v>1125</v>
      </c>
      <c r="M128" s="3729"/>
      <c r="N128" s="3729"/>
      <c r="O128" s="652"/>
      <c r="P128" s="653"/>
      <c r="Q128" s="654"/>
      <c r="R128" s="654"/>
      <c r="S128" s="654"/>
      <c r="T128" s="654"/>
      <c r="U128" s="654"/>
      <c r="V128" s="654"/>
      <c r="W128" s="655"/>
      <c r="X128" s="655"/>
      <c r="Y128" s="655"/>
      <c r="Z128" s="3730">
        <f>+様式8!$E$27</f>
        <v>0</v>
      </c>
      <c r="AA128" s="3730"/>
      <c r="AB128" s="3730"/>
      <c r="AC128" s="3731"/>
      <c r="AD128" s="3732" t="s">
        <v>236</v>
      </c>
      <c r="AE128" s="3733"/>
      <c r="AF128" s="3733"/>
      <c r="AG128" s="3733"/>
      <c r="AH128" s="3738">
        <f>$Z$128+$Z$129</f>
        <v>0</v>
      </c>
      <c r="AI128" s="3738"/>
      <c r="AJ128" s="3738"/>
      <c r="AK128" s="3738"/>
      <c r="AL128" s="3739"/>
      <c r="AM128" s="2801"/>
      <c r="AN128" s="2541"/>
      <c r="AO128" s="619"/>
      <c r="AP128" s="619"/>
      <c r="AQ128" s="619"/>
      <c r="AR128" s="619"/>
      <c r="AS128" s="619"/>
      <c r="AT128" s="619"/>
      <c r="AU128" s="619"/>
      <c r="AV128" s="619"/>
    </row>
    <row r="129" spans="1:48" ht="18" customHeight="1">
      <c r="A129" s="3750"/>
      <c r="B129" s="3724"/>
      <c r="C129" s="3724"/>
      <c r="D129" s="3724"/>
      <c r="E129" s="3724"/>
      <c r="F129" s="3724"/>
      <c r="G129" s="3724"/>
      <c r="H129" s="3724"/>
      <c r="I129" s="3724"/>
      <c r="J129" s="3724"/>
      <c r="K129" s="3725"/>
      <c r="L129" s="3744" t="s">
        <v>586</v>
      </c>
      <c r="M129" s="3745"/>
      <c r="N129" s="3745"/>
      <c r="O129" s="3997"/>
      <c r="P129" s="3997"/>
      <c r="Q129" s="3997"/>
      <c r="R129" s="3997"/>
      <c r="S129" s="3997"/>
      <c r="T129" s="3997"/>
      <c r="U129" s="3997"/>
      <c r="V129" s="3997"/>
      <c r="W129" s="3997"/>
      <c r="X129" s="3997"/>
      <c r="Y129" s="656" t="s">
        <v>1099</v>
      </c>
      <c r="Z129" s="3747">
        <f>+様式8!$E$57</f>
        <v>0</v>
      </c>
      <c r="AA129" s="3747"/>
      <c r="AB129" s="3747"/>
      <c r="AC129" s="3748"/>
      <c r="AD129" s="3734"/>
      <c r="AE129" s="3735"/>
      <c r="AF129" s="3735"/>
      <c r="AG129" s="3735"/>
      <c r="AH129" s="3740"/>
      <c r="AI129" s="3740"/>
      <c r="AJ129" s="3740"/>
      <c r="AK129" s="3740"/>
      <c r="AL129" s="3741"/>
      <c r="AM129" s="2523"/>
      <c r="AN129" s="2541"/>
      <c r="AO129" s="619"/>
      <c r="AP129" s="619"/>
      <c r="AQ129" s="619"/>
      <c r="AR129" s="619"/>
      <c r="AS129" s="619"/>
      <c r="AT129" s="619"/>
      <c r="AU129" s="619"/>
      <c r="AV129" s="619"/>
    </row>
    <row r="130" spans="1:48" ht="18" customHeight="1">
      <c r="A130" s="3751"/>
      <c r="B130" s="3726"/>
      <c r="C130" s="3726"/>
      <c r="D130" s="3726"/>
      <c r="E130" s="3726"/>
      <c r="F130" s="3726"/>
      <c r="G130" s="3726"/>
      <c r="H130" s="3726"/>
      <c r="I130" s="3726"/>
      <c r="J130" s="3726"/>
      <c r="K130" s="3727"/>
      <c r="L130" s="657" t="s">
        <v>587</v>
      </c>
      <c r="M130" s="658"/>
      <c r="N130" s="658"/>
      <c r="O130" s="4001"/>
      <c r="P130" s="4001"/>
      <c r="Q130" s="4001"/>
      <c r="R130" s="4001"/>
      <c r="S130" s="4001"/>
      <c r="T130" s="4001"/>
      <c r="U130" s="4001"/>
      <c r="V130" s="4001"/>
      <c r="W130" s="4001"/>
      <c r="X130" s="4001"/>
      <c r="Y130" s="4001"/>
      <c r="Z130" s="4001"/>
      <c r="AA130" s="4001"/>
      <c r="AB130" s="4001"/>
      <c r="AC130" s="659" t="s">
        <v>1126</v>
      </c>
      <c r="AD130" s="3736"/>
      <c r="AE130" s="3737"/>
      <c r="AF130" s="3737"/>
      <c r="AG130" s="3737"/>
      <c r="AH130" s="3742"/>
      <c r="AI130" s="3742"/>
      <c r="AJ130" s="3742"/>
      <c r="AK130" s="3742"/>
      <c r="AL130" s="3743"/>
      <c r="AM130" s="2523"/>
      <c r="AN130" s="2541"/>
      <c r="AO130" s="619"/>
      <c r="AP130" s="619"/>
      <c r="AQ130" s="619"/>
      <c r="AR130" s="619"/>
      <c r="AS130" s="619"/>
      <c r="AT130" s="619"/>
      <c r="AU130" s="619"/>
      <c r="AV130" s="619"/>
    </row>
    <row r="131" spans="1:48" ht="18" customHeight="1">
      <c r="A131" s="3705" t="s">
        <v>1127</v>
      </c>
      <c r="B131" s="3986" t="s">
        <v>589</v>
      </c>
      <c r="C131" s="3987"/>
      <c r="D131" s="3987"/>
      <c r="E131" s="3987"/>
      <c r="F131" s="3987"/>
      <c r="G131" s="3987"/>
      <c r="H131" s="3987"/>
      <c r="I131" s="3987"/>
      <c r="J131" s="3987"/>
      <c r="K131" s="3988"/>
      <c r="L131" s="143" t="s">
        <v>1598</v>
      </c>
      <c r="M131" s="4007" t="s">
        <v>1547</v>
      </c>
      <c r="N131" s="4008"/>
      <c r="O131" s="4008"/>
      <c r="P131" s="4008"/>
      <c r="Q131" s="4008"/>
      <c r="R131" s="4008"/>
      <c r="S131" s="4008"/>
      <c r="T131" s="4008"/>
      <c r="U131" s="4008"/>
      <c r="V131" s="4008"/>
      <c r="W131" s="4008"/>
      <c r="X131" s="4008"/>
      <c r="Y131" s="4008"/>
      <c r="Z131" s="4008"/>
      <c r="AA131" s="4008"/>
      <c r="AB131" s="4008"/>
      <c r="AC131" s="4008"/>
      <c r="AD131" s="4008"/>
      <c r="AE131" s="4008"/>
      <c r="AF131" s="4008"/>
      <c r="AG131" s="4008"/>
      <c r="AH131" s="4008"/>
      <c r="AI131" s="4008"/>
      <c r="AJ131" s="4008"/>
      <c r="AK131" s="4008"/>
      <c r="AL131" s="4009"/>
      <c r="AM131" s="2533"/>
      <c r="AN131" s="2544"/>
      <c r="AO131" s="619"/>
      <c r="AP131" s="619"/>
      <c r="AQ131" s="619"/>
      <c r="AR131" s="619"/>
      <c r="AS131" s="619"/>
      <c r="AT131" s="619"/>
      <c r="AU131" s="619"/>
      <c r="AV131" s="619"/>
    </row>
    <row r="132" spans="1:48" ht="18" customHeight="1">
      <c r="A132" s="3705"/>
      <c r="B132" s="3989"/>
      <c r="C132" s="3990"/>
      <c r="D132" s="3990"/>
      <c r="E132" s="3990"/>
      <c r="F132" s="3990"/>
      <c r="G132" s="3990"/>
      <c r="H132" s="3990"/>
      <c r="I132" s="3990"/>
      <c r="J132" s="3990"/>
      <c r="K132" s="3991"/>
      <c r="L132" s="143"/>
      <c r="M132" s="4003" t="s">
        <v>1548</v>
      </c>
      <c r="N132" s="4004"/>
      <c r="O132" s="4004"/>
      <c r="P132" s="4004"/>
      <c r="Q132" s="4004"/>
      <c r="R132" s="4004"/>
      <c r="S132" s="4004"/>
      <c r="T132" s="4004"/>
      <c r="U132" s="4004"/>
      <c r="V132" s="4014"/>
      <c r="W132" s="1499"/>
      <c r="X132" s="4003" t="s">
        <v>1549</v>
      </c>
      <c r="Y132" s="4004"/>
      <c r="Z132" s="4004"/>
      <c r="AA132" s="4004"/>
      <c r="AB132" s="4004"/>
      <c r="AC132" s="4004"/>
      <c r="AD132" s="4004"/>
      <c r="AE132" s="4004"/>
      <c r="AF132" s="4004"/>
      <c r="AG132" s="3992" t="s">
        <v>1498</v>
      </c>
      <c r="AH132" s="3993"/>
      <c r="AI132" s="3994"/>
      <c r="AJ132" s="4015" t="str">
        <f>様式6!X178</f>
        <v/>
      </c>
      <c r="AK132" s="4016"/>
      <c r="AL132" s="4017"/>
      <c r="AM132" s="4041" t="str">
        <f ca="1">IFERROR(IF(AND(様式6!X178&gt;0,$H$125=$AJ$132),"→ フルオンライン訓練が設定されています",IF(OR(様式6!X178="",様式6!X178=0),"","→　オンライン訓練の割合が "&amp;TEXT(($AJ$132/$H$125),"###％")&amp;" 設定")),"")</f>
        <v/>
      </c>
      <c r="AN132" s="4042"/>
      <c r="AO132" s="4042"/>
      <c r="AP132" s="4042"/>
      <c r="AQ132" s="619"/>
      <c r="AR132" s="619"/>
      <c r="AS132" s="619"/>
      <c r="AT132" s="619"/>
      <c r="AU132" s="619"/>
      <c r="AV132" s="619"/>
    </row>
    <row r="133" spans="1:48" ht="30" customHeight="1" thickBot="1">
      <c r="A133" s="3705"/>
      <c r="B133" s="3707" t="s">
        <v>591</v>
      </c>
      <c r="C133" s="3708"/>
      <c r="D133" s="3708"/>
      <c r="E133" s="3708"/>
      <c r="F133" s="3708"/>
      <c r="G133" s="3708"/>
      <c r="H133" s="3708"/>
      <c r="I133" s="3708"/>
      <c r="J133" s="3708"/>
      <c r="K133" s="3709"/>
      <c r="L133" s="3713"/>
      <c r="M133" s="3714"/>
      <c r="N133" s="3714"/>
      <c r="O133" s="3714"/>
      <c r="P133" s="3714"/>
      <c r="Q133" s="3714"/>
      <c r="R133" s="3714"/>
      <c r="S133" s="3714"/>
      <c r="T133" s="3714"/>
      <c r="U133" s="3714"/>
      <c r="V133" s="3714"/>
      <c r="W133" s="3714"/>
      <c r="X133" s="3714"/>
      <c r="Y133" s="3714"/>
      <c r="Z133" s="3714"/>
      <c r="AA133" s="3714"/>
      <c r="AB133" s="3714"/>
      <c r="AC133" s="3714"/>
      <c r="AD133" s="3714"/>
      <c r="AE133" s="3714"/>
      <c r="AF133" s="3714"/>
      <c r="AG133" s="3714"/>
      <c r="AH133" s="3714"/>
      <c r="AI133" s="3714"/>
      <c r="AJ133" s="3714"/>
      <c r="AK133" s="3714"/>
      <c r="AL133" s="3715"/>
      <c r="AM133" s="2534"/>
      <c r="AN133" s="1357" t="s">
        <v>1519</v>
      </c>
      <c r="AO133" s="619"/>
      <c r="AP133" s="619"/>
      <c r="AQ133" s="619"/>
      <c r="AR133" s="619"/>
      <c r="AS133" s="619"/>
      <c r="AT133" s="619"/>
      <c r="AU133" s="619"/>
      <c r="AV133" s="619"/>
    </row>
    <row r="134" spans="1:48" ht="30" customHeight="1" thickTop="1" thickBot="1">
      <c r="A134" s="3706"/>
      <c r="B134" s="3716" t="s">
        <v>592</v>
      </c>
      <c r="C134" s="3717"/>
      <c r="D134" s="3717"/>
      <c r="E134" s="3717"/>
      <c r="F134" s="3717"/>
      <c r="G134" s="3717"/>
      <c r="H134" s="3717"/>
      <c r="I134" s="3717"/>
      <c r="J134" s="3717"/>
      <c r="K134" s="3718"/>
      <c r="L134" s="3719"/>
      <c r="M134" s="3720"/>
      <c r="N134" s="3720"/>
      <c r="O134" s="3720"/>
      <c r="P134" s="3720"/>
      <c r="Q134" s="3720"/>
      <c r="R134" s="3720"/>
      <c r="S134" s="3720"/>
      <c r="T134" s="3720"/>
      <c r="U134" s="3720"/>
      <c r="V134" s="3720"/>
      <c r="W134" s="3720"/>
      <c r="X134" s="3720"/>
      <c r="Y134" s="3720"/>
      <c r="Z134" s="3720"/>
      <c r="AA134" s="3720"/>
      <c r="AB134" s="3720"/>
      <c r="AC134" s="3720"/>
      <c r="AD134" s="3720"/>
      <c r="AE134" s="3720"/>
      <c r="AF134" s="3720"/>
      <c r="AG134" s="3720"/>
      <c r="AH134" s="3720"/>
      <c r="AI134" s="3720"/>
      <c r="AJ134" s="3720"/>
      <c r="AK134" s="3720"/>
      <c r="AL134" s="3721"/>
      <c r="AM134" s="2534"/>
      <c r="AN134" s="1357" t="s">
        <v>1251</v>
      </c>
      <c r="AO134" s="619"/>
      <c r="AP134" s="619"/>
      <c r="AQ134" s="619"/>
      <c r="AR134" s="619"/>
      <c r="AS134" s="619"/>
      <c r="AT134" s="619"/>
      <c r="AU134" s="619"/>
      <c r="AV134" s="619"/>
    </row>
    <row r="135" spans="1:48" ht="20.100000000000001" customHeight="1">
      <c r="A135" s="891" t="s">
        <v>237</v>
      </c>
      <c r="B135" s="644"/>
      <c r="C135" s="644"/>
      <c r="D135" s="644"/>
      <c r="E135" s="644"/>
      <c r="F135" s="644"/>
      <c r="G135" s="644"/>
      <c r="H135" s="644"/>
      <c r="I135" s="644"/>
      <c r="J135" s="644"/>
      <c r="K135" s="644"/>
      <c r="L135" s="644"/>
      <c r="M135" s="644"/>
      <c r="N135" s="644"/>
      <c r="O135" s="644"/>
      <c r="P135" s="644"/>
      <c r="Q135" s="644"/>
      <c r="R135" s="644"/>
      <c r="S135" s="644"/>
      <c r="T135" s="644"/>
      <c r="U135" s="644"/>
      <c r="V135" s="644"/>
      <c r="W135" s="644"/>
      <c r="X135" s="644"/>
      <c r="Y135" s="644"/>
      <c r="Z135" s="644"/>
      <c r="AA135" s="644"/>
      <c r="AB135" s="644"/>
      <c r="AC135" s="661"/>
      <c r="AD135" s="661"/>
      <c r="AE135" s="661"/>
      <c r="AF135" s="661"/>
      <c r="AG135" s="661"/>
      <c r="AH135" s="661"/>
      <c r="AI135" s="661"/>
      <c r="AJ135" s="661"/>
      <c r="AK135" s="661"/>
      <c r="AL135" s="661"/>
      <c r="AM135" s="2535"/>
      <c r="AN135" s="2544"/>
      <c r="AO135" s="619"/>
      <c r="AP135" s="619"/>
      <c r="AQ135" s="619"/>
      <c r="AR135" s="619"/>
      <c r="AS135" s="619"/>
      <c r="AT135" s="619"/>
      <c r="AU135" s="619"/>
      <c r="AV135" s="619"/>
    </row>
    <row r="136" spans="1:48" ht="12" customHeight="1">
      <c r="A136" s="660" t="s">
        <v>593</v>
      </c>
      <c r="B136" s="644"/>
      <c r="C136" s="644"/>
      <c r="D136" s="644"/>
      <c r="E136" s="644"/>
      <c r="F136" s="644"/>
      <c r="G136" s="644"/>
      <c r="H136" s="644"/>
      <c r="I136" s="644"/>
      <c r="J136" s="644"/>
      <c r="K136" s="644"/>
      <c r="L136" s="644"/>
      <c r="M136" s="644"/>
      <c r="N136" s="644"/>
      <c r="O136" s="644"/>
      <c r="P136" s="644"/>
      <c r="Q136" s="644"/>
      <c r="R136" s="644"/>
      <c r="S136" s="644"/>
      <c r="T136" s="644"/>
      <c r="U136" s="644"/>
      <c r="V136" s="644"/>
      <c r="W136" s="644"/>
      <c r="X136" s="644"/>
      <c r="Y136" s="644"/>
      <c r="Z136" s="644"/>
      <c r="AA136" s="644"/>
      <c r="AB136" s="644"/>
      <c r="AC136" s="661"/>
      <c r="AD136" s="661"/>
      <c r="AE136" s="661"/>
      <c r="AF136" s="661"/>
      <c r="AG136" s="661"/>
      <c r="AH136" s="661"/>
      <c r="AI136" s="661"/>
      <c r="AJ136" s="661"/>
      <c r="AK136" s="661"/>
      <c r="AL136" s="661"/>
      <c r="AM136" s="2535"/>
      <c r="AN136" s="3983" t="s">
        <v>1090</v>
      </c>
      <c r="AO136" s="619"/>
      <c r="AP136" s="619"/>
      <c r="AQ136" s="619"/>
      <c r="AR136" s="619"/>
      <c r="AS136" s="619"/>
      <c r="AT136" s="619"/>
      <c r="AU136" s="619"/>
      <c r="AV136" s="619"/>
    </row>
    <row r="137" spans="1:48" ht="12" customHeight="1" thickBot="1">
      <c r="A137" s="660" t="s">
        <v>594</v>
      </c>
      <c r="B137" s="644"/>
      <c r="C137" s="644"/>
      <c r="D137" s="644"/>
      <c r="E137" s="644"/>
      <c r="F137" s="644"/>
      <c r="G137" s="644"/>
      <c r="H137" s="644"/>
      <c r="I137" s="644"/>
      <c r="J137" s="644"/>
      <c r="K137" s="644"/>
      <c r="L137" s="644"/>
      <c r="M137" s="644"/>
      <c r="N137" s="644"/>
      <c r="O137" s="644"/>
      <c r="P137" s="644"/>
      <c r="Q137" s="644"/>
      <c r="R137" s="644"/>
      <c r="S137" s="644"/>
      <c r="T137" s="644"/>
      <c r="U137" s="644"/>
      <c r="V137" s="644"/>
      <c r="W137" s="644"/>
      <c r="X137" s="644"/>
      <c r="Y137" s="644"/>
      <c r="Z137" s="644"/>
      <c r="AA137" s="644"/>
      <c r="AB137" s="644"/>
      <c r="AC137" s="661"/>
      <c r="AD137" s="661"/>
      <c r="AE137" s="661"/>
      <c r="AF137" s="661"/>
      <c r="AG137" s="661"/>
      <c r="AH137" s="661"/>
      <c r="AI137" s="661"/>
      <c r="AJ137" s="661"/>
      <c r="AK137" s="661"/>
      <c r="AL137" s="661"/>
      <c r="AM137" s="2535"/>
      <c r="AN137" s="3984"/>
      <c r="AO137" s="619"/>
      <c r="AP137" s="619"/>
      <c r="AQ137" s="619"/>
      <c r="AR137" s="619"/>
      <c r="AS137" s="619"/>
      <c r="AT137" s="619"/>
      <c r="AU137" s="619"/>
      <c r="AV137" s="619"/>
    </row>
    <row r="138" spans="1:48" ht="12" customHeight="1" thickTop="1">
      <c r="A138" s="660" t="s">
        <v>238</v>
      </c>
      <c r="B138" s="644"/>
      <c r="C138" s="644"/>
      <c r="D138" s="644"/>
      <c r="E138" s="644"/>
      <c r="F138" s="644"/>
      <c r="G138" s="644"/>
      <c r="H138" s="644"/>
      <c r="I138" s="644"/>
      <c r="J138" s="644"/>
      <c r="K138" s="644"/>
      <c r="L138" s="644"/>
      <c r="M138" s="644"/>
      <c r="N138" s="644"/>
      <c r="O138" s="644"/>
      <c r="P138" s="644"/>
      <c r="Q138" s="644"/>
      <c r="R138" s="644"/>
      <c r="S138" s="644"/>
      <c r="T138" s="644"/>
      <c r="U138" s="644"/>
      <c r="V138" s="644"/>
      <c r="W138" s="644"/>
      <c r="X138" s="644"/>
      <c r="Y138" s="644"/>
      <c r="Z138" s="644"/>
      <c r="AA138" s="644"/>
      <c r="AB138" s="644"/>
      <c r="AC138" s="661"/>
      <c r="AD138" s="661"/>
      <c r="AE138" s="661"/>
      <c r="AF138" s="661"/>
      <c r="AG138" s="661"/>
      <c r="AH138" s="661"/>
      <c r="AI138" s="661"/>
      <c r="AJ138" s="661"/>
      <c r="AK138" s="661"/>
      <c r="AL138" s="661"/>
      <c r="AM138" s="2535"/>
      <c r="AN138" s="2541"/>
      <c r="AO138" s="619"/>
      <c r="AP138" s="619"/>
      <c r="AQ138" s="619"/>
      <c r="AR138" s="619"/>
      <c r="AS138" s="619"/>
      <c r="AT138" s="619"/>
      <c r="AU138" s="619"/>
      <c r="AV138" s="619"/>
    </row>
    <row r="139" spans="1:48" ht="12" customHeight="1">
      <c r="A139" s="660" t="s">
        <v>595</v>
      </c>
      <c r="B139" s="644"/>
      <c r="C139" s="644"/>
      <c r="D139" s="644"/>
      <c r="E139" s="644"/>
      <c r="F139" s="644"/>
      <c r="G139" s="644"/>
      <c r="H139" s="644"/>
      <c r="I139" s="644"/>
      <c r="J139" s="644"/>
      <c r="K139" s="644"/>
      <c r="L139" s="644"/>
      <c r="M139" s="644"/>
      <c r="N139" s="644"/>
      <c r="O139" s="644"/>
      <c r="P139" s="644"/>
      <c r="Q139" s="644"/>
      <c r="R139" s="644"/>
      <c r="S139" s="644"/>
      <c r="T139" s="644"/>
      <c r="U139" s="644"/>
      <c r="V139" s="644"/>
      <c r="W139" s="644"/>
      <c r="X139" s="644"/>
      <c r="Y139" s="644"/>
      <c r="Z139" s="644"/>
      <c r="AA139" s="644"/>
      <c r="AB139" s="644"/>
      <c r="AC139" s="661"/>
      <c r="AD139" s="661"/>
      <c r="AE139" s="661"/>
      <c r="AF139" s="661"/>
      <c r="AG139" s="661"/>
      <c r="AH139" s="661"/>
      <c r="AI139" s="661"/>
      <c r="AJ139" s="661"/>
      <c r="AK139" s="661"/>
      <c r="AL139" s="661"/>
      <c r="AM139" s="2535"/>
      <c r="AN139" s="2541"/>
      <c r="AO139" s="619"/>
      <c r="AP139" s="619"/>
      <c r="AQ139" s="619"/>
      <c r="AR139" s="619"/>
      <c r="AS139" s="619"/>
      <c r="AT139" s="619"/>
      <c r="AU139" s="619"/>
      <c r="AV139" s="619"/>
    </row>
    <row r="140" spans="1:48" ht="12" customHeight="1">
      <c r="A140" s="660" t="s">
        <v>596</v>
      </c>
      <c r="B140" s="644"/>
      <c r="C140" s="644"/>
      <c r="D140" s="644"/>
      <c r="E140" s="644"/>
      <c r="F140" s="644"/>
      <c r="G140" s="644"/>
      <c r="H140" s="644"/>
      <c r="I140" s="644"/>
      <c r="J140" s="644"/>
      <c r="K140" s="644"/>
      <c r="L140" s="644"/>
      <c r="M140" s="644"/>
      <c r="N140" s="644"/>
      <c r="O140" s="644"/>
      <c r="P140" s="644"/>
      <c r="Q140" s="644"/>
      <c r="R140" s="644"/>
      <c r="S140" s="644"/>
      <c r="T140" s="644"/>
      <c r="U140" s="644"/>
      <c r="V140" s="644"/>
      <c r="W140" s="644"/>
      <c r="X140" s="644"/>
      <c r="Y140" s="644"/>
      <c r="Z140" s="644"/>
      <c r="AA140" s="644"/>
      <c r="AB140" s="644"/>
      <c r="AC140" s="661"/>
      <c r="AD140" s="661"/>
      <c r="AE140" s="661"/>
      <c r="AF140" s="661"/>
      <c r="AG140" s="661"/>
      <c r="AH140" s="661"/>
      <c r="AI140" s="661"/>
      <c r="AJ140" s="661"/>
      <c r="AK140" s="661"/>
      <c r="AL140" s="661"/>
      <c r="AM140" s="2535"/>
      <c r="AN140" s="2541"/>
      <c r="AO140" s="619"/>
      <c r="AP140" s="619"/>
      <c r="AQ140" s="619"/>
      <c r="AR140" s="619"/>
      <c r="AS140" s="619"/>
      <c r="AT140" s="619"/>
      <c r="AU140" s="619"/>
      <c r="AV140" s="619"/>
    </row>
    <row r="141" spans="1:48" ht="12" customHeight="1">
      <c r="A141" s="628"/>
      <c r="B141" s="628"/>
      <c r="C141" s="628"/>
      <c r="D141" s="628"/>
      <c r="E141" s="628"/>
      <c r="F141" s="628"/>
      <c r="G141" s="628"/>
      <c r="H141" s="628"/>
      <c r="I141" s="628"/>
      <c r="J141" s="628"/>
      <c r="K141" s="628"/>
      <c r="L141" s="628"/>
      <c r="M141" s="628"/>
      <c r="N141" s="628"/>
      <c r="O141" s="628"/>
      <c r="P141" s="628"/>
      <c r="Q141" s="628"/>
      <c r="R141" s="628"/>
      <c r="S141" s="628"/>
      <c r="T141" s="628"/>
      <c r="U141" s="628"/>
      <c r="V141" s="628"/>
      <c r="W141" s="628"/>
      <c r="X141" s="628"/>
      <c r="Y141" s="628"/>
      <c r="Z141" s="628"/>
      <c r="AA141" s="628"/>
      <c r="AB141" s="628"/>
      <c r="AC141" s="628"/>
      <c r="AD141" s="628"/>
      <c r="AE141" s="628"/>
      <c r="AF141" s="628"/>
      <c r="AG141" s="628"/>
      <c r="AH141" s="628"/>
      <c r="AI141" s="628"/>
      <c r="AJ141" s="628"/>
      <c r="AK141" s="628"/>
      <c r="AL141" s="628"/>
      <c r="AM141" s="2535"/>
      <c r="AN141" s="2541"/>
      <c r="AO141" s="619"/>
      <c r="AP141" s="619"/>
      <c r="AQ141" s="619"/>
      <c r="AR141" s="619"/>
      <c r="AS141" s="619"/>
      <c r="AT141" s="619"/>
      <c r="AU141" s="619"/>
      <c r="AV141" s="619"/>
    </row>
    <row r="142" spans="1:48" ht="30" hidden="1" customHeight="1">
      <c r="AM142" s="2536" t="s">
        <v>2335</v>
      </c>
      <c r="AN142" s="2554"/>
    </row>
    <row r="143" spans="1:48">
      <c r="AN143" s="2555"/>
    </row>
    <row r="145" spans="40:40" hidden="1">
      <c r="AN145" s="2813" t="s">
        <v>2382</v>
      </c>
    </row>
    <row r="147" spans="40:40">
      <c r="AN147" s="2555"/>
    </row>
    <row r="149" spans="40:40">
      <c r="AN149" s="2555"/>
    </row>
  </sheetData>
  <sheetProtection sheet="1" scenarios="1" formatCells="0" formatColumns="0" formatRows="0"/>
  <mergeCells count="351">
    <mergeCell ref="AN17:AO17"/>
    <mergeCell ref="AM132:AP132"/>
    <mergeCell ref="A18:F19"/>
    <mergeCell ref="H18:L18"/>
    <mergeCell ref="AI15:AJ15"/>
    <mergeCell ref="A16:F16"/>
    <mergeCell ref="O8:S8"/>
    <mergeCell ref="U8:Y8"/>
    <mergeCell ref="G14:L14"/>
    <mergeCell ref="N14:Y14"/>
    <mergeCell ref="A15:F15"/>
    <mergeCell ref="G15:L15"/>
    <mergeCell ref="N15:S15"/>
    <mergeCell ref="W15:X15"/>
    <mergeCell ref="A17:F17"/>
    <mergeCell ref="G17:AL17"/>
    <mergeCell ref="AI16:AK16"/>
    <mergeCell ref="A14:F14"/>
    <mergeCell ref="I25:U25"/>
    <mergeCell ref="V25:Y25"/>
    <mergeCell ref="Z25:AG25"/>
    <mergeCell ref="G26:H26"/>
    <mergeCell ref="I26:U26"/>
    <mergeCell ref="V26:Y26"/>
    <mergeCell ref="Z26:AG26"/>
    <mergeCell ref="AD15:AF15"/>
    <mergeCell ref="AG15:AH15"/>
    <mergeCell ref="H16:K16"/>
    <mergeCell ref="M16:P16"/>
    <mergeCell ref="AF16:AH16"/>
    <mergeCell ref="N18:T18"/>
    <mergeCell ref="V18:AA18"/>
    <mergeCell ref="AC18:AH18"/>
    <mergeCell ref="H19:L19"/>
    <mergeCell ref="N19:T19"/>
    <mergeCell ref="Y19:AH19"/>
    <mergeCell ref="AN9:AO9"/>
    <mergeCell ref="A12:F12"/>
    <mergeCell ref="G12:L12"/>
    <mergeCell ref="N12:Y12"/>
    <mergeCell ref="A13:F13"/>
    <mergeCell ref="H13:L13"/>
    <mergeCell ref="N13:R13"/>
    <mergeCell ref="T13:V13"/>
    <mergeCell ref="W13:AG13"/>
    <mergeCell ref="A2:AL2"/>
    <mergeCell ref="A3:F3"/>
    <mergeCell ref="G3:S3"/>
    <mergeCell ref="H5:K5"/>
    <mergeCell ref="M5:U5"/>
    <mergeCell ref="Z5:AL6"/>
    <mergeCell ref="H6:K6"/>
    <mergeCell ref="M6:U6"/>
    <mergeCell ref="H7:M7"/>
    <mergeCell ref="O7:S7"/>
    <mergeCell ref="U7:Y7"/>
    <mergeCell ref="Z7:AL12"/>
    <mergeCell ref="A9:F10"/>
    <mergeCell ref="G9:Y9"/>
    <mergeCell ref="A11:F11"/>
    <mergeCell ref="G11:L11"/>
    <mergeCell ref="N11:S11"/>
    <mergeCell ref="A5:F8"/>
    <mergeCell ref="H8:M8"/>
    <mergeCell ref="A20:F20"/>
    <mergeCell ref="G20:AL20"/>
    <mergeCell ref="A21:F27"/>
    <mergeCell ref="G21:H21"/>
    <mergeCell ref="I21:U21"/>
    <mergeCell ref="V21:Y21"/>
    <mergeCell ref="Z21:AG21"/>
    <mergeCell ref="G22:H22"/>
    <mergeCell ref="I22:U22"/>
    <mergeCell ref="V22:Y22"/>
    <mergeCell ref="Z22:AG22"/>
    <mergeCell ref="G23:H23"/>
    <mergeCell ref="I23:U23"/>
    <mergeCell ref="V23:Y23"/>
    <mergeCell ref="Z23:AG23"/>
    <mergeCell ref="G24:H24"/>
    <mergeCell ref="I24:U24"/>
    <mergeCell ref="V24:Y24"/>
    <mergeCell ref="Z24:AG24"/>
    <mergeCell ref="G27:H27"/>
    <mergeCell ref="I27:U27"/>
    <mergeCell ref="V27:Y27"/>
    <mergeCell ref="Z27:AG27"/>
    <mergeCell ref="G25:H25"/>
    <mergeCell ref="D68:K68"/>
    <mergeCell ref="L68:AI68"/>
    <mergeCell ref="AJ68:AL68"/>
    <mergeCell ref="D67:K67"/>
    <mergeCell ref="L67:AI67"/>
    <mergeCell ref="AJ67:AL67"/>
    <mergeCell ref="D62:K62"/>
    <mergeCell ref="L62:AI62"/>
    <mergeCell ref="AJ62:AL62"/>
    <mergeCell ref="D63:K63"/>
    <mergeCell ref="L63:AI63"/>
    <mergeCell ref="AJ63:AL63"/>
    <mergeCell ref="D65:K65"/>
    <mergeCell ref="L65:AI65"/>
    <mergeCell ref="AJ65:AL65"/>
    <mergeCell ref="L66:AI66"/>
    <mergeCell ref="AJ66:AL66"/>
    <mergeCell ref="A29:AH29"/>
    <mergeCell ref="A28:AH28"/>
    <mergeCell ref="A31:A130"/>
    <mergeCell ref="B31:F31"/>
    <mergeCell ref="G31:AL31"/>
    <mergeCell ref="B32:K32"/>
    <mergeCell ref="L32:AI32"/>
    <mergeCell ref="AJ32:AL32"/>
    <mergeCell ref="D60:K60"/>
    <mergeCell ref="L60:AI60"/>
    <mergeCell ref="AJ60:AL60"/>
    <mergeCell ref="D61:K61"/>
    <mergeCell ref="L61:AI61"/>
    <mergeCell ref="AJ61:AL61"/>
    <mergeCell ref="D58:K58"/>
    <mergeCell ref="L58:AI58"/>
    <mergeCell ref="AJ58:AL58"/>
    <mergeCell ref="D59:K59"/>
    <mergeCell ref="L59:AI59"/>
    <mergeCell ref="AJ59:AL59"/>
    <mergeCell ref="D64:K64"/>
    <mergeCell ref="L64:AI64"/>
    <mergeCell ref="AJ64:AL64"/>
    <mergeCell ref="D66:K66"/>
    <mergeCell ref="D70:K70"/>
    <mergeCell ref="L70:AI70"/>
    <mergeCell ref="AJ70:AL70"/>
    <mergeCell ref="D71:K71"/>
    <mergeCell ref="L71:AI71"/>
    <mergeCell ref="AJ71:AL71"/>
    <mergeCell ref="D69:K69"/>
    <mergeCell ref="L69:AI69"/>
    <mergeCell ref="AJ69:AL69"/>
    <mergeCell ref="D74:K74"/>
    <mergeCell ref="L74:AI74"/>
    <mergeCell ref="AJ74:AL74"/>
    <mergeCell ref="D75:K75"/>
    <mergeCell ref="L75:AI75"/>
    <mergeCell ref="AJ75:AL75"/>
    <mergeCell ref="D72:K72"/>
    <mergeCell ref="L72:AI72"/>
    <mergeCell ref="AJ72:AL72"/>
    <mergeCell ref="D73:K73"/>
    <mergeCell ref="L73:AI73"/>
    <mergeCell ref="AJ73:AL73"/>
    <mergeCell ref="AJ78:AL78"/>
    <mergeCell ref="D79:K79"/>
    <mergeCell ref="L79:AI79"/>
    <mergeCell ref="AJ79:AL79"/>
    <mergeCell ref="D76:K76"/>
    <mergeCell ref="L76:AI76"/>
    <mergeCell ref="AJ76:AL76"/>
    <mergeCell ref="D77:K77"/>
    <mergeCell ref="L77:AI77"/>
    <mergeCell ref="AJ77:AL77"/>
    <mergeCell ref="D82:K82"/>
    <mergeCell ref="L82:AI82"/>
    <mergeCell ref="AJ82:AL82"/>
    <mergeCell ref="D83:K83"/>
    <mergeCell ref="L83:AI83"/>
    <mergeCell ref="AJ83:AL83"/>
    <mergeCell ref="B55:B84"/>
    <mergeCell ref="D55:K55"/>
    <mergeCell ref="L55:AI55"/>
    <mergeCell ref="AJ55:AL55"/>
    <mergeCell ref="D56:K56"/>
    <mergeCell ref="L56:AI56"/>
    <mergeCell ref="AJ56:AL56"/>
    <mergeCell ref="D57:K57"/>
    <mergeCell ref="L57:AI57"/>
    <mergeCell ref="AJ57:AL57"/>
    <mergeCell ref="D80:K80"/>
    <mergeCell ref="L80:AI80"/>
    <mergeCell ref="AJ80:AL80"/>
    <mergeCell ref="D81:K81"/>
    <mergeCell ref="L81:AI81"/>
    <mergeCell ref="AJ81:AL81"/>
    <mergeCell ref="D78:K78"/>
    <mergeCell ref="L78:AI78"/>
    <mergeCell ref="D84:K84"/>
    <mergeCell ref="L84:AI84"/>
    <mergeCell ref="AJ84:AL84"/>
    <mergeCell ref="D91:K91"/>
    <mergeCell ref="L91:AI91"/>
    <mergeCell ref="AJ91:AL91"/>
    <mergeCell ref="B85:B116"/>
    <mergeCell ref="D85:K85"/>
    <mergeCell ref="L85:AI85"/>
    <mergeCell ref="AJ85:AL85"/>
    <mergeCell ref="D86:K86"/>
    <mergeCell ref="L86:AI86"/>
    <mergeCell ref="AJ86:AL86"/>
    <mergeCell ref="D87:K87"/>
    <mergeCell ref="D89:K89"/>
    <mergeCell ref="L89:AI89"/>
    <mergeCell ref="AJ89:AL89"/>
    <mergeCell ref="D90:K90"/>
    <mergeCell ref="L90:AI90"/>
    <mergeCell ref="AJ90:AL90"/>
    <mergeCell ref="L87:AI87"/>
    <mergeCell ref="AJ87:AL87"/>
    <mergeCell ref="D88:K88"/>
    <mergeCell ref="L88:AI88"/>
    <mergeCell ref="AJ88:AL88"/>
    <mergeCell ref="D93:K93"/>
    <mergeCell ref="L93:AI93"/>
    <mergeCell ref="AJ93:AL93"/>
    <mergeCell ref="D94:K94"/>
    <mergeCell ref="L94:AI94"/>
    <mergeCell ref="AJ94:AL94"/>
    <mergeCell ref="D92:K92"/>
    <mergeCell ref="L92:AI92"/>
    <mergeCell ref="AJ92:AL92"/>
    <mergeCell ref="AJ109:AL109"/>
    <mergeCell ref="D110:K110"/>
    <mergeCell ref="L110:AI110"/>
    <mergeCell ref="AJ110:AL110"/>
    <mergeCell ref="D95:K95"/>
    <mergeCell ref="L95:AI95"/>
    <mergeCell ref="AJ95:AL95"/>
    <mergeCell ref="D108:K108"/>
    <mergeCell ref="L108:AI108"/>
    <mergeCell ref="AJ108:AL108"/>
    <mergeCell ref="L96:AI96"/>
    <mergeCell ref="L97:AI97"/>
    <mergeCell ref="L98:AI98"/>
    <mergeCell ref="L99:AI99"/>
    <mergeCell ref="L100:AI100"/>
    <mergeCell ref="L101:AI101"/>
    <mergeCell ref="L102:AI102"/>
    <mergeCell ref="L103:AI103"/>
    <mergeCell ref="AJ99:AL99"/>
    <mergeCell ref="AJ100:AL100"/>
    <mergeCell ref="AJ101:AL101"/>
    <mergeCell ref="AJ102:AL102"/>
    <mergeCell ref="D106:K106"/>
    <mergeCell ref="D107:K107"/>
    <mergeCell ref="O124:AI124"/>
    <mergeCell ref="L124:N124"/>
    <mergeCell ref="L122:N122"/>
    <mergeCell ref="AJ113:AL113"/>
    <mergeCell ref="D114:K114"/>
    <mergeCell ref="L114:AI114"/>
    <mergeCell ref="AJ114:AL114"/>
    <mergeCell ref="D111:K111"/>
    <mergeCell ref="L111:AI111"/>
    <mergeCell ref="AJ111:AL111"/>
    <mergeCell ref="D112:K112"/>
    <mergeCell ref="L112:AI112"/>
    <mergeCell ref="AJ112:AL112"/>
    <mergeCell ref="AJ132:AL132"/>
    <mergeCell ref="AJ115:AL115"/>
    <mergeCell ref="AJ116:AL116"/>
    <mergeCell ref="B117:K117"/>
    <mergeCell ref="M117:P117"/>
    <mergeCell ref="R117:U117"/>
    <mergeCell ref="V117:AI117"/>
    <mergeCell ref="AJ117:AL117"/>
    <mergeCell ref="AJ118:AL118"/>
    <mergeCell ref="L119:N119"/>
    <mergeCell ref="O122:AI122"/>
    <mergeCell ref="AJ122:AL122"/>
    <mergeCell ref="AJ124:AL124"/>
    <mergeCell ref="O119:AI119"/>
    <mergeCell ref="AJ119:AL119"/>
    <mergeCell ref="L120:N120"/>
    <mergeCell ref="O120:AI120"/>
    <mergeCell ref="AJ120:AL120"/>
    <mergeCell ref="L121:N121"/>
    <mergeCell ref="O121:AI121"/>
    <mergeCell ref="AJ121:AL121"/>
    <mergeCell ref="L123:N123"/>
    <mergeCell ref="O123:AI123"/>
    <mergeCell ref="AJ123:AL123"/>
    <mergeCell ref="X132:AF132"/>
    <mergeCell ref="AN20:AO20"/>
    <mergeCell ref="AN31:AO31"/>
    <mergeCell ref="AM33:AM54"/>
    <mergeCell ref="A131:A134"/>
    <mergeCell ref="M131:AL131"/>
    <mergeCell ref="B133:K133"/>
    <mergeCell ref="L133:AL133"/>
    <mergeCell ref="B134:K134"/>
    <mergeCell ref="L134:AL134"/>
    <mergeCell ref="X125:Z125"/>
    <mergeCell ref="AA125:AC125"/>
    <mergeCell ref="AD125:AF125"/>
    <mergeCell ref="AG125:AI125"/>
    <mergeCell ref="B128:K130"/>
    <mergeCell ref="L128:N128"/>
    <mergeCell ref="Z128:AC128"/>
    <mergeCell ref="AD128:AG130"/>
    <mergeCell ref="AH128:AL130"/>
    <mergeCell ref="L129:N129"/>
    <mergeCell ref="B125:G125"/>
    <mergeCell ref="H125:K125"/>
    <mergeCell ref="L125:N125"/>
    <mergeCell ref="M132:V132"/>
    <mergeCell ref="B131:K132"/>
    <mergeCell ref="AG132:AI132"/>
    <mergeCell ref="D105:K105"/>
    <mergeCell ref="L104:AI104"/>
    <mergeCell ref="L105:AI105"/>
    <mergeCell ref="L106:AI106"/>
    <mergeCell ref="L107:AI107"/>
    <mergeCell ref="U125:W125"/>
    <mergeCell ref="O129:X129"/>
    <mergeCell ref="Z129:AC129"/>
    <mergeCell ref="R125:T125"/>
    <mergeCell ref="D115:K115"/>
    <mergeCell ref="L115:AI115"/>
    <mergeCell ref="B118:K124"/>
    <mergeCell ref="L118:N118"/>
    <mergeCell ref="O118:AI118"/>
    <mergeCell ref="D113:K113"/>
    <mergeCell ref="L113:AI113"/>
    <mergeCell ref="D109:K109"/>
    <mergeCell ref="L109:AI109"/>
    <mergeCell ref="O130:AB130"/>
    <mergeCell ref="D116:K116"/>
    <mergeCell ref="L116:AI116"/>
    <mergeCell ref="O125:Q125"/>
    <mergeCell ref="AO22:AU22"/>
    <mergeCell ref="A30:AH30"/>
    <mergeCell ref="AJ30:AL30"/>
    <mergeCell ref="AN125:AO125"/>
    <mergeCell ref="AJ28:AL28"/>
    <mergeCell ref="AJ29:AL29"/>
    <mergeCell ref="AN136:AN137"/>
    <mergeCell ref="AJ96:AL96"/>
    <mergeCell ref="AJ97:AL97"/>
    <mergeCell ref="AJ98:AL98"/>
    <mergeCell ref="D96:K96"/>
    <mergeCell ref="D97:K97"/>
    <mergeCell ref="D98:K98"/>
    <mergeCell ref="D99:K99"/>
    <mergeCell ref="D100:K100"/>
    <mergeCell ref="D101:K101"/>
    <mergeCell ref="D102:K102"/>
    <mergeCell ref="D103:K103"/>
    <mergeCell ref="D104:K104"/>
    <mergeCell ref="AJ103:AL103"/>
    <mergeCell ref="AJ104:AL104"/>
    <mergeCell ref="AJ105:AL105"/>
    <mergeCell ref="AJ106:AL106"/>
    <mergeCell ref="AJ107:AL107"/>
  </mergeCells>
  <phoneticPr fontId="22"/>
  <conditionalFormatting sqref="N11:S11 G11:L12 G14:L14">
    <cfRule type="cellIs" dxfId="430" priority="74" operator="equal">
      <formula>"平成　　年　　月　　日"</formula>
    </cfRule>
  </conditionalFormatting>
  <conditionalFormatting sqref="G18:G19 M18:M19 U18:U19 AB18 Y19 O129:O130 I21:U27 Z21:AG27 AI21:AI29">
    <cfRule type="containsBlanks" dxfId="429" priority="734">
      <formula>LEN(TRIM(G18))=0</formula>
    </cfRule>
  </conditionalFormatting>
  <conditionalFormatting sqref="AI21:AI27">
    <cfRule type="cellIs" dxfId="428" priority="72" stopIfTrue="1" operator="equal">
      <formula>""</formula>
    </cfRule>
  </conditionalFormatting>
  <conditionalFormatting sqref="H16">
    <cfRule type="cellIs" dxfId="427" priority="737" operator="lessThan">
      <formula>0.375</formula>
    </cfRule>
  </conditionalFormatting>
  <conditionalFormatting sqref="M16">
    <cfRule type="cellIs" dxfId="426" priority="73" operator="greaterThan">
      <formula>0.917</formula>
    </cfRule>
  </conditionalFormatting>
  <conditionalFormatting sqref="W13:AG13">
    <cfRule type="expression" dxfId="425" priority="71">
      <formula>AND($S$13="✔",$W$13="")</formula>
    </cfRule>
  </conditionalFormatting>
  <conditionalFormatting sqref="AJ55:AL55">
    <cfRule type="expression" dxfId="424" priority="20">
      <formula>AJ55&gt;=100</formula>
    </cfRule>
    <cfRule type="expression" dxfId="423" priority="70">
      <formula>SUM(COUNTIF($D55,様5入修))&gt;0</formula>
    </cfRule>
  </conditionalFormatting>
  <conditionalFormatting sqref="AJ56:AL116">
    <cfRule type="expression" dxfId="422" priority="66">
      <formula>$AJ56&gt;=100</formula>
    </cfRule>
  </conditionalFormatting>
  <conditionalFormatting sqref="D55:K116">
    <cfRule type="duplicateValues" dxfId="421" priority="64"/>
  </conditionalFormatting>
  <conditionalFormatting sqref="Z7:Z8 N11 M13 S13 M16 G17 G20 L118:AL124 L133:L134 L131 H16 G11:G14 D55:AL116">
    <cfRule type="containsBlanks" dxfId="420" priority="15">
      <formula>LEN(TRIM(D7))=0</formula>
    </cfRule>
  </conditionalFormatting>
  <conditionalFormatting sqref="L131">
    <cfRule type="expression" dxfId="419" priority="61">
      <formula>$L$131=""</formula>
    </cfRule>
  </conditionalFormatting>
  <conditionalFormatting sqref="N7 T7 G8">
    <cfRule type="containsBlanks" dxfId="418" priority="736">
      <formula>LEN(TRIM(G7))=0</formula>
    </cfRule>
  </conditionalFormatting>
  <conditionalFormatting sqref="G11:L11">
    <cfRule type="expression" dxfId="417" priority="54">
      <formula>AND($G$11&lt;&gt;"",$G$11&lt;&gt;募集期間From)</formula>
    </cfRule>
  </conditionalFormatting>
  <conditionalFormatting sqref="N11:S11">
    <cfRule type="expression" dxfId="416" priority="53">
      <formula>AND($N$11&lt;&gt;"",$N$11&lt;&gt;募集期間To)</formula>
    </cfRule>
  </conditionalFormatting>
  <conditionalFormatting sqref="G12:L12">
    <cfRule type="expression" dxfId="415" priority="52">
      <formula>AND($G$12&lt;&gt;"",$G$12&lt;&gt;選考日)</formula>
    </cfRule>
  </conditionalFormatting>
  <conditionalFormatting sqref="G14:L14">
    <cfRule type="expression" dxfId="414" priority="51">
      <formula>AND($G$14&lt;&gt;"",$G$14&lt;&gt;選考結果発送日)</formula>
    </cfRule>
  </conditionalFormatting>
  <conditionalFormatting sqref="G31:AL31">
    <cfRule type="containsBlanks" dxfId="413" priority="14">
      <formula>LEN(TRIM(G31))=0</formula>
    </cfRule>
    <cfRule type="expression" dxfId="412" priority="37">
      <formula>LEN($G$31)&gt;=251</formula>
    </cfRule>
  </conditionalFormatting>
  <conditionalFormatting sqref="Q117">
    <cfRule type="expression" dxfId="411" priority="22">
      <formula>AND($G$8="○",$Q$117="")</formula>
    </cfRule>
  </conditionalFormatting>
  <conditionalFormatting sqref="L117">
    <cfRule type="expression" dxfId="410" priority="21">
      <formula>AND($G$8="○",$L$117="✔")</formula>
    </cfRule>
    <cfRule type="expression" dxfId="409" priority="28">
      <formula>$Q$117="✔"</formula>
    </cfRule>
    <cfRule type="containsBlanks" dxfId="408" priority="30">
      <formula>LEN(TRIM(L117))=0</formula>
    </cfRule>
  </conditionalFormatting>
  <conditionalFormatting sqref="N8">
    <cfRule type="containsBlanks" dxfId="407" priority="27">
      <formula>LEN(TRIM(N8))=0</formula>
    </cfRule>
  </conditionalFormatting>
  <conditionalFormatting sqref="Q117 AJ117:AL117">
    <cfRule type="expression" dxfId="406" priority="24">
      <formula>$L$117="✔"</formula>
    </cfRule>
    <cfRule type="containsBlanks" dxfId="405" priority="31">
      <formula>LEN(TRIM(Q117))=0</formula>
    </cfRule>
  </conditionalFormatting>
  <conditionalFormatting sqref="G20:AL20">
    <cfRule type="expression" dxfId="404" priority="735">
      <formula>LEN($G$20)&gt;=201</formula>
    </cfRule>
  </conditionalFormatting>
  <conditionalFormatting sqref="G17:AL17">
    <cfRule type="expression" dxfId="403" priority="19">
      <formula>LEN($G$17)&gt;=121</formula>
    </cfRule>
  </conditionalFormatting>
  <conditionalFormatting sqref="AM125:AO125">
    <cfRule type="expression" dxfId="402" priority="12">
      <formula>AND(VALUE(訓練総時間)=訓練時間合計,VALUE(訓練総時間)=IF(様6_訓練時間合計="",0,様6_訓練時間合計))</formula>
    </cfRule>
  </conditionalFormatting>
  <conditionalFormatting sqref="H125:H127">
    <cfRule type="expression" dxfId="401" priority="85">
      <formula>AND(NOT(VALUE(訓練総時間)=訓練時間合計),NOT(VALUE(訓練総時間)=IF(様6_訓練時間合計="",0,様6_訓練時間合計)))</formula>
    </cfRule>
  </conditionalFormatting>
  <conditionalFormatting sqref="AI30">
    <cfRule type="containsBlanks" dxfId="400" priority="13">
      <formula>LEN(TRIM(AI30))=0</formula>
    </cfRule>
  </conditionalFormatting>
  <dataValidations count="9">
    <dataValidation allowBlank="1" showInputMessage="1" showErrorMessage="1" prompt="様式第８号の教科書代の金額をご記入ください。" sqref="Z128:AC128"/>
    <dataValidation imeMode="hiragana" allowBlank="1" showInputMessage="1" showErrorMessage="1" prompt="職場体験・職場見学及び企業実習先への交通費、健康診断料、補講費が必要となる場合には、別途費用が発生する旨記入してください。" sqref="O130:AB130"/>
    <dataValidation type="list" allowBlank="1" showInputMessage="1" showErrorMessage="1" prompt="実施する項目を選択してください。" sqref="L118:N124">
      <formula1>"【職場見学】,【職場体験】,【職業人講話】"</formula1>
    </dataValidation>
    <dataValidation type="list" allowBlank="1" showInputMessage="1" showErrorMessage="1" sqref="L131:L132 N7 W132 AB18 U18:U19 M18:M19 G18:G19 S13 M13 G13 Q117 T7 AI21:AI27 G7">
      <formula1>"✔"</formula1>
    </dataValidation>
    <dataValidation imeMode="off" allowBlank="1" showInputMessage="1" showErrorMessage="1" prompt="日付形式で入力してください。" sqref="G14:L14 G11:L12 N11:S11"/>
    <dataValidation imeMode="hiragana" allowBlank="1" showInputMessage="1" showErrorMessage="1" sqref="G9:Y9 W13:AG13 Z7:AL12 G17:AL17 Y19:AH19 G20:AL20 L133:AL134 D55:AI116 I21:U27 O118:AI124 O129:X129 Z21:AG27 G31:AL31"/>
    <dataValidation imeMode="off" allowBlank="1" showInputMessage="1" showErrorMessage="1" sqref="H16:K16 M16:P16 AJ55:AL124"/>
    <dataValidation type="list" allowBlank="1" showInputMessage="1" showErrorMessage="1" sqref="N8 G8 AI28:AI30">
      <formula1>"○"</formula1>
    </dataValidation>
    <dataValidation type="list" allowBlank="1" showInputMessage="1" showErrorMessage="1" sqref="L117">
      <formula1>"✔"</formula1>
    </dataValidation>
  </dataValidations>
  <hyperlinks>
    <hyperlink ref="AN134" location="様式6!K3" display="様式6作成へ"/>
    <hyperlink ref="AN136" location="一覧表!L39" display="一覧表へ戻る"/>
    <hyperlink ref="AN133" location="様式5計画書!B10" display="計画書作成へ"/>
    <hyperlink ref="AN136:AN137" location="一覧表!M37" display="一覧表へ戻る"/>
  </hyperlinks>
  <printOptions horizontalCentered="1"/>
  <pageMargins left="0.6692913385826772" right="0.31496062992125984" top="0.19685039370078741" bottom="0" header="0" footer="0"/>
  <pageSetup paperSize="9" scale="68"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 id="{3B973C98-18B9-405B-A338-E50F39B04DD7}">
            <xm:f>様式1!B27=""</xm:f>
            <x14:dxf>
              <fill>
                <patternFill>
                  <bgColor theme="0" tint="-0.24994659260841701"/>
                </patternFill>
              </fill>
            </x14:dxf>
          </x14:cfRule>
          <xm:sqref>N8</xm:sqref>
        </x14:conditionalFormatting>
        <x14:conditionalFormatting xmlns:xm="http://schemas.microsoft.com/office/excel/2006/main">
          <x14:cfRule type="expression" priority="55" id="{A4B07A95-429B-4910-99C3-D08A4B9AFEA0}">
            <xm:f>COUNTIF(様式3実!$E94:$E96,"○")=0</xm:f>
            <x14:dxf>
              <fill>
                <patternFill>
                  <bgColor theme="0" tint="-0.34998626667073579"/>
                </patternFill>
              </fill>
            </x14:dxf>
          </x14:cfRule>
          <x14:cfRule type="expression" priority="732" id="{EECCF58C-DE88-4458-B996-BD071B20BFEF}">
            <xm:f>AND(COUNTIF(様式3実!$E94:$E96,"○")&gt;0,$L$132="",$W$132="")</xm:f>
            <x14:dxf>
              <fill>
                <patternFill>
                  <bgColor rgb="FFCCECFF"/>
                </patternFill>
              </fill>
            </x14:dxf>
          </x14:cfRule>
          <xm:sqref>L132 W132</xm:sqref>
        </x14:conditionalFormatting>
        <x14:conditionalFormatting xmlns:xm="http://schemas.microsoft.com/office/excel/2006/main">
          <x14:cfRule type="expression" priority="1" stopIfTrue="1" id="{368912F1-7CAE-43E2-95FC-08696C35A5EA}">
            <xm:f>様式1!$E$21=""</xm:f>
            <x14:dxf>
              <fill>
                <patternFill>
                  <bgColor theme="0" tint="-0.499984740745262"/>
                </patternFill>
              </fill>
            </x14:dxf>
          </x14:cfRule>
          <xm:sqref>A1:AL140</xm:sqref>
        </x14:conditionalFormatting>
        <x14:conditionalFormatting xmlns:xm="http://schemas.microsoft.com/office/excel/2006/main">
          <x14:cfRule type="expression" priority="59" id="{6DB6D275-DF75-4825-AC03-A44F0D8407ED}">
            <xm:f>様式1!$B$27&lt;&gt;"✔"</xm:f>
            <x14:dxf>
              <fill>
                <patternFill patternType="solid">
                  <fgColor auto="1"/>
                  <bgColor rgb="FF0000FF"/>
                </patternFill>
              </fill>
            </x14:dxf>
          </x14:cfRule>
          <xm:sqref>AN133</xm:sqref>
        </x14:conditionalFormatting>
        <x14:conditionalFormatting xmlns:xm="http://schemas.microsoft.com/office/excel/2006/main">
          <x14:cfRule type="expression" priority="33" id="{970BC065-8172-489C-B557-D9FD4870F546}">
            <xm:f>AND(様式1!$E$28&lt;&gt;"✔",$AI$29="○")</xm:f>
            <x14:dxf>
              <font>
                <color theme="0"/>
              </font>
              <fill>
                <patternFill>
                  <bgColor rgb="FFFF0000"/>
                </patternFill>
              </fill>
            </x14:dxf>
          </x14:cfRule>
          <xm:sqref>AI29:AL29</xm:sqref>
        </x14:conditionalFormatting>
        <x14:conditionalFormatting xmlns:xm="http://schemas.microsoft.com/office/excel/2006/main">
          <x14:cfRule type="expression" priority="48" id="{C5E13B32-05BB-45C7-BFF6-176A1E3197CD}">
            <xm:f>AND(COUNTIF(様式3実!$E94:$E96,"○")=0,$L$132&lt;&gt;"")</xm:f>
            <x14:dxf>
              <font>
                <color theme="0"/>
              </font>
              <fill>
                <patternFill>
                  <bgColor rgb="FFFF0000"/>
                </patternFill>
              </fill>
            </x14:dxf>
          </x14:cfRule>
          <xm:sqref>L132</xm:sqref>
        </x14:conditionalFormatting>
        <x14:conditionalFormatting xmlns:xm="http://schemas.microsoft.com/office/excel/2006/main">
          <x14:cfRule type="expression" priority="47" id="{A33FFDB6-E3BB-4057-98F9-AD2DAF4B57EB}">
            <xm:f>AND(COUNTIF(様式3実!$E94:$E96,"○")=0,$W$132&lt;&gt;"")</xm:f>
            <x14:dxf>
              <font>
                <color theme="0"/>
              </font>
              <fill>
                <patternFill>
                  <bgColor rgb="FFFF0000"/>
                </patternFill>
              </fill>
            </x14:dxf>
          </x14:cfRule>
          <xm:sqref>W132</xm:sqref>
        </x14:conditionalFormatting>
        <x14:conditionalFormatting xmlns:xm="http://schemas.microsoft.com/office/excel/2006/main">
          <x14:cfRule type="expression" priority="34" id="{BDAA0EDF-7D40-431A-BBEB-CDAF4AA06360}">
            <xm:f>AND(様式1!$B$24&lt;&gt;"✔",$AI$28="○")</xm:f>
            <x14:dxf>
              <font>
                <color theme="0"/>
              </font>
              <fill>
                <patternFill>
                  <bgColor rgb="FFFF0000"/>
                </patternFill>
              </fill>
            </x14:dxf>
          </x14:cfRule>
          <xm:sqref>AI28:AL28</xm:sqref>
        </x14:conditionalFormatting>
        <x14:conditionalFormatting xmlns:xm="http://schemas.microsoft.com/office/excel/2006/main">
          <x14:cfRule type="expression" priority="29" id="{7B0151AA-C3DE-4858-80C1-26028CAB32E1}">
            <xm:f>様式1!$E$21=""</xm:f>
            <x14:dxf>
              <font>
                <color theme="0" tint="-0.499984740745262"/>
              </font>
            </x14:dxf>
          </x14:cfRule>
          <xm:sqref>AJ28:AL29</xm:sqref>
        </x14:conditionalFormatting>
        <x14:conditionalFormatting xmlns:xm="http://schemas.microsoft.com/office/excel/2006/main">
          <x14:cfRule type="expression" priority="36" id="{E3EBC8F0-A4E7-4BF1-B9B7-CE294D3CACD4}">
            <xm:f>AND(様式1!$B$24&lt;&gt;"✔",様式1!$E$28&lt;&gt;"✔",$G$8="○")</xm:f>
            <x14:dxf>
              <font>
                <color theme="0"/>
              </font>
              <fill>
                <patternFill>
                  <bgColor rgb="FFFF0000"/>
                </patternFill>
              </fill>
            </x14:dxf>
          </x14:cfRule>
          <x14:cfRule type="expression" priority="38" id="{AEACB029-2BBD-44B7-8F44-8A88980A14F4}">
            <xm:f>AND(様式1!$B$24&lt;&gt;"✔",様式1!$E$28&lt;&gt;"✔")</xm:f>
            <x14:dxf>
              <fill>
                <patternFill>
                  <bgColor theme="0" tint="-0.24994659260841701"/>
                </patternFill>
              </fill>
            </x14:dxf>
          </x14:cfRule>
          <xm:sqref>G8:M8</xm:sqref>
        </x14:conditionalFormatting>
        <x14:conditionalFormatting xmlns:xm="http://schemas.microsoft.com/office/excel/2006/main">
          <x14:cfRule type="expression" priority="733" id="{68415EEB-5AE6-47FA-98AE-34620B9389ED}">
            <xm:f>様式1!$B$24&lt;&gt;"✔"</xm:f>
            <x14:dxf>
              <fill>
                <patternFill>
                  <bgColor theme="0" tint="-0.24994659260841701"/>
                </patternFill>
              </fill>
            </x14:dxf>
          </x14:cfRule>
          <xm:sqref>A28:AI28</xm:sqref>
        </x14:conditionalFormatting>
        <x14:conditionalFormatting xmlns:xm="http://schemas.microsoft.com/office/excel/2006/main">
          <x14:cfRule type="expression" priority="46" id="{DEE1BC73-2CB9-4B32-9123-4617EA4A0A10}">
            <xm:f>様式1!$E$28&lt;&gt;"✔"</xm:f>
            <x14:dxf>
              <fill>
                <patternFill>
                  <bgColor theme="0" tint="-0.24994659260841701"/>
                </patternFill>
              </fill>
            </x14:dxf>
          </x14:cfRule>
          <xm:sqref>A29:AI29</xm:sqref>
        </x14:conditionalFormatting>
        <x14:conditionalFormatting xmlns:xm="http://schemas.microsoft.com/office/excel/2006/main">
          <x14:cfRule type="expression" priority="32" id="{E85CAF7D-6DD3-4A61-AB5B-8F2A962069A8}">
            <xm:f>様式1!$E$22=""</xm:f>
            <x14:dxf>
              <fill>
                <patternFill>
                  <bgColor theme="0" tint="-0.24994659260841701"/>
                </patternFill>
              </fill>
            </x14:dxf>
          </x14:cfRule>
          <xm:sqref>G7:M7</xm:sqref>
        </x14:conditionalFormatting>
        <x14:conditionalFormatting xmlns:xm="http://schemas.microsoft.com/office/excel/2006/main">
          <x14:cfRule type="expression" priority="25" id="{A6D03CBE-A711-4A29-88D5-9B611B98C52C}">
            <xm:f>様式1!B27=""</xm:f>
            <x14:dxf>
              <fill>
                <patternFill>
                  <bgColor theme="0" tint="-0.24994659260841701"/>
                </patternFill>
              </fill>
            </x14:dxf>
          </x14:cfRule>
          <xm:sqref>O8:S8</xm:sqref>
        </x14:conditionalFormatting>
        <x14:conditionalFormatting xmlns:xm="http://schemas.microsoft.com/office/excel/2006/main">
          <x14:cfRule type="expression" priority="16" id="{ECC6B58F-A721-4F0C-81C0-01AAC2EA1FED}">
            <xm:f>AND(様式6!X178&lt;&gt;"",様式6!X178&gt;0)</xm:f>
            <x14:dxf>
              <fill>
                <patternFill>
                  <bgColor theme="0"/>
                </patternFill>
              </fill>
            </x14:dxf>
          </x14:cfRule>
          <xm:sqref>AM132</xm:sqref>
        </x14:conditionalFormatting>
        <x14:conditionalFormatting xmlns:xm="http://schemas.microsoft.com/office/excel/2006/main">
          <x14:cfRule type="expression" priority="9" id="{1D0CD372-15D0-4B55-8A50-96E86A1F2265}">
            <xm:f>様式5DX推進!$L$49&lt;2</xm:f>
            <x14:dxf>
              <fill>
                <patternFill>
                  <bgColor theme="0" tint="-0.24994659260841701"/>
                </patternFill>
              </fill>
            </x14:dxf>
          </x14:cfRule>
          <xm:sqref>AI30</xm:sqref>
        </x14:conditionalFormatting>
        <x14:conditionalFormatting xmlns:xm="http://schemas.microsoft.com/office/excel/2006/main">
          <x14:cfRule type="expression" priority="4" id="{ED71E4AF-B9D4-42E7-968D-16248564B1D7}">
            <xm:f>様式1!$E$21=""</xm:f>
            <x14:dxf>
              <font>
                <color theme="0" tint="-0.499984740745262"/>
              </font>
            </x14:dxf>
          </x14:cfRule>
          <xm:sqref>AJ30:AL30</xm:sqref>
        </x14:conditionalFormatting>
        <x14:conditionalFormatting xmlns:xm="http://schemas.microsoft.com/office/excel/2006/main">
          <x14:cfRule type="expression" priority="7" id="{9FD336C1-69F4-4A02-9CDB-1892AEC32171}">
            <xm:f>AND(様式1!$B$24&lt;&gt;"✔",様式1!$E$28&lt;&gt;"✔")</xm:f>
            <x14:dxf>
              <fill>
                <patternFill>
                  <bgColor theme="0" tint="-0.24994659260841701"/>
                </patternFill>
              </fill>
            </x14:dxf>
          </x14:cfRule>
          <xm:sqref>A30</xm:sqref>
        </x14:conditionalFormatting>
        <x14:conditionalFormatting xmlns:xm="http://schemas.microsoft.com/office/excel/2006/main">
          <x14:cfRule type="expression" priority="6" id="{BF70D022-14AA-4AC4-B00F-38047E4DDD9E}">
            <xm:f>AND(様式5DX推進!$L$49&lt;2,$AI$30="○")</xm:f>
            <x14:dxf>
              <font>
                <color theme="0"/>
              </font>
              <fill>
                <patternFill>
                  <bgColor rgb="FFFF0000"/>
                </patternFill>
              </fill>
            </x14:dxf>
          </x14:cfRule>
          <xm:sqref>AI30 AJ30</xm:sqref>
        </x14:conditionalFormatting>
        <x14:conditionalFormatting xmlns:xm="http://schemas.microsoft.com/office/excel/2006/main">
          <x14:cfRule type="expression" priority="2" id="{E6EC7970-0492-493F-BA93-06371EFC0BAD}">
            <xm:f>AND(様式1!$B$27&lt;&gt;"✔",$N$8="○")</xm:f>
            <x14:dxf>
              <font>
                <color theme="0"/>
              </font>
              <fill>
                <patternFill>
                  <bgColor rgb="FFFF0000"/>
                </patternFill>
              </fill>
            </x14:dxf>
          </x14:cfRule>
          <xm:sqref>N8:O8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FFFF00"/>
  </sheetPr>
  <dimension ref="A1:AI26"/>
  <sheetViews>
    <sheetView zoomScale="80" zoomScaleNormal="80" zoomScaleSheetLayoutView="75" workbookViewId="0">
      <selection activeCell="D11" sqref="D11:F11"/>
    </sheetView>
  </sheetViews>
  <sheetFormatPr defaultRowHeight="13.5"/>
  <cols>
    <col min="1" max="1" width="7.25" style="469" customWidth="1"/>
    <col min="2" max="3" width="7.625" style="469" customWidth="1"/>
    <col min="4" max="8" width="9" style="469"/>
    <col min="9" max="9" width="11.375" style="469" customWidth="1"/>
    <col min="10" max="10" width="7" style="469" customWidth="1"/>
    <col min="11" max="14" width="9" style="469"/>
    <col min="15" max="15" width="7.25" style="469" customWidth="1"/>
    <col min="16" max="18" width="6.625" style="469" customWidth="1"/>
    <col min="19" max="20" width="6.375" style="469" customWidth="1"/>
    <col min="21" max="22" width="8.125" style="469" customWidth="1"/>
    <col min="23" max="24" width="9" style="469"/>
    <col min="25" max="25" width="3.75" style="469" customWidth="1"/>
    <col min="26" max="26" width="24.375" style="469" customWidth="1"/>
    <col min="27" max="33" width="5.625" style="469" customWidth="1"/>
    <col min="34" max="16384" width="9" style="469"/>
  </cols>
  <sheetData>
    <row r="1" spans="1:35" ht="80.099999999999994" customHeight="1">
      <c r="A1" s="549"/>
      <c r="B1" s="549"/>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row>
    <row r="2" spans="1:35">
      <c r="V2" s="4085" t="s">
        <v>1499</v>
      </c>
      <c r="W2" s="4085"/>
      <c r="X2" s="4085"/>
      <c r="Y2" s="549"/>
      <c r="Z2" s="549"/>
      <c r="AA2" s="549"/>
      <c r="AB2" s="549"/>
      <c r="AC2" s="549"/>
      <c r="AD2" s="549"/>
      <c r="AE2" s="549"/>
      <c r="AF2" s="549"/>
      <c r="AG2" s="549"/>
    </row>
    <row r="3" spans="1:35" ht="27.75" customHeight="1">
      <c r="A3" s="1299"/>
      <c r="G3" s="2783" t="s">
        <v>1518</v>
      </c>
      <c r="X3" s="1300" t="s">
        <v>1500</v>
      </c>
      <c r="Y3" s="549"/>
      <c r="Z3" s="549"/>
      <c r="AA3" s="549"/>
      <c r="AB3" s="549"/>
      <c r="AC3" s="549"/>
      <c r="AD3" s="549"/>
      <c r="AE3" s="549"/>
      <c r="AF3" s="549"/>
      <c r="AG3" s="549"/>
    </row>
    <row r="4" spans="1:35" ht="18.75">
      <c r="A4" s="1299"/>
      <c r="J4" s="4057" t="s">
        <v>1517</v>
      </c>
      <c r="K4" s="4058"/>
      <c r="L4" s="4058"/>
      <c r="M4" s="4058"/>
      <c r="X4" s="1301"/>
      <c r="Y4" s="549"/>
      <c r="Z4" s="549"/>
      <c r="AA4" s="549"/>
      <c r="AB4" s="549"/>
      <c r="AC4" s="549"/>
      <c r="AD4" s="549"/>
      <c r="AE4" s="549"/>
      <c r="AF4" s="549"/>
      <c r="AG4" s="549"/>
    </row>
    <row r="5" spans="1:35">
      <c r="T5" s="4045" t="s">
        <v>1501</v>
      </c>
      <c r="U5" s="4045"/>
      <c r="V5" s="4046" t="str">
        <f>IF(訓練分野コード="05",申請日,"")</f>
        <v/>
      </c>
      <c r="W5" s="4046"/>
      <c r="X5" s="4046"/>
      <c r="Y5" s="1302"/>
      <c r="Z5" s="1302"/>
      <c r="AA5" s="1302"/>
      <c r="AB5" s="549"/>
      <c r="AC5" s="549"/>
      <c r="AD5" s="549"/>
      <c r="AE5" s="549"/>
      <c r="AF5" s="549"/>
      <c r="AG5" s="549"/>
    </row>
    <row r="6" spans="1:35">
      <c r="Y6" s="549"/>
      <c r="Z6" s="549"/>
      <c r="AA6" s="549"/>
      <c r="AB6" s="549"/>
      <c r="AC6" s="549"/>
      <c r="AD6" s="549"/>
      <c r="AE6" s="549"/>
      <c r="AF6" s="549"/>
      <c r="AG6" s="549"/>
    </row>
    <row r="7" spans="1:35" ht="17.25" customHeight="1">
      <c r="A7" s="4047" t="s">
        <v>1502</v>
      </c>
      <c r="B7" s="4048"/>
      <c r="C7" s="4049"/>
      <c r="D7" s="4050" t="str">
        <f>IF(訓練分野コード="05",実施機関名,"")</f>
        <v/>
      </c>
      <c r="E7" s="4051"/>
      <c r="F7" s="4051"/>
      <c r="G7" s="4051"/>
      <c r="H7" s="4051"/>
      <c r="I7" s="4051"/>
      <c r="J7" s="4051"/>
      <c r="K7" s="4051"/>
      <c r="L7" s="4052"/>
      <c r="M7" s="4053" t="s">
        <v>1503</v>
      </c>
      <c r="N7" s="4053"/>
      <c r="O7" s="4053"/>
      <c r="P7" s="4054" t="str">
        <f>IF(訓練分野コード="05",実施機関番号,"")</f>
        <v/>
      </c>
      <c r="Q7" s="4055"/>
      <c r="R7" s="4055"/>
      <c r="S7" s="4055"/>
      <c r="T7" s="4055"/>
      <c r="U7" s="4055"/>
      <c r="V7" s="4055"/>
      <c r="W7" s="4055"/>
      <c r="X7" s="4056"/>
      <c r="Y7" s="1304"/>
      <c r="Z7" s="1304"/>
      <c r="AA7" s="1304"/>
      <c r="AB7" s="1304"/>
      <c r="AC7" s="1304"/>
      <c r="AD7" s="1304"/>
      <c r="AE7" s="1304"/>
      <c r="AF7" s="1304"/>
      <c r="AG7" s="1304"/>
      <c r="AH7" s="1305"/>
      <c r="AI7" s="1305"/>
    </row>
    <row r="8" spans="1:35" ht="17.25" customHeight="1">
      <c r="A8" s="4047" t="s">
        <v>1504</v>
      </c>
      <c r="B8" s="4048"/>
      <c r="C8" s="4049"/>
      <c r="D8" s="4050" t="str">
        <f>IF(訓練分野コード="05",訓練科名,"")</f>
        <v/>
      </c>
      <c r="E8" s="4051"/>
      <c r="F8" s="4051"/>
      <c r="G8" s="4051"/>
      <c r="H8" s="4051"/>
      <c r="I8" s="4051"/>
      <c r="J8" s="4051"/>
      <c r="K8" s="4051"/>
      <c r="L8" s="4052"/>
      <c r="M8" s="1325"/>
      <c r="N8" s="1326"/>
      <c r="O8" s="1326"/>
      <c r="P8" s="1327"/>
      <c r="Q8" s="1327"/>
      <c r="R8" s="1327"/>
      <c r="S8" s="1327"/>
      <c r="T8" s="1327"/>
      <c r="U8" s="1327"/>
      <c r="V8" s="1327"/>
      <c r="W8" s="1327"/>
      <c r="X8" s="1327"/>
      <c r="Y8" s="1304"/>
      <c r="Z8" s="1304"/>
      <c r="AA8" s="1304"/>
      <c r="AB8" s="1304"/>
      <c r="AC8" s="1304"/>
      <c r="AD8" s="1304"/>
      <c r="AE8" s="1304"/>
      <c r="AF8" s="1304"/>
      <c r="AG8" s="1304"/>
      <c r="AH8" s="1305"/>
      <c r="AI8" s="1305"/>
    </row>
    <row r="9" spans="1:35">
      <c r="Y9" s="549"/>
      <c r="Z9" s="549"/>
      <c r="AA9" s="549"/>
      <c r="AB9" s="549"/>
      <c r="AC9" s="549"/>
      <c r="AD9" s="549"/>
      <c r="AE9" s="549"/>
      <c r="AF9" s="549"/>
      <c r="AG9" s="549"/>
    </row>
    <row r="10" spans="1:35" ht="46.5" customHeight="1">
      <c r="A10" s="1333" t="s">
        <v>1505</v>
      </c>
      <c r="B10" s="4065" t="s">
        <v>1551</v>
      </c>
      <c r="C10" s="4066"/>
      <c r="D10" s="4067" t="s">
        <v>1506</v>
      </c>
      <c r="E10" s="4067"/>
      <c r="F10" s="4067"/>
      <c r="G10" s="4067" t="s">
        <v>1507</v>
      </c>
      <c r="H10" s="4067"/>
      <c r="I10" s="4067"/>
      <c r="J10" s="4067"/>
      <c r="K10" s="4067"/>
      <c r="L10" s="4067" t="s">
        <v>1508</v>
      </c>
      <c r="M10" s="4067"/>
      <c r="N10" s="4067" t="s">
        <v>1509</v>
      </c>
      <c r="O10" s="4067"/>
      <c r="P10" s="4066" t="s">
        <v>1510</v>
      </c>
      <c r="Q10" s="4066"/>
      <c r="R10" s="4066"/>
      <c r="S10" s="4075" t="s">
        <v>1511</v>
      </c>
      <c r="T10" s="4067"/>
      <c r="U10" s="4076" t="s">
        <v>1512</v>
      </c>
      <c r="V10" s="4076"/>
      <c r="W10" s="4075"/>
      <c r="X10" s="4067"/>
      <c r="Y10" s="1306"/>
      <c r="Z10" s="1306"/>
      <c r="AA10" s="1306"/>
      <c r="AB10" s="1306"/>
      <c r="AC10" s="1306"/>
      <c r="AD10" s="1306"/>
      <c r="AE10" s="1306"/>
      <c r="AF10" s="1306"/>
      <c r="AG10" s="1306"/>
      <c r="AH10" s="1307"/>
      <c r="AI10" s="1307"/>
    </row>
    <row r="11" spans="1:35" ht="65.25" customHeight="1">
      <c r="A11" s="1334" t="s">
        <v>1527</v>
      </c>
      <c r="B11" s="4069"/>
      <c r="C11" s="4069"/>
      <c r="D11" s="4070"/>
      <c r="E11" s="4070"/>
      <c r="F11" s="4070"/>
      <c r="G11" s="4070" t="s">
        <v>1565</v>
      </c>
      <c r="H11" s="4070"/>
      <c r="I11" s="4070"/>
      <c r="J11" s="4070"/>
      <c r="K11" s="4070"/>
      <c r="L11" s="4074"/>
      <c r="M11" s="4074"/>
      <c r="N11" s="4077"/>
      <c r="O11" s="4077"/>
      <c r="P11" s="4078" t="s">
        <v>1534</v>
      </c>
      <c r="Q11" s="4078"/>
      <c r="R11" s="4078"/>
      <c r="S11" s="4079"/>
      <c r="T11" s="4079"/>
      <c r="U11" s="4080"/>
      <c r="V11" s="4080"/>
      <c r="W11" s="4080"/>
      <c r="X11" s="4080"/>
      <c r="Y11" s="1308"/>
      <c r="Z11" s="1308"/>
      <c r="AA11" s="1308"/>
      <c r="AB11" s="549"/>
      <c r="AC11" s="549"/>
      <c r="AD11" s="549"/>
      <c r="AE11" s="549"/>
      <c r="AF11" s="549"/>
      <c r="AG11" s="549"/>
    </row>
    <row r="12" spans="1:35" ht="65.25" customHeight="1">
      <c r="A12" s="1334" t="s">
        <v>1528</v>
      </c>
      <c r="B12" s="4069"/>
      <c r="C12" s="4069"/>
      <c r="D12" s="4070"/>
      <c r="E12" s="4070"/>
      <c r="F12" s="4070"/>
      <c r="G12" s="4071"/>
      <c r="H12" s="4072"/>
      <c r="I12" s="4072"/>
      <c r="J12" s="4072"/>
      <c r="K12" s="4073"/>
      <c r="L12" s="4074"/>
      <c r="M12" s="4074"/>
      <c r="N12" s="4077"/>
      <c r="O12" s="4077"/>
      <c r="P12" s="4078"/>
      <c r="Q12" s="4078"/>
      <c r="R12" s="4078"/>
      <c r="S12" s="4079"/>
      <c r="T12" s="4079"/>
      <c r="U12" s="4080"/>
      <c r="V12" s="4080"/>
      <c r="W12" s="4080"/>
      <c r="X12" s="4080"/>
      <c r="Y12" s="1308"/>
      <c r="Z12" s="1308"/>
      <c r="AA12" s="1308"/>
      <c r="AB12" s="549"/>
      <c r="AC12" s="549"/>
      <c r="AD12" s="549"/>
      <c r="AE12" s="549"/>
      <c r="AF12" s="549"/>
      <c r="AG12" s="549"/>
    </row>
    <row r="13" spans="1:35" ht="65.25" customHeight="1">
      <c r="A13" s="1334" t="s">
        <v>1529</v>
      </c>
      <c r="B13" s="4069"/>
      <c r="C13" s="4069"/>
      <c r="D13" s="4070"/>
      <c r="E13" s="4070"/>
      <c r="F13" s="4070"/>
      <c r="G13" s="4071"/>
      <c r="H13" s="4072"/>
      <c r="I13" s="4072"/>
      <c r="J13" s="4072"/>
      <c r="K13" s="4073"/>
      <c r="L13" s="4074"/>
      <c r="M13" s="4074"/>
      <c r="N13" s="4077"/>
      <c r="O13" s="4077"/>
      <c r="P13" s="4078"/>
      <c r="Q13" s="4078"/>
      <c r="R13" s="4078"/>
      <c r="S13" s="4079"/>
      <c r="T13" s="4079"/>
      <c r="U13" s="4080"/>
      <c r="V13" s="4080"/>
      <c r="W13" s="4080"/>
      <c r="X13" s="4080"/>
      <c r="Y13" s="1308"/>
      <c r="Z13" s="1308"/>
      <c r="AA13" s="1308"/>
      <c r="AB13" s="549"/>
      <c r="AC13" s="549"/>
      <c r="AD13" s="549"/>
      <c r="AE13" s="549"/>
      <c r="AF13" s="549"/>
      <c r="AG13" s="549"/>
    </row>
    <row r="14" spans="1:35" ht="65.25" customHeight="1">
      <c r="A14" s="1334" t="s">
        <v>1530</v>
      </c>
      <c r="B14" s="4069"/>
      <c r="C14" s="4069"/>
      <c r="D14" s="4070"/>
      <c r="E14" s="4070"/>
      <c r="F14" s="4070"/>
      <c r="G14" s="4071"/>
      <c r="H14" s="4072"/>
      <c r="I14" s="4072"/>
      <c r="J14" s="4072"/>
      <c r="K14" s="4073"/>
      <c r="L14" s="4074"/>
      <c r="M14" s="4074"/>
      <c r="N14" s="4077"/>
      <c r="O14" s="4077"/>
      <c r="P14" s="4078"/>
      <c r="Q14" s="4078"/>
      <c r="R14" s="4078"/>
      <c r="S14" s="4079"/>
      <c r="T14" s="4079"/>
      <c r="U14" s="4080"/>
      <c r="V14" s="4080"/>
      <c r="W14" s="4080"/>
      <c r="X14" s="4080"/>
      <c r="Y14" s="549"/>
      <c r="Z14" s="549"/>
      <c r="AA14" s="549"/>
      <c r="AB14" s="549"/>
      <c r="AC14" s="549"/>
      <c r="AD14" s="549"/>
      <c r="AE14" s="549"/>
      <c r="AF14" s="549"/>
      <c r="AG14" s="549"/>
    </row>
    <row r="15" spans="1:35" ht="65.25" customHeight="1">
      <c r="A15" s="1334" t="s">
        <v>1531</v>
      </c>
      <c r="B15" s="4069"/>
      <c r="C15" s="4069"/>
      <c r="D15" s="4070"/>
      <c r="E15" s="4070"/>
      <c r="F15" s="4070"/>
      <c r="G15" s="4071"/>
      <c r="H15" s="4072"/>
      <c r="I15" s="4072"/>
      <c r="J15" s="4072"/>
      <c r="K15" s="4073"/>
      <c r="L15" s="4074"/>
      <c r="M15" s="4074"/>
      <c r="N15" s="4077"/>
      <c r="O15" s="4077"/>
      <c r="P15" s="4078"/>
      <c r="Q15" s="4078"/>
      <c r="R15" s="4078"/>
      <c r="S15" s="4079"/>
      <c r="T15" s="4079"/>
      <c r="U15" s="4080"/>
      <c r="V15" s="4080"/>
      <c r="W15" s="4080"/>
      <c r="X15" s="4080"/>
      <c r="Y15" s="549"/>
      <c r="Z15" s="549"/>
      <c r="AA15" s="549"/>
      <c r="AB15" s="549"/>
      <c r="AC15" s="549"/>
      <c r="AD15" s="549"/>
      <c r="AE15" s="549"/>
      <c r="AF15" s="549"/>
      <c r="AG15" s="549"/>
    </row>
    <row r="16" spans="1:35" ht="65.25" customHeight="1">
      <c r="A16" s="1334" t="s">
        <v>1532</v>
      </c>
      <c r="B16" s="4069"/>
      <c r="C16" s="4069"/>
      <c r="D16" s="4070"/>
      <c r="E16" s="4070"/>
      <c r="F16" s="4070"/>
      <c r="G16" s="4086"/>
      <c r="H16" s="4087"/>
      <c r="I16" s="4087"/>
      <c r="J16" s="4087"/>
      <c r="K16" s="4088"/>
      <c r="L16" s="4089"/>
      <c r="M16" s="4089"/>
      <c r="N16" s="4090"/>
      <c r="O16" s="4091"/>
      <c r="P16" s="4078"/>
      <c r="Q16" s="4078"/>
      <c r="R16" s="4078"/>
      <c r="S16" s="4079"/>
      <c r="T16" s="4079"/>
      <c r="U16" s="4092"/>
      <c r="V16" s="4093"/>
      <c r="W16" s="4093"/>
      <c r="X16" s="4093"/>
      <c r="Y16" s="549"/>
      <c r="Z16" s="549"/>
      <c r="AA16" s="549"/>
      <c r="AB16" s="549"/>
      <c r="AC16" s="549"/>
      <c r="AD16" s="549"/>
      <c r="AE16" s="549"/>
      <c r="AF16" s="549"/>
      <c r="AG16" s="549"/>
    </row>
    <row r="17" spans="1:33">
      <c r="A17" s="1309"/>
      <c r="Y17" s="549"/>
      <c r="Z17" s="549"/>
      <c r="AA17" s="549"/>
      <c r="AB17" s="549"/>
      <c r="AC17" s="549"/>
      <c r="AD17" s="549"/>
      <c r="AE17" s="549"/>
      <c r="AF17" s="549"/>
      <c r="AG17" s="549"/>
    </row>
    <row r="18" spans="1:33" ht="14.25">
      <c r="A18" s="4081" t="s">
        <v>1513</v>
      </c>
      <c r="B18" s="4082"/>
      <c r="Y18" s="549"/>
      <c r="Z18" s="1329"/>
      <c r="AA18" s="549"/>
      <c r="AB18" s="549"/>
      <c r="AC18" s="549"/>
      <c r="AD18" s="549"/>
      <c r="AE18" s="549"/>
      <c r="AF18" s="549"/>
      <c r="AG18" s="549"/>
    </row>
    <row r="19" spans="1:33" ht="21.75" customHeight="1" thickBot="1">
      <c r="A19" s="1310" t="s">
        <v>1514</v>
      </c>
      <c r="B19" s="4063" t="s">
        <v>1520</v>
      </c>
      <c r="C19" s="4064"/>
      <c r="D19" s="4064"/>
      <c r="E19" s="4064"/>
      <c r="F19" s="4064"/>
      <c r="G19" s="4064"/>
      <c r="H19" s="1328" t="s">
        <v>1550</v>
      </c>
      <c r="I19" s="1311"/>
      <c r="J19" s="4068"/>
      <c r="K19" s="4068"/>
      <c r="L19" s="4068"/>
      <c r="M19" s="1312"/>
      <c r="N19" s="1313"/>
      <c r="O19" s="1312"/>
      <c r="P19" s="1312"/>
      <c r="Q19" s="1313"/>
      <c r="R19" s="1312"/>
      <c r="S19" s="1312"/>
      <c r="T19" s="1314"/>
      <c r="U19" s="1314"/>
      <c r="V19" s="1314"/>
      <c r="W19" s="1314"/>
      <c r="X19" s="1315"/>
      <c r="Y19" s="549"/>
      <c r="Z19" s="1357" t="s">
        <v>1251</v>
      </c>
      <c r="AA19" s="549"/>
      <c r="AB19" s="549"/>
      <c r="AC19" s="549"/>
      <c r="AD19" s="549"/>
      <c r="AE19" s="549"/>
      <c r="AF19" s="549"/>
      <c r="AG19" s="549"/>
    </row>
    <row r="20" spans="1:33" ht="15" thickTop="1">
      <c r="A20" s="1316"/>
      <c r="B20" s="1303"/>
      <c r="C20" s="1303"/>
      <c r="D20" s="1303"/>
      <c r="E20" s="1303"/>
      <c r="F20" s="1303"/>
      <c r="G20" s="1303"/>
      <c r="H20" s="1303"/>
      <c r="I20" s="1303"/>
      <c r="J20" s="1303"/>
      <c r="K20" s="1303"/>
      <c r="L20" s="1303"/>
      <c r="M20" s="1303"/>
      <c r="N20" s="1303"/>
      <c r="O20" s="1303"/>
      <c r="P20" s="1303"/>
      <c r="Q20" s="1303"/>
      <c r="R20" s="1303"/>
      <c r="S20" s="1303"/>
      <c r="T20" s="1303"/>
      <c r="U20" s="1303"/>
      <c r="V20" s="1303"/>
      <c r="W20" s="1303"/>
      <c r="X20" s="1317"/>
      <c r="Y20" s="549"/>
      <c r="Z20" s="1329"/>
      <c r="AA20" s="549"/>
      <c r="AB20" s="549"/>
      <c r="AC20" s="549"/>
      <c r="AD20" s="549"/>
      <c r="AE20" s="549"/>
      <c r="AF20" s="549"/>
      <c r="AG20" s="549"/>
    </row>
    <row r="21" spans="1:33" ht="17.25" customHeight="1" thickBot="1">
      <c r="A21" s="1318" t="s">
        <v>1515</v>
      </c>
      <c r="B21" s="4061" t="s">
        <v>1552</v>
      </c>
      <c r="C21" s="4062"/>
      <c r="D21" s="4062"/>
      <c r="E21" s="4062"/>
      <c r="F21" s="4062"/>
      <c r="G21" s="1303"/>
      <c r="H21" s="1319" t="s">
        <v>1516</v>
      </c>
      <c r="I21" s="1320"/>
      <c r="J21" s="4059" t="str">
        <f>IF(訓練分野コード="05",申請書受理番号&amp;受理番号連番,"")</f>
        <v/>
      </c>
      <c r="K21" s="4060"/>
      <c r="L21" s="4060"/>
      <c r="M21" s="4060"/>
      <c r="N21" s="4060"/>
      <c r="O21" s="4060"/>
      <c r="P21" s="1303"/>
      <c r="Q21" s="1303"/>
      <c r="R21" s="1303"/>
      <c r="S21" s="1303"/>
      <c r="T21" s="1303"/>
      <c r="U21" s="1303"/>
      <c r="V21" s="1303"/>
      <c r="W21" s="1303"/>
      <c r="X21" s="1317"/>
      <c r="Y21" s="549"/>
      <c r="Z21" s="1357" t="s">
        <v>1090</v>
      </c>
      <c r="AA21" s="549"/>
      <c r="AB21" s="549"/>
      <c r="AC21" s="549"/>
      <c r="AD21" s="549"/>
      <c r="AE21" s="549"/>
      <c r="AF21" s="549"/>
      <c r="AG21" s="549"/>
    </row>
    <row r="22" spans="1:33" ht="14.25" thickTop="1">
      <c r="A22" s="1321"/>
      <c r="B22" s="1322"/>
      <c r="C22" s="1323"/>
      <c r="D22" s="1323"/>
      <c r="E22" s="1323"/>
      <c r="F22" s="1323"/>
      <c r="G22" s="1323"/>
      <c r="H22" s="1323"/>
      <c r="I22" s="1323"/>
      <c r="J22" s="1323"/>
      <c r="K22" s="1323"/>
      <c r="L22" s="1323"/>
      <c r="M22" s="1323"/>
      <c r="N22" s="1323"/>
      <c r="O22" s="1323"/>
      <c r="P22" s="1323"/>
      <c r="Q22" s="1323"/>
      <c r="R22" s="1323"/>
      <c r="S22" s="1323"/>
      <c r="T22" s="1323"/>
      <c r="U22" s="1323"/>
      <c r="V22" s="1323"/>
      <c r="W22" s="1323"/>
      <c r="X22" s="1324"/>
      <c r="Y22" s="549"/>
      <c r="Z22" s="549"/>
      <c r="AA22" s="549"/>
      <c r="AB22" s="549"/>
      <c r="AC22" s="549"/>
      <c r="AD22" s="549"/>
      <c r="AE22" s="549"/>
      <c r="AF22" s="549"/>
      <c r="AG22" s="549"/>
    </row>
    <row r="23" spans="1:33">
      <c r="Y23" s="549"/>
      <c r="Z23" s="549"/>
      <c r="AA23" s="549"/>
      <c r="AB23" s="549"/>
      <c r="AC23" s="549"/>
      <c r="AD23" s="549"/>
      <c r="AE23" s="549"/>
      <c r="AF23" s="549"/>
      <c r="AG23" s="549"/>
    </row>
    <row r="24" spans="1:33" ht="88.7" customHeight="1">
      <c r="A24" s="4083" t="s">
        <v>2245</v>
      </c>
      <c r="B24" s="4084"/>
      <c r="C24" s="4084"/>
      <c r="D24" s="4084"/>
      <c r="E24" s="4084"/>
      <c r="F24" s="4084"/>
      <c r="G24" s="4084"/>
      <c r="H24" s="4084"/>
      <c r="I24" s="4084"/>
      <c r="J24" s="4084"/>
      <c r="K24" s="4084"/>
      <c r="L24" s="4084"/>
      <c r="M24" s="4084"/>
      <c r="N24" s="4084"/>
      <c r="O24" s="4084"/>
      <c r="P24" s="4084"/>
      <c r="Q24" s="4084"/>
      <c r="R24" s="4084"/>
      <c r="S24" s="4084"/>
      <c r="T24" s="4084"/>
      <c r="U24" s="4084"/>
      <c r="V24" s="4084"/>
      <c r="W24" s="4084"/>
      <c r="X24" s="4084"/>
      <c r="Y24" s="549"/>
      <c r="Z24" s="549"/>
      <c r="AA24" s="549"/>
      <c r="AB24" s="549"/>
      <c r="AC24" s="549"/>
      <c r="AD24" s="549"/>
      <c r="AE24" s="549"/>
      <c r="AF24" s="549"/>
      <c r="AG24" s="549"/>
    </row>
    <row r="25" spans="1:33">
      <c r="A25" s="878"/>
      <c r="B25" s="878"/>
      <c r="C25" s="878"/>
      <c r="D25" s="878"/>
      <c r="E25" s="878"/>
      <c r="F25" s="878"/>
      <c r="G25" s="878"/>
      <c r="H25" s="878"/>
      <c r="I25" s="878"/>
      <c r="J25" s="878"/>
      <c r="K25" s="878"/>
      <c r="L25" s="878"/>
      <c r="M25" s="878"/>
      <c r="N25" s="878"/>
      <c r="O25" s="878"/>
      <c r="P25" s="878"/>
      <c r="Q25" s="878"/>
      <c r="R25" s="878"/>
      <c r="S25" s="878"/>
      <c r="T25" s="878"/>
      <c r="U25" s="878"/>
      <c r="V25" s="878"/>
      <c r="W25" s="878"/>
      <c r="X25" s="2319" t="s">
        <v>2215</v>
      </c>
      <c r="Y25" s="549"/>
      <c r="Z25" s="549"/>
      <c r="AA25" s="549"/>
      <c r="AB25" s="549"/>
      <c r="AC25" s="549"/>
      <c r="AD25" s="549"/>
      <c r="AE25" s="549"/>
      <c r="AF25" s="549"/>
      <c r="AG25" s="549"/>
    </row>
    <row r="26" spans="1:33">
      <c r="A26" s="549"/>
      <c r="B26" s="549"/>
      <c r="C26" s="549"/>
      <c r="D26" s="549"/>
      <c r="E26" s="549"/>
      <c r="F26" s="549"/>
      <c r="G26" s="549"/>
      <c r="H26" s="549"/>
      <c r="I26" s="549"/>
      <c r="J26" s="549"/>
      <c r="K26" s="549"/>
      <c r="L26" s="549"/>
      <c r="M26" s="549"/>
      <c r="N26" s="549"/>
      <c r="O26" s="549"/>
      <c r="P26" s="549"/>
      <c r="Q26" s="549"/>
      <c r="R26" s="549"/>
      <c r="S26" s="549"/>
      <c r="T26" s="549"/>
      <c r="U26" s="549"/>
      <c r="V26" s="549"/>
      <c r="W26" s="549"/>
      <c r="X26" s="549"/>
      <c r="Y26" s="549"/>
      <c r="Z26" s="549"/>
      <c r="AA26" s="549"/>
      <c r="AB26" s="549"/>
      <c r="AC26" s="549"/>
      <c r="AD26" s="549"/>
      <c r="AE26" s="549"/>
      <c r="AF26" s="549"/>
      <c r="AG26" s="549"/>
    </row>
  </sheetData>
  <sheetProtection sheet="1" objects="1" scenarios="1" formatCells="0" formatRows="0"/>
  <mergeCells count="72">
    <mergeCell ref="V2:X2"/>
    <mergeCell ref="B16:C16"/>
    <mergeCell ref="D16:F16"/>
    <mergeCell ref="G16:K16"/>
    <mergeCell ref="L16:M16"/>
    <mergeCell ref="N16:O16"/>
    <mergeCell ref="P16:R16"/>
    <mergeCell ref="S14:T14"/>
    <mergeCell ref="U14:X14"/>
    <mergeCell ref="B15:C15"/>
    <mergeCell ref="D15:F15"/>
    <mergeCell ref="G15:K15"/>
    <mergeCell ref="U15:X15"/>
    <mergeCell ref="S16:T16"/>
    <mergeCell ref="U16:X16"/>
    <mergeCell ref="S12:T12"/>
    <mergeCell ref="A18:B18"/>
    <mergeCell ref="A24:X24"/>
    <mergeCell ref="N14:O14"/>
    <mergeCell ref="L15:M15"/>
    <mergeCell ref="N15:O15"/>
    <mergeCell ref="P15:R15"/>
    <mergeCell ref="S15:T15"/>
    <mergeCell ref="P14:R14"/>
    <mergeCell ref="U12:X12"/>
    <mergeCell ref="B13:C13"/>
    <mergeCell ref="D13:F13"/>
    <mergeCell ref="G13:K13"/>
    <mergeCell ref="L13:M13"/>
    <mergeCell ref="N13:O13"/>
    <mergeCell ref="P13:R13"/>
    <mergeCell ref="S13:T13"/>
    <mergeCell ref="U13:X13"/>
    <mergeCell ref="B12:C12"/>
    <mergeCell ref="D12:F12"/>
    <mergeCell ref="G12:K12"/>
    <mergeCell ref="L12:M12"/>
    <mergeCell ref="N12:O12"/>
    <mergeCell ref="P12:R12"/>
    <mergeCell ref="S10:T10"/>
    <mergeCell ref="U10:X10"/>
    <mergeCell ref="B11:C11"/>
    <mergeCell ref="D11:F11"/>
    <mergeCell ref="G11:K11"/>
    <mergeCell ref="L11:M11"/>
    <mergeCell ref="N11:O11"/>
    <mergeCell ref="P11:R11"/>
    <mergeCell ref="S11:T11"/>
    <mergeCell ref="U11:X11"/>
    <mergeCell ref="P10:R10"/>
    <mergeCell ref="J4:M4"/>
    <mergeCell ref="A8:C8"/>
    <mergeCell ref="D8:L8"/>
    <mergeCell ref="J21:O21"/>
    <mergeCell ref="B21:F21"/>
    <mergeCell ref="B19:G19"/>
    <mergeCell ref="B10:C10"/>
    <mergeCell ref="D10:F10"/>
    <mergeCell ref="G10:K10"/>
    <mergeCell ref="L10:M10"/>
    <mergeCell ref="N10:O10"/>
    <mergeCell ref="J19:L19"/>
    <mergeCell ref="B14:C14"/>
    <mergeCell ref="D14:F14"/>
    <mergeCell ref="G14:K14"/>
    <mergeCell ref="L14:M14"/>
    <mergeCell ref="T5:U5"/>
    <mergeCell ref="V5:X5"/>
    <mergeCell ref="A7:C7"/>
    <mergeCell ref="D7:L7"/>
    <mergeCell ref="M7:O7"/>
    <mergeCell ref="P7:X7"/>
  </mergeCells>
  <phoneticPr fontId="22"/>
  <conditionalFormatting sqref="D11:F11">
    <cfRule type="expression" dxfId="377" priority="9">
      <formula>AND($D$11="",$P$11&lt;&gt;"企業実習")</formula>
    </cfRule>
  </conditionalFormatting>
  <conditionalFormatting sqref="G11:K11">
    <cfRule type="expression" dxfId="376" priority="7">
      <formula>AND($P$11&lt;&gt;"企業実習",OR($G$11="",$G$11="別添　認定様式第10号(No.1～No.　)を参照"))</formula>
    </cfRule>
  </conditionalFormatting>
  <conditionalFormatting sqref="L11:M11">
    <cfRule type="expression" dxfId="375" priority="6">
      <formula>AND($L$11="",$P$11&lt;&gt;"企業実習")</formula>
    </cfRule>
  </conditionalFormatting>
  <conditionalFormatting sqref="N11:O11">
    <cfRule type="expression" dxfId="374" priority="5">
      <formula>AND($N$11="",$P$11&lt;&gt;"企業実習")</formula>
    </cfRule>
  </conditionalFormatting>
  <conditionalFormatting sqref="S11:T11">
    <cfRule type="expression" dxfId="373" priority="4">
      <formula>AND($S$11="",$P$11&lt;&gt;"企業実習")</formula>
    </cfRule>
  </conditionalFormatting>
  <conditionalFormatting sqref="U11:X11">
    <cfRule type="expression" dxfId="372" priority="3">
      <formula>AND($U$11="",$P$11&lt;&gt;"企業実習")</formula>
    </cfRule>
  </conditionalFormatting>
  <conditionalFormatting sqref="D12:X16">
    <cfRule type="expression" dxfId="371" priority="715">
      <formula>D12=""</formula>
    </cfRule>
  </conditionalFormatting>
  <conditionalFormatting sqref="A2:X25">
    <cfRule type="expression" dxfId="370" priority="2">
      <formula>訓練分野コード&lt;&gt;"05"</formula>
    </cfRule>
  </conditionalFormatting>
  <dataValidations count="4">
    <dataValidation type="list" allowBlank="1" showInputMessage="1" showErrorMessage="1" sqref="P11:R11">
      <formula1>"職場見学, 職場体験, 企業実習"</formula1>
    </dataValidation>
    <dataValidation type="list" allowBlank="1" showInputMessage="1" showErrorMessage="1" sqref="P12:R16">
      <formula1>"職場見学, 職場体験,企業実習"</formula1>
    </dataValidation>
    <dataValidation imeMode="off" allowBlank="1" showInputMessage="1" showErrorMessage="1" sqref="L11:M16"/>
    <dataValidation imeMode="hiragana" allowBlank="1" showInputMessage="1" showErrorMessage="1" sqref="U11:X16 D11:K16"/>
  </dataValidations>
  <hyperlinks>
    <hyperlink ref="Z19" location="様式6!K3" display="様式6作成へ"/>
    <hyperlink ref="Z21" location="一覧表!M39" display="一覧表へ戻る"/>
  </hyperlinks>
  <printOptions horizontalCentered="1" verticalCentered="1"/>
  <pageMargins left="0.59055118110236227" right="0.59055118110236227" top="0.70866141732283472" bottom="0.19685039370078741" header="0.39370078740157483" footer="0"/>
  <pageSetup paperSize="9" scale="69" orientation="landscape" r:id="rId1"/>
  <colBreaks count="1" manualBreakCount="1">
    <brk id="24" max="1048575" man="1"/>
  </col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26"/>
  <sheetViews>
    <sheetView zoomScale="80" zoomScaleNormal="80" zoomScaleSheetLayoutView="75" workbookViewId="0">
      <selection activeCell="B11" sqref="B11:F11"/>
    </sheetView>
  </sheetViews>
  <sheetFormatPr defaultRowHeight="13.5"/>
  <cols>
    <col min="1" max="1" width="7.25" style="469" customWidth="1"/>
    <col min="2" max="3" width="7.625" style="469" customWidth="1"/>
    <col min="4" max="8" width="9" style="469"/>
    <col min="9" max="9" width="11.375" style="469" customWidth="1"/>
    <col min="10" max="10" width="7" style="469" customWidth="1"/>
    <col min="11" max="14" width="9" style="469"/>
    <col min="15" max="15" width="7.25" style="469" customWidth="1"/>
    <col min="16" max="18" width="6.625" style="469" customWidth="1"/>
    <col min="19" max="20" width="6.375" style="469" customWidth="1"/>
    <col min="21" max="22" width="8.125" style="469" customWidth="1"/>
    <col min="23" max="24" width="9" style="469"/>
    <col min="25" max="25" width="3.75" style="469" customWidth="1"/>
    <col min="26" max="26" width="24.375" style="469" customWidth="1"/>
    <col min="27" max="16384" width="9" style="469"/>
  </cols>
  <sheetData>
    <row r="1" spans="1:35" ht="80.099999999999994" customHeight="1">
      <c r="A1" s="549"/>
      <c r="B1" s="549"/>
      <c r="C1" s="549"/>
      <c r="D1" s="549"/>
      <c r="E1" s="549"/>
      <c r="F1" s="549"/>
      <c r="G1" s="549"/>
      <c r="H1" s="549"/>
      <c r="I1" s="549"/>
      <c r="J1" s="549"/>
      <c r="K1" s="549"/>
      <c r="L1" s="549"/>
      <c r="M1" s="549"/>
      <c r="N1" s="549"/>
      <c r="O1" s="549"/>
      <c r="P1" s="549"/>
      <c r="Q1" s="549"/>
      <c r="R1" s="549"/>
      <c r="S1" s="549"/>
      <c r="T1" s="549"/>
      <c r="U1" s="549"/>
      <c r="V1" s="549"/>
      <c r="W1" s="549"/>
      <c r="X1" s="549"/>
      <c r="Y1" s="549"/>
      <c r="Z1" s="549"/>
      <c r="AA1" s="549"/>
      <c r="AB1" s="549"/>
      <c r="AC1" s="549"/>
      <c r="AD1" s="549"/>
      <c r="AE1" s="549"/>
      <c r="AF1" s="549"/>
      <c r="AG1" s="549"/>
    </row>
    <row r="2" spans="1:35">
      <c r="V2" s="4102" t="s">
        <v>2014</v>
      </c>
      <c r="W2" s="4085"/>
      <c r="X2" s="4085"/>
      <c r="Y2" s="549"/>
      <c r="Z2" s="549"/>
      <c r="AA2" s="549"/>
      <c r="AB2" s="549"/>
      <c r="AC2" s="549"/>
      <c r="AD2" s="549"/>
      <c r="AE2" s="549"/>
      <c r="AF2" s="549"/>
      <c r="AG2" s="549"/>
    </row>
    <row r="3" spans="1:35" ht="27.75" customHeight="1">
      <c r="A3" s="4103" t="s">
        <v>2020</v>
      </c>
      <c r="B3" s="4104"/>
      <c r="C3" s="4104"/>
      <c r="D3" s="4104"/>
      <c r="E3" s="4104"/>
      <c r="F3" s="4104"/>
      <c r="G3" s="4104"/>
      <c r="H3" s="4104"/>
      <c r="I3" s="4104"/>
      <c r="J3" s="4104"/>
      <c r="K3" s="4104"/>
      <c r="L3" s="4104"/>
      <c r="M3" s="4104"/>
      <c r="N3" s="4104"/>
      <c r="O3" s="4104"/>
      <c r="P3" s="4104"/>
      <c r="Q3" s="4104"/>
      <c r="R3" s="4104"/>
      <c r="S3" s="4104"/>
      <c r="T3" s="4104"/>
      <c r="U3" s="4104"/>
      <c r="V3" s="4104"/>
      <c r="X3" s="1300" t="s">
        <v>2015</v>
      </c>
      <c r="Y3" s="549"/>
      <c r="Z3" s="549"/>
      <c r="AA3" s="549"/>
      <c r="AB3" s="549"/>
      <c r="AC3" s="549"/>
      <c r="AD3" s="549"/>
      <c r="AE3" s="549"/>
      <c r="AF3" s="549"/>
      <c r="AG3" s="549"/>
    </row>
    <row r="4" spans="1:35" ht="18.75">
      <c r="A4" s="1299"/>
      <c r="J4" s="4057" t="s">
        <v>2016</v>
      </c>
      <c r="K4" s="4058"/>
      <c r="L4" s="4058"/>
      <c r="M4" s="4058"/>
      <c r="X4" s="1301"/>
      <c r="Y4" s="549"/>
      <c r="Z4" s="549"/>
      <c r="AA4" s="549"/>
      <c r="AB4" s="549"/>
      <c r="AC4" s="549"/>
      <c r="AD4" s="549"/>
      <c r="AE4" s="549"/>
      <c r="AF4" s="549"/>
      <c r="AG4" s="549"/>
    </row>
    <row r="5" spans="1:35">
      <c r="T5" s="4045" t="s">
        <v>1501</v>
      </c>
      <c r="U5" s="4045"/>
      <c r="V5" s="4046" t="str">
        <f>IF(様式5実!G8="○",申請日,"")</f>
        <v/>
      </c>
      <c r="W5" s="4046"/>
      <c r="X5" s="4046"/>
      <c r="Y5" s="1302"/>
      <c r="Z5" s="1302"/>
      <c r="AA5" s="1302"/>
      <c r="AB5" s="549"/>
      <c r="AC5" s="549"/>
      <c r="AD5" s="549"/>
      <c r="AE5" s="549"/>
      <c r="AF5" s="549"/>
      <c r="AG5" s="549"/>
    </row>
    <row r="6" spans="1:35">
      <c r="Y6" s="549"/>
      <c r="Z6" s="549"/>
      <c r="AA6" s="549"/>
      <c r="AB6" s="549"/>
      <c r="AC6" s="549"/>
      <c r="AD6" s="549"/>
      <c r="AE6" s="549"/>
      <c r="AF6" s="549"/>
      <c r="AG6" s="549"/>
    </row>
    <row r="7" spans="1:35" ht="17.25" customHeight="1">
      <c r="A7" s="4047" t="s">
        <v>1502</v>
      </c>
      <c r="B7" s="4048"/>
      <c r="C7" s="4049"/>
      <c r="D7" s="4050" t="str">
        <f>IF(様式5実!G8="○",実施機関名,"")</f>
        <v/>
      </c>
      <c r="E7" s="4051"/>
      <c r="F7" s="4051"/>
      <c r="G7" s="4051"/>
      <c r="H7" s="4051"/>
      <c r="I7" s="4051"/>
      <c r="J7" s="4051"/>
      <c r="K7" s="4051"/>
      <c r="L7" s="4052"/>
      <c r="M7" s="4053" t="s">
        <v>1503</v>
      </c>
      <c r="N7" s="4053"/>
      <c r="O7" s="4053"/>
      <c r="P7" s="4054" t="str">
        <f>IF(様式5実!G8="○",実施機関番号,"")</f>
        <v/>
      </c>
      <c r="Q7" s="4055"/>
      <c r="R7" s="4055"/>
      <c r="S7" s="4055"/>
      <c r="T7" s="4055"/>
      <c r="U7" s="4055"/>
      <c r="V7" s="4055"/>
      <c r="W7" s="4055"/>
      <c r="X7" s="4056"/>
      <c r="Y7" s="1304"/>
      <c r="Z7" s="1304"/>
      <c r="AA7" s="1304"/>
      <c r="AB7" s="1304"/>
      <c r="AC7" s="1304"/>
      <c r="AD7" s="1304"/>
      <c r="AE7" s="1304"/>
      <c r="AF7" s="1304"/>
      <c r="AG7" s="1304"/>
      <c r="AH7" s="1305"/>
      <c r="AI7" s="1305"/>
    </row>
    <row r="8" spans="1:35" ht="17.25" customHeight="1">
      <c r="A8" s="4047" t="s">
        <v>1504</v>
      </c>
      <c r="B8" s="4048"/>
      <c r="C8" s="4049"/>
      <c r="D8" s="4050" t="str">
        <f>IF(様式5実!G8="○",訓練科名,"")</f>
        <v/>
      </c>
      <c r="E8" s="4051"/>
      <c r="F8" s="4051"/>
      <c r="G8" s="4051"/>
      <c r="H8" s="4051"/>
      <c r="I8" s="4051"/>
      <c r="J8" s="4051"/>
      <c r="K8" s="4051"/>
      <c r="L8" s="4052"/>
      <c r="M8" s="1325"/>
      <c r="N8" s="1326"/>
      <c r="O8" s="1326"/>
      <c r="P8" s="1327"/>
      <c r="Q8" s="1327"/>
      <c r="R8" s="1327"/>
      <c r="S8" s="1327"/>
      <c r="T8" s="1327"/>
      <c r="U8" s="1327"/>
      <c r="V8" s="1327"/>
      <c r="W8" s="1327"/>
      <c r="X8" s="1327"/>
      <c r="Y8" s="1304"/>
      <c r="Z8" s="1304"/>
      <c r="AA8" s="1304"/>
      <c r="AB8" s="1304"/>
      <c r="AC8" s="1304"/>
      <c r="AD8" s="1304"/>
      <c r="AE8" s="1304"/>
      <c r="AF8" s="1304"/>
      <c r="AG8" s="1304"/>
      <c r="AH8" s="1305"/>
      <c r="AI8" s="1305"/>
    </row>
    <row r="9" spans="1:35">
      <c r="Y9" s="549"/>
      <c r="Z9" s="549"/>
      <c r="AA9" s="549"/>
      <c r="AB9" s="549"/>
      <c r="AC9" s="549"/>
      <c r="AD9" s="549"/>
      <c r="AE9" s="549"/>
      <c r="AF9" s="549"/>
      <c r="AG9" s="549"/>
    </row>
    <row r="10" spans="1:35" ht="46.5" customHeight="1">
      <c r="A10" s="2076" t="s">
        <v>1505</v>
      </c>
      <c r="B10" s="4099" t="s">
        <v>2018</v>
      </c>
      <c r="C10" s="4100"/>
      <c r="D10" s="4100"/>
      <c r="E10" s="4100"/>
      <c r="F10" s="4101"/>
      <c r="G10" s="4067" t="s">
        <v>1507</v>
      </c>
      <c r="H10" s="4067"/>
      <c r="I10" s="4067"/>
      <c r="J10" s="4067"/>
      <c r="K10" s="4067"/>
      <c r="L10" s="4067" t="s">
        <v>1508</v>
      </c>
      <c r="M10" s="4067"/>
      <c r="N10" s="4067" t="s">
        <v>1509</v>
      </c>
      <c r="O10" s="4067"/>
      <c r="P10" s="4098" t="s">
        <v>2017</v>
      </c>
      <c r="Q10" s="4066"/>
      <c r="R10" s="4066"/>
      <c r="S10" s="4075" t="s">
        <v>1511</v>
      </c>
      <c r="T10" s="4067"/>
      <c r="U10" s="4076" t="s">
        <v>1512</v>
      </c>
      <c r="V10" s="4076"/>
      <c r="W10" s="4075"/>
      <c r="X10" s="4067"/>
      <c r="Y10" s="1306"/>
      <c r="Z10" s="1306"/>
      <c r="AA10" s="1306"/>
      <c r="AB10" s="1306"/>
      <c r="AC10" s="1306"/>
      <c r="AD10" s="1306"/>
      <c r="AE10" s="1306"/>
      <c r="AF10" s="1306"/>
      <c r="AG10" s="1306"/>
      <c r="AH10" s="2078"/>
      <c r="AI10" s="2078"/>
    </row>
    <row r="11" spans="1:35" ht="65.25" customHeight="1">
      <c r="A11" s="2077" t="s">
        <v>1527</v>
      </c>
      <c r="B11" s="4094"/>
      <c r="C11" s="4095"/>
      <c r="D11" s="4095"/>
      <c r="E11" s="4095"/>
      <c r="F11" s="4096"/>
      <c r="G11" s="4078" t="s">
        <v>2021</v>
      </c>
      <c r="H11" s="4078"/>
      <c r="I11" s="4078"/>
      <c r="J11" s="4078"/>
      <c r="K11" s="4078"/>
      <c r="L11" s="4074"/>
      <c r="M11" s="4074"/>
      <c r="N11" s="4077"/>
      <c r="O11" s="4077"/>
      <c r="P11" s="4078"/>
      <c r="Q11" s="4078"/>
      <c r="R11" s="4078"/>
      <c r="S11" s="4079"/>
      <c r="T11" s="4079"/>
      <c r="U11" s="4080"/>
      <c r="V11" s="4080"/>
      <c r="W11" s="4080"/>
      <c r="X11" s="4080"/>
      <c r="Y11" s="1308"/>
      <c r="Z11" s="1308"/>
      <c r="AA11" s="1308"/>
      <c r="AB11" s="549"/>
      <c r="AC11" s="549"/>
      <c r="AD11" s="549"/>
      <c r="AE11" s="549"/>
      <c r="AF11" s="549"/>
      <c r="AG11" s="549"/>
    </row>
    <row r="12" spans="1:35" ht="65.25" customHeight="1">
      <c r="A12" s="2077" t="s">
        <v>1528</v>
      </c>
      <c r="B12" s="4094"/>
      <c r="C12" s="4095"/>
      <c r="D12" s="4095"/>
      <c r="E12" s="4095"/>
      <c r="F12" s="4096"/>
      <c r="G12" s="4071"/>
      <c r="H12" s="4072"/>
      <c r="I12" s="4072"/>
      <c r="J12" s="4072"/>
      <c r="K12" s="4073"/>
      <c r="L12" s="4074"/>
      <c r="M12" s="4074"/>
      <c r="N12" s="4077"/>
      <c r="O12" s="4077"/>
      <c r="P12" s="4078"/>
      <c r="Q12" s="4078"/>
      <c r="R12" s="4078"/>
      <c r="S12" s="4079"/>
      <c r="T12" s="4079"/>
      <c r="U12" s="4080"/>
      <c r="V12" s="4080"/>
      <c r="W12" s="4080"/>
      <c r="X12" s="4080"/>
      <c r="Y12" s="1308"/>
      <c r="Z12" s="1308"/>
      <c r="AA12" s="1308"/>
      <c r="AB12" s="549"/>
      <c r="AC12" s="549"/>
      <c r="AD12" s="549"/>
      <c r="AE12" s="549"/>
      <c r="AF12" s="549"/>
      <c r="AG12" s="549"/>
    </row>
    <row r="13" spans="1:35" ht="65.25" customHeight="1">
      <c r="A13" s="2077" t="s">
        <v>1529</v>
      </c>
      <c r="B13" s="4094"/>
      <c r="C13" s="4095"/>
      <c r="D13" s="4095"/>
      <c r="E13" s="4095"/>
      <c r="F13" s="4096"/>
      <c r="G13" s="4071"/>
      <c r="H13" s="4072"/>
      <c r="I13" s="4072"/>
      <c r="J13" s="4072"/>
      <c r="K13" s="4073"/>
      <c r="L13" s="4074"/>
      <c r="M13" s="4074"/>
      <c r="N13" s="4077"/>
      <c r="O13" s="4077"/>
      <c r="P13" s="4078"/>
      <c r="Q13" s="4078"/>
      <c r="R13" s="4078"/>
      <c r="S13" s="4079"/>
      <c r="T13" s="4079"/>
      <c r="U13" s="4080"/>
      <c r="V13" s="4080"/>
      <c r="W13" s="4080"/>
      <c r="X13" s="4080"/>
      <c r="Y13" s="1308"/>
      <c r="Z13" s="1308"/>
      <c r="AA13" s="1308"/>
      <c r="AB13" s="549"/>
      <c r="AC13" s="549"/>
      <c r="AD13" s="549"/>
      <c r="AE13" s="549"/>
      <c r="AF13" s="549"/>
      <c r="AG13" s="549"/>
    </row>
    <row r="14" spans="1:35" ht="65.25" customHeight="1">
      <c r="A14" s="2077" t="s">
        <v>1530</v>
      </c>
      <c r="B14" s="4094"/>
      <c r="C14" s="4095"/>
      <c r="D14" s="4095"/>
      <c r="E14" s="4095"/>
      <c r="F14" s="4096"/>
      <c r="G14" s="4071"/>
      <c r="H14" s="4072"/>
      <c r="I14" s="4072"/>
      <c r="J14" s="4072"/>
      <c r="K14" s="4073"/>
      <c r="L14" s="4074"/>
      <c r="M14" s="4074"/>
      <c r="N14" s="4077"/>
      <c r="O14" s="4077"/>
      <c r="P14" s="4078"/>
      <c r="Q14" s="4078"/>
      <c r="R14" s="4078"/>
      <c r="S14" s="4079"/>
      <c r="T14" s="4079"/>
      <c r="U14" s="4080"/>
      <c r="V14" s="4080"/>
      <c r="W14" s="4080"/>
      <c r="X14" s="4080"/>
      <c r="Y14" s="549"/>
      <c r="Z14" s="549"/>
      <c r="AA14" s="549"/>
      <c r="AB14" s="549"/>
      <c r="AC14" s="549"/>
      <c r="AD14" s="549"/>
      <c r="AE14" s="549"/>
      <c r="AF14" s="549"/>
      <c r="AG14" s="549"/>
    </row>
    <row r="15" spans="1:35" ht="65.25" customHeight="1">
      <c r="A15" s="2077" t="s">
        <v>1531</v>
      </c>
      <c r="B15" s="4094"/>
      <c r="C15" s="4095"/>
      <c r="D15" s="4095"/>
      <c r="E15" s="4095"/>
      <c r="F15" s="4096"/>
      <c r="G15" s="4071"/>
      <c r="H15" s="4072"/>
      <c r="I15" s="4072"/>
      <c r="J15" s="4072"/>
      <c r="K15" s="4073"/>
      <c r="L15" s="4074"/>
      <c r="M15" s="4074"/>
      <c r="N15" s="4077"/>
      <c r="O15" s="4077"/>
      <c r="P15" s="4078"/>
      <c r="Q15" s="4078"/>
      <c r="R15" s="4078"/>
      <c r="S15" s="4079"/>
      <c r="T15" s="4079"/>
      <c r="U15" s="4080"/>
      <c r="V15" s="4080"/>
      <c r="W15" s="4080"/>
      <c r="X15" s="4080"/>
      <c r="Y15" s="549"/>
      <c r="Z15" s="549"/>
      <c r="AA15" s="549"/>
      <c r="AB15" s="549"/>
      <c r="AC15" s="549"/>
      <c r="AD15" s="549"/>
      <c r="AE15" s="549"/>
      <c r="AF15" s="549"/>
      <c r="AG15" s="549"/>
    </row>
    <row r="16" spans="1:35" ht="65.25" customHeight="1">
      <c r="A16" s="2077" t="s">
        <v>1532</v>
      </c>
      <c r="B16" s="4094"/>
      <c r="C16" s="4095"/>
      <c r="D16" s="4095"/>
      <c r="E16" s="4095"/>
      <c r="F16" s="4096"/>
      <c r="G16" s="4086"/>
      <c r="H16" s="4087"/>
      <c r="I16" s="4087"/>
      <c r="J16" s="4087"/>
      <c r="K16" s="4088"/>
      <c r="L16" s="4089"/>
      <c r="M16" s="4089"/>
      <c r="N16" s="4090"/>
      <c r="O16" s="4091"/>
      <c r="P16" s="4078"/>
      <c r="Q16" s="4078"/>
      <c r="R16" s="4078"/>
      <c r="S16" s="4079"/>
      <c r="T16" s="4079"/>
      <c r="U16" s="4092"/>
      <c r="V16" s="4093"/>
      <c r="W16" s="4093"/>
      <c r="X16" s="4093"/>
      <c r="Y16" s="549"/>
      <c r="Z16" s="549"/>
      <c r="AA16" s="549"/>
      <c r="AB16" s="549"/>
      <c r="AC16" s="549"/>
      <c r="AD16" s="549"/>
      <c r="AE16" s="549"/>
      <c r="AF16" s="549"/>
      <c r="AG16" s="549"/>
    </row>
    <row r="17" spans="1:33">
      <c r="A17" s="1309"/>
      <c r="Y17" s="549"/>
      <c r="Z17" s="549"/>
      <c r="AA17" s="549"/>
      <c r="AB17" s="549"/>
      <c r="AC17" s="549"/>
      <c r="AD17" s="549"/>
      <c r="AE17" s="549"/>
      <c r="AF17" s="549"/>
      <c r="AG17" s="549"/>
    </row>
    <row r="18" spans="1:33" ht="14.25">
      <c r="A18" s="4081" t="s">
        <v>1513</v>
      </c>
      <c r="B18" s="4082"/>
      <c r="Y18" s="549"/>
      <c r="Z18" s="1329"/>
      <c r="AA18" s="549"/>
      <c r="AB18" s="549"/>
      <c r="AC18" s="549"/>
      <c r="AD18" s="549"/>
      <c r="AE18" s="549"/>
      <c r="AF18" s="549"/>
      <c r="AG18" s="549"/>
    </row>
    <row r="19" spans="1:33" ht="21.75" customHeight="1" thickBot="1">
      <c r="A19" s="1310" t="s">
        <v>1514</v>
      </c>
      <c r="B19" s="4063" t="s">
        <v>1520</v>
      </c>
      <c r="C19" s="4064"/>
      <c r="D19" s="4064"/>
      <c r="E19" s="4064"/>
      <c r="F19" s="4064"/>
      <c r="G19" s="4064"/>
      <c r="H19" s="1328" t="s">
        <v>1550</v>
      </c>
      <c r="I19" s="1311"/>
      <c r="J19" s="4068"/>
      <c r="K19" s="4068"/>
      <c r="L19" s="4068"/>
      <c r="M19" s="1312"/>
      <c r="N19" s="1313"/>
      <c r="O19" s="1312"/>
      <c r="P19" s="1312"/>
      <c r="Q19" s="1313"/>
      <c r="R19" s="1312"/>
      <c r="S19" s="1312"/>
      <c r="T19" s="1314"/>
      <c r="U19" s="1314"/>
      <c r="V19" s="1314"/>
      <c r="W19" s="1314"/>
      <c r="X19" s="1315"/>
      <c r="Y19" s="549"/>
      <c r="Z19" s="1357" t="s">
        <v>1251</v>
      </c>
      <c r="AA19" s="549"/>
      <c r="AB19" s="549"/>
      <c r="AC19" s="549"/>
      <c r="AD19" s="549"/>
      <c r="AE19" s="549"/>
      <c r="AF19" s="549"/>
      <c r="AG19" s="549"/>
    </row>
    <row r="20" spans="1:33" ht="15" thickTop="1">
      <c r="A20" s="1316"/>
      <c r="B20" s="1303"/>
      <c r="C20" s="1303"/>
      <c r="D20" s="1303"/>
      <c r="E20" s="1303"/>
      <c r="F20" s="1303"/>
      <c r="G20" s="1303"/>
      <c r="H20" s="1303"/>
      <c r="I20" s="1303"/>
      <c r="J20" s="1303"/>
      <c r="K20" s="1303"/>
      <c r="L20" s="1303"/>
      <c r="M20" s="1303"/>
      <c r="N20" s="1303"/>
      <c r="O20" s="1303"/>
      <c r="P20" s="1303"/>
      <c r="Q20" s="1303"/>
      <c r="R20" s="1303"/>
      <c r="S20" s="1303"/>
      <c r="T20" s="1303"/>
      <c r="U20" s="1303"/>
      <c r="V20" s="1303"/>
      <c r="W20" s="1303"/>
      <c r="X20" s="1317"/>
      <c r="Y20" s="549"/>
      <c r="Z20" s="1329"/>
      <c r="AA20" s="549"/>
      <c r="AB20" s="549"/>
      <c r="AC20" s="549"/>
      <c r="AD20" s="549"/>
      <c r="AE20" s="549"/>
      <c r="AF20" s="549"/>
      <c r="AG20" s="549"/>
    </row>
    <row r="21" spans="1:33" ht="17.25" customHeight="1" thickBot="1">
      <c r="A21" s="1318" t="s">
        <v>1515</v>
      </c>
      <c r="B21" s="4061" t="s">
        <v>1552</v>
      </c>
      <c r="C21" s="4062"/>
      <c r="D21" s="4062"/>
      <c r="E21" s="4062"/>
      <c r="F21" s="4062"/>
      <c r="G21" s="1303"/>
      <c r="H21" s="1319" t="s">
        <v>1516</v>
      </c>
      <c r="I21" s="1320"/>
      <c r="J21" s="4059" t="str">
        <f>IF(様式5実!G8="○",申請書受理番号&amp;受理番号連番,"")</f>
        <v/>
      </c>
      <c r="K21" s="4060"/>
      <c r="L21" s="4060"/>
      <c r="M21" s="4060"/>
      <c r="N21" s="4060"/>
      <c r="O21" s="4060"/>
      <c r="P21" s="1303"/>
      <c r="Q21" s="1303"/>
      <c r="R21" s="1303"/>
      <c r="S21" s="1303"/>
      <c r="T21" s="1303"/>
      <c r="U21" s="1303"/>
      <c r="V21" s="1303"/>
      <c r="W21" s="1303"/>
      <c r="X21" s="1317"/>
      <c r="Y21" s="549"/>
      <c r="Z21" s="1357" t="s">
        <v>2216</v>
      </c>
      <c r="AA21" s="549"/>
      <c r="AB21" s="549"/>
      <c r="AC21" s="549"/>
      <c r="AD21" s="549"/>
      <c r="AE21" s="549"/>
      <c r="AF21" s="549"/>
      <c r="AG21" s="549"/>
    </row>
    <row r="22" spans="1:33" ht="14.25" thickTop="1">
      <c r="A22" s="1321"/>
      <c r="B22" s="1322"/>
      <c r="C22" s="1323"/>
      <c r="D22" s="1323"/>
      <c r="E22" s="1323"/>
      <c r="F22" s="1323"/>
      <c r="G22" s="1323"/>
      <c r="H22" s="1323"/>
      <c r="I22" s="1323"/>
      <c r="J22" s="1323"/>
      <c r="K22" s="1323"/>
      <c r="L22" s="1323"/>
      <c r="M22" s="1323"/>
      <c r="N22" s="1323"/>
      <c r="O22" s="1323"/>
      <c r="P22" s="1323"/>
      <c r="Q22" s="1323"/>
      <c r="R22" s="1323"/>
      <c r="S22" s="1323"/>
      <c r="T22" s="1323"/>
      <c r="U22" s="1323"/>
      <c r="V22" s="1323"/>
      <c r="W22" s="1323"/>
      <c r="X22" s="1324"/>
      <c r="Y22" s="549"/>
      <c r="Z22" s="549"/>
      <c r="AA22" s="549"/>
      <c r="AB22" s="549"/>
      <c r="AC22" s="549"/>
      <c r="AD22" s="549"/>
      <c r="AE22" s="549"/>
      <c r="AF22" s="549"/>
      <c r="AG22" s="549"/>
    </row>
    <row r="23" spans="1:33">
      <c r="Y23" s="549"/>
      <c r="Z23" s="549"/>
      <c r="AA23" s="549"/>
      <c r="AB23" s="549"/>
      <c r="AC23" s="549"/>
      <c r="AD23" s="549"/>
      <c r="AE23" s="549"/>
      <c r="AF23" s="549"/>
      <c r="AG23" s="549"/>
    </row>
    <row r="24" spans="1:33" ht="88.7" customHeight="1">
      <c r="A24" s="4083" t="s">
        <v>2078</v>
      </c>
      <c r="B24" s="4097"/>
      <c r="C24" s="4097"/>
      <c r="D24" s="4097"/>
      <c r="E24" s="4097"/>
      <c r="F24" s="4097"/>
      <c r="G24" s="4097"/>
      <c r="H24" s="4097"/>
      <c r="I24" s="4097"/>
      <c r="J24" s="4097"/>
      <c r="K24" s="4097"/>
      <c r="L24" s="4097"/>
      <c r="M24" s="4097"/>
      <c r="N24" s="4097"/>
      <c r="O24" s="4097"/>
      <c r="P24" s="4097"/>
      <c r="Q24" s="4097"/>
      <c r="R24" s="4097"/>
      <c r="S24" s="4097"/>
      <c r="T24" s="4097"/>
      <c r="U24" s="4097"/>
      <c r="V24" s="4097"/>
      <c r="W24" s="4097"/>
      <c r="X24" s="4097"/>
      <c r="Y24" s="549"/>
      <c r="Z24" s="549"/>
      <c r="AA24" s="549"/>
      <c r="AB24" s="549"/>
      <c r="AC24" s="549"/>
      <c r="AD24" s="549"/>
      <c r="AE24" s="549"/>
      <c r="AF24" s="549"/>
      <c r="AG24" s="549"/>
    </row>
    <row r="25" spans="1:33">
      <c r="A25" s="878"/>
      <c r="B25" s="878"/>
      <c r="C25" s="878"/>
      <c r="D25" s="878"/>
      <c r="E25" s="878"/>
      <c r="F25" s="878"/>
      <c r="G25" s="878"/>
      <c r="H25" s="878"/>
      <c r="I25" s="878"/>
      <c r="J25" s="878"/>
      <c r="K25" s="878"/>
      <c r="L25" s="878"/>
      <c r="M25" s="878"/>
      <c r="N25" s="878"/>
      <c r="O25" s="878"/>
      <c r="P25" s="878"/>
      <c r="Q25" s="878"/>
      <c r="R25" s="878"/>
      <c r="S25" s="878"/>
      <c r="T25" s="878"/>
      <c r="U25" s="878"/>
      <c r="V25" s="878"/>
      <c r="W25" s="878"/>
      <c r="X25" s="1467" t="s">
        <v>2077</v>
      </c>
      <c r="Y25" s="549"/>
      <c r="Z25" s="549"/>
      <c r="AA25" s="549"/>
      <c r="AB25" s="549"/>
      <c r="AC25" s="549"/>
      <c r="AD25" s="549"/>
      <c r="AE25" s="549"/>
      <c r="AF25" s="549"/>
      <c r="AG25" s="549"/>
    </row>
    <row r="26" spans="1:33">
      <c r="A26" s="549"/>
      <c r="B26" s="549"/>
      <c r="C26" s="549"/>
      <c r="D26" s="549"/>
      <c r="E26" s="549"/>
      <c r="F26" s="549"/>
      <c r="G26" s="549"/>
      <c r="H26" s="549"/>
      <c r="I26" s="549"/>
      <c r="J26" s="549"/>
      <c r="K26" s="549"/>
      <c r="L26" s="549"/>
      <c r="M26" s="549"/>
      <c r="N26" s="549"/>
      <c r="O26" s="549"/>
      <c r="P26" s="549"/>
      <c r="Q26" s="549"/>
      <c r="R26" s="549"/>
      <c r="S26" s="549"/>
      <c r="T26" s="549"/>
      <c r="U26" s="549"/>
      <c r="V26" s="549"/>
      <c r="W26" s="549"/>
      <c r="X26" s="549"/>
      <c r="Y26" s="549"/>
      <c r="Z26" s="549"/>
      <c r="AA26" s="549"/>
      <c r="AB26" s="549"/>
      <c r="AC26" s="549"/>
      <c r="AD26" s="549"/>
      <c r="AE26" s="549"/>
      <c r="AF26" s="549"/>
      <c r="AG26" s="549"/>
    </row>
  </sheetData>
  <sheetProtection sheet="1" objects="1" scenarios="1" formatCells="0" formatRows="0"/>
  <mergeCells count="66">
    <mergeCell ref="V2:X2"/>
    <mergeCell ref="J4:M4"/>
    <mergeCell ref="T5:U5"/>
    <mergeCell ref="V5:X5"/>
    <mergeCell ref="A7:C7"/>
    <mergeCell ref="D7:L7"/>
    <mergeCell ref="M7:O7"/>
    <mergeCell ref="P7:X7"/>
    <mergeCell ref="A3:V3"/>
    <mergeCell ref="A8:C8"/>
    <mergeCell ref="D8:L8"/>
    <mergeCell ref="G10:K10"/>
    <mergeCell ref="L10:M10"/>
    <mergeCell ref="B10:F10"/>
    <mergeCell ref="U10:X10"/>
    <mergeCell ref="G11:K11"/>
    <mergeCell ref="L11:M11"/>
    <mergeCell ref="N11:O11"/>
    <mergeCell ref="P11:R11"/>
    <mergeCell ref="S11:T11"/>
    <mergeCell ref="U11:X11"/>
    <mergeCell ref="P12:R12"/>
    <mergeCell ref="S12:T12"/>
    <mergeCell ref="N10:O10"/>
    <mergeCell ref="P10:R10"/>
    <mergeCell ref="S10:T10"/>
    <mergeCell ref="U12:X12"/>
    <mergeCell ref="S13:T13"/>
    <mergeCell ref="U13:X13"/>
    <mergeCell ref="G14:K14"/>
    <mergeCell ref="L14:M14"/>
    <mergeCell ref="N14:O14"/>
    <mergeCell ref="P14:R14"/>
    <mergeCell ref="S14:T14"/>
    <mergeCell ref="U14:X14"/>
    <mergeCell ref="G13:K13"/>
    <mergeCell ref="L13:M13"/>
    <mergeCell ref="N13:O13"/>
    <mergeCell ref="P13:R13"/>
    <mergeCell ref="G12:K12"/>
    <mergeCell ref="L12:M12"/>
    <mergeCell ref="N12:O12"/>
    <mergeCell ref="A24:X24"/>
    <mergeCell ref="S15:T15"/>
    <mergeCell ref="U15:X15"/>
    <mergeCell ref="G16:K16"/>
    <mergeCell ref="L16:M16"/>
    <mergeCell ref="N16:O16"/>
    <mergeCell ref="P16:R16"/>
    <mergeCell ref="S16:T16"/>
    <mergeCell ref="U16:X16"/>
    <mergeCell ref="G15:K15"/>
    <mergeCell ref="L15:M15"/>
    <mergeCell ref="N15:O15"/>
    <mergeCell ref="P15:R15"/>
    <mergeCell ref="B16:F16"/>
    <mergeCell ref="A18:B18"/>
    <mergeCell ref="B19:G19"/>
    <mergeCell ref="J19:L19"/>
    <mergeCell ref="B21:F21"/>
    <mergeCell ref="J21:O21"/>
    <mergeCell ref="B11:F11"/>
    <mergeCell ref="B12:F12"/>
    <mergeCell ref="B13:F13"/>
    <mergeCell ref="B14:F14"/>
    <mergeCell ref="B15:F15"/>
  </mergeCells>
  <phoneticPr fontId="22"/>
  <conditionalFormatting sqref="B11:X16">
    <cfRule type="expression" dxfId="369" priority="11">
      <formula>$G$11=""</formula>
    </cfRule>
  </conditionalFormatting>
  <dataValidations count="2">
    <dataValidation imeMode="hiragana" allowBlank="1" showInputMessage="1" showErrorMessage="1" sqref="U11:X16 G11:K16"/>
    <dataValidation imeMode="off" allowBlank="1" showInputMessage="1" showErrorMessage="1" sqref="L11:M16"/>
  </dataValidations>
  <hyperlinks>
    <hyperlink ref="Z19" location="様式6!K3" display="様式6作成へ"/>
    <hyperlink ref="Z21" location="一覧表!M40" display="一覧表へ戻る"/>
  </hyperlinks>
  <printOptions horizontalCentered="1"/>
  <pageMargins left="0.59055118110236227" right="0.59055118110236227" top="0.78740157480314965" bottom="0.47244094488188981" header="0.39370078740157483" footer="0.39370078740157483"/>
  <pageSetup paperSize="9" scale="67" orientation="landscape" r:id="rId1"/>
  <colBreaks count="1" manualBreakCount="1">
    <brk id="24"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stopIfTrue="1" id="{EA77231B-EB8D-4105-BBAC-623E4CBBBFF8}">
            <xm:f>AND(様式5基!$G$8&lt;&gt;"○",様式5実!$G$8&lt;&gt;"○")</xm:f>
            <x14:dxf>
              <fill>
                <patternFill>
                  <bgColor theme="0" tint="-0.499984740745262"/>
                </patternFill>
              </fill>
            </x14:dxf>
          </x14:cfRule>
          <xm:sqref>A2:X2 A4:X25 W3:X3 A3</xm:sqref>
        </x14:conditionalFormatting>
        <x14:conditionalFormatting xmlns:xm="http://schemas.microsoft.com/office/excel/2006/main">
          <x14:cfRule type="expression" priority="2" id="{FD362BAF-E27B-4E84-83F7-197F2B1E98BD}">
            <xm:f>AND(OR(様式1!$B$24&lt;&gt;"",様式1!$E$28&lt;&gt;""),OR(様式5基!$G$8&lt;&gt;"",様式5実!$G$8&lt;&gt;""))</xm:f>
            <x14:dxf>
              <fill>
                <patternFill patternType="none">
                  <bgColor auto="1"/>
                </patternFill>
              </fill>
            </x14:dxf>
          </x14:cfRule>
          <xm:sqref>A2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C58"/>
  <sheetViews>
    <sheetView zoomScale="60" zoomScaleNormal="60" zoomScaleSheetLayoutView="65" workbookViewId="0">
      <pane xSplit="3" ySplit="5" topLeftCell="D6" activePane="bottomRight" state="frozen"/>
      <selection activeCell="Z13" sqref="Z13"/>
      <selection pane="topRight" activeCell="Z13" sqref="Z13"/>
      <selection pane="bottomLeft" activeCell="Z13" sqref="Z13"/>
      <selection pane="bottomRight" activeCell="E6" sqref="E6"/>
    </sheetView>
  </sheetViews>
  <sheetFormatPr defaultRowHeight="13.5"/>
  <cols>
    <col min="1" max="1" width="12.625" style="2311" customWidth="1"/>
    <col min="2" max="2" width="33.625" style="2311" customWidth="1"/>
    <col min="3" max="3" width="50.625" style="2311" customWidth="1"/>
    <col min="4" max="4" width="250.625" style="2311" customWidth="1"/>
    <col min="5" max="5" width="18.625" style="2318" customWidth="1"/>
    <col min="6" max="6" width="3.625" style="2311" customWidth="1"/>
    <col min="7" max="7" width="24.375" style="469" customWidth="1"/>
    <col min="8" max="8" width="3.625" style="2311" customWidth="1"/>
    <col min="9" max="10" width="3.625" style="2357" customWidth="1"/>
    <col min="11" max="12" width="15.625" style="2776" hidden="1" customWidth="1"/>
    <col min="13" max="18" width="3.625" style="2357" customWidth="1"/>
    <col min="19" max="33" width="3.625" style="2311" customWidth="1"/>
    <col min="34" max="16384" width="9" style="2311"/>
  </cols>
  <sheetData>
    <row r="1" spans="1:29" ht="219.95" customHeight="1">
      <c r="A1" s="2313"/>
      <c r="B1" s="2313"/>
      <c r="C1" s="2313"/>
      <c r="D1" s="2313"/>
      <c r="E1" s="2314"/>
      <c r="F1" s="2313"/>
      <c r="G1" s="549"/>
      <c r="H1" s="2313"/>
    </row>
    <row r="2" spans="1:29" ht="45.2" customHeight="1">
      <c r="A2" s="4105" t="str">
        <f>IF(SUM(L6:L48)&gt;=2,"このコースは、DSS対応となります。 基本奨励金の特例措置を希望する場合は、様式５号の③に○を選択の上、訓練概要に必要事項を追加してください。","")</f>
        <v/>
      </c>
      <c r="B2" s="4105"/>
      <c r="C2" s="4105"/>
      <c r="D2" s="4105"/>
      <c r="E2" s="4105"/>
      <c r="F2" s="2313"/>
      <c r="G2" s="549"/>
      <c r="H2" s="2313"/>
    </row>
    <row r="3" spans="1:29" ht="30" customHeight="1">
      <c r="A3" s="2780" t="str">
        <f>IF(AND(様式1!$B$24&lt;&gt;"✔",様式1!$E$28&lt;&gt;"✔"),"「IT分野」又は「デザイン分野」（WEBデザイン訓練コース）以外ではこのシートは不要です。","")</f>
        <v>「IT分野」又は「デザイン分野」（WEBデザイン訓練コース）以外ではこのシートは不要です。</v>
      </c>
      <c r="B3" s="2781"/>
      <c r="C3" s="2781"/>
      <c r="D3" s="2781"/>
      <c r="E3" s="2782"/>
      <c r="F3" s="2313"/>
      <c r="G3" s="549"/>
      <c r="H3" s="2313"/>
    </row>
    <row r="4" spans="1:29" ht="63.2" customHeight="1" thickBot="1">
      <c r="A4" s="2310" t="s">
        <v>2152</v>
      </c>
      <c r="D4" s="2324"/>
      <c r="E4" s="2377" t="s">
        <v>2220</v>
      </c>
      <c r="F4" s="2313"/>
      <c r="G4" s="549"/>
      <c r="H4" s="2313"/>
    </row>
    <row r="5" spans="1:29" ht="66" customHeight="1" thickBot="1">
      <c r="A5" s="2297" t="s">
        <v>2114</v>
      </c>
      <c r="B5" s="2298" t="s">
        <v>2115</v>
      </c>
      <c r="C5" s="2299" t="s">
        <v>2197</v>
      </c>
      <c r="D5" s="2297" t="s">
        <v>2198</v>
      </c>
      <c r="E5" s="2312" t="s">
        <v>2203</v>
      </c>
      <c r="F5" s="2315"/>
      <c r="G5" s="549"/>
      <c r="H5" s="2315"/>
      <c r="I5" s="2358"/>
      <c r="J5" s="2358"/>
      <c r="K5" s="2775" t="s">
        <v>2368</v>
      </c>
      <c r="L5" s="2775" t="s">
        <v>2114</v>
      </c>
      <c r="M5" s="2358"/>
      <c r="N5" s="2358"/>
      <c r="O5" s="2358"/>
      <c r="P5" s="2358"/>
      <c r="Q5" s="2358"/>
      <c r="R5" s="2358"/>
      <c r="S5" s="2316"/>
      <c r="T5" s="2316"/>
      <c r="U5" s="2316"/>
      <c r="V5" s="2316"/>
      <c r="W5" s="2316"/>
      <c r="X5" s="2316"/>
      <c r="Y5" s="2316"/>
      <c r="Z5" s="2316"/>
      <c r="AA5" s="2316"/>
      <c r="AB5" s="2316"/>
      <c r="AC5" s="2316"/>
    </row>
    <row r="6" spans="1:29" ht="23.25" customHeight="1">
      <c r="A6" s="4106" t="s">
        <v>2199</v>
      </c>
      <c r="B6" s="4109" t="s">
        <v>2153</v>
      </c>
      <c r="C6" s="2300" t="s">
        <v>2116</v>
      </c>
      <c r="D6" s="2301" t="s">
        <v>2200</v>
      </c>
      <c r="E6" s="2360"/>
      <c r="F6" s="2315"/>
      <c r="G6" s="549"/>
      <c r="H6" s="2315"/>
      <c r="I6" s="2358"/>
      <c r="J6" s="2358"/>
      <c r="K6" s="2777" t="str">
        <f>IF($E6="✔",1,"")</f>
        <v/>
      </c>
      <c r="L6" s="2775"/>
      <c r="M6" s="2358"/>
      <c r="N6" s="2358"/>
      <c r="O6" s="2358"/>
      <c r="P6" s="2358"/>
      <c r="Q6" s="2358"/>
      <c r="R6" s="2358"/>
      <c r="S6" s="2316"/>
      <c r="T6" s="2316"/>
      <c r="U6" s="2316"/>
      <c r="V6" s="2316"/>
      <c r="W6" s="2316"/>
      <c r="X6" s="2316"/>
      <c r="Y6" s="2316"/>
      <c r="Z6" s="2316"/>
      <c r="AA6" s="2316"/>
      <c r="AB6" s="2316"/>
      <c r="AC6" s="2316"/>
    </row>
    <row r="7" spans="1:29" ht="46.5" customHeight="1">
      <c r="A7" s="4107"/>
      <c r="B7" s="4110"/>
      <c r="C7" s="2302" t="s">
        <v>2117</v>
      </c>
      <c r="D7" s="2303" t="s">
        <v>2204</v>
      </c>
      <c r="E7" s="2361"/>
      <c r="F7" s="2315"/>
      <c r="G7" s="549"/>
      <c r="H7" s="2315"/>
      <c r="I7" s="2358"/>
      <c r="J7" s="2358"/>
      <c r="K7" s="2777" t="str">
        <f t="shared" ref="K7:K48" si="0">IF($E7="✔",1,"")</f>
        <v/>
      </c>
      <c r="L7" s="2775"/>
      <c r="M7" s="2358"/>
      <c r="N7" s="2358"/>
      <c r="O7" s="2358"/>
      <c r="P7" s="2358"/>
      <c r="Q7" s="2358"/>
      <c r="R7" s="2358"/>
      <c r="S7" s="2316"/>
      <c r="T7" s="2316"/>
      <c r="U7" s="2316"/>
      <c r="V7" s="2316"/>
      <c r="W7" s="2316"/>
      <c r="X7" s="2316"/>
      <c r="Y7" s="2316"/>
      <c r="Z7" s="2316"/>
      <c r="AA7" s="2316"/>
      <c r="AB7" s="2316"/>
      <c r="AC7" s="2316"/>
    </row>
    <row r="8" spans="1:29" ht="23.25" customHeight="1">
      <c r="A8" s="4107"/>
      <c r="B8" s="4110"/>
      <c r="C8" s="2302" t="s">
        <v>2118</v>
      </c>
      <c r="D8" s="2303" t="s">
        <v>2154</v>
      </c>
      <c r="E8" s="2361"/>
      <c r="F8" s="2315"/>
      <c r="G8" s="549"/>
      <c r="H8" s="2315"/>
      <c r="I8" s="2358"/>
      <c r="J8" s="2358"/>
      <c r="K8" s="2777" t="str">
        <f t="shared" si="0"/>
        <v/>
      </c>
      <c r="L8" s="2775"/>
      <c r="M8" s="2358"/>
      <c r="N8" s="2358"/>
      <c r="O8" s="2358"/>
      <c r="P8" s="2358"/>
      <c r="Q8" s="2358"/>
      <c r="R8" s="2358"/>
      <c r="S8" s="2316"/>
      <c r="T8" s="2316"/>
      <c r="U8" s="2316"/>
      <c r="V8" s="2316"/>
      <c r="W8" s="2316"/>
      <c r="X8" s="2316"/>
      <c r="Y8" s="2316"/>
      <c r="Z8" s="2316"/>
      <c r="AA8" s="2316"/>
      <c r="AB8" s="2316"/>
      <c r="AC8" s="2316"/>
    </row>
    <row r="9" spans="1:29" ht="23.25" customHeight="1">
      <c r="A9" s="4107"/>
      <c r="B9" s="4110"/>
      <c r="C9" s="2302" t="s">
        <v>2119</v>
      </c>
      <c r="D9" s="2303" t="s">
        <v>2155</v>
      </c>
      <c r="E9" s="2361"/>
      <c r="F9" s="2315"/>
      <c r="G9" s="549"/>
      <c r="H9" s="2315"/>
      <c r="I9" s="2358"/>
      <c r="J9" s="2358"/>
      <c r="K9" s="2777" t="str">
        <f t="shared" si="0"/>
        <v/>
      </c>
      <c r="L9" s="2775"/>
      <c r="M9" s="2358"/>
      <c r="N9" s="2358"/>
      <c r="O9" s="2358"/>
      <c r="P9" s="2358"/>
      <c r="Q9" s="2358"/>
      <c r="R9" s="2358"/>
      <c r="S9" s="2316"/>
      <c r="T9" s="2316"/>
      <c r="U9" s="2316"/>
      <c r="V9" s="2316"/>
      <c r="W9" s="2316"/>
      <c r="X9" s="2316"/>
      <c r="Y9" s="2316"/>
      <c r="Z9" s="2316"/>
      <c r="AA9" s="2316"/>
      <c r="AB9" s="2316"/>
      <c r="AC9" s="2316"/>
    </row>
    <row r="10" spans="1:29" ht="23.25" customHeight="1">
      <c r="A10" s="4107"/>
      <c r="B10" s="4110"/>
      <c r="C10" s="2302" t="s">
        <v>2120</v>
      </c>
      <c r="D10" s="2303" t="s">
        <v>2156</v>
      </c>
      <c r="E10" s="2361"/>
      <c r="F10" s="2315"/>
      <c r="G10" s="549"/>
      <c r="H10" s="2315"/>
      <c r="I10" s="2358"/>
      <c r="J10" s="2358"/>
      <c r="K10" s="2777" t="str">
        <f t="shared" si="0"/>
        <v/>
      </c>
      <c r="L10" s="2775"/>
      <c r="M10" s="2358"/>
      <c r="N10" s="2358"/>
      <c r="O10" s="2358"/>
      <c r="P10" s="2358"/>
      <c r="Q10" s="2358"/>
      <c r="R10" s="2358"/>
      <c r="S10" s="2316"/>
      <c r="T10" s="2316"/>
      <c r="U10" s="2316"/>
      <c r="V10" s="2316"/>
      <c r="W10" s="2316"/>
      <c r="X10" s="2316"/>
      <c r="Y10" s="2316"/>
      <c r="Z10" s="2316"/>
      <c r="AA10" s="2316"/>
      <c r="AB10" s="2316"/>
      <c r="AC10" s="2316"/>
    </row>
    <row r="11" spans="1:29" ht="23.25" customHeight="1">
      <c r="A11" s="4107"/>
      <c r="B11" s="4111"/>
      <c r="C11" s="2302" t="s">
        <v>2121</v>
      </c>
      <c r="D11" s="2303" t="s">
        <v>2214</v>
      </c>
      <c r="E11" s="2361"/>
      <c r="F11" s="2315"/>
      <c r="G11" s="549"/>
      <c r="H11" s="2315"/>
      <c r="I11" s="2358"/>
      <c r="J11" s="2358"/>
      <c r="K11" s="2777" t="str">
        <f t="shared" si="0"/>
        <v/>
      </c>
      <c r="L11" s="2775"/>
      <c r="M11" s="2358"/>
      <c r="N11" s="2358"/>
      <c r="O11" s="2358"/>
      <c r="P11" s="2358"/>
      <c r="Q11" s="2358"/>
      <c r="R11" s="2358"/>
      <c r="S11" s="2316"/>
      <c r="T11" s="2316"/>
      <c r="U11" s="2316"/>
      <c r="V11" s="2316"/>
      <c r="W11" s="2316"/>
      <c r="X11" s="2316"/>
      <c r="Y11" s="2316"/>
      <c r="Z11" s="2316"/>
      <c r="AA11" s="2316"/>
      <c r="AB11" s="2316"/>
      <c r="AC11" s="2316"/>
    </row>
    <row r="12" spans="1:29" ht="23.25" customHeight="1">
      <c r="A12" s="4107"/>
      <c r="B12" s="4112" t="s">
        <v>2122</v>
      </c>
      <c r="C12" s="2302" t="s">
        <v>2123</v>
      </c>
      <c r="D12" s="2303" t="s">
        <v>2157</v>
      </c>
      <c r="E12" s="2361"/>
      <c r="F12" s="2315"/>
      <c r="G12" s="549"/>
      <c r="H12" s="2315"/>
      <c r="I12" s="2358"/>
      <c r="J12" s="2358"/>
      <c r="K12" s="2777" t="str">
        <f t="shared" si="0"/>
        <v/>
      </c>
      <c r="L12" s="2775"/>
      <c r="M12" s="2358"/>
      <c r="N12" s="2358"/>
      <c r="O12" s="2358"/>
      <c r="P12" s="2358"/>
      <c r="Q12" s="2358"/>
      <c r="R12" s="2358"/>
      <c r="S12" s="2316"/>
      <c r="T12" s="2316"/>
      <c r="U12" s="2316"/>
      <c r="V12" s="2316"/>
      <c r="W12" s="2316"/>
      <c r="X12" s="2316"/>
      <c r="Y12" s="2316"/>
      <c r="Z12" s="2316"/>
      <c r="AA12" s="2316"/>
      <c r="AB12" s="2316"/>
      <c r="AC12" s="2316"/>
    </row>
    <row r="13" spans="1:29" ht="23.25" customHeight="1">
      <c r="A13" s="4107"/>
      <c r="B13" s="4110"/>
      <c r="C13" s="2302" t="s">
        <v>2201</v>
      </c>
      <c r="D13" s="2303" t="s">
        <v>2158</v>
      </c>
      <c r="E13" s="2361"/>
      <c r="F13" s="2315"/>
      <c r="G13" s="549"/>
      <c r="H13" s="2315"/>
      <c r="I13" s="2358"/>
      <c r="J13" s="2358"/>
      <c r="K13" s="2777" t="str">
        <f t="shared" si="0"/>
        <v/>
      </c>
      <c r="L13" s="2775"/>
      <c r="M13" s="2358"/>
      <c r="N13" s="2358"/>
      <c r="O13" s="2358"/>
      <c r="P13" s="2358"/>
      <c r="Q13" s="2358"/>
      <c r="R13" s="2358"/>
      <c r="S13" s="2316"/>
      <c r="T13" s="2316"/>
      <c r="U13" s="2316"/>
      <c r="V13" s="2316"/>
      <c r="W13" s="2316"/>
      <c r="X13" s="2316"/>
      <c r="Y13" s="2316"/>
      <c r="Z13" s="2316"/>
      <c r="AA13" s="2316"/>
      <c r="AB13" s="2316"/>
      <c r="AC13" s="2316"/>
    </row>
    <row r="14" spans="1:29" ht="23.25" customHeight="1">
      <c r="A14" s="4107"/>
      <c r="B14" s="4110"/>
      <c r="C14" s="2302" t="s">
        <v>2124</v>
      </c>
      <c r="D14" s="2303" t="s">
        <v>2159</v>
      </c>
      <c r="E14" s="2361"/>
      <c r="F14" s="2315"/>
      <c r="G14" s="549"/>
      <c r="H14" s="2315"/>
      <c r="I14" s="2358"/>
      <c r="J14" s="2358"/>
      <c r="K14" s="2777" t="str">
        <f t="shared" si="0"/>
        <v/>
      </c>
      <c r="L14" s="2775"/>
      <c r="M14" s="2358"/>
      <c r="N14" s="2358"/>
      <c r="O14" s="2358"/>
      <c r="P14" s="2358"/>
      <c r="Q14" s="2358"/>
      <c r="R14" s="2358"/>
      <c r="S14" s="2316"/>
      <c r="T14" s="2316"/>
      <c r="U14" s="2316"/>
      <c r="V14" s="2316"/>
      <c r="W14" s="2316"/>
      <c r="X14" s="2316"/>
      <c r="Y14" s="2316"/>
      <c r="Z14" s="2316"/>
      <c r="AA14" s="2316"/>
      <c r="AB14" s="2316"/>
      <c r="AC14" s="2316"/>
    </row>
    <row r="15" spans="1:29" ht="23.25" customHeight="1">
      <c r="A15" s="4107"/>
      <c r="B15" s="4110"/>
      <c r="C15" s="2302" t="s">
        <v>2125</v>
      </c>
      <c r="D15" s="2303" t="s">
        <v>2160</v>
      </c>
      <c r="E15" s="2361"/>
      <c r="F15" s="2315"/>
      <c r="G15" s="549"/>
      <c r="H15" s="2315"/>
      <c r="I15" s="2358"/>
      <c r="J15" s="2358"/>
      <c r="K15" s="2777" t="str">
        <f t="shared" si="0"/>
        <v/>
      </c>
      <c r="L15" s="2775"/>
      <c r="M15" s="2358"/>
      <c r="N15" s="2358"/>
      <c r="O15" s="2358"/>
      <c r="P15" s="2358"/>
      <c r="Q15" s="2358"/>
      <c r="R15" s="2358"/>
      <c r="S15" s="2316"/>
      <c r="T15" s="2316"/>
      <c r="U15" s="2316"/>
      <c r="V15" s="2316"/>
      <c r="W15" s="2316"/>
      <c r="X15" s="2316"/>
      <c r="Y15" s="2316"/>
      <c r="Z15" s="2316"/>
      <c r="AA15" s="2316"/>
      <c r="AB15" s="2316"/>
      <c r="AC15" s="2316"/>
    </row>
    <row r="16" spans="1:29" ht="23.25" customHeight="1">
      <c r="A16" s="4107"/>
      <c r="B16" s="4110"/>
      <c r="C16" s="2302" t="s">
        <v>2126</v>
      </c>
      <c r="D16" s="2303" t="s">
        <v>2161</v>
      </c>
      <c r="E16" s="2361"/>
      <c r="F16" s="2315"/>
      <c r="G16" s="549"/>
      <c r="H16" s="2315"/>
      <c r="I16" s="2358"/>
      <c r="J16" s="2358"/>
      <c r="K16" s="2777" t="str">
        <f t="shared" si="0"/>
        <v/>
      </c>
      <c r="L16" s="2775"/>
      <c r="M16" s="2358"/>
      <c r="N16" s="2358"/>
      <c r="O16" s="2358"/>
      <c r="P16" s="2358"/>
      <c r="Q16" s="2358"/>
      <c r="R16" s="2358"/>
      <c r="S16" s="2316"/>
      <c r="T16" s="2316"/>
      <c r="U16" s="2316"/>
      <c r="V16" s="2316"/>
      <c r="W16" s="2316"/>
      <c r="X16" s="2316"/>
      <c r="Y16" s="2316"/>
      <c r="Z16" s="2316"/>
      <c r="AA16" s="2316"/>
      <c r="AB16" s="2316"/>
      <c r="AC16" s="2316"/>
    </row>
    <row r="17" spans="1:29" ht="23.25" customHeight="1">
      <c r="A17" s="4107"/>
      <c r="B17" s="4111"/>
      <c r="C17" s="2302" t="s">
        <v>2127</v>
      </c>
      <c r="D17" s="2303" t="s">
        <v>2162</v>
      </c>
      <c r="E17" s="2361"/>
      <c r="F17" s="2315"/>
      <c r="G17" s="1302"/>
      <c r="H17" s="2315"/>
      <c r="I17" s="2358"/>
      <c r="J17" s="2358"/>
      <c r="K17" s="2777" t="str">
        <f t="shared" si="0"/>
        <v/>
      </c>
      <c r="L17" s="2775"/>
      <c r="M17" s="2358"/>
      <c r="N17" s="2358"/>
      <c r="O17" s="2358"/>
      <c r="P17" s="2358"/>
      <c r="Q17" s="2358"/>
      <c r="R17" s="2358"/>
      <c r="S17" s="2316"/>
      <c r="T17" s="2316"/>
      <c r="U17" s="2316"/>
      <c r="V17" s="2316"/>
      <c r="W17" s="2316"/>
      <c r="X17" s="2316"/>
      <c r="Y17" s="2316"/>
      <c r="Z17" s="2316"/>
      <c r="AA17" s="2316"/>
      <c r="AB17" s="2316"/>
      <c r="AC17" s="2316"/>
    </row>
    <row r="18" spans="1:29" ht="23.25" customHeight="1">
      <c r="A18" s="4107"/>
      <c r="B18" s="4112" t="s">
        <v>2128</v>
      </c>
      <c r="C18" s="2302" t="s">
        <v>2129</v>
      </c>
      <c r="D18" s="2303" t="s">
        <v>2163</v>
      </c>
      <c r="E18" s="2361"/>
      <c r="F18" s="2315"/>
      <c r="G18" s="549"/>
      <c r="H18" s="2315"/>
      <c r="I18" s="2358"/>
      <c r="J18" s="2358"/>
      <c r="K18" s="2777" t="str">
        <f t="shared" si="0"/>
        <v/>
      </c>
      <c r="L18" s="2775"/>
      <c r="M18" s="2358"/>
      <c r="N18" s="2358"/>
      <c r="O18" s="2358"/>
      <c r="P18" s="2358"/>
      <c r="Q18" s="2358"/>
      <c r="R18" s="2358"/>
      <c r="S18" s="2316"/>
      <c r="T18" s="2316"/>
      <c r="U18" s="2316"/>
      <c r="V18" s="2316"/>
      <c r="W18" s="2316"/>
      <c r="X18" s="2316"/>
      <c r="Y18" s="2316"/>
      <c r="Z18" s="2316"/>
      <c r="AA18" s="2316"/>
      <c r="AB18" s="2316"/>
      <c r="AC18" s="2316"/>
    </row>
    <row r="19" spans="1:29" ht="46.5" customHeight="1">
      <c r="A19" s="4107"/>
      <c r="B19" s="4110"/>
      <c r="C19" s="2302" t="s">
        <v>2130</v>
      </c>
      <c r="D19" s="2303" t="s">
        <v>2205</v>
      </c>
      <c r="E19" s="2361"/>
      <c r="F19" s="2315"/>
      <c r="G19" s="1304"/>
      <c r="H19" s="2315"/>
      <c r="I19" s="2358"/>
      <c r="J19" s="2358"/>
      <c r="K19" s="2777" t="str">
        <f t="shared" si="0"/>
        <v/>
      </c>
      <c r="L19" s="2775"/>
      <c r="M19" s="2358"/>
      <c r="N19" s="2358"/>
      <c r="O19" s="2358"/>
      <c r="P19" s="2358"/>
      <c r="Q19" s="2358"/>
      <c r="R19" s="2358"/>
      <c r="S19" s="2316"/>
      <c r="T19" s="2316"/>
      <c r="U19" s="2316"/>
      <c r="V19" s="2316"/>
      <c r="W19" s="2316"/>
      <c r="X19" s="2316"/>
      <c r="Y19" s="2316"/>
      <c r="Z19" s="2316"/>
      <c r="AA19" s="2316"/>
      <c r="AB19" s="2316"/>
      <c r="AC19" s="2316"/>
    </row>
    <row r="20" spans="1:29" ht="46.5" customHeight="1">
      <c r="A20" s="4107"/>
      <c r="B20" s="4110"/>
      <c r="C20" s="2302" t="s">
        <v>2131</v>
      </c>
      <c r="D20" s="2303" t="s">
        <v>2206</v>
      </c>
      <c r="E20" s="2361"/>
      <c r="F20" s="2315"/>
      <c r="G20" s="1304"/>
      <c r="H20" s="2315"/>
      <c r="I20" s="2358"/>
      <c r="J20" s="2358"/>
      <c r="K20" s="2777" t="str">
        <f t="shared" si="0"/>
        <v/>
      </c>
      <c r="L20" s="2775"/>
      <c r="M20" s="2358"/>
      <c r="N20" s="2358"/>
      <c r="O20" s="2358"/>
      <c r="P20" s="2358"/>
      <c r="Q20" s="2358"/>
      <c r="R20" s="2358"/>
      <c r="S20" s="2316"/>
      <c r="T20" s="2316"/>
      <c r="U20" s="2316"/>
      <c r="V20" s="2316"/>
      <c r="W20" s="2316"/>
      <c r="X20" s="2316"/>
      <c r="Y20" s="2316"/>
      <c r="Z20" s="2316"/>
      <c r="AA20" s="2316"/>
      <c r="AB20" s="2316"/>
      <c r="AC20" s="2316"/>
    </row>
    <row r="21" spans="1:29" ht="23.25" customHeight="1">
      <c r="A21" s="4107"/>
      <c r="B21" s="4110"/>
      <c r="C21" s="2302" t="s">
        <v>2132</v>
      </c>
      <c r="D21" s="2303" t="s">
        <v>2164</v>
      </c>
      <c r="E21" s="2361"/>
      <c r="F21" s="2315"/>
      <c r="G21" s="549"/>
      <c r="H21" s="2315"/>
      <c r="I21" s="2358"/>
      <c r="J21" s="2358"/>
      <c r="K21" s="2777" t="str">
        <f t="shared" si="0"/>
        <v/>
      </c>
      <c r="L21" s="2775"/>
      <c r="M21" s="2358"/>
      <c r="N21" s="2358"/>
      <c r="O21" s="2358"/>
      <c r="P21" s="2358"/>
      <c r="Q21" s="2358"/>
      <c r="R21" s="2358"/>
      <c r="S21" s="2316"/>
      <c r="T21" s="2316"/>
      <c r="U21" s="2316"/>
      <c r="V21" s="2316"/>
      <c r="W21" s="2316"/>
      <c r="X21" s="2316"/>
      <c r="Y21" s="2316"/>
      <c r="Z21" s="2316"/>
      <c r="AA21" s="2316"/>
      <c r="AB21" s="2316"/>
      <c r="AC21" s="2316"/>
    </row>
    <row r="22" spans="1:29" ht="23.25" customHeight="1" thickBot="1">
      <c r="A22" s="4108"/>
      <c r="B22" s="4113"/>
      <c r="C22" s="2304" t="s">
        <v>2133</v>
      </c>
      <c r="D22" s="2305" t="s">
        <v>2165</v>
      </c>
      <c r="E22" s="2362"/>
      <c r="F22" s="2315"/>
      <c r="G22" s="1306"/>
      <c r="H22" s="2315"/>
      <c r="I22" s="2358"/>
      <c r="J22" s="2358"/>
      <c r="K22" s="2777" t="str">
        <f t="shared" si="0"/>
        <v/>
      </c>
      <c r="L22" s="2778" t="str">
        <f>IF(COUNTIF($K6:$K22,1)&gt;0,1,"")</f>
        <v/>
      </c>
      <c r="M22" s="2358"/>
      <c r="N22" s="2358"/>
      <c r="O22" s="2358"/>
      <c r="P22" s="2358"/>
      <c r="Q22" s="2358"/>
      <c r="R22" s="2358"/>
      <c r="S22" s="2316"/>
      <c r="T22" s="2316"/>
      <c r="U22" s="2316"/>
      <c r="V22" s="2316"/>
      <c r="W22" s="2316"/>
      <c r="X22" s="2316"/>
      <c r="Y22" s="2316"/>
      <c r="Z22" s="2316"/>
      <c r="AA22" s="2316"/>
      <c r="AB22" s="2316"/>
      <c r="AC22" s="2316"/>
    </row>
    <row r="23" spans="1:29" ht="23.25" customHeight="1">
      <c r="A23" s="4107" t="s">
        <v>2166</v>
      </c>
      <c r="B23" s="4114" t="s">
        <v>2240</v>
      </c>
      <c r="C23" s="2306" t="s">
        <v>2134</v>
      </c>
      <c r="D23" s="2307" t="s">
        <v>2167</v>
      </c>
      <c r="E23" s="2363"/>
      <c r="F23" s="2315"/>
      <c r="G23" s="1308"/>
      <c r="H23" s="2315"/>
      <c r="I23" s="2358"/>
      <c r="J23" s="2358"/>
      <c r="K23" s="2779" t="str">
        <f t="shared" si="0"/>
        <v/>
      </c>
      <c r="L23" s="2775"/>
      <c r="M23" s="2358"/>
      <c r="N23" s="2358"/>
      <c r="O23" s="2358"/>
      <c r="P23" s="2358"/>
      <c r="Q23" s="2358"/>
      <c r="R23" s="2358"/>
      <c r="S23" s="2316"/>
      <c r="T23" s="2316"/>
      <c r="U23" s="2316"/>
      <c r="V23" s="2316"/>
      <c r="W23" s="2316"/>
      <c r="X23" s="2316"/>
      <c r="Y23" s="2316"/>
      <c r="Z23" s="2316"/>
      <c r="AA23" s="2316"/>
      <c r="AB23" s="2316"/>
      <c r="AC23" s="2316"/>
    </row>
    <row r="24" spans="1:29" ht="23.25" customHeight="1">
      <c r="A24" s="4107"/>
      <c r="B24" s="4114"/>
      <c r="C24" s="2302" t="s">
        <v>2135</v>
      </c>
      <c r="D24" s="2303" t="s">
        <v>2168</v>
      </c>
      <c r="E24" s="2361"/>
      <c r="F24" s="2315"/>
      <c r="G24" s="1308"/>
      <c r="H24" s="2315"/>
      <c r="I24" s="2358"/>
      <c r="J24" s="2358"/>
      <c r="K24" s="2779" t="str">
        <f t="shared" si="0"/>
        <v/>
      </c>
      <c r="L24" s="2775"/>
      <c r="M24" s="2358"/>
      <c r="N24" s="2358"/>
      <c r="O24" s="2358"/>
      <c r="P24" s="2358"/>
      <c r="Q24" s="2358"/>
      <c r="R24" s="2358"/>
      <c r="S24" s="2316"/>
      <c r="T24" s="2316"/>
      <c r="U24" s="2316"/>
      <c r="V24" s="2316"/>
      <c r="W24" s="2316"/>
      <c r="X24" s="2316"/>
      <c r="Y24" s="2316"/>
      <c r="Z24" s="2316"/>
      <c r="AA24" s="2316"/>
      <c r="AB24" s="2316"/>
      <c r="AC24" s="2316"/>
    </row>
    <row r="25" spans="1:29" ht="46.5" customHeight="1">
      <c r="A25" s="4107"/>
      <c r="B25" s="4115"/>
      <c r="C25" s="2302" t="s">
        <v>2136</v>
      </c>
      <c r="D25" s="2303" t="s">
        <v>2207</v>
      </c>
      <c r="E25" s="2361"/>
      <c r="F25" s="2315"/>
      <c r="G25" s="1308"/>
      <c r="H25" s="2315"/>
      <c r="I25" s="2358"/>
      <c r="J25" s="2358"/>
      <c r="K25" s="2779" t="str">
        <f t="shared" si="0"/>
        <v/>
      </c>
      <c r="L25" s="2775"/>
      <c r="M25" s="2358"/>
      <c r="N25" s="2358"/>
      <c r="O25" s="2358"/>
      <c r="P25" s="2358"/>
      <c r="Q25" s="2358"/>
      <c r="R25" s="2358"/>
      <c r="S25" s="2316"/>
      <c r="T25" s="2316"/>
      <c r="U25" s="2316"/>
      <c r="V25" s="2316"/>
      <c r="W25" s="2316"/>
      <c r="X25" s="2316"/>
      <c r="Y25" s="2316"/>
      <c r="Z25" s="2316"/>
      <c r="AA25" s="2316"/>
      <c r="AB25" s="2316"/>
      <c r="AC25" s="2316"/>
    </row>
    <row r="26" spans="1:29" ht="70.150000000000006" customHeight="1">
      <c r="A26" s="4107"/>
      <c r="B26" s="4112" t="s">
        <v>2238</v>
      </c>
      <c r="C26" s="2302" t="s">
        <v>2169</v>
      </c>
      <c r="D26" s="2303" t="s">
        <v>2208</v>
      </c>
      <c r="E26" s="2361"/>
      <c r="F26" s="2315"/>
      <c r="G26" s="1308"/>
      <c r="H26" s="2315"/>
      <c r="I26" s="2358"/>
      <c r="J26" s="2358"/>
      <c r="K26" s="2779" t="str">
        <f t="shared" si="0"/>
        <v/>
      </c>
      <c r="L26" s="2775"/>
      <c r="M26" s="2358"/>
      <c r="N26" s="2358"/>
      <c r="O26" s="2358"/>
      <c r="P26" s="2358"/>
      <c r="Q26" s="2358"/>
      <c r="R26" s="2358"/>
      <c r="S26" s="2316"/>
      <c r="T26" s="2316"/>
      <c r="U26" s="2316"/>
      <c r="V26" s="2316"/>
      <c r="W26" s="2316"/>
      <c r="X26" s="2316"/>
      <c r="Y26" s="2316"/>
      <c r="Z26" s="2316"/>
      <c r="AA26" s="2316"/>
      <c r="AB26" s="2316"/>
      <c r="AC26" s="2316"/>
    </row>
    <row r="27" spans="1:29" ht="23.25" customHeight="1">
      <c r="A27" s="4107"/>
      <c r="B27" s="4111"/>
      <c r="C27" s="2302" t="s">
        <v>2137</v>
      </c>
      <c r="D27" s="2303" t="s">
        <v>2170</v>
      </c>
      <c r="E27" s="2361"/>
      <c r="F27" s="2315"/>
      <c r="G27" s="1308"/>
      <c r="H27" s="2315"/>
      <c r="I27" s="2358"/>
      <c r="J27" s="2358"/>
      <c r="K27" s="2779" t="str">
        <f t="shared" si="0"/>
        <v/>
      </c>
      <c r="L27" s="2775"/>
      <c r="M27" s="2358"/>
      <c r="N27" s="2358"/>
      <c r="O27" s="2358"/>
      <c r="P27" s="2358"/>
      <c r="Q27" s="2358"/>
      <c r="R27" s="2358"/>
      <c r="S27" s="2316"/>
      <c r="T27" s="2316"/>
      <c r="U27" s="2316"/>
      <c r="V27" s="2316"/>
      <c r="W27" s="2316"/>
      <c r="X27" s="2316"/>
      <c r="Y27" s="2316"/>
      <c r="Z27" s="2316"/>
      <c r="AA27" s="2316"/>
      <c r="AB27" s="2316"/>
      <c r="AC27" s="2316"/>
    </row>
    <row r="28" spans="1:29" ht="23.25" customHeight="1">
      <c r="A28" s="4107"/>
      <c r="B28" s="4112" t="s">
        <v>2212</v>
      </c>
      <c r="C28" s="2302" t="s">
        <v>2138</v>
      </c>
      <c r="D28" s="2303" t="s">
        <v>2171</v>
      </c>
      <c r="E28" s="2361"/>
      <c r="F28" s="2315"/>
      <c r="G28" s="1308"/>
      <c r="H28" s="2315"/>
      <c r="I28" s="2358"/>
      <c r="J28" s="2358"/>
      <c r="K28" s="2779" t="str">
        <f t="shared" si="0"/>
        <v/>
      </c>
      <c r="L28" s="2775"/>
      <c r="M28" s="2358"/>
      <c r="N28" s="2358"/>
      <c r="O28" s="2358"/>
      <c r="P28" s="2358"/>
      <c r="Q28" s="2358"/>
      <c r="R28" s="2358"/>
      <c r="S28" s="2316"/>
      <c r="T28" s="2316"/>
      <c r="U28" s="2316"/>
      <c r="V28" s="2316"/>
      <c r="W28" s="2316"/>
      <c r="X28" s="2316"/>
      <c r="Y28" s="2316"/>
      <c r="Z28" s="2316"/>
      <c r="AA28" s="2316"/>
      <c r="AB28" s="2316"/>
      <c r="AC28" s="2316"/>
    </row>
    <row r="29" spans="1:29" ht="46.5" customHeight="1" thickBot="1">
      <c r="A29" s="4107"/>
      <c r="B29" s="4110"/>
      <c r="C29" s="2308" t="s">
        <v>2139</v>
      </c>
      <c r="D29" s="2309" t="s">
        <v>2209</v>
      </c>
      <c r="E29" s="2364"/>
      <c r="F29" s="2315"/>
      <c r="G29" s="1308"/>
      <c r="H29" s="2315"/>
      <c r="I29" s="2358"/>
      <c r="J29" s="2358"/>
      <c r="K29" s="2779" t="str">
        <f t="shared" si="0"/>
        <v/>
      </c>
      <c r="L29" s="2778" t="str">
        <f>IF(COUNTIF($K23:$K29,1)&gt;0,1,"")</f>
        <v/>
      </c>
      <c r="M29" s="2358"/>
      <c r="N29" s="2358"/>
      <c r="O29" s="2358"/>
      <c r="P29" s="2358"/>
      <c r="Q29" s="2358"/>
      <c r="R29" s="2358"/>
      <c r="S29" s="2316"/>
      <c r="T29" s="2316"/>
      <c r="U29" s="2316"/>
      <c r="V29" s="2316"/>
      <c r="W29" s="2316"/>
      <c r="X29" s="2316"/>
      <c r="Y29" s="2316"/>
      <c r="Z29" s="2316"/>
      <c r="AA29" s="2316"/>
      <c r="AB29" s="2316"/>
      <c r="AC29" s="2316"/>
    </row>
    <row r="30" spans="1:29" ht="23.25" customHeight="1">
      <c r="A30" s="4106" t="s">
        <v>2172</v>
      </c>
      <c r="B30" s="4109" t="s">
        <v>2239</v>
      </c>
      <c r="C30" s="2300" t="s">
        <v>2140</v>
      </c>
      <c r="D30" s="2301" t="s">
        <v>2173</v>
      </c>
      <c r="E30" s="2360"/>
      <c r="F30" s="2315"/>
      <c r="G30" s="1308"/>
      <c r="H30" s="2315"/>
      <c r="I30" s="2358"/>
      <c r="J30" s="2358"/>
      <c r="K30" s="2777" t="str">
        <f t="shared" si="0"/>
        <v/>
      </c>
      <c r="L30" s="2775"/>
      <c r="M30" s="2358"/>
      <c r="N30" s="2358"/>
      <c r="O30" s="2358"/>
      <c r="P30" s="2358"/>
      <c r="Q30" s="2358"/>
      <c r="R30" s="2358"/>
      <c r="S30" s="2316"/>
      <c r="T30" s="2316"/>
      <c r="U30" s="2316"/>
      <c r="V30" s="2316"/>
      <c r="W30" s="2316"/>
      <c r="X30" s="2316"/>
      <c r="Y30" s="2316"/>
      <c r="Z30" s="2316"/>
      <c r="AA30" s="2316"/>
      <c r="AB30" s="2316"/>
      <c r="AC30" s="2316"/>
    </row>
    <row r="31" spans="1:29" ht="23.25" customHeight="1">
      <c r="A31" s="4107"/>
      <c r="B31" s="4110"/>
      <c r="C31" s="2302" t="s">
        <v>2141</v>
      </c>
      <c r="D31" s="2303" t="s">
        <v>2174</v>
      </c>
      <c r="E31" s="2361"/>
      <c r="F31" s="2315"/>
      <c r="G31" s="1308"/>
      <c r="H31" s="2315"/>
      <c r="I31" s="2358"/>
      <c r="J31" s="2358"/>
      <c r="K31" s="2777" t="str">
        <f t="shared" si="0"/>
        <v/>
      </c>
      <c r="L31" s="2775"/>
      <c r="M31" s="2358"/>
      <c r="N31" s="2358"/>
      <c r="O31" s="2358"/>
      <c r="P31" s="2358"/>
      <c r="Q31" s="2358"/>
      <c r="R31" s="2358"/>
      <c r="S31" s="2316"/>
      <c r="T31" s="2316"/>
      <c r="U31" s="2316"/>
      <c r="V31" s="2316"/>
      <c r="W31" s="2316"/>
      <c r="X31" s="2316"/>
      <c r="Y31" s="2316"/>
      <c r="Z31" s="2316"/>
      <c r="AA31" s="2316"/>
      <c r="AB31" s="2316"/>
      <c r="AC31" s="2316"/>
    </row>
    <row r="32" spans="1:29" ht="23.25" customHeight="1">
      <c r="A32" s="4107"/>
      <c r="B32" s="4110"/>
      <c r="C32" s="2302" t="s">
        <v>2142</v>
      </c>
      <c r="D32" s="2303" t="s">
        <v>2175</v>
      </c>
      <c r="E32" s="2361"/>
      <c r="F32" s="2315"/>
      <c r="G32" s="549"/>
      <c r="H32" s="2315"/>
      <c r="I32" s="2358"/>
      <c r="J32" s="2358"/>
      <c r="K32" s="2777" t="str">
        <f t="shared" si="0"/>
        <v/>
      </c>
      <c r="L32" s="2775"/>
      <c r="M32" s="2358"/>
      <c r="N32" s="2358"/>
      <c r="O32" s="2358"/>
      <c r="P32" s="2358"/>
      <c r="Q32" s="2358"/>
      <c r="R32" s="2358"/>
      <c r="S32" s="2316"/>
      <c r="T32" s="2316"/>
      <c r="U32" s="2316"/>
      <c r="V32" s="2316"/>
      <c r="W32" s="2316"/>
      <c r="X32" s="2316"/>
      <c r="Y32" s="2316"/>
      <c r="Z32" s="2316"/>
      <c r="AA32" s="2316"/>
      <c r="AB32" s="2316"/>
      <c r="AC32" s="2316"/>
    </row>
    <row r="33" spans="1:29" ht="23.25" customHeight="1">
      <c r="A33" s="4107"/>
      <c r="B33" s="4110"/>
      <c r="C33" s="2302" t="s">
        <v>2143</v>
      </c>
      <c r="D33" s="2303" t="s">
        <v>2176</v>
      </c>
      <c r="E33" s="2361"/>
      <c r="F33" s="2315"/>
      <c r="G33" s="549"/>
      <c r="H33" s="2315"/>
      <c r="I33" s="2358"/>
      <c r="J33" s="2358"/>
      <c r="K33" s="2777" t="str">
        <f t="shared" si="0"/>
        <v/>
      </c>
      <c r="L33" s="2775"/>
      <c r="M33" s="2358"/>
      <c r="N33" s="2358"/>
      <c r="O33" s="2358"/>
      <c r="P33" s="2358"/>
      <c r="Q33" s="2358"/>
      <c r="R33" s="2358"/>
      <c r="S33" s="2316"/>
      <c r="T33" s="2316"/>
      <c r="U33" s="2316"/>
      <c r="V33" s="2316"/>
      <c r="W33" s="2316"/>
      <c r="X33" s="2316"/>
      <c r="Y33" s="2316"/>
      <c r="Z33" s="2316"/>
      <c r="AA33" s="2316"/>
      <c r="AB33" s="2316"/>
      <c r="AC33" s="2316"/>
    </row>
    <row r="34" spans="1:29" ht="23.25" customHeight="1">
      <c r="A34" s="4107"/>
      <c r="B34" s="4110"/>
      <c r="C34" s="2302" t="s">
        <v>2144</v>
      </c>
      <c r="D34" s="2303" t="s">
        <v>2177</v>
      </c>
      <c r="E34" s="2361"/>
      <c r="F34" s="2315"/>
      <c r="G34" s="549"/>
      <c r="H34" s="2315"/>
      <c r="I34" s="2358"/>
      <c r="J34" s="2358"/>
      <c r="K34" s="2777" t="str">
        <f t="shared" si="0"/>
        <v/>
      </c>
      <c r="L34" s="2775"/>
      <c r="M34" s="2358"/>
      <c r="N34" s="2358"/>
      <c r="O34" s="2358"/>
      <c r="P34" s="2358"/>
      <c r="Q34" s="2358"/>
      <c r="R34" s="2358"/>
      <c r="S34" s="2316"/>
      <c r="T34" s="2316"/>
      <c r="U34" s="2316"/>
      <c r="V34" s="2316"/>
      <c r="W34" s="2316"/>
      <c r="X34" s="2316"/>
      <c r="Y34" s="2316"/>
      <c r="Z34" s="2316"/>
      <c r="AA34" s="2316"/>
      <c r="AB34" s="2316"/>
      <c r="AC34" s="2316"/>
    </row>
    <row r="35" spans="1:29" ht="23.25" customHeight="1">
      <c r="A35" s="4107"/>
      <c r="B35" s="4110"/>
      <c r="C35" s="2302" t="s">
        <v>2145</v>
      </c>
      <c r="D35" s="2303" t="s">
        <v>2178</v>
      </c>
      <c r="E35" s="2361"/>
      <c r="F35" s="2315"/>
      <c r="G35" s="549"/>
      <c r="H35" s="2315"/>
      <c r="I35" s="2358"/>
      <c r="J35" s="2358"/>
      <c r="K35" s="2777" t="str">
        <f t="shared" si="0"/>
        <v/>
      </c>
      <c r="L35" s="2775"/>
      <c r="M35" s="2358"/>
      <c r="N35" s="2358"/>
      <c r="O35" s="2358"/>
      <c r="P35" s="2358"/>
      <c r="Q35" s="2358"/>
      <c r="R35" s="2358"/>
      <c r="S35" s="2316"/>
      <c r="T35" s="2316"/>
      <c r="U35" s="2316"/>
      <c r="V35" s="2316"/>
      <c r="W35" s="2316"/>
      <c r="X35" s="2316"/>
      <c r="Y35" s="2316"/>
      <c r="Z35" s="2316"/>
      <c r="AA35" s="2316"/>
      <c r="AB35" s="2316"/>
      <c r="AC35" s="2316"/>
    </row>
    <row r="36" spans="1:29" ht="23.25" customHeight="1">
      <c r="A36" s="4107"/>
      <c r="B36" s="4110"/>
      <c r="C36" s="2302" t="s">
        <v>2146</v>
      </c>
      <c r="D36" s="2303" t="s">
        <v>2179</v>
      </c>
      <c r="E36" s="2361"/>
      <c r="F36" s="2315"/>
      <c r="G36" s="549"/>
      <c r="H36" s="2315"/>
      <c r="I36" s="2358"/>
      <c r="J36" s="2358"/>
      <c r="K36" s="2777" t="str">
        <f t="shared" si="0"/>
        <v/>
      </c>
      <c r="L36" s="2775"/>
      <c r="M36" s="2358"/>
      <c r="N36" s="2358"/>
      <c r="O36" s="2358"/>
      <c r="P36" s="2358"/>
      <c r="Q36" s="2358"/>
      <c r="R36" s="2358"/>
      <c r="S36" s="2316"/>
      <c r="T36" s="2316"/>
      <c r="U36" s="2316"/>
      <c r="V36" s="2316"/>
      <c r="W36" s="2316"/>
      <c r="X36" s="2316"/>
      <c r="Y36" s="2316"/>
      <c r="Z36" s="2316"/>
      <c r="AA36" s="2316"/>
      <c r="AB36" s="2316"/>
      <c r="AC36" s="2316"/>
    </row>
    <row r="37" spans="1:29" ht="23.25" customHeight="1">
      <c r="A37" s="4107"/>
      <c r="B37" s="4110"/>
      <c r="C37" s="2302" t="s">
        <v>2180</v>
      </c>
      <c r="D37" s="2303" t="s">
        <v>2181</v>
      </c>
      <c r="E37" s="2361"/>
      <c r="F37" s="2315"/>
      <c r="G37" s="549"/>
      <c r="H37" s="2315"/>
      <c r="I37" s="2358"/>
      <c r="J37" s="2358"/>
      <c r="K37" s="2777" t="str">
        <f t="shared" si="0"/>
        <v/>
      </c>
      <c r="L37" s="2775"/>
      <c r="M37" s="2358"/>
      <c r="N37" s="2358"/>
      <c r="O37" s="2358"/>
      <c r="P37" s="2358"/>
      <c r="Q37" s="2358"/>
      <c r="R37" s="2358"/>
      <c r="S37" s="2316"/>
      <c r="T37" s="2316"/>
      <c r="U37" s="2316"/>
      <c r="V37" s="2316"/>
      <c r="W37" s="2316"/>
      <c r="X37" s="2316"/>
      <c r="Y37" s="2316"/>
      <c r="Z37" s="2316"/>
      <c r="AA37" s="2316"/>
      <c r="AB37" s="2316"/>
      <c r="AC37" s="2316"/>
    </row>
    <row r="38" spans="1:29" ht="23.25" customHeight="1">
      <c r="A38" s="4107"/>
      <c r="B38" s="4110"/>
      <c r="C38" s="2302" t="s">
        <v>2147</v>
      </c>
      <c r="D38" s="2303" t="s">
        <v>2182</v>
      </c>
      <c r="E38" s="2361"/>
      <c r="F38" s="2315"/>
      <c r="G38" s="549"/>
      <c r="H38" s="2315"/>
      <c r="I38" s="2358"/>
      <c r="J38" s="2358"/>
      <c r="K38" s="2777" t="str">
        <f t="shared" si="0"/>
        <v/>
      </c>
      <c r="L38" s="2775"/>
      <c r="M38" s="2358"/>
      <c r="N38" s="2358"/>
      <c r="O38" s="2358"/>
      <c r="P38" s="2358"/>
      <c r="Q38" s="2358"/>
      <c r="R38" s="2358"/>
      <c r="S38" s="2316"/>
      <c r="T38" s="2316"/>
      <c r="U38" s="2316"/>
      <c r="V38" s="2316"/>
      <c r="W38" s="2316"/>
      <c r="X38" s="2316"/>
      <c r="Y38" s="2316"/>
      <c r="Z38" s="2316"/>
      <c r="AA38" s="2316"/>
      <c r="AB38" s="2316"/>
      <c r="AC38" s="2316"/>
    </row>
    <row r="39" spans="1:29" ht="23.25" customHeight="1">
      <c r="A39" s="4107"/>
      <c r="B39" s="4111"/>
      <c r="C39" s="2302" t="s">
        <v>2148</v>
      </c>
      <c r="D39" s="2303" t="s">
        <v>2183</v>
      </c>
      <c r="E39" s="2361"/>
      <c r="F39" s="2315"/>
      <c r="G39" s="549"/>
      <c r="H39" s="2315"/>
      <c r="I39" s="2358"/>
      <c r="J39" s="2358"/>
      <c r="K39" s="2777" t="str">
        <f t="shared" si="0"/>
        <v/>
      </c>
      <c r="L39" s="2775"/>
      <c r="M39" s="2358"/>
      <c r="N39" s="2358"/>
      <c r="O39" s="2358"/>
      <c r="P39" s="2358"/>
      <c r="Q39" s="2358"/>
      <c r="R39" s="2358"/>
      <c r="S39" s="2316"/>
      <c r="T39" s="2316"/>
      <c r="U39" s="2316"/>
      <c r="V39" s="2316"/>
      <c r="W39" s="2316"/>
      <c r="X39" s="2316"/>
      <c r="Y39" s="2316"/>
      <c r="Z39" s="2316"/>
      <c r="AA39" s="2316"/>
      <c r="AB39" s="2316"/>
      <c r="AC39" s="2316"/>
    </row>
    <row r="40" spans="1:29" ht="23.25" customHeight="1">
      <c r="A40" s="4107"/>
      <c r="B40" s="4112" t="s">
        <v>2241</v>
      </c>
      <c r="C40" s="2302" t="s">
        <v>2149</v>
      </c>
      <c r="D40" s="2303" t="s">
        <v>2184</v>
      </c>
      <c r="E40" s="2361"/>
      <c r="F40" s="2315"/>
      <c r="G40" s="1329"/>
      <c r="H40" s="2315"/>
      <c r="I40" s="2358"/>
      <c r="J40" s="2358"/>
      <c r="K40" s="2777" t="str">
        <f t="shared" si="0"/>
        <v/>
      </c>
      <c r="L40" s="2775"/>
      <c r="M40" s="2358"/>
      <c r="N40" s="2358"/>
      <c r="O40" s="2358"/>
      <c r="P40" s="2358"/>
      <c r="Q40" s="2358"/>
      <c r="R40" s="2358"/>
      <c r="S40" s="2316"/>
      <c r="T40" s="2316"/>
      <c r="U40" s="2316"/>
      <c r="V40" s="2316"/>
      <c r="W40" s="2316"/>
      <c r="X40" s="2316"/>
      <c r="Y40" s="2316"/>
      <c r="Z40" s="2316"/>
      <c r="AA40" s="2316"/>
      <c r="AB40" s="2316"/>
      <c r="AC40" s="2316"/>
    </row>
    <row r="41" spans="1:29" ht="46.5" customHeight="1" thickBot="1">
      <c r="A41" s="4107"/>
      <c r="B41" s="4110"/>
      <c r="C41" s="2302" t="s">
        <v>2202</v>
      </c>
      <c r="D41" s="2303" t="s">
        <v>2185</v>
      </c>
      <c r="E41" s="2361"/>
      <c r="F41" s="2315"/>
      <c r="G41" s="1356" t="s">
        <v>1251</v>
      </c>
      <c r="H41" s="2315"/>
      <c r="I41" s="2358"/>
      <c r="J41" s="2358"/>
      <c r="K41" s="2777" t="str">
        <f t="shared" si="0"/>
        <v/>
      </c>
      <c r="L41" s="2775"/>
      <c r="M41" s="2358"/>
      <c r="N41" s="2358"/>
      <c r="O41" s="2358"/>
      <c r="P41" s="2358"/>
      <c r="Q41" s="2358"/>
      <c r="R41" s="2358"/>
      <c r="S41" s="2316"/>
      <c r="T41" s="2316"/>
      <c r="U41" s="2316"/>
      <c r="V41" s="2316"/>
      <c r="W41" s="2316"/>
      <c r="X41" s="2316"/>
      <c r="Y41" s="2316"/>
      <c r="Z41" s="2316"/>
      <c r="AA41" s="2316"/>
      <c r="AB41" s="2316"/>
      <c r="AC41" s="2316"/>
    </row>
    <row r="42" spans="1:29" ht="46.5" customHeight="1" thickTop="1" thickBot="1">
      <c r="A42" s="4108"/>
      <c r="B42" s="4113"/>
      <c r="C42" s="2304" t="s">
        <v>2186</v>
      </c>
      <c r="D42" s="2305" t="s">
        <v>2187</v>
      </c>
      <c r="E42" s="2362"/>
      <c r="F42" s="2315"/>
      <c r="G42" s="1329"/>
      <c r="H42" s="2315"/>
      <c r="I42" s="2358"/>
      <c r="J42" s="2358"/>
      <c r="K42" s="2777" t="str">
        <f t="shared" si="0"/>
        <v/>
      </c>
      <c r="L42" s="2778" t="str">
        <f>IF(COUNTIF($K30:$K42,1)&gt;0,1,"")</f>
        <v/>
      </c>
      <c r="M42" s="2358"/>
      <c r="N42" s="2358"/>
      <c r="O42" s="2358"/>
      <c r="P42" s="2358"/>
      <c r="Q42" s="2358"/>
      <c r="R42" s="2358"/>
      <c r="S42" s="2316"/>
      <c r="T42" s="2316"/>
      <c r="U42" s="2316"/>
      <c r="V42" s="2316"/>
      <c r="W42" s="2316"/>
      <c r="X42" s="2316"/>
      <c r="Y42" s="2316"/>
      <c r="Z42" s="2316"/>
      <c r="AA42" s="2316"/>
      <c r="AB42" s="2316"/>
      <c r="AC42" s="2316"/>
    </row>
    <row r="43" spans="1:29" ht="23.25" customHeight="1" thickBot="1">
      <c r="A43" s="4107" t="s">
        <v>2188</v>
      </c>
      <c r="B43" s="4110" t="s">
        <v>2242</v>
      </c>
      <c r="C43" s="2306" t="s">
        <v>2189</v>
      </c>
      <c r="D43" s="2307" t="s">
        <v>2190</v>
      </c>
      <c r="E43" s="2363"/>
      <c r="F43" s="2315"/>
      <c r="G43" s="1356" t="s">
        <v>1090</v>
      </c>
      <c r="H43" s="2315"/>
      <c r="I43" s="2358"/>
      <c r="J43" s="2358"/>
      <c r="K43" s="2779" t="str">
        <f t="shared" si="0"/>
        <v/>
      </c>
      <c r="L43" s="2775"/>
      <c r="M43" s="2358"/>
      <c r="N43" s="2358"/>
      <c r="O43" s="2358"/>
      <c r="P43" s="2358"/>
      <c r="Q43" s="2358"/>
      <c r="R43" s="2358"/>
      <c r="S43" s="2316"/>
      <c r="T43" s="2316"/>
      <c r="U43" s="2316"/>
      <c r="V43" s="2316"/>
      <c r="W43" s="2316"/>
      <c r="X43" s="2316"/>
      <c r="Y43" s="2316"/>
      <c r="Z43" s="2316"/>
      <c r="AA43" s="2316"/>
      <c r="AB43" s="2316"/>
      <c r="AC43" s="2316"/>
    </row>
    <row r="44" spans="1:29" ht="46.5" customHeight="1" thickTop="1">
      <c r="A44" s="4107"/>
      <c r="B44" s="4110"/>
      <c r="C44" s="2302" t="s">
        <v>2150</v>
      </c>
      <c r="D44" s="2303" t="s">
        <v>2210</v>
      </c>
      <c r="E44" s="2361"/>
      <c r="F44" s="2315"/>
      <c r="G44" s="549"/>
      <c r="H44" s="2315"/>
      <c r="I44" s="2358"/>
      <c r="J44" s="2358"/>
      <c r="K44" s="2779" t="str">
        <f t="shared" si="0"/>
        <v/>
      </c>
      <c r="L44" s="2775"/>
      <c r="M44" s="2358"/>
      <c r="N44" s="2358"/>
      <c r="O44" s="2358"/>
      <c r="P44" s="2358"/>
      <c r="Q44" s="2358"/>
      <c r="R44" s="2358"/>
      <c r="S44" s="2316"/>
      <c r="T44" s="2316"/>
      <c r="U44" s="2316"/>
      <c r="V44" s="2316"/>
      <c r="W44" s="2316"/>
      <c r="X44" s="2316"/>
      <c r="Y44" s="2316"/>
      <c r="Z44" s="2316"/>
      <c r="AA44" s="2316"/>
      <c r="AB44" s="2316"/>
      <c r="AC44" s="2316"/>
    </row>
    <row r="45" spans="1:29" ht="23.25" customHeight="1">
      <c r="A45" s="4107"/>
      <c r="B45" s="4110"/>
      <c r="C45" s="2302" t="s">
        <v>2191</v>
      </c>
      <c r="D45" s="2303" t="s">
        <v>2192</v>
      </c>
      <c r="E45" s="2361"/>
      <c r="F45" s="2315"/>
      <c r="G45" s="549"/>
      <c r="H45" s="2315"/>
      <c r="I45" s="2358"/>
      <c r="J45" s="2358"/>
      <c r="K45" s="2779" t="str">
        <f t="shared" si="0"/>
        <v/>
      </c>
      <c r="L45" s="2775"/>
      <c r="M45" s="2358"/>
      <c r="N45" s="2358"/>
      <c r="O45" s="2358"/>
      <c r="P45" s="2358"/>
      <c r="Q45" s="2358"/>
      <c r="R45" s="2358"/>
      <c r="S45" s="2316"/>
      <c r="T45" s="2316"/>
      <c r="U45" s="2316"/>
      <c r="V45" s="2316"/>
      <c r="W45" s="2316"/>
      <c r="X45" s="2316"/>
      <c r="Y45" s="2316"/>
      <c r="Z45" s="2316"/>
      <c r="AA45" s="2316"/>
      <c r="AB45" s="2316"/>
      <c r="AC45" s="2316"/>
    </row>
    <row r="46" spans="1:29" ht="23.25" customHeight="1">
      <c r="A46" s="4107"/>
      <c r="B46" s="4111"/>
      <c r="C46" s="2302" t="s">
        <v>2151</v>
      </c>
      <c r="D46" s="2303" t="s">
        <v>2193</v>
      </c>
      <c r="E46" s="2361"/>
      <c r="F46" s="2315"/>
      <c r="G46" s="549"/>
      <c r="H46" s="2315"/>
      <c r="I46" s="2358"/>
      <c r="J46" s="2358"/>
      <c r="K46" s="2779" t="str">
        <f t="shared" si="0"/>
        <v/>
      </c>
      <c r="L46" s="2775"/>
      <c r="M46" s="2358"/>
      <c r="N46" s="2358"/>
      <c r="O46" s="2358"/>
      <c r="P46" s="2358"/>
      <c r="Q46" s="2358"/>
      <c r="R46" s="2358"/>
      <c r="S46" s="2316"/>
      <c r="T46" s="2316"/>
      <c r="U46" s="2316"/>
      <c r="V46" s="2316"/>
      <c r="W46" s="2316"/>
      <c r="X46" s="2316"/>
      <c r="Y46" s="2316"/>
      <c r="Z46" s="2316"/>
      <c r="AA46" s="2316"/>
      <c r="AB46" s="2316"/>
      <c r="AC46" s="2316"/>
    </row>
    <row r="47" spans="1:29" ht="46.5" customHeight="1">
      <c r="A47" s="4107"/>
      <c r="B47" s="4112" t="s">
        <v>2243</v>
      </c>
      <c r="C47" s="2302" t="s">
        <v>2194</v>
      </c>
      <c r="D47" s="2303" t="s">
        <v>2211</v>
      </c>
      <c r="E47" s="2361"/>
      <c r="F47" s="2315"/>
      <c r="G47" s="549"/>
      <c r="H47" s="2315"/>
      <c r="I47" s="2358"/>
      <c r="J47" s="2358"/>
      <c r="K47" s="2779" t="str">
        <f t="shared" si="0"/>
        <v/>
      </c>
      <c r="L47" s="2775"/>
      <c r="M47" s="2358"/>
      <c r="N47" s="2358"/>
      <c r="O47" s="2358"/>
      <c r="P47" s="2358"/>
      <c r="Q47" s="2358"/>
      <c r="R47" s="2358"/>
      <c r="S47" s="2316"/>
      <c r="T47" s="2316"/>
      <c r="U47" s="2316"/>
      <c r="V47" s="2316"/>
      <c r="W47" s="2316"/>
      <c r="X47" s="2316"/>
      <c r="Y47" s="2316"/>
      <c r="Z47" s="2316"/>
      <c r="AA47" s="2316"/>
      <c r="AB47" s="2316"/>
      <c r="AC47" s="2316"/>
    </row>
    <row r="48" spans="1:29" ht="23.25" customHeight="1" thickBot="1">
      <c r="A48" s="4108"/>
      <c r="B48" s="4113"/>
      <c r="C48" s="2304" t="s">
        <v>2195</v>
      </c>
      <c r="D48" s="2305" t="s">
        <v>2196</v>
      </c>
      <c r="E48" s="2362"/>
      <c r="F48" s="2315"/>
      <c r="G48" s="549"/>
      <c r="H48" s="2315"/>
      <c r="I48" s="2358"/>
      <c r="J48" s="2358"/>
      <c r="K48" s="2779" t="str">
        <f t="shared" si="0"/>
        <v/>
      </c>
      <c r="L48" s="2778" t="str">
        <f>IF(COUNTIF($K43:$K48,1)&gt;0,1,"")</f>
        <v/>
      </c>
      <c r="M48" s="2358"/>
      <c r="N48" s="2358"/>
      <c r="O48" s="2358"/>
      <c r="P48" s="2358"/>
      <c r="Q48" s="2358"/>
      <c r="R48" s="2358"/>
      <c r="S48" s="2316"/>
      <c r="T48" s="2316"/>
      <c r="U48" s="2316"/>
      <c r="V48" s="2316"/>
      <c r="W48" s="2316"/>
      <c r="X48" s="2316"/>
      <c r="Y48" s="2316"/>
      <c r="Z48" s="2316"/>
      <c r="AA48" s="2316"/>
      <c r="AB48" s="2316"/>
      <c r="AC48" s="2316"/>
    </row>
    <row r="49" spans="1:29" ht="30" customHeight="1">
      <c r="A49" s="2315"/>
      <c r="B49" s="2315"/>
      <c r="C49" s="2315"/>
      <c r="D49" s="2315"/>
      <c r="E49" s="2317"/>
      <c r="F49" s="2315"/>
      <c r="G49" s="549"/>
      <c r="H49" s="2315"/>
      <c r="I49" s="2358"/>
      <c r="J49" s="2358"/>
      <c r="K49" s="2775"/>
      <c r="L49" s="2775">
        <f>SUM(L6:L48)</f>
        <v>0</v>
      </c>
      <c r="M49" s="2358"/>
      <c r="N49" s="2358"/>
      <c r="O49" s="2358"/>
      <c r="P49" s="2358"/>
      <c r="Q49" s="2358"/>
      <c r="R49" s="2358"/>
      <c r="S49" s="2316"/>
      <c r="T49" s="2316"/>
      <c r="U49" s="2316"/>
      <c r="V49" s="2316"/>
      <c r="W49" s="2316"/>
      <c r="X49" s="2316"/>
      <c r="Y49" s="2316"/>
      <c r="Z49" s="2316"/>
      <c r="AA49" s="2316"/>
      <c r="AB49" s="2316"/>
      <c r="AC49" s="2316"/>
    </row>
    <row r="50" spans="1:29" ht="30" customHeight="1">
      <c r="A50" s="2313"/>
      <c r="B50" s="2313"/>
      <c r="C50" s="2313"/>
      <c r="D50" s="2313"/>
      <c r="E50" s="2314"/>
      <c r="F50" s="2313"/>
      <c r="G50" s="549"/>
      <c r="H50" s="2313"/>
    </row>
    <row r="51" spans="1:29" ht="30" customHeight="1"/>
    <row r="52" spans="1:29" ht="30" customHeight="1"/>
    <row r="53" spans="1:29" ht="30" customHeight="1"/>
    <row r="54" spans="1:29" ht="30" customHeight="1"/>
    <row r="55" spans="1:29" ht="30" customHeight="1"/>
    <row r="56" spans="1:29" ht="30" customHeight="1"/>
    <row r="57" spans="1:29" ht="30" customHeight="1"/>
    <row r="58" spans="1:29" ht="30" customHeight="1"/>
  </sheetData>
  <sheetProtection sheet="1" objects="1" scenarios="1"/>
  <mergeCells count="15">
    <mergeCell ref="A2:E2"/>
    <mergeCell ref="A30:A42"/>
    <mergeCell ref="B30:B39"/>
    <mergeCell ref="B40:B42"/>
    <mergeCell ref="A43:A48"/>
    <mergeCell ref="B43:B46"/>
    <mergeCell ref="B47:B48"/>
    <mergeCell ref="A23:A29"/>
    <mergeCell ref="B23:B25"/>
    <mergeCell ref="B26:B27"/>
    <mergeCell ref="B28:B29"/>
    <mergeCell ref="A6:A22"/>
    <mergeCell ref="B6:B11"/>
    <mergeCell ref="B12:B17"/>
    <mergeCell ref="B18:B22"/>
  </mergeCells>
  <phoneticPr fontId="22"/>
  <conditionalFormatting sqref="E6:E48">
    <cfRule type="containsBlanks" dxfId="366" priority="3">
      <formula>LEN(TRIM(E6))=0</formula>
    </cfRule>
  </conditionalFormatting>
  <conditionalFormatting sqref="A2">
    <cfRule type="expression" dxfId="365" priority="1">
      <formula>SUM(L6:L48)&gt;=2</formula>
    </cfRule>
  </conditionalFormatting>
  <dataValidations count="1">
    <dataValidation type="list" allowBlank="1" showInputMessage="1" showErrorMessage="1" sqref="E6:E48">
      <formula1>"✔"</formula1>
    </dataValidation>
  </dataValidations>
  <hyperlinks>
    <hyperlink ref="G41" location="様式6!K3" display="様式6作成へ"/>
    <hyperlink ref="G43" location="一覧表!M37" display="一覧表へ戻る"/>
  </hyperlinks>
  <printOptions horizontalCentered="1"/>
  <pageMargins left="0" right="0" top="0.78740157480314965" bottom="0" header="0" footer="0"/>
  <pageSetup paperSize="9" scale="39" orientation="landscape" verticalDpi="0" r:id="rId1"/>
  <drawing r:id="rId2"/>
  <extLst>
    <ext xmlns:x14="http://schemas.microsoft.com/office/spreadsheetml/2009/9/main" uri="{78C0D931-6437-407d-A8EE-F0AAD7539E65}">
      <x14:conditionalFormattings>
        <x14:conditionalFormatting xmlns:xm="http://schemas.microsoft.com/office/excel/2006/main">
          <x14:cfRule type="expression" priority="2" id="{2D00A024-7E0A-4378-97C2-BDC6FA36C80A}">
            <xm:f>AND(様式1!$B$24&lt;&gt;"✔",様式1!$E$28&lt;&gt;"✔")</xm:f>
            <x14:dxf>
              <fill>
                <patternFill>
                  <bgColor theme="0" tint="-0.499984740745262"/>
                </patternFill>
              </fill>
            </x14:dxf>
          </x14:cfRule>
          <xm:sqref>A4:E48</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Q248"/>
  <sheetViews>
    <sheetView zoomScale="80" zoomScaleNormal="80" zoomScaleSheetLayoutView="80" workbookViewId="0">
      <selection activeCell="C9" sqref="C9:C20"/>
    </sheetView>
  </sheetViews>
  <sheetFormatPr defaultColWidth="4.375" defaultRowHeight="13.5"/>
  <cols>
    <col min="1" max="33" width="4.625" style="469" customWidth="1"/>
    <col min="34" max="34" width="4.625" style="2564" customWidth="1"/>
    <col min="35" max="35" width="7.625" style="469" customWidth="1"/>
    <col min="36" max="36" width="12.625" style="469" customWidth="1"/>
    <col min="37" max="37" width="5.875" style="469" customWidth="1"/>
    <col min="38" max="38" width="5.625" style="469" customWidth="1"/>
    <col min="39" max="47" width="4.625" style="469" customWidth="1"/>
    <col min="48" max="48" width="14.625" style="469" customWidth="1"/>
    <col min="49" max="52" width="4.625" style="469" customWidth="1"/>
    <col min="53" max="16384" width="4.375" style="469"/>
  </cols>
  <sheetData>
    <row r="1" spans="1:69" ht="17.25">
      <c r="A1" s="3"/>
      <c r="B1" s="6"/>
      <c r="C1" s="6"/>
      <c r="D1" s="848"/>
      <c r="E1" s="6"/>
      <c r="F1" s="6"/>
      <c r="G1" s="6"/>
      <c r="H1" s="6"/>
      <c r="I1" s="6"/>
      <c r="J1" s="6"/>
      <c r="K1" s="4141" t="str">
        <f ca="1">IF(OR(訓練月数=0,訓練月数=""),"訓練期間が入力されていません！！",IF(訓練月数=1,IF(訓練終了日&lt;=INDIRECT("開講スケジュール!D"&amp;開講スケジュール!$D$2+1), IF(OR(来所パターン=0,来所パターン=4),"","適切な来所日パターンを選択してください！！"), IF(AND(来所パターン&lt;&gt;0,来所パターン&lt;&gt;4),"","適切な来所日パターンを選択してください！！")),IF(訓練月数&gt;1,IF(AND(来所パターン&lt;&gt;1,来所パターン&lt;&gt;2,来所パターン&lt;&gt;3), "適切な来所日パターンを選択してください！！", ""),"")))</f>
        <v>訓練期間が入力されていません！！</v>
      </c>
      <c r="L1" s="4141"/>
      <c r="M1" s="4141"/>
      <c r="N1" s="4141"/>
      <c r="O1" s="4141"/>
      <c r="P1" s="4141"/>
      <c r="Q1" s="4141"/>
      <c r="R1" s="4141"/>
      <c r="S1" s="4141"/>
      <c r="T1" s="4141"/>
      <c r="U1" s="4141"/>
      <c r="Y1" s="6"/>
      <c r="Z1" s="6"/>
      <c r="AA1" s="6"/>
      <c r="AB1" s="6"/>
      <c r="AC1" s="6"/>
      <c r="AD1" s="6"/>
      <c r="AE1" s="6"/>
      <c r="AF1" s="8"/>
      <c r="AG1" s="9" t="s">
        <v>1128</v>
      </c>
      <c r="AH1" s="2562"/>
      <c r="AI1" s="538"/>
      <c r="AJ1" s="538"/>
      <c r="AK1" s="538"/>
      <c r="AL1" s="538"/>
      <c r="AM1" s="538"/>
      <c r="AN1" s="549"/>
      <c r="AO1" s="549"/>
      <c r="AP1" s="549"/>
      <c r="AQ1" s="549"/>
      <c r="AR1" s="549"/>
      <c r="AS1" s="549"/>
      <c r="AT1" s="549"/>
      <c r="AU1" s="549"/>
      <c r="AV1" s="549"/>
    </row>
    <row r="2" spans="1:69" ht="18.75" customHeight="1">
      <c r="A2" s="4216" t="s">
        <v>239</v>
      </c>
      <c r="B2" s="4058"/>
      <c r="C2" s="4058"/>
      <c r="D2" s="4058"/>
      <c r="E2" s="4058"/>
      <c r="F2" s="4058"/>
      <c r="G2" s="4058"/>
      <c r="H2" s="4058"/>
      <c r="I2" s="4058"/>
      <c r="J2" s="4058"/>
      <c r="K2" s="4058"/>
      <c r="L2" s="4058"/>
      <c r="M2" s="4058"/>
      <c r="N2" s="4058"/>
      <c r="O2" s="4058"/>
      <c r="P2" s="4058"/>
      <c r="Q2" s="4058"/>
      <c r="R2" s="4058"/>
      <c r="S2" s="4058"/>
      <c r="T2" s="4058"/>
      <c r="U2" s="4058"/>
      <c r="V2" s="4058"/>
      <c r="W2" s="4058"/>
      <c r="X2" s="4058"/>
      <c r="Y2" s="4058"/>
      <c r="Z2" s="4058"/>
      <c r="AA2" s="4058"/>
      <c r="AB2" s="4058"/>
      <c r="AC2" s="4058"/>
      <c r="AD2" s="4058"/>
      <c r="AE2" s="4058"/>
      <c r="AF2" s="4058"/>
      <c r="AG2" s="824"/>
      <c r="AH2" s="2561"/>
      <c r="AI2" s="538"/>
      <c r="AJ2" s="538"/>
      <c r="AK2" s="538"/>
      <c r="AL2" s="538"/>
      <c r="AM2" s="538"/>
      <c r="AN2" s="549"/>
      <c r="AO2" s="549"/>
      <c r="AP2" s="549"/>
      <c r="AQ2" s="549"/>
      <c r="AR2" s="549"/>
      <c r="AS2" s="549"/>
      <c r="AT2" s="549"/>
      <c r="AU2" s="549"/>
      <c r="AV2" s="549"/>
      <c r="BQ2" s="1791" t="s">
        <v>1843</v>
      </c>
    </row>
    <row r="3" spans="1:69" ht="13.5" customHeight="1">
      <c r="A3" s="10"/>
      <c r="B3" s="10"/>
      <c r="C3" s="10"/>
      <c r="D3" s="6"/>
      <c r="E3" s="6"/>
      <c r="F3" s="6"/>
      <c r="G3" s="6"/>
      <c r="H3" s="6"/>
      <c r="I3" s="6"/>
      <c r="J3" s="6"/>
      <c r="K3" s="6"/>
      <c r="M3" s="6"/>
      <c r="N3" s="6"/>
      <c r="O3" s="6"/>
      <c r="P3" s="6"/>
      <c r="Q3" s="6"/>
      <c r="R3" s="6"/>
      <c r="S3" s="6"/>
      <c r="T3" s="6"/>
      <c r="U3" s="6"/>
      <c r="V3" s="6"/>
      <c r="W3" s="6"/>
      <c r="X3" s="6"/>
      <c r="Y3" s="6"/>
      <c r="Z3" s="6"/>
      <c r="AA3" s="6"/>
      <c r="AB3" s="6"/>
      <c r="AC3" s="6"/>
      <c r="AD3" s="6"/>
      <c r="AE3" s="6"/>
      <c r="AF3" s="6"/>
      <c r="AG3" s="6"/>
      <c r="AH3" s="2562"/>
      <c r="AI3" s="538"/>
      <c r="AJ3" s="538"/>
      <c r="AK3" s="538"/>
      <c r="AL3" s="538"/>
      <c r="AM3" s="538"/>
      <c r="AN3" s="549"/>
      <c r="AO3" s="549"/>
      <c r="AP3" s="549"/>
      <c r="AQ3" s="549"/>
      <c r="AR3" s="549"/>
      <c r="AS3" s="549"/>
      <c r="AT3" s="549"/>
      <c r="AU3" s="549"/>
      <c r="AV3" s="549"/>
      <c r="BQ3" s="1791" t="s">
        <v>1845</v>
      </c>
    </row>
    <row r="4" spans="1:69" s="1788" customFormat="1" ht="14.1" customHeight="1">
      <c r="A4" s="4217" t="s">
        <v>0</v>
      </c>
      <c r="B4" s="4217"/>
      <c r="C4" s="4217"/>
      <c r="D4" s="4217" t="str">
        <f>実施機関名</f>
        <v/>
      </c>
      <c r="E4" s="4217"/>
      <c r="F4" s="4217"/>
      <c r="G4" s="4217"/>
      <c r="H4" s="4217"/>
      <c r="I4" s="4217"/>
      <c r="J4" s="4217"/>
      <c r="K4" s="4217"/>
      <c r="L4" s="4217"/>
      <c r="M4" s="4217"/>
      <c r="N4" s="4217"/>
      <c r="O4" s="4217"/>
      <c r="P4" s="4217"/>
      <c r="Q4" s="4217"/>
      <c r="R4" s="4217" t="s">
        <v>240</v>
      </c>
      <c r="S4" s="4217"/>
      <c r="T4" s="4217"/>
      <c r="U4" s="4217" t="str">
        <f>訓練科名</f>
        <v/>
      </c>
      <c r="V4" s="4217"/>
      <c r="W4" s="4217"/>
      <c r="X4" s="4217"/>
      <c r="Y4" s="4217"/>
      <c r="Z4" s="4217"/>
      <c r="AA4" s="4217"/>
      <c r="AB4" s="4217"/>
      <c r="AC4" s="4217"/>
      <c r="AD4" s="4217"/>
      <c r="AE4" s="4217"/>
      <c r="AF4" s="4217"/>
      <c r="AG4" s="4217"/>
      <c r="AH4" s="2563"/>
      <c r="AI4" s="540"/>
      <c r="AJ4" s="540"/>
      <c r="AK4" s="540"/>
      <c r="AL4" s="540"/>
      <c r="AM4" s="540"/>
      <c r="AN4" s="924"/>
      <c r="AO4" s="924"/>
      <c r="AP4" s="924"/>
      <c r="AQ4" s="924"/>
      <c r="AR4" s="924"/>
      <c r="AS4" s="924"/>
      <c r="AT4" s="924"/>
      <c r="AU4" s="924"/>
      <c r="AV4" s="924"/>
      <c r="BQ4" s="1791" t="s">
        <v>1844</v>
      </c>
    </row>
    <row r="5" spans="1:69" ht="14.25">
      <c r="A5" s="6"/>
      <c r="B5" s="6"/>
      <c r="C5" s="537" t="str">
        <f>IF(C8="","",IF(C8=訓練開始日,"開講日",""))</f>
        <v/>
      </c>
      <c r="D5" s="537"/>
      <c r="E5" s="1795"/>
      <c r="F5" s="1795"/>
      <c r="G5" s="1795"/>
      <c r="H5" s="1795"/>
      <c r="I5" s="1795"/>
      <c r="J5" s="1795"/>
      <c r="V5" s="537" t="str">
        <f t="shared" ref="V5:AG5" si="0">IF(V8="","",IF(V8=訓練終了日,"修了日",""))</f>
        <v/>
      </c>
      <c r="W5" s="537" t="str">
        <f t="shared" si="0"/>
        <v/>
      </c>
      <c r="X5" s="537" t="str">
        <f t="shared" si="0"/>
        <v/>
      </c>
      <c r="Y5" s="537" t="str">
        <f t="shared" si="0"/>
        <v/>
      </c>
      <c r="Z5" s="537" t="str">
        <f t="shared" si="0"/>
        <v/>
      </c>
      <c r="AA5" s="537" t="str">
        <f t="shared" si="0"/>
        <v/>
      </c>
      <c r="AB5" s="537" t="str">
        <f t="shared" si="0"/>
        <v/>
      </c>
      <c r="AC5" s="537" t="str">
        <f t="shared" si="0"/>
        <v/>
      </c>
      <c r="AD5" s="537" t="str">
        <f t="shared" si="0"/>
        <v/>
      </c>
      <c r="AE5" s="537" t="str">
        <f t="shared" si="0"/>
        <v/>
      </c>
      <c r="AF5" s="537" t="str">
        <f t="shared" si="0"/>
        <v/>
      </c>
      <c r="AG5" s="537" t="str">
        <f t="shared" si="0"/>
        <v/>
      </c>
      <c r="AH5" s="2562"/>
      <c r="AI5" s="538"/>
      <c r="AJ5" s="538"/>
      <c r="AK5" s="538"/>
      <c r="AL5" s="538"/>
      <c r="AM5" s="538"/>
      <c r="AN5" s="549"/>
      <c r="AO5" s="549"/>
      <c r="AP5" s="549"/>
      <c r="AQ5" s="549"/>
      <c r="AR5" s="549"/>
      <c r="AS5" s="549"/>
      <c r="AT5" s="549"/>
      <c r="AU5" s="549"/>
      <c r="AV5" s="549"/>
    </row>
    <row r="6" spans="1:69" ht="18" customHeight="1">
      <c r="A6" s="481"/>
      <c r="B6" s="822" t="s">
        <v>289</v>
      </c>
      <c r="C6" s="478" t="str">
        <f>訓練開始日</f>
        <v/>
      </c>
      <c r="D6" s="479" t="str">
        <f>IF(C6="","",C6+1)</f>
        <v/>
      </c>
      <c r="E6" s="479" t="str">
        <f t="shared" ref="E6:P6" si="1">IF(D6="","",D6+1)</f>
        <v/>
      </c>
      <c r="F6" s="479" t="str">
        <f t="shared" si="1"/>
        <v/>
      </c>
      <c r="G6" s="479" t="str">
        <f t="shared" si="1"/>
        <v/>
      </c>
      <c r="H6" s="479" t="str">
        <f t="shared" si="1"/>
        <v/>
      </c>
      <c r="I6" s="479" t="str">
        <f t="shared" si="1"/>
        <v/>
      </c>
      <c r="J6" s="479" t="str">
        <f t="shared" si="1"/>
        <v/>
      </c>
      <c r="K6" s="479" t="str">
        <f t="shared" si="1"/>
        <v/>
      </c>
      <c r="L6" s="479" t="str">
        <f t="shared" si="1"/>
        <v/>
      </c>
      <c r="M6" s="479" t="str">
        <f t="shared" si="1"/>
        <v/>
      </c>
      <c r="N6" s="479" t="str">
        <f t="shared" si="1"/>
        <v/>
      </c>
      <c r="O6" s="479" t="str">
        <f t="shared" si="1"/>
        <v/>
      </c>
      <c r="P6" s="479" t="str">
        <f t="shared" si="1"/>
        <v/>
      </c>
      <c r="Q6" s="479" t="str">
        <f t="shared" ref="Q6:AB6" si="2">IF(P6="","",IF(P6+1&gt;訓練終了日,"",P6+1))</f>
        <v/>
      </c>
      <c r="R6" s="479" t="str">
        <f t="shared" si="2"/>
        <v/>
      </c>
      <c r="S6" s="479" t="str">
        <f t="shared" si="2"/>
        <v/>
      </c>
      <c r="T6" s="479" t="str">
        <f t="shared" si="2"/>
        <v/>
      </c>
      <c r="U6" s="479" t="str">
        <f t="shared" si="2"/>
        <v/>
      </c>
      <c r="V6" s="479" t="str">
        <f t="shared" si="2"/>
        <v/>
      </c>
      <c r="W6" s="479" t="str">
        <f t="shared" si="2"/>
        <v/>
      </c>
      <c r="X6" s="479" t="str">
        <f t="shared" si="2"/>
        <v/>
      </c>
      <c r="Y6" s="479" t="str">
        <f t="shared" si="2"/>
        <v/>
      </c>
      <c r="Z6" s="479" t="str">
        <f t="shared" si="2"/>
        <v/>
      </c>
      <c r="AA6" s="479" t="str">
        <f t="shared" si="2"/>
        <v/>
      </c>
      <c r="AB6" s="479" t="str">
        <f t="shared" si="2"/>
        <v/>
      </c>
      <c r="AC6" s="479" t="str">
        <f>IF(AB6="","",IF(AB6+1&gt;訓練終了日,"",IF(AB6+1&gt;=EDATE(C6,1),"",AB6+1)))</f>
        <v/>
      </c>
      <c r="AD6" s="479" t="str">
        <f>IF(AC6="","",IF(AC6+1&gt;訓練終了日,"",IF(AC6+1&gt;=EDATE(C6,1),"",AC6+1)))</f>
        <v/>
      </c>
      <c r="AE6" s="479" t="str">
        <f>IF(AD6="","",IF(AD6+1&gt;訓練終了日,"",IF(AD6+1&gt;=EDATE(C6,1),"",AD6+1)))</f>
        <v/>
      </c>
      <c r="AF6" s="479" t="str">
        <f>IF(AE6="","",IF(AE6+1&gt;訓練終了日,"",IF(AE6+1&gt;=EDATE(C6,1),"",AE6+1)))</f>
        <v/>
      </c>
      <c r="AG6" s="479" t="str">
        <f>IF(AF6="","",IF(AF6+1&gt;訓練終了日,"",IF(AF6+1&gt;=EDATE(C6,1),"",AF6+1)))</f>
        <v/>
      </c>
      <c r="AH6" s="2562"/>
      <c r="AI6" s="538"/>
      <c r="AJ6" s="538"/>
      <c r="AK6" s="538"/>
      <c r="AL6" s="538"/>
      <c r="AM6" s="538"/>
      <c r="AN6" s="549"/>
      <c r="AO6" s="1413"/>
      <c r="AP6" s="549"/>
      <c r="AQ6" s="549"/>
      <c r="AR6" s="549"/>
      <c r="AS6" s="549"/>
      <c r="AT6" s="549"/>
      <c r="AU6" s="549"/>
      <c r="AV6" s="549"/>
    </row>
    <row r="7" spans="1:69" ht="18" customHeight="1">
      <c r="A7" s="823"/>
      <c r="B7" s="822" t="s">
        <v>162</v>
      </c>
      <c r="C7" s="535" t="str">
        <f t="shared" ref="C7:AG8" si="3">+C6</f>
        <v/>
      </c>
      <c r="D7" s="536" t="str">
        <f t="shared" si="3"/>
        <v/>
      </c>
      <c r="E7" s="536" t="str">
        <f t="shared" si="3"/>
        <v/>
      </c>
      <c r="F7" s="536" t="str">
        <f t="shared" si="3"/>
        <v/>
      </c>
      <c r="G7" s="536" t="str">
        <f t="shared" si="3"/>
        <v/>
      </c>
      <c r="H7" s="536" t="str">
        <f t="shared" si="3"/>
        <v/>
      </c>
      <c r="I7" s="536" t="str">
        <f t="shared" si="3"/>
        <v/>
      </c>
      <c r="J7" s="536" t="str">
        <f t="shared" si="3"/>
        <v/>
      </c>
      <c r="K7" s="536" t="str">
        <f t="shared" si="3"/>
        <v/>
      </c>
      <c r="L7" s="536" t="str">
        <f t="shared" si="3"/>
        <v/>
      </c>
      <c r="M7" s="536" t="str">
        <f t="shared" si="3"/>
        <v/>
      </c>
      <c r="N7" s="536" t="str">
        <f t="shared" si="3"/>
        <v/>
      </c>
      <c r="O7" s="536" t="str">
        <f t="shared" si="3"/>
        <v/>
      </c>
      <c r="P7" s="536" t="str">
        <f t="shared" si="3"/>
        <v/>
      </c>
      <c r="Q7" s="536" t="str">
        <f t="shared" si="3"/>
        <v/>
      </c>
      <c r="R7" s="536" t="str">
        <f t="shared" si="3"/>
        <v/>
      </c>
      <c r="S7" s="536" t="str">
        <f t="shared" si="3"/>
        <v/>
      </c>
      <c r="T7" s="536" t="str">
        <f t="shared" si="3"/>
        <v/>
      </c>
      <c r="U7" s="536" t="str">
        <f t="shared" si="3"/>
        <v/>
      </c>
      <c r="V7" s="536" t="str">
        <f t="shared" si="3"/>
        <v/>
      </c>
      <c r="W7" s="536" t="str">
        <f t="shared" si="3"/>
        <v/>
      </c>
      <c r="X7" s="536" t="str">
        <f t="shared" si="3"/>
        <v/>
      </c>
      <c r="Y7" s="536" t="str">
        <f t="shared" si="3"/>
        <v/>
      </c>
      <c r="Z7" s="536" t="str">
        <f t="shared" si="3"/>
        <v/>
      </c>
      <c r="AA7" s="536" t="str">
        <f t="shared" si="3"/>
        <v/>
      </c>
      <c r="AB7" s="536" t="str">
        <f t="shared" si="3"/>
        <v/>
      </c>
      <c r="AC7" s="536" t="str">
        <f t="shared" si="3"/>
        <v/>
      </c>
      <c r="AD7" s="536" t="str">
        <f t="shared" si="3"/>
        <v/>
      </c>
      <c r="AE7" s="536" t="str">
        <f t="shared" si="3"/>
        <v/>
      </c>
      <c r="AF7" s="536" t="str">
        <f t="shared" si="3"/>
        <v/>
      </c>
      <c r="AG7" s="534" t="str">
        <f t="shared" si="3"/>
        <v/>
      </c>
      <c r="AH7" s="2562"/>
      <c r="AI7" s="538"/>
      <c r="AJ7" s="538"/>
      <c r="AK7" s="538"/>
      <c r="AL7" s="538"/>
      <c r="AM7" s="538"/>
      <c r="AN7" s="549"/>
      <c r="AO7" s="1413"/>
      <c r="AP7" s="549"/>
      <c r="AQ7" s="549"/>
      <c r="AR7" s="549"/>
      <c r="AS7" s="549"/>
      <c r="AT7" s="549"/>
      <c r="AU7" s="549"/>
      <c r="AV7" s="549"/>
    </row>
    <row r="8" spans="1:69" ht="18" customHeight="1">
      <c r="A8" s="823"/>
      <c r="B8" s="822" t="s">
        <v>241</v>
      </c>
      <c r="C8" s="5" t="str">
        <f t="shared" si="3"/>
        <v/>
      </c>
      <c r="D8" s="5" t="str">
        <f t="shared" si="3"/>
        <v/>
      </c>
      <c r="E8" s="5" t="str">
        <f t="shared" si="3"/>
        <v/>
      </c>
      <c r="F8" s="5" t="str">
        <f t="shared" si="3"/>
        <v/>
      </c>
      <c r="G8" s="5" t="str">
        <f t="shared" si="3"/>
        <v/>
      </c>
      <c r="H8" s="5" t="str">
        <f t="shared" si="3"/>
        <v/>
      </c>
      <c r="I8" s="5" t="str">
        <f t="shared" si="3"/>
        <v/>
      </c>
      <c r="J8" s="5" t="str">
        <f t="shared" si="3"/>
        <v/>
      </c>
      <c r="K8" s="5" t="str">
        <f t="shared" si="3"/>
        <v/>
      </c>
      <c r="L8" s="5" t="str">
        <f t="shared" si="3"/>
        <v/>
      </c>
      <c r="M8" s="5" t="str">
        <f t="shared" si="3"/>
        <v/>
      </c>
      <c r="N8" s="5" t="str">
        <f t="shared" si="3"/>
        <v/>
      </c>
      <c r="O8" s="5" t="str">
        <f t="shared" si="3"/>
        <v/>
      </c>
      <c r="P8" s="5" t="str">
        <f t="shared" si="3"/>
        <v/>
      </c>
      <c r="Q8" s="5" t="str">
        <f t="shared" si="3"/>
        <v/>
      </c>
      <c r="R8" s="5" t="str">
        <f t="shared" si="3"/>
        <v/>
      </c>
      <c r="S8" s="5" t="str">
        <f t="shared" si="3"/>
        <v/>
      </c>
      <c r="T8" s="5" t="str">
        <f t="shared" si="3"/>
        <v/>
      </c>
      <c r="U8" s="5" t="str">
        <f t="shared" si="3"/>
        <v/>
      </c>
      <c r="V8" s="5" t="str">
        <f t="shared" si="3"/>
        <v/>
      </c>
      <c r="W8" s="5" t="str">
        <f t="shared" si="3"/>
        <v/>
      </c>
      <c r="X8" s="5" t="str">
        <f t="shared" si="3"/>
        <v/>
      </c>
      <c r="Y8" s="5" t="str">
        <f t="shared" si="3"/>
        <v/>
      </c>
      <c r="Z8" s="5" t="str">
        <f t="shared" si="3"/>
        <v/>
      </c>
      <c r="AA8" s="5" t="str">
        <f t="shared" si="3"/>
        <v/>
      </c>
      <c r="AB8" s="5" t="str">
        <f t="shared" si="3"/>
        <v/>
      </c>
      <c r="AC8" s="5" t="str">
        <f t="shared" si="3"/>
        <v/>
      </c>
      <c r="AD8" s="5" t="str">
        <f t="shared" si="3"/>
        <v/>
      </c>
      <c r="AE8" s="5" t="str">
        <f t="shared" si="3"/>
        <v/>
      </c>
      <c r="AF8" s="5" t="str">
        <f t="shared" si="3"/>
        <v/>
      </c>
      <c r="AG8" s="477" t="str">
        <f t="shared" si="3"/>
        <v/>
      </c>
      <c r="AH8" s="2562"/>
      <c r="AI8" s="538"/>
      <c r="AJ8" s="538"/>
      <c r="AK8" s="538"/>
      <c r="AL8" s="538"/>
      <c r="AM8" s="538"/>
      <c r="AN8" s="549"/>
      <c r="AO8" s="549"/>
      <c r="AP8" s="549"/>
      <c r="AQ8" s="549"/>
      <c r="AR8" s="549"/>
      <c r="AS8" s="549"/>
      <c r="AT8" s="549"/>
      <c r="AU8" s="549"/>
      <c r="AV8" s="549"/>
    </row>
    <row r="9" spans="1:69" ht="18" customHeight="1">
      <c r="A9" s="4205" t="s">
        <v>820</v>
      </c>
      <c r="B9" s="11"/>
      <c r="C9" s="4218"/>
      <c r="D9" s="4130"/>
      <c r="E9" s="4130"/>
      <c r="F9" s="4130"/>
      <c r="G9" s="4130"/>
      <c r="H9" s="4130"/>
      <c r="I9" s="4130"/>
      <c r="J9" s="4130"/>
      <c r="K9" s="4130"/>
      <c r="L9" s="4130"/>
      <c r="M9" s="4130"/>
      <c r="N9" s="4130"/>
      <c r="O9" s="4130"/>
      <c r="P9" s="4130"/>
      <c r="Q9" s="4130"/>
      <c r="R9" s="4130"/>
      <c r="S9" s="4130"/>
      <c r="T9" s="4130"/>
      <c r="U9" s="4130"/>
      <c r="V9" s="4130"/>
      <c r="W9" s="4130"/>
      <c r="X9" s="4130"/>
      <c r="Y9" s="4130"/>
      <c r="Z9" s="4130"/>
      <c r="AA9" s="4130"/>
      <c r="AB9" s="4130"/>
      <c r="AC9" s="4130"/>
      <c r="AD9" s="4130"/>
      <c r="AE9" s="4130"/>
      <c r="AF9" s="4130"/>
      <c r="AG9" s="4209"/>
      <c r="AH9" s="2814">
        <v>1</v>
      </c>
      <c r="AI9" s="538"/>
      <c r="AJ9" s="538"/>
      <c r="AK9" s="538"/>
      <c r="AL9" s="538"/>
      <c r="AM9" s="538"/>
      <c r="AN9" s="549"/>
      <c r="AO9" s="549"/>
      <c r="AP9" s="549"/>
      <c r="AQ9" s="549"/>
      <c r="AR9" s="549"/>
      <c r="AS9" s="549"/>
      <c r="AT9" s="549"/>
      <c r="AU9" s="549"/>
      <c r="AV9" s="549"/>
    </row>
    <row r="10" spans="1:69" ht="18" customHeight="1">
      <c r="A10" s="4212"/>
      <c r="B10" s="11"/>
      <c r="C10" s="4219"/>
      <c r="D10" s="4131"/>
      <c r="E10" s="4131"/>
      <c r="F10" s="4131"/>
      <c r="G10" s="4131"/>
      <c r="H10" s="4131"/>
      <c r="I10" s="4131"/>
      <c r="J10" s="4131"/>
      <c r="K10" s="4131"/>
      <c r="L10" s="4131"/>
      <c r="M10" s="4131"/>
      <c r="N10" s="4131"/>
      <c r="O10" s="4131"/>
      <c r="P10" s="4131"/>
      <c r="Q10" s="4131"/>
      <c r="R10" s="4131"/>
      <c r="S10" s="4131"/>
      <c r="T10" s="4131"/>
      <c r="U10" s="4131"/>
      <c r="V10" s="4131"/>
      <c r="W10" s="4131"/>
      <c r="X10" s="4131"/>
      <c r="Y10" s="4131"/>
      <c r="Z10" s="4131"/>
      <c r="AA10" s="4131"/>
      <c r="AB10" s="4131"/>
      <c r="AC10" s="4131"/>
      <c r="AD10" s="4131"/>
      <c r="AE10" s="4131"/>
      <c r="AF10" s="4131"/>
      <c r="AG10" s="4210"/>
      <c r="AH10" s="2814">
        <v>2</v>
      </c>
      <c r="AI10" s="538"/>
      <c r="AJ10" s="538"/>
      <c r="AK10" s="538"/>
      <c r="AL10" s="538"/>
      <c r="AM10" s="538"/>
      <c r="AN10" s="549"/>
      <c r="AO10" s="549"/>
      <c r="AP10" s="549"/>
      <c r="AQ10" s="549"/>
      <c r="AR10" s="549"/>
      <c r="AS10" s="549"/>
      <c r="AT10" s="549"/>
      <c r="AU10" s="549"/>
      <c r="AV10" s="549"/>
    </row>
    <row r="11" spans="1:69" ht="18" customHeight="1">
      <c r="A11" s="4212"/>
      <c r="B11" s="11" t="s">
        <v>242</v>
      </c>
      <c r="C11" s="4219"/>
      <c r="D11" s="4131"/>
      <c r="E11" s="4131"/>
      <c r="F11" s="4131"/>
      <c r="G11" s="4131"/>
      <c r="H11" s="4131"/>
      <c r="I11" s="4131"/>
      <c r="J11" s="4131"/>
      <c r="K11" s="4131"/>
      <c r="L11" s="4131"/>
      <c r="M11" s="4131"/>
      <c r="N11" s="4131"/>
      <c r="O11" s="4131"/>
      <c r="P11" s="4131"/>
      <c r="Q11" s="4131"/>
      <c r="R11" s="4131"/>
      <c r="S11" s="4131"/>
      <c r="T11" s="4131"/>
      <c r="U11" s="4131"/>
      <c r="V11" s="4131"/>
      <c r="W11" s="4131"/>
      <c r="X11" s="4131"/>
      <c r="Y11" s="4131"/>
      <c r="Z11" s="4131"/>
      <c r="AA11" s="4131"/>
      <c r="AB11" s="4131"/>
      <c r="AC11" s="4131"/>
      <c r="AD11" s="4131"/>
      <c r="AE11" s="4131"/>
      <c r="AF11" s="4131"/>
      <c r="AG11" s="4210"/>
      <c r="AH11" s="2814">
        <v>3</v>
      </c>
      <c r="AI11" s="538"/>
      <c r="AJ11" s="538"/>
      <c r="AK11" s="538"/>
      <c r="AL11" s="538"/>
      <c r="AM11" s="538"/>
      <c r="AN11" s="549"/>
      <c r="AO11" s="549"/>
      <c r="AP11" s="549"/>
      <c r="AQ11" s="549"/>
      <c r="AR11" s="549"/>
      <c r="AS11" s="549"/>
      <c r="AT11" s="549"/>
      <c r="AU11" s="549"/>
      <c r="AV11" s="549"/>
    </row>
    <row r="12" spans="1:69" ht="18" customHeight="1">
      <c r="A12" s="4212"/>
      <c r="B12" s="11"/>
      <c r="C12" s="4219"/>
      <c r="D12" s="4131"/>
      <c r="E12" s="4131"/>
      <c r="F12" s="4131"/>
      <c r="G12" s="4131"/>
      <c r="H12" s="4131"/>
      <c r="I12" s="4131"/>
      <c r="J12" s="4131"/>
      <c r="K12" s="4131"/>
      <c r="L12" s="4131"/>
      <c r="M12" s="4131"/>
      <c r="N12" s="4131"/>
      <c r="O12" s="4131"/>
      <c r="P12" s="4131"/>
      <c r="Q12" s="4131"/>
      <c r="R12" s="4131"/>
      <c r="S12" s="4131"/>
      <c r="T12" s="4131"/>
      <c r="U12" s="4131"/>
      <c r="V12" s="4131"/>
      <c r="W12" s="4131"/>
      <c r="X12" s="4131"/>
      <c r="Y12" s="4131"/>
      <c r="Z12" s="4131"/>
      <c r="AA12" s="4131"/>
      <c r="AB12" s="4131"/>
      <c r="AC12" s="4131"/>
      <c r="AD12" s="4131"/>
      <c r="AE12" s="4131"/>
      <c r="AF12" s="4131"/>
      <c r="AG12" s="4210"/>
      <c r="AH12" s="2814">
        <v>4</v>
      </c>
      <c r="AI12" s="538"/>
      <c r="AJ12" s="538"/>
      <c r="AK12" s="538"/>
      <c r="AL12" s="538"/>
      <c r="AM12" s="538"/>
      <c r="AN12" s="549"/>
      <c r="AO12" s="549"/>
      <c r="AP12" s="549"/>
      <c r="AQ12" s="549"/>
      <c r="AR12" s="549"/>
      <c r="AS12" s="549"/>
      <c r="AT12" s="549"/>
      <c r="AU12" s="549"/>
      <c r="AV12" s="549"/>
    </row>
    <row r="13" spans="1:69" ht="18" customHeight="1">
      <c r="A13" s="4212"/>
      <c r="B13" s="11" t="s">
        <v>243</v>
      </c>
      <c r="C13" s="4219"/>
      <c r="D13" s="4131"/>
      <c r="E13" s="4131"/>
      <c r="F13" s="4131"/>
      <c r="G13" s="4131"/>
      <c r="H13" s="4131"/>
      <c r="I13" s="4131"/>
      <c r="J13" s="4131"/>
      <c r="K13" s="4131"/>
      <c r="L13" s="4131"/>
      <c r="M13" s="4131"/>
      <c r="N13" s="4131"/>
      <c r="O13" s="4131"/>
      <c r="P13" s="4131"/>
      <c r="Q13" s="4131"/>
      <c r="R13" s="4131"/>
      <c r="S13" s="4131"/>
      <c r="T13" s="4131"/>
      <c r="U13" s="4131"/>
      <c r="V13" s="4131"/>
      <c r="W13" s="4131"/>
      <c r="X13" s="4131"/>
      <c r="Y13" s="4131"/>
      <c r="Z13" s="4131"/>
      <c r="AA13" s="4131"/>
      <c r="AB13" s="4131"/>
      <c r="AC13" s="4131"/>
      <c r="AD13" s="4131"/>
      <c r="AE13" s="4131"/>
      <c r="AF13" s="4131"/>
      <c r="AG13" s="4210"/>
      <c r="AH13" s="2814">
        <v>5</v>
      </c>
      <c r="AI13" s="538"/>
      <c r="AJ13" s="538"/>
      <c r="AK13" s="538"/>
      <c r="AL13" s="538"/>
      <c r="AM13" s="538"/>
      <c r="AN13" s="549"/>
      <c r="AO13" s="549"/>
      <c r="AP13" s="549"/>
      <c r="AQ13" s="549"/>
      <c r="AR13" s="549"/>
      <c r="AS13" s="549"/>
      <c r="AT13" s="549"/>
      <c r="AU13" s="549"/>
      <c r="AV13" s="549"/>
    </row>
    <row r="14" spans="1:69" ht="18" customHeight="1">
      <c r="A14" s="4212"/>
      <c r="B14" s="11"/>
      <c r="C14" s="4219"/>
      <c r="D14" s="4131"/>
      <c r="E14" s="4131"/>
      <c r="F14" s="4131"/>
      <c r="G14" s="4131"/>
      <c r="H14" s="4131"/>
      <c r="I14" s="4131"/>
      <c r="J14" s="4131"/>
      <c r="K14" s="4131"/>
      <c r="L14" s="4131"/>
      <c r="M14" s="4131"/>
      <c r="N14" s="4131"/>
      <c r="O14" s="4131"/>
      <c r="P14" s="4131"/>
      <c r="Q14" s="4131"/>
      <c r="R14" s="4131"/>
      <c r="S14" s="4131"/>
      <c r="T14" s="4131"/>
      <c r="U14" s="4131"/>
      <c r="V14" s="4131"/>
      <c r="W14" s="4131"/>
      <c r="X14" s="4131"/>
      <c r="Y14" s="4131"/>
      <c r="Z14" s="4131"/>
      <c r="AA14" s="4131"/>
      <c r="AB14" s="4131"/>
      <c r="AC14" s="4131"/>
      <c r="AD14" s="4131"/>
      <c r="AE14" s="4131"/>
      <c r="AF14" s="4131"/>
      <c r="AG14" s="4210"/>
      <c r="AH14" s="2815">
        <v>6</v>
      </c>
      <c r="AI14" s="538"/>
      <c r="AJ14" s="538"/>
      <c r="AK14" s="538"/>
      <c r="AL14" s="538"/>
      <c r="AM14" s="538"/>
      <c r="AN14" s="549"/>
      <c r="AO14" s="549"/>
      <c r="AP14" s="549"/>
      <c r="AQ14" s="549"/>
      <c r="AR14" s="549"/>
      <c r="AS14" s="549"/>
      <c r="AT14" s="549"/>
      <c r="AU14" s="549"/>
      <c r="AV14" s="549"/>
    </row>
    <row r="15" spans="1:69" ht="14.25" hidden="1">
      <c r="A15" s="4212"/>
      <c r="B15" s="11"/>
      <c r="C15" s="4219"/>
      <c r="D15" s="4131"/>
      <c r="E15" s="4131"/>
      <c r="F15" s="4131"/>
      <c r="G15" s="4131"/>
      <c r="H15" s="4131"/>
      <c r="I15" s="4131"/>
      <c r="J15" s="4131"/>
      <c r="K15" s="4131"/>
      <c r="L15" s="4131"/>
      <c r="M15" s="4131"/>
      <c r="N15" s="4131"/>
      <c r="O15" s="4131"/>
      <c r="P15" s="4131"/>
      <c r="Q15" s="4131"/>
      <c r="R15" s="4131"/>
      <c r="S15" s="4131"/>
      <c r="T15" s="4131"/>
      <c r="U15" s="4131"/>
      <c r="V15" s="4131"/>
      <c r="W15" s="4131"/>
      <c r="X15" s="4131"/>
      <c r="Y15" s="4131"/>
      <c r="Z15" s="4131"/>
      <c r="AA15" s="4131"/>
      <c r="AB15" s="4131"/>
      <c r="AC15" s="4131"/>
      <c r="AD15" s="4131"/>
      <c r="AE15" s="4131"/>
      <c r="AF15" s="4131"/>
      <c r="AG15" s="4210"/>
      <c r="AH15" s="2816">
        <v>7</v>
      </c>
      <c r="AI15" s="538"/>
      <c r="AJ15" s="538"/>
      <c r="AK15" s="538"/>
      <c r="AL15" s="538"/>
      <c r="AM15" s="538"/>
      <c r="AN15" s="549"/>
      <c r="AO15" s="549"/>
      <c r="AP15" s="549"/>
      <c r="AQ15" s="549"/>
      <c r="AR15" s="549"/>
      <c r="AS15" s="549"/>
      <c r="AT15" s="549"/>
      <c r="AU15" s="549"/>
      <c r="AV15" s="549"/>
    </row>
    <row r="16" spans="1:69" ht="17.25" customHeight="1">
      <c r="A16" s="4212"/>
      <c r="B16" s="11" t="s">
        <v>244</v>
      </c>
      <c r="C16" s="4219"/>
      <c r="D16" s="4131"/>
      <c r="E16" s="4131"/>
      <c r="F16" s="4131"/>
      <c r="G16" s="4131"/>
      <c r="H16" s="4131"/>
      <c r="I16" s="4131"/>
      <c r="J16" s="4131"/>
      <c r="K16" s="4131"/>
      <c r="L16" s="4131"/>
      <c r="M16" s="4131"/>
      <c r="N16" s="4131"/>
      <c r="O16" s="4131"/>
      <c r="P16" s="4131"/>
      <c r="Q16" s="4131"/>
      <c r="R16" s="4131"/>
      <c r="S16" s="4131"/>
      <c r="T16" s="4131"/>
      <c r="U16" s="4131"/>
      <c r="V16" s="4131"/>
      <c r="W16" s="4131"/>
      <c r="X16" s="4131"/>
      <c r="Y16" s="4131"/>
      <c r="Z16" s="4131"/>
      <c r="AA16" s="4131"/>
      <c r="AB16" s="4131"/>
      <c r="AC16" s="4131"/>
      <c r="AD16" s="4131"/>
      <c r="AE16" s="4131"/>
      <c r="AF16" s="4131"/>
      <c r="AG16" s="4210"/>
      <c r="AH16" s="2815">
        <v>8</v>
      </c>
      <c r="AI16" s="538"/>
      <c r="AJ16" s="538"/>
      <c r="AK16" s="538"/>
      <c r="AL16" s="538"/>
      <c r="AM16" s="538"/>
      <c r="AN16" s="549"/>
      <c r="AO16" s="549"/>
      <c r="AP16" s="549"/>
      <c r="AQ16" s="549"/>
      <c r="AR16" s="549"/>
      <c r="AS16" s="549"/>
      <c r="AT16" s="549"/>
      <c r="AU16" s="549"/>
      <c r="AV16" s="549"/>
    </row>
    <row r="17" spans="1:48" ht="17.25" customHeight="1">
      <c r="A17" s="4212"/>
      <c r="B17" s="11"/>
      <c r="C17" s="4219"/>
      <c r="D17" s="4131"/>
      <c r="E17" s="4131"/>
      <c r="F17" s="4131"/>
      <c r="G17" s="4131"/>
      <c r="H17" s="4131"/>
      <c r="I17" s="4131"/>
      <c r="J17" s="4131"/>
      <c r="K17" s="4131"/>
      <c r="L17" s="4131"/>
      <c r="M17" s="4131"/>
      <c r="N17" s="4131"/>
      <c r="O17" s="4131"/>
      <c r="P17" s="4131"/>
      <c r="Q17" s="4131"/>
      <c r="R17" s="4131"/>
      <c r="S17" s="4131"/>
      <c r="T17" s="4131"/>
      <c r="U17" s="4131"/>
      <c r="V17" s="4131"/>
      <c r="W17" s="4131"/>
      <c r="X17" s="4131"/>
      <c r="Y17" s="4131"/>
      <c r="Z17" s="4131"/>
      <c r="AA17" s="4131"/>
      <c r="AB17" s="4131"/>
      <c r="AC17" s="4131"/>
      <c r="AD17" s="4131"/>
      <c r="AE17" s="4131"/>
      <c r="AF17" s="4131"/>
      <c r="AG17" s="4210"/>
      <c r="AH17" s="2814">
        <v>9</v>
      </c>
      <c r="AI17" s="538"/>
      <c r="AJ17" s="538"/>
      <c r="AK17" s="538"/>
      <c r="AL17" s="538"/>
      <c r="AM17" s="538"/>
      <c r="AN17" s="549"/>
      <c r="AO17" s="549"/>
      <c r="AP17" s="549"/>
      <c r="AQ17" s="549"/>
      <c r="AR17" s="549"/>
      <c r="AS17" s="549"/>
      <c r="AT17" s="549"/>
      <c r="AU17" s="549"/>
      <c r="AV17" s="549"/>
    </row>
    <row r="18" spans="1:48" ht="17.25" customHeight="1">
      <c r="A18" s="4212"/>
      <c r="B18" s="11" t="s">
        <v>245</v>
      </c>
      <c r="C18" s="4219"/>
      <c r="D18" s="4131"/>
      <c r="E18" s="4131"/>
      <c r="F18" s="4131"/>
      <c r="G18" s="4131"/>
      <c r="H18" s="4131"/>
      <c r="I18" s="4131"/>
      <c r="J18" s="4131"/>
      <c r="K18" s="4131"/>
      <c r="L18" s="4131"/>
      <c r="M18" s="4131"/>
      <c r="N18" s="4131"/>
      <c r="O18" s="4131"/>
      <c r="P18" s="4131"/>
      <c r="Q18" s="4131"/>
      <c r="R18" s="4131"/>
      <c r="S18" s="4131"/>
      <c r="T18" s="4131"/>
      <c r="U18" s="4131"/>
      <c r="V18" s="4131"/>
      <c r="W18" s="4131"/>
      <c r="X18" s="4131"/>
      <c r="Y18" s="4131"/>
      <c r="Z18" s="4131"/>
      <c r="AA18" s="4131"/>
      <c r="AB18" s="4131"/>
      <c r="AC18" s="4131"/>
      <c r="AD18" s="4131"/>
      <c r="AE18" s="4131"/>
      <c r="AF18" s="4131"/>
      <c r="AG18" s="4210"/>
      <c r="AH18" s="2814">
        <v>10</v>
      </c>
      <c r="AI18" s="538"/>
      <c r="AJ18" s="538"/>
      <c r="AK18" s="538"/>
      <c r="AL18" s="538"/>
      <c r="AM18" s="538"/>
      <c r="AN18" s="549"/>
      <c r="AO18" s="549"/>
      <c r="AP18" s="549"/>
      <c r="AQ18" s="549"/>
      <c r="AR18" s="549"/>
      <c r="AS18" s="549"/>
      <c r="AT18" s="549"/>
      <c r="AU18" s="549"/>
      <c r="AV18" s="549"/>
    </row>
    <row r="19" spans="1:48" ht="17.25" customHeight="1">
      <c r="A19" s="4212"/>
      <c r="B19" s="11"/>
      <c r="C19" s="4219"/>
      <c r="D19" s="4131"/>
      <c r="E19" s="4131"/>
      <c r="F19" s="4131"/>
      <c r="G19" s="4131"/>
      <c r="H19" s="4131"/>
      <c r="I19" s="4131"/>
      <c r="J19" s="4131"/>
      <c r="K19" s="4131"/>
      <c r="L19" s="4131"/>
      <c r="M19" s="4131"/>
      <c r="N19" s="4131"/>
      <c r="O19" s="4131"/>
      <c r="P19" s="4131"/>
      <c r="Q19" s="4131"/>
      <c r="R19" s="4131"/>
      <c r="S19" s="4131"/>
      <c r="T19" s="4131"/>
      <c r="U19" s="4131"/>
      <c r="V19" s="4131"/>
      <c r="W19" s="4131"/>
      <c r="X19" s="4131"/>
      <c r="Y19" s="4131"/>
      <c r="Z19" s="4131"/>
      <c r="AA19" s="4131"/>
      <c r="AB19" s="4131"/>
      <c r="AC19" s="4131"/>
      <c r="AD19" s="4131"/>
      <c r="AE19" s="4131"/>
      <c r="AF19" s="4131"/>
      <c r="AG19" s="4210"/>
      <c r="AH19" s="2814">
        <v>11</v>
      </c>
      <c r="AI19" s="538"/>
      <c r="AJ19" s="538"/>
      <c r="AK19" s="538"/>
      <c r="AL19" s="538"/>
      <c r="AM19" s="538"/>
      <c r="AN19" s="549"/>
      <c r="AO19" s="549"/>
      <c r="AP19" s="549"/>
      <c r="AQ19" s="549"/>
      <c r="AR19" s="549"/>
      <c r="AS19" s="549"/>
      <c r="AT19" s="549"/>
      <c r="AU19" s="549"/>
      <c r="AV19" s="549"/>
    </row>
    <row r="20" spans="1:48" ht="17.25" customHeight="1">
      <c r="A20" s="4212"/>
      <c r="B20" s="11"/>
      <c r="C20" s="4219"/>
      <c r="D20" s="4131"/>
      <c r="E20" s="4131"/>
      <c r="F20" s="4131"/>
      <c r="G20" s="4131"/>
      <c r="H20" s="4131"/>
      <c r="I20" s="4131"/>
      <c r="J20" s="4131"/>
      <c r="K20" s="4131"/>
      <c r="L20" s="4131"/>
      <c r="M20" s="4131"/>
      <c r="N20" s="4131"/>
      <c r="O20" s="4132"/>
      <c r="P20" s="4132"/>
      <c r="Q20" s="4132"/>
      <c r="R20" s="4132"/>
      <c r="S20" s="4132"/>
      <c r="T20" s="4132"/>
      <c r="U20" s="4132"/>
      <c r="V20" s="4132"/>
      <c r="W20" s="4132"/>
      <c r="X20" s="4132"/>
      <c r="Y20" s="4132"/>
      <c r="Z20" s="4132"/>
      <c r="AA20" s="4132"/>
      <c r="AB20" s="4132"/>
      <c r="AC20" s="4132"/>
      <c r="AD20" s="4132"/>
      <c r="AE20" s="4132"/>
      <c r="AF20" s="4132"/>
      <c r="AG20" s="4211"/>
      <c r="AH20" s="2814">
        <v>12</v>
      </c>
      <c r="AI20" s="538"/>
      <c r="AJ20" s="538"/>
      <c r="AK20" s="538"/>
      <c r="AL20" s="538"/>
      <c r="AM20" s="538"/>
      <c r="AN20" s="549"/>
      <c r="AO20" s="549"/>
      <c r="AP20" s="549"/>
      <c r="AQ20" s="549"/>
      <c r="AR20" s="549"/>
      <c r="AS20" s="549"/>
      <c r="AT20" s="549"/>
      <c r="AU20" s="549"/>
      <c r="AV20" s="549"/>
    </row>
    <row r="21" spans="1:48" ht="20.100000000000001" customHeight="1">
      <c r="A21" s="2088"/>
      <c r="B21" s="2141" t="s">
        <v>2055</v>
      </c>
      <c r="C21" s="166"/>
      <c r="D21" s="167"/>
      <c r="E21" s="167"/>
      <c r="F21" s="167"/>
      <c r="G21" s="167"/>
      <c r="H21" s="167"/>
      <c r="I21" s="167"/>
      <c r="J21" s="167"/>
      <c r="K21" s="167"/>
      <c r="L21" s="167"/>
      <c r="M21" s="167"/>
      <c r="N21" s="167"/>
      <c r="O21" s="2094"/>
      <c r="P21" s="2094"/>
      <c r="Q21" s="2094"/>
      <c r="R21" s="2094"/>
      <c r="S21" s="2094"/>
      <c r="T21" s="2094"/>
      <c r="U21" s="2094"/>
      <c r="V21" s="2094"/>
      <c r="W21" s="2094"/>
      <c r="X21" s="2094"/>
      <c r="Y21" s="2094"/>
      <c r="Z21" s="2094"/>
      <c r="AA21" s="2094"/>
      <c r="AB21" s="2094"/>
      <c r="AC21" s="2094"/>
      <c r="AD21" s="2094"/>
      <c r="AE21" s="2094"/>
      <c r="AF21" s="2094"/>
      <c r="AG21" s="2095"/>
      <c r="AH21" s="2580"/>
      <c r="AI21" s="2799">
        <f>COUNTIF(C21:AG21,"○")</f>
        <v>0</v>
      </c>
      <c r="AJ21" s="2800" t="s">
        <v>2055</v>
      </c>
      <c r="AK21" s="538"/>
      <c r="AL21" s="538"/>
      <c r="AM21" s="538"/>
      <c r="AN21" s="549"/>
      <c r="AO21" s="549"/>
      <c r="AP21" s="549"/>
      <c r="AQ21" s="549"/>
      <c r="AR21" s="549"/>
      <c r="AS21" s="549"/>
      <c r="AT21" s="549"/>
      <c r="AU21" s="549"/>
      <c r="AV21" s="549"/>
    </row>
    <row r="22" spans="1:48" ht="18" customHeight="1">
      <c r="A22" s="823"/>
      <c r="B22" s="850" t="s">
        <v>1180</v>
      </c>
      <c r="C22" s="166"/>
      <c r="D22" s="167"/>
      <c r="E22" s="167"/>
      <c r="F22" s="167"/>
      <c r="G22" s="167"/>
      <c r="H22" s="168"/>
      <c r="I22" s="168"/>
      <c r="J22" s="167"/>
      <c r="K22" s="167"/>
      <c r="L22" s="167"/>
      <c r="M22" s="167"/>
      <c r="N22" s="167"/>
      <c r="O22" s="168"/>
      <c r="P22" s="168"/>
      <c r="Q22" s="167"/>
      <c r="R22" s="167"/>
      <c r="S22" s="167"/>
      <c r="T22" s="168"/>
      <c r="U22" s="168"/>
      <c r="V22" s="168"/>
      <c r="W22" s="168"/>
      <c r="X22" s="167"/>
      <c r="Y22" s="167"/>
      <c r="Z22" s="167"/>
      <c r="AA22" s="167"/>
      <c r="AB22" s="168"/>
      <c r="AC22" s="168"/>
      <c r="AD22" s="167"/>
      <c r="AE22" s="167"/>
      <c r="AF22" s="167"/>
      <c r="AG22" s="169"/>
      <c r="AH22" s="2798" t="str">
        <f>IF(AI22="","","←")</f>
        <v/>
      </c>
      <c r="AI22" s="4122" t="str">
        <f>IF(C8="","",IF(COUNTA(C22:AG22)&gt;=1,"","成績考査もれ"))</f>
        <v/>
      </c>
      <c r="AJ22" s="4122"/>
      <c r="AK22" s="538"/>
      <c r="AL22" s="538"/>
      <c r="AM22" s="538"/>
      <c r="AN22" s="549"/>
      <c r="AO22" s="549"/>
      <c r="AP22" s="549"/>
      <c r="AQ22" s="549"/>
      <c r="AR22" s="549"/>
      <c r="AS22" s="549"/>
      <c r="AT22" s="549"/>
      <c r="AU22" s="549"/>
      <c r="AV22" s="549"/>
    </row>
    <row r="23" spans="1:48" ht="18" hidden="1" customHeight="1">
      <c r="A23" s="1276"/>
      <c r="B23" s="1505" t="s">
        <v>1526</v>
      </c>
      <c r="C23" s="1277"/>
      <c r="D23" s="1278"/>
      <c r="E23" s="1278"/>
      <c r="F23" s="1278"/>
      <c r="G23" s="1278"/>
      <c r="H23" s="1279"/>
      <c r="I23" s="1279"/>
      <c r="J23" s="1278"/>
      <c r="K23" s="1278"/>
      <c r="L23" s="1278"/>
      <c r="M23" s="1278"/>
      <c r="N23" s="1278"/>
      <c r="O23" s="1279"/>
      <c r="P23" s="1279"/>
      <c r="Q23" s="1278"/>
      <c r="R23" s="1278"/>
      <c r="S23" s="1278"/>
      <c r="T23" s="1279"/>
      <c r="U23" s="1279"/>
      <c r="V23" s="1279"/>
      <c r="W23" s="1279"/>
      <c r="X23" s="1278"/>
      <c r="Y23" s="1278"/>
      <c r="Z23" s="1278"/>
      <c r="AA23" s="1278"/>
      <c r="AB23" s="1279"/>
      <c r="AC23" s="1279"/>
      <c r="AD23" s="1278"/>
      <c r="AE23" s="1278"/>
      <c r="AF23" s="1278"/>
      <c r="AG23" s="1280"/>
      <c r="AH23" s="2798" t="str">
        <f ca="1">IF(AI23="","","←")</f>
        <v/>
      </c>
      <c r="AI23" s="4121" t="str">
        <f ca="1">機構処理!BI72</f>
        <v/>
      </c>
      <c r="AJ23" s="4121"/>
      <c r="AK23" s="549"/>
      <c r="AL23" s="549"/>
      <c r="AM23" s="549"/>
      <c r="AN23" s="549"/>
      <c r="AO23" s="549"/>
      <c r="AP23" s="549"/>
      <c r="AQ23" s="549"/>
      <c r="AR23" s="549"/>
      <c r="AS23" s="549"/>
      <c r="AT23" s="549"/>
      <c r="AU23" s="549"/>
      <c r="AV23" s="549"/>
    </row>
    <row r="24" spans="1:48" ht="18" customHeight="1">
      <c r="A24" s="823"/>
      <c r="B24" s="3557" t="s">
        <v>374</v>
      </c>
      <c r="C24" s="1284"/>
      <c r="D24" s="1282"/>
      <c r="E24" s="1282"/>
      <c r="F24" s="1288"/>
      <c r="G24" s="1282"/>
      <c r="H24" s="1282"/>
      <c r="I24" s="1282"/>
      <c r="J24" s="1282"/>
      <c r="K24" s="1282"/>
      <c r="L24" s="1282"/>
      <c r="M24" s="1282"/>
      <c r="N24" s="1282"/>
      <c r="O24" s="1282"/>
      <c r="P24" s="1282"/>
      <c r="Q24" s="1282"/>
      <c r="R24" s="1282"/>
      <c r="S24" s="1282"/>
      <c r="T24" s="1282"/>
      <c r="U24" s="1282"/>
      <c r="V24" s="1282"/>
      <c r="W24" s="1282"/>
      <c r="X24" s="1282"/>
      <c r="Y24" s="1282"/>
      <c r="Z24" s="1282"/>
      <c r="AA24" s="1282"/>
      <c r="AB24" s="1282"/>
      <c r="AC24" s="1282"/>
      <c r="AD24" s="1282"/>
      <c r="AE24" s="1282"/>
      <c r="AF24" s="1282"/>
      <c r="AG24" s="1287"/>
      <c r="AH24" s="2815">
        <v>1</v>
      </c>
      <c r="AI24" s="538"/>
      <c r="AJ24" s="538"/>
      <c r="AK24" s="538"/>
      <c r="AL24" s="538"/>
      <c r="AM24" s="828"/>
      <c r="AN24" s="549"/>
      <c r="AO24" s="549"/>
      <c r="AP24" s="549"/>
      <c r="AQ24" s="549"/>
      <c r="AR24" s="549"/>
      <c r="AS24" s="549"/>
      <c r="AT24" s="549"/>
      <c r="AU24" s="549"/>
      <c r="AV24" s="549"/>
    </row>
    <row r="25" spans="1:48" ht="18" hidden="1" customHeight="1">
      <c r="A25" s="823"/>
      <c r="B25" s="3558"/>
      <c r="C25" s="1283"/>
      <c r="D25" s="1293"/>
      <c r="E25" s="1293"/>
      <c r="F25" s="1293"/>
      <c r="G25" s="1293"/>
      <c r="H25" s="1293"/>
      <c r="I25" s="1293"/>
      <c r="J25" s="1293"/>
      <c r="K25" s="1293"/>
      <c r="L25" s="1295"/>
      <c r="M25" s="1295"/>
      <c r="N25" s="1293"/>
      <c r="O25" s="1293"/>
      <c r="P25" s="1293"/>
      <c r="Q25" s="1293"/>
      <c r="R25" s="1293"/>
      <c r="S25" s="1293"/>
      <c r="T25" s="1293"/>
      <c r="U25" s="1293"/>
      <c r="V25" s="1293"/>
      <c r="W25" s="1293"/>
      <c r="X25" s="1293"/>
      <c r="Y25" s="1293"/>
      <c r="Z25" s="1293"/>
      <c r="AA25" s="1293"/>
      <c r="AB25" s="1293"/>
      <c r="AC25" s="1293"/>
      <c r="AD25" s="1293"/>
      <c r="AE25" s="1293"/>
      <c r="AF25" s="1293"/>
      <c r="AG25" s="1286"/>
      <c r="AH25" s="2814">
        <v>2</v>
      </c>
      <c r="AI25" s="538"/>
      <c r="AJ25" s="538"/>
      <c r="AK25" s="538"/>
      <c r="AL25" s="538"/>
      <c r="AM25" s="538"/>
      <c r="AN25" s="549"/>
      <c r="AO25" s="549"/>
      <c r="AP25" s="549"/>
      <c r="AQ25" s="549"/>
      <c r="AR25" s="549"/>
      <c r="AS25" s="549"/>
      <c r="AT25" s="549"/>
      <c r="AU25" s="549"/>
      <c r="AV25" s="549"/>
    </row>
    <row r="26" spans="1:48" ht="18" hidden="1" customHeight="1">
      <c r="A26" s="849"/>
      <c r="B26" s="3558"/>
      <c r="C26" s="1283"/>
      <c r="D26" s="1293"/>
      <c r="E26" s="1293"/>
      <c r="F26" s="1293"/>
      <c r="G26" s="1293"/>
      <c r="H26" s="1293"/>
      <c r="I26" s="1293"/>
      <c r="J26" s="1293"/>
      <c r="K26" s="1293"/>
      <c r="L26" s="1295"/>
      <c r="M26" s="1295"/>
      <c r="N26" s="1293"/>
      <c r="O26" s="1293"/>
      <c r="P26" s="1293"/>
      <c r="Q26" s="1293"/>
      <c r="R26" s="1293"/>
      <c r="S26" s="1293"/>
      <c r="T26" s="1293"/>
      <c r="U26" s="1293"/>
      <c r="V26" s="1293"/>
      <c r="W26" s="1293"/>
      <c r="X26" s="1293"/>
      <c r="Y26" s="1293"/>
      <c r="Z26" s="1293"/>
      <c r="AA26" s="1293"/>
      <c r="AB26" s="1293"/>
      <c r="AC26" s="1293"/>
      <c r="AD26" s="1293"/>
      <c r="AE26" s="1293"/>
      <c r="AF26" s="1293"/>
      <c r="AG26" s="1286"/>
      <c r="AH26" s="2814">
        <v>3</v>
      </c>
      <c r="AI26" s="538"/>
      <c r="AJ26" s="538"/>
      <c r="AK26" s="538"/>
      <c r="AL26" s="538"/>
      <c r="AM26" s="538"/>
      <c r="AN26" s="549"/>
      <c r="AO26" s="549"/>
      <c r="AP26" s="549"/>
      <c r="AQ26" s="549"/>
      <c r="AR26" s="549"/>
      <c r="AS26" s="549"/>
      <c r="AT26" s="549"/>
      <c r="AU26" s="549"/>
      <c r="AV26" s="549"/>
    </row>
    <row r="27" spans="1:48" ht="18" customHeight="1">
      <c r="A27" s="12"/>
      <c r="B27" s="3559"/>
      <c r="C27" s="1294"/>
      <c r="D27" s="1285"/>
      <c r="E27" s="1285"/>
      <c r="F27" s="1285"/>
      <c r="G27" s="1285"/>
      <c r="H27" s="1285"/>
      <c r="I27" s="1285"/>
      <c r="J27" s="1285"/>
      <c r="K27" s="1285"/>
      <c r="L27" s="1285"/>
      <c r="M27" s="1285"/>
      <c r="N27" s="1285"/>
      <c r="O27" s="1285"/>
      <c r="P27" s="1285"/>
      <c r="Q27" s="1285"/>
      <c r="R27" s="1285"/>
      <c r="S27" s="1285"/>
      <c r="T27" s="1285"/>
      <c r="U27" s="1285"/>
      <c r="V27" s="1285"/>
      <c r="W27" s="1285"/>
      <c r="X27" s="1285"/>
      <c r="Y27" s="1285"/>
      <c r="Z27" s="1285"/>
      <c r="AA27" s="1285"/>
      <c r="AB27" s="1285"/>
      <c r="AC27" s="1285"/>
      <c r="AD27" s="1285"/>
      <c r="AE27" s="1285"/>
      <c r="AF27" s="1285"/>
      <c r="AG27" s="1292"/>
      <c r="AH27" s="2815">
        <v>4</v>
      </c>
      <c r="AI27" s="4117" t="str">
        <f>IF(C6="","","土日祝の訓練日数⇒")</f>
        <v/>
      </c>
      <c r="AJ27" s="4117"/>
      <c r="AK27" s="2793" t="str">
        <f>IF(C6="","",機構処理!BF29)</f>
        <v/>
      </c>
      <c r="AL27" s="2793" t="str">
        <f>IF(C6="","","日")</f>
        <v/>
      </c>
      <c r="AM27" s="835"/>
      <c r="AN27" s="549"/>
      <c r="AO27" s="549"/>
      <c r="AP27" s="549"/>
      <c r="AQ27" s="549"/>
      <c r="AR27" s="549"/>
      <c r="AS27" s="549"/>
      <c r="AT27" s="549"/>
      <c r="AU27" s="549"/>
      <c r="AV27" s="549"/>
    </row>
    <row r="28" spans="1:48" ht="14.25">
      <c r="A28" s="6"/>
      <c r="B28" s="537"/>
      <c r="C28" s="537" t="str">
        <f t="shared" ref="C28:AG28" si="4">IF(C31="","",IF(C31=訓練終了日,"修了日",""))</f>
        <v/>
      </c>
      <c r="D28" s="537" t="str">
        <f t="shared" si="4"/>
        <v/>
      </c>
      <c r="E28" s="537" t="str">
        <f t="shared" si="4"/>
        <v/>
      </c>
      <c r="F28" s="537" t="str">
        <f t="shared" si="4"/>
        <v/>
      </c>
      <c r="G28" s="537" t="str">
        <f t="shared" si="4"/>
        <v/>
      </c>
      <c r="H28" s="537" t="str">
        <f t="shared" si="4"/>
        <v/>
      </c>
      <c r="I28" s="537" t="str">
        <f t="shared" si="4"/>
        <v/>
      </c>
      <c r="J28" s="537" t="str">
        <f t="shared" si="4"/>
        <v/>
      </c>
      <c r="K28" s="537" t="str">
        <f t="shared" si="4"/>
        <v/>
      </c>
      <c r="L28" s="537" t="str">
        <f t="shared" si="4"/>
        <v/>
      </c>
      <c r="M28" s="537" t="str">
        <f t="shared" si="4"/>
        <v/>
      </c>
      <c r="N28" s="537" t="str">
        <f t="shared" si="4"/>
        <v/>
      </c>
      <c r="O28" s="537" t="str">
        <f t="shared" si="4"/>
        <v/>
      </c>
      <c r="P28" s="537" t="str">
        <f t="shared" si="4"/>
        <v/>
      </c>
      <c r="Q28" s="537" t="str">
        <f t="shared" si="4"/>
        <v/>
      </c>
      <c r="R28" s="537" t="str">
        <f t="shared" si="4"/>
        <v/>
      </c>
      <c r="S28" s="537" t="str">
        <f t="shared" si="4"/>
        <v/>
      </c>
      <c r="T28" s="537" t="str">
        <f t="shared" si="4"/>
        <v/>
      </c>
      <c r="U28" s="537" t="str">
        <f t="shared" si="4"/>
        <v/>
      </c>
      <c r="V28" s="537" t="str">
        <f t="shared" si="4"/>
        <v/>
      </c>
      <c r="W28" s="537" t="str">
        <f t="shared" si="4"/>
        <v/>
      </c>
      <c r="X28" s="537" t="str">
        <f t="shared" si="4"/>
        <v/>
      </c>
      <c r="Y28" s="537" t="str">
        <f t="shared" si="4"/>
        <v/>
      </c>
      <c r="Z28" s="537" t="str">
        <f t="shared" si="4"/>
        <v/>
      </c>
      <c r="AA28" s="537" t="str">
        <f t="shared" si="4"/>
        <v/>
      </c>
      <c r="AB28" s="537" t="str">
        <f t="shared" si="4"/>
        <v/>
      </c>
      <c r="AC28" s="537" t="str">
        <f t="shared" si="4"/>
        <v/>
      </c>
      <c r="AD28" s="537" t="str">
        <f t="shared" si="4"/>
        <v/>
      </c>
      <c r="AE28" s="537" t="str">
        <f t="shared" si="4"/>
        <v/>
      </c>
      <c r="AF28" s="537" t="str">
        <f t="shared" si="4"/>
        <v/>
      </c>
      <c r="AG28" s="537" t="str">
        <f t="shared" si="4"/>
        <v/>
      </c>
      <c r="AH28" s="2562"/>
      <c r="AI28" s="538"/>
      <c r="AJ28" s="538"/>
      <c r="AK28" s="538"/>
      <c r="AL28" s="538"/>
      <c r="AM28" s="538"/>
      <c r="AN28" s="549"/>
      <c r="AO28" s="549"/>
      <c r="AP28" s="549"/>
      <c r="AQ28" s="549"/>
      <c r="AR28" s="549"/>
      <c r="AS28" s="549"/>
      <c r="AT28" s="549"/>
      <c r="AU28" s="549"/>
      <c r="AV28" s="549"/>
    </row>
    <row r="29" spans="1:48" ht="18" customHeight="1">
      <c r="A29" s="481"/>
      <c r="B29" s="822" t="s">
        <v>289</v>
      </c>
      <c r="C29" s="478" t="str">
        <f>IFERROR(IF(EDATE(C6,1)&lt;=訓練終了日,EDATE(C6,1),""),"")</f>
        <v/>
      </c>
      <c r="D29" s="479" t="str">
        <f t="shared" ref="D29:AD29" si="5">IF(OR(C29="",C28="修了日"),"",C29+1)</f>
        <v/>
      </c>
      <c r="E29" s="479" t="str">
        <f t="shared" si="5"/>
        <v/>
      </c>
      <c r="F29" s="479" t="str">
        <f t="shared" si="5"/>
        <v/>
      </c>
      <c r="G29" s="479" t="str">
        <f t="shared" si="5"/>
        <v/>
      </c>
      <c r="H29" s="479" t="str">
        <f t="shared" si="5"/>
        <v/>
      </c>
      <c r="I29" s="479" t="str">
        <f t="shared" si="5"/>
        <v/>
      </c>
      <c r="J29" s="479" t="str">
        <f t="shared" si="5"/>
        <v/>
      </c>
      <c r="K29" s="479" t="str">
        <f t="shared" si="5"/>
        <v/>
      </c>
      <c r="L29" s="479" t="str">
        <f t="shared" si="5"/>
        <v/>
      </c>
      <c r="M29" s="479" t="str">
        <f t="shared" si="5"/>
        <v/>
      </c>
      <c r="N29" s="479" t="str">
        <f t="shared" si="5"/>
        <v/>
      </c>
      <c r="O29" s="479" t="str">
        <f t="shared" si="5"/>
        <v/>
      </c>
      <c r="P29" s="479" t="str">
        <f t="shared" si="5"/>
        <v/>
      </c>
      <c r="Q29" s="479" t="str">
        <f t="shared" si="5"/>
        <v/>
      </c>
      <c r="R29" s="479" t="str">
        <f t="shared" si="5"/>
        <v/>
      </c>
      <c r="S29" s="479" t="str">
        <f t="shared" si="5"/>
        <v/>
      </c>
      <c r="T29" s="479" t="str">
        <f t="shared" si="5"/>
        <v/>
      </c>
      <c r="U29" s="479" t="str">
        <f t="shared" si="5"/>
        <v/>
      </c>
      <c r="V29" s="479" t="str">
        <f t="shared" si="5"/>
        <v/>
      </c>
      <c r="W29" s="479" t="str">
        <f t="shared" si="5"/>
        <v/>
      </c>
      <c r="X29" s="479" t="str">
        <f t="shared" si="5"/>
        <v/>
      </c>
      <c r="Y29" s="479" t="str">
        <f t="shared" si="5"/>
        <v/>
      </c>
      <c r="Z29" s="479" t="str">
        <f t="shared" si="5"/>
        <v/>
      </c>
      <c r="AA29" s="479" t="str">
        <f t="shared" si="5"/>
        <v/>
      </c>
      <c r="AB29" s="479" t="str">
        <f t="shared" si="5"/>
        <v/>
      </c>
      <c r="AC29" s="479" t="str">
        <f t="shared" si="5"/>
        <v/>
      </c>
      <c r="AD29" s="479" t="str">
        <f t="shared" si="5"/>
        <v/>
      </c>
      <c r="AE29" s="479" t="str">
        <f>IF(OR(AD29="",AD28="修了日"),"",IF(AND(DAY(DATE(YEAR(C29),2,29))=29,MONTH(C29)=2),AD29+1,IF(MONTH(C29)=2,"",AD29+1)))</f>
        <v/>
      </c>
      <c r="AF29" s="479" t="str">
        <f>IF(OR(AE29="",AE28="修了日"),"",IF(MONTH(C29)=2,"",AE29+1))</f>
        <v/>
      </c>
      <c r="AG29" s="480" t="str">
        <f>IF(OR(AF29="",AF28="修了日"),"",IF(OR(MONTH(C29)=2,MONTH(C29)=4,MONTH(C29)=6,MONTH(C29)=9,MONTH(C29)=11),"",AF29+1))</f>
        <v/>
      </c>
      <c r="AH29" s="2562"/>
      <c r="AI29" s="538"/>
      <c r="AJ29" s="1685"/>
      <c r="AK29" s="538"/>
      <c r="AL29" s="538"/>
      <c r="AM29" s="538"/>
      <c r="AN29" s="1413"/>
      <c r="AO29" s="549"/>
      <c r="AP29" s="549"/>
      <c r="AQ29" s="549"/>
      <c r="AR29" s="549"/>
      <c r="AS29" s="549"/>
      <c r="AT29" s="549"/>
      <c r="AU29" s="549"/>
      <c r="AV29" s="549"/>
    </row>
    <row r="30" spans="1:48" ht="18" customHeight="1">
      <c r="A30" s="823"/>
      <c r="B30" s="822" t="s">
        <v>162</v>
      </c>
      <c r="C30" s="711" t="str">
        <f t="shared" ref="C30:AG31" si="6">IF(C29="","",+C29)</f>
        <v/>
      </c>
      <c r="D30" s="711" t="str">
        <f t="shared" si="6"/>
        <v/>
      </c>
      <c r="E30" s="711" t="str">
        <f t="shared" si="6"/>
        <v/>
      </c>
      <c r="F30" s="711" t="str">
        <f t="shared" si="6"/>
        <v/>
      </c>
      <c r="G30" s="711" t="str">
        <f t="shared" si="6"/>
        <v/>
      </c>
      <c r="H30" s="711" t="str">
        <f t="shared" si="6"/>
        <v/>
      </c>
      <c r="I30" s="711" t="str">
        <f t="shared" si="6"/>
        <v/>
      </c>
      <c r="J30" s="711" t="str">
        <f t="shared" si="6"/>
        <v/>
      </c>
      <c r="K30" s="711" t="str">
        <f t="shared" si="6"/>
        <v/>
      </c>
      <c r="L30" s="711" t="str">
        <f t="shared" si="6"/>
        <v/>
      </c>
      <c r="M30" s="711" t="str">
        <f t="shared" si="6"/>
        <v/>
      </c>
      <c r="N30" s="711" t="str">
        <f t="shared" si="6"/>
        <v/>
      </c>
      <c r="O30" s="711" t="str">
        <f t="shared" si="6"/>
        <v/>
      </c>
      <c r="P30" s="711" t="str">
        <f t="shared" si="6"/>
        <v/>
      </c>
      <c r="Q30" s="711" t="str">
        <f t="shared" si="6"/>
        <v/>
      </c>
      <c r="R30" s="711" t="str">
        <f t="shared" si="6"/>
        <v/>
      </c>
      <c r="S30" s="711" t="str">
        <f t="shared" si="6"/>
        <v/>
      </c>
      <c r="T30" s="711" t="str">
        <f t="shared" si="6"/>
        <v/>
      </c>
      <c r="U30" s="711" t="str">
        <f t="shared" si="6"/>
        <v/>
      </c>
      <c r="V30" s="711" t="str">
        <f t="shared" si="6"/>
        <v/>
      </c>
      <c r="W30" s="711" t="str">
        <f t="shared" si="6"/>
        <v/>
      </c>
      <c r="X30" s="711" t="str">
        <f t="shared" si="6"/>
        <v/>
      </c>
      <c r="Y30" s="711" t="str">
        <f t="shared" si="6"/>
        <v/>
      </c>
      <c r="Z30" s="711" t="str">
        <f t="shared" si="6"/>
        <v/>
      </c>
      <c r="AA30" s="711" t="str">
        <f t="shared" si="6"/>
        <v/>
      </c>
      <c r="AB30" s="711" t="str">
        <f>IF(AB29="","",+AB29)</f>
        <v/>
      </c>
      <c r="AC30" s="711" t="str">
        <f t="shared" si="6"/>
        <v/>
      </c>
      <c r="AD30" s="536" t="str">
        <f t="shared" si="6"/>
        <v/>
      </c>
      <c r="AE30" s="711" t="str">
        <f t="shared" si="6"/>
        <v/>
      </c>
      <c r="AF30" s="711" t="str">
        <f t="shared" si="6"/>
        <v/>
      </c>
      <c r="AG30" s="712" t="str">
        <f t="shared" si="6"/>
        <v/>
      </c>
      <c r="AH30" s="2562"/>
      <c r="AI30" s="538"/>
      <c r="AJ30" s="1685"/>
      <c r="AK30" s="538"/>
      <c r="AL30" s="538"/>
      <c r="AM30" s="538"/>
      <c r="AN30" s="549"/>
      <c r="AO30" s="549"/>
      <c r="AP30" s="549"/>
      <c r="AQ30" s="549"/>
      <c r="AR30" s="549"/>
      <c r="AS30" s="549"/>
      <c r="AT30" s="549"/>
      <c r="AU30" s="549"/>
      <c r="AV30" s="549"/>
    </row>
    <row r="31" spans="1:48" ht="18" customHeight="1">
      <c r="A31" s="823"/>
      <c r="B31" s="822" t="s">
        <v>241</v>
      </c>
      <c r="C31" s="5" t="str">
        <f t="shared" si="6"/>
        <v/>
      </c>
      <c r="D31" s="5" t="str">
        <f t="shared" si="6"/>
        <v/>
      </c>
      <c r="E31" s="5" t="str">
        <f t="shared" si="6"/>
        <v/>
      </c>
      <c r="F31" s="5" t="str">
        <f t="shared" si="6"/>
        <v/>
      </c>
      <c r="G31" s="5" t="str">
        <f t="shared" si="6"/>
        <v/>
      </c>
      <c r="H31" s="5" t="str">
        <f t="shared" si="6"/>
        <v/>
      </c>
      <c r="I31" s="5" t="str">
        <f t="shared" si="6"/>
        <v/>
      </c>
      <c r="J31" s="5" t="str">
        <f t="shared" si="6"/>
        <v/>
      </c>
      <c r="K31" s="5" t="str">
        <f t="shared" si="6"/>
        <v/>
      </c>
      <c r="L31" s="5" t="str">
        <f t="shared" si="6"/>
        <v/>
      </c>
      <c r="M31" s="5" t="str">
        <f t="shared" si="6"/>
        <v/>
      </c>
      <c r="N31" s="5" t="str">
        <f t="shared" si="6"/>
        <v/>
      </c>
      <c r="O31" s="5" t="str">
        <f t="shared" si="6"/>
        <v/>
      </c>
      <c r="P31" s="5" t="str">
        <f t="shared" si="6"/>
        <v/>
      </c>
      <c r="Q31" s="5" t="str">
        <f t="shared" si="6"/>
        <v/>
      </c>
      <c r="R31" s="5" t="str">
        <f t="shared" si="6"/>
        <v/>
      </c>
      <c r="S31" s="5" t="str">
        <f t="shared" si="6"/>
        <v/>
      </c>
      <c r="T31" s="5" t="str">
        <f t="shared" si="6"/>
        <v/>
      </c>
      <c r="U31" s="5" t="str">
        <f t="shared" si="6"/>
        <v/>
      </c>
      <c r="V31" s="5" t="str">
        <f t="shared" si="6"/>
        <v/>
      </c>
      <c r="W31" s="5" t="str">
        <f t="shared" si="6"/>
        <v/>
      </c>
      <c r="X31" s="5" t="str">
        <f t="shared" si="6"/>
        <v/>
      </c>
      <c r="Y31" s="5" t="str">
        <f t="shared" si="6"/>
        <v/>
      </c>
      <c r="Z31" s="5" t="str">
        <f t="shared" si="6"/>
        <v/>
      </c>
      <c r="AA31" s="5" t="str">
        <f t="shared" si="6"/>
        <v/>
      </c>
      <c r="AB31" s="5" t="str">
        <f t="shared" si="6"/>
        <v/>
      </c>
      <c r="AC31" s="5" t="str">
        <f t="shared" si="6"/>
        <v/>
      </c>
      <c r="AD31" s="5" t="str">
        <f t="shared" si="6"/>
        <v/>
      </c>
      <c r="AE31" s="5" t="str">
        <f t="shared" si="6"/>
        <v/>
      </c>
      <c r="AF31" s="5" t="str">
        <f t="shared" si="6"/>
        <v/>
      </c>
      <c r="AG31" s="477" t="str">
        <f t="shared" si="6"/>
        <v/>
      </c>
      <c r="AH31" s="2562"/>
      <c r="AI31" s="538"/>
      <c r="AJ31" s="538"/>
      <c r="AK31" s="538"/>
      <c r="AL31" s="538"/>
      <c r="AM31" s="538"/>
      <c r="AN31" s="549"/>
      <c r="AO31" s="549"/>
      <c r="AP31" s="549"/>
      <c r="AQ31" s="549"/>
      <c r="AR31" s="549"/>
      <c r="AS31" s="549"/>
      <c r="AT31" s="549"/>
      <c r="AU31" s="549"/>
      <c r="AV31" s="549"/>
    </row>
    <row r="32" spans="1:48" ht="18" customHeight="1">
      <c r="A32" s="4205" t="str">
        <f>IF(C29="","","２か月目")</f>
        <v/>
      </c>
      <c r="B32" s="11"/>
      <c r="C32" s="4206" t="str">
        <f t="shared" ref="C32:AG32" si="7">IF(C$31="","",IF(C$31=$K$150,"ハローワーク来所日①",""))</f>
        <v/>
      </c>
      <c r="D32" s="4130" t="str">
        <f t="shared" si="7"/>
        <v/>
      </c>
      <c r="E32" s="4130" t="str">
        <f t="shared" si="7"/>
        <v/>
      </c>
      <c r="F32" s="4130" t="str">
        <f t="shared" si="7"/>
        <v/>
      </c>
      <c r="G32" s="4130" t="str">
        <f t="shared" si="7"/>
        <v/>
      </c>
      <c r="H32" s="4130" t="str">
        <f t="shared" si="7"/>
        <v/>
      </c>
      <c r="I32" s="4130" t="str">
        <f t="shared" si="7"/>
        <v/>
      </c>
      <c r="J32" s="4130" t="str">
        <f t="shared" si="7"/>
        <v/>
      </c>
      <c r="K32" s="4130" t="str">
        <f t="shared" si="7"/>
        <v/>
      </c>
      <c r="L32" s="4130" t="str">
        <f t="shared" si="7"/>
        <v/>
      </c>
      <c r="M32" s="4130" t="str">
        <f t="shared" si="7"/>
        <v/>
      </c>
      <c r="N32" s="4130" t="str">
        <f t="shared" si="7"/>
        <v/>
      </c>
      <c r="O32" s="4130" t="str">
        <f t="shared" si="7"/>
        <v/>
      </c>
      <c r="P32" s="4130" t="str">
        <f t="shared" si="7"/>
        <v/>
      </c>
      <c r="Q32" s="4130" t="str">
        <f t="shared" si="7"/>
        <v/>
      </c>
      <c r="R32" s="4130" t="str">
        <f t="shared" si="7"/>
        <v/>
      </c>
      <c r="S32" s="4130" t="str">
        <f t="shared" si="7"/>
        <v/>
      </c>
      <c r="T32" s="4130" t="str">
        <f t="shared" si="7"/>
        <v/>
      </c>
      <c r="U32" s="4130" t="str">
        <f t="shared" si="7"/>
        <v/>
      </c>
      <c r="V32" s="4130" t="str">
        <f t="shared" si="7"/>
        <v/>
      </c>
      <c r="W32" s="4130" t="str">
        <f t="shared" si="7"/>
        <v/>
      </c>
      <c r="X32" s="4130" t="str">
        <f t="shared" si="7"/>
        <v/>
      </c>
      <c r="Y32" s="4130" t="str">
        <f t="shared" si="7"/>
        <v/>
      </c>
      <c r="Z32" s="4130" t="str">
        <f t="shared" si="7"/>
        <v/>
      </c>
      <c r="AA32" s="4130" t="str">
        <f t="shared" si="7"/>
        <v/>
      </c>
      <c r="AB32" s="4130" t="str">
        <f t="shared" si="7"/>
        <v/>
      </c>
      <c r="AC32" s="4130" t="str">
        <f t="shared" si="7"/>
        <v/>
      </c>
      <c r="AD32" s="4130" t="str">
        <f t="shared" si="7"/>
        <v/>
      </c>
      <c r="AE32" s="4130" t="str">
        <f t="shared" si="7"/>
        <v/>
      </c>
      <c r="AF32" s="4130" t="str">
        <f t="shared" si="7"/>
        <v/>
      </c>
      <c r="AG32" s="4133" t="str">
        <f t="shared" si="7"/>
        <v/>
      </c>
      <c r="AH32" s="2814">
        <v>1</v>
      </c>
      <c r="AI32" s="538"/>
      <c r="AJ32" s="538"/>
      <c r="AK32" s="538"/>
      <c r="AL32" s="538"/>
      <c r="AM32" s="538"/>
      <c r="AN32" s="549"/>
      <c r="AO32" s="549"/>
      <c r="AP32" s="549"/>
      <c r="AQ32" s="549"/>
      <c r="AR32" s="549"/>
      <c r="AS32" s="549"/>
      <c r="AT32" s="549"/>
      <c r="AU32" s="549"/>
      <c r="AV32" s="549"/>
    </row>
    <row r="33" spans="1:48" ht="18" customHeight="1">
      <c r="A33" s="4212"/>
      <c r="B33" s="11"/>
      <c r="C33" s="4207"/>
      <c r="D33" s="4131"/>
      <c r="E33" s="4131"/>
      <c r="F33" s="4131"/>
      <c r="G33" s="4131"/>
      <c r="H33" s="4131"/>
      <c r="I33" s="4131"/>
      <c r="J33" s="4131"/>
      <c r="K33" s="4131"/>
      <c r="L33" s="4131"/>
      <c r="M33" s="4131"/>
      <c r="N33" s="4131"/>
      <c r="O33" s="4131"/>
      <c r="P33" s="4131"/>
      <c r="Q33" s="4131"/>
      <c r="R33" s="4131"/>
      <c r="S33" s="4131"/>
      <c r="T33" s="4131"/>
      <c r="U33" s="4131"/>
      <c r="V33" s="4131"/>
      <c r="W33" s="4131"/>
      <c r="X33" s="4131"/>
      <c r="Y33" s="4131"/>
      <c r="Z33" s="4131"/>
      <c r="AA33" s="4131"/>
      <c r="AB33" s="4131"/>
      <c r="AC33" s="4131"/>
      <c r="AD33" s="4131"/>
      <c r="AE33" s="4131"/>
      <c r="AF33" s="4131"/>
      <c r="AG33" s="4134"/>
      <c r="AH33" s="2814">
        <v>2</v>
      </c>
      <c r="AI33" s="538"/>
      <c r="AJ33" s="538"/>
      <c r="AK33" s="538"/>
      <c r="AL33" s="538"/>
      <c r="AM33" s="538"/>
      <c r="AN33" s="549"/>
      <c r="AO33" s="549"/>
      <c r="AP33" s="549"/>
      <c r="AQ33" s="549"/>
      <c r="AR33" s="549"/>
      <c r="AS33" s="549"/>
      <c r="AT33" s="549"/>
      <c r="AU33" s="549"/>
      <c r="AV33" s="549"/>
    </row>
    <row r="34" spans="1:48" ht="18" customHeight="1">
      <c r="A34" s="4212"/>
      <c r="B34" s="11" t="s">
        <v>242</v>
      </c>
      <c r="C34" s="4207"/>
      <c r="D34" s="4131"/>
      <c r="E34" s="4131"/>
      <c r="F34" s="4131"/>
      <c r="G34" s="4131"/>
      <c r="H34" s="4131"/>
      <c r="I34" s="4131"/>
      <c r="J34" s="4131"/>
      <c r="K34" s="4131"/>
      <c r="L34" s="4131"/>
      <c r="M34" s="4131"/>
      <c r="N34" s="4131"/>
      <c r="O34" s="4131"/>
      <c r="P34" s="4131"/>
      <c r="Q34" s="4131"/>
      <c r="R34" s="4131"/>
      <c r="S34" s="4131"/>
      <c r="T34" s="4131"/>
      <c r="U34" s="4131"/>
      <c r="V34" s="4131"/>
      <c r="W34" s="4131"/>
      <c r="X34" s="4131"/>
      <c r="Y34" s="4131"/>
      <c r="Z34" s="4131"/>
      <c r="AA34" s="4131"/>
      <c r="AB34" s="4131"/>
      <c r="AC34" s="4131"/>
      <c r="AD34" s="4131"/>
      <c r="AE34" s="4131"/>
      <c r="AF34" s="4131"/>
      <c r="AG34" s="4134"/>
      <c r="AH34" s="2814">
        <v>3</v>
      </c>
      <c r="AI34" s="538"/>
      <c r="AJ34" s="538"/>
      <c r="AK34" s="538"/>
      <c r="AL34" s="538"/>
      <c r="AM34" s="538"/>
      <c r="AN34" s="549"/>
      <c r="AO34" s="549"/>
      <c r="AP34" s="549"/>
      <c r="AQ34" s="549"/>
      <c r="AR34" s="549"/>
      <c r="AS34" s="549"/>
      <c r="AT34" s="549"/>
      <c r="AU34" s="549"/>
      <c r="AV34" s="549"/>
    </row>
    <row r="35" spans="1:48" ht="18" customHeight="1">
      <c r="A35" s="4212"/>
      <c r="B35" s="11"/>
      <c r="C35" s="4207"/>
      <c r="D35" s="4131"/>
      <c r="E35" s="4131"/>
      <c r="F35" s="4131"/>
      <c r="G35" s="4131"/>
      <c r="H35" s="4131"/>
      <c r="I35" s="4131"/>
      <c r="J35" s="4131"/>
      <c r="K35" s="4131"/>
      <c r="L35" s="4131"/>
      <c r="M35" s="4131"/>
      <c r="N35" s="4131"/>
      <c r="O35" s="4131"/>
      <c r="P35" s="4131"/>
      <c r="Q35" s="4131"/>
      <c r="R35" s="4131"/>
      <c r="S35" s="4131"/>
      <c r="T35" s="4131"/>
      <c r="U35" s="4131"/>
      <c r="V35" s="4131"/>
      <c r="W35" s="4131"/>
      <c r="X35" s="4131"/>
      <c r="Y35" s="4131"/>
      <c r="Z35" s="4131"/>
      <c r="AA35" s="4131"/>
      <c r="AB35" s="4131"/>
      <c r="AC35" s="4131"/>
      <c r="AD35" s="4131"/>
      <c r="AE35" s="4131"/>
      <c r="AF35" s="4131"/>
      <c r="AG35" s="4134"/>
      <c r="AH35" s="2814">
        <v>4</v>
      </c>
      <c r="AI35" s="538"/>
      <c r="AJ35" s="538"/>
      <c r="AK35" s="538"/>
      <c r="AL35" s="538"/>
      <c r="AM35" s="538"/>
      <c r="AN35" s="549"/>
      <c r="AO35" s="549"/>
      <c r="AP35" s="549"/>
      <c r="AQ35" s="549"/>
      <c r="AR35" s="549"/>
      <c r="AS35" s="549"/>
      <c r="AT35" s="549"/>
      <c r="AU35" s="549"/>
      <c r="AV35" s="549"/>
    </row>
    <row r="36" spans="1:48" ht="18" customHeight="1">
      <c r="A36" s="4212"/>
      <c r="B36" s="11" t="s">
        <v>243</v>
      </c>
      <c r="C36" s="4207"/>
      <c r="D36" s="4131"/>
      <c r="E36" s="4131"/>
      <c r="F36" s="4131"/>
      <c r="G36" s="4131"/>
      <c r="H36" s="4131"/>
      <c r="I36" s="4131"/>
      <c r="J36" s="4131"/>
      <c r="K36" s="4131"/>
      <c r="L36" s="4131"/>
      <c r="M36" s="4131"/>
      <c r="N36" s="4131"/>
      <c r="O36" s="4131"/>
      <c r="P36" s="4131"/>
      <c r="Q36" s="4131"/>
      <c r="R36" s="4131"/>
      <c r="S36" s="4131"/>
      <c r="T36" s="4131"/>
      <c r="U36" s="4131"/>
      <c r="V36" s="4131"/>
      <c r="W36" s="4131"/>
      <c r="X36" s="4131"/>
      <c r="Y36" s="4131"/>
      <c r="Z36" s="4131"/>
      <c r="AA36" s="4131"/>
      <c r="AB36" s="4131"/>
      <c r="AC36" s="4131"/>
      <c r="AD36" s="4131"/>
      <c r="AE36" s="4131"/>
      <c r="AF36" s="4131"/>
      <c r="AG36" s="4134"/>
      <c r="AH36" s="2814">
        <v>5</v>
      </c>
      <c r="AI36" s="538"/>
      <c r="AJ36" s="538"/>
      <c r="AK36" s="538"/>
      <c r="AL36" s="538"/>
      <c r="AM36" s="538"/>
      <c r="AN36" s="549"/>
      <c r="AO36" s="549"/>
      <c r="AP36" s="549"/>
      <c r="AQ36" s="549"/>
      <c r="AR36" s="549"/>
      <c r="AS36" s="549"/>
      <c r="AT36" s="549"/>
      <c r="AU36" s="549"/>
      <c r="AV36" s="549"/>
    </row>
    <row r="37" spans="1:48" ht="18" customHeight="1">
      <c r="A37" s="4212"/>
      <c r="B37" s="11"/>
      <c r="C37" s="4207"/>
      <c r="D37" s="4131"/>
      <c r="E37" s="4131"/>
      <c r="F37" s="4131"/>
      <c r="G37" s="4131"/>
      <c r="H37" s="4131"/>
      <c r="I37" s="4131"/>
      <c r="J37" s="4131"/>
      <c r="K37" s="4131"/>
      <c r="L37" s="4131"/>
      <c r="M37" s="4131"/>
      <c r="N37" s="4131"/>
      <c r="O37" s="4131"/>
      <c r="P37" s="4131"/>
      <c r="Q37" s="4131"/>
      <c r="R37" s="4131"/>
      <c r="S37" s="4131"/>
      <c r="T37" s="4131"/>
      <c r="U37" s="4131"/>
      <c r="V37" s="4131"/>
      <c r="W37" s="4131"/>
      <c r="X37" s="4131"/>
      <c r="Y37" s="4131"/>
      <c r="Z37" s="4131"/>
      <c r="AA37" s="4131"/>
      <c r="AB37" s="4131"/>
      <c r="AC37" s="4131"/>
      <c r="AD37" s="4131"/>
      <c r="AE37" s="4131"/>
      <c r="AF37" s="4131"/>
      <c r="AG37" s="4134"/>
      <c r="AH37" s="2815">
        <v>6</v>
      </c>
      <c r="AI37" s="538"/>
      <c r="AJ37" s="538"/>
      <c r="AK37" s="538"/>
      <c r="AL37" s="538"/>
      <c r="AM37" s="538"/>
      <c r="AN37" s="549"/>
      <c r="AO37" s="549"/>
      <c r="AP37" s="549"/>
      <c r="AQ37" s="549"/>
      <c r="AR37" s="549"/>
      <c r="AS37" s="549"/>
      <c r="AT37" s="549"/>
      <c r="AU37" s="549"/>
      <c r="AV37" s="549"/>
    </row>
    <row r="38" spans="1:48" ht="18" hidden="1" customHeight="1">
      <c r="A38" s="4212"/>
      <c r="B38" s="11"/>
      <c r="C38" s="4207"/>
      <c r="D38" s="4131"/>
      <c r="E38" s="4131"/>
      <c r="F38" s="4131"/>
      <c r="G38" s="4131"/>
      <c r="H38" s="4131"/>
      <c r="I38" s="4131"/>
      <c r="J38" s="4131"/>
      <c r="K38" s="4131"/>
      <c r="L38" s="4131"/>
      <c r="M38" s="4131"/>
      <c r="N38" s="4131"/>
      <c r="O38" s="4131"/>
      <c r="P38" s="4131"/>
      <c r="Q38" s="4131"/>
      <c r="R38" s="4131"/>
      <c r="S38" s="4131"/>
      <c r="T38" s="4131"/>
      <c r="U38" s="4131"/>
      <c r="V38" s="4131"/>
      <c r="W38" s="4131"/>
      <c r="X38" s="4131"/>
      <c r="Y38" s="4131"/>
      <c r="Z38" s="4131"/>
      <c r="AA38" s="4131"/>
      <c r="AB38" s="4131"/>
      <c r="AC38" s="4131"/>
      <c r="AD38" s="4131"/>
      <c r="AE38" s="4131"/>
      <c r="AF38" s="4131"/>
      <c r="AG38" s="4134"/>
      <c r="AH38" s="2816">
        <v>7</v>
      </c>
      <c r="AI38" s="538"/>
      <c r="AJ38" s="538"/>
      <c r="AK38" s="538"/>
      <c r="AL38" s="538"/>
      <c r="AM38" s="538"/>
      <c r="AN38" s="549"/>
      <c r="AO38" s="549"/>
      <c r="AP38" s="549"/>
      <c r="AQ38" s="549"/>
      <c r="AR38" s="549"/>
      <c r="AS38" s="549"/>
      <c r="AT38" s="549"/>
      <c r="AU38" s="549"/>
      <c r="AV38" s="549"/>
    </row>
    <row r="39" spans="1:48" ht="18" customHeight="1">
      <c r="A39" s="4212"/>
      <c r="B39" s="11" t="s">
        <v>244</v>
      </c>
      <c r="C39" s="4207"/>
      <c r="D39" s="4131"/>
      <c r="E39" s="4131"/>
      <c r="F39" s="4131"/>
      <c r="G39" s="4131"/>
      <c r="H39" s="4131"/>
      <c r="I39" s="4131"/>
      <c r="J39" s="4131"/>
      <c r="K39" s="4131"/>
      <c r="L39" s="4131"/>
      <c r="M39" s="4131"/>
      <c r="N39" s="4131"/>
      <c r="O39" s="4131"/>
      <c r="P39" s="4131"/>
      <c r="Q39" s="4131"/>
      <c r="R39" s="4131"/>
      <c r="S39" s="4131"/>
      <c r="T39" s="4131"/>
      <c r="U39" s="4131"/>
      <c r="V39" s="4131"/>
      <c r="W39" s="4131"/>
      <c r="X39" s="4131"/>
      <c r="Y39" s="4131"/>
      <c r="Z39" s="4131"/>
      <c r="AA39" s="4131"/>
      <c r="AB39" s="4131"/>
      <c r="AC39" s="4131"/>
      <c r="AD39" s="4131"/>
      <c r="AE39" s="4131"/>
      <c r="AF39" s="4131"/>
      <c r="AG39" s="4134"/>
      <c r="AH39" s="2815">
        <v>8</v>
      </c>
      <c r="AI39" s="538"/>
      <c r="AJ39" s="538"/>
      <c r="AK39" s="538"/>
      <c r="AL39" s="538"/>
      <c r="AM39" s="538"/>
      <c r="AN39" s="549"/>
      <c r="AO39" s="549"/>
      <c r="AP39" s="549"/>
      <c r="AQ39" s="549"/>
      <c r="AR39" s="549"/>
      <c r="AS39" s="549"/>
      <c r="AT39" s="549"/>
      <c r="AU39" s="549"/>
      <c r="AV39" s="549"/>
    </row>
    <row r="40" spans="1:48" ht="18" customHeight="1">
      <c r="A40" s="4212"/>
      <c r="B40" s="11"/>
      <c r="C40" s="4207"/>
      <c r="D40" s="4131"/>
      <c r="E40" s="4131"/>
      <c r="F40" s="4131"/>
      <c r="G40" s="4131"/>
      <c r="H40" s="4131"/>
      <c r="I40" s="4131"/>
      <c r="J40" s="4131"/>
      <c r="K40" s="4131"/>
      <c r="L40" s="4131"/>
      <c r="M40" s="4131"/>
      <c r="N40" s="4131"/>
      <c r="O40" s="4131"/>
      <c r="P40" s="4131"/>
      <c r="Q40" s="4131"/>
      <c r="R40" s="4131"/>
      <c r="S40" s="4131"/>
      <c r="T40" s="4131"/>
      <c r="U40" s="4131"/>
      <c r="V40" s="4131"/>
      <c r="W40" s="4131"/>
      <c r="X40" s="4131"/>
      <c r="Y40" s="4131"/>
      <c r="Z40" s="4131"/>
      <c r="AA40" s="4131"/>
      <c r="AB40" s="4131"/>
      <c r="AC40" s="4131"/>
      <c r="AD40" s="4131"/>
      <c r="AE40" s="4131"/>
      <c r="AF40" s="4131"/>
      <c r="AG40" s="4134"/>
      <c r="AH40" s="2814">
        <v>9</v>
      </c>
      <c r="AI40" s="538"/>
      <c r="AJ40" s="538"/>
      <c r="AK40" s="538"/>
      <c r="AL40" s="538"/>
      <c r="AM40" s="538"/>
      <c r="AN40" s="549"/>
      <c r="AO40" s="549"/>
      <c r="AP40" s="549"/>
      <c r="AQ40" s="549"/>
      <c r="AR40" s="549"/>
      <c r="AS40" s="549"/>
      <c r="AT40" s="549"/>
      <c r="AU40" s="549"/>
      <c r="AV40" s="549"/>
    </row>
    <row r="41" spans="1:48" ht="18" customHeight="1">
      <c r="A41" s="4212"/>
      <c r="B41" s="11" t="s">
        <v>245</v>
      </c>
      <c r="C41" s="4207"/>
      <c r="D41" s="4131"/>
      <c r="E41" s="4131"/>
      <c r="F41" s="4131"/>
      <c r="G41" s="4131"/>
      <c r="H41" s="4131"/>
      <c r="I41" s="4131"/>
      <c r="J41" s="4131"/>
      <c r="K41" s="4131"/>
      <c r="L41" s="4131"/>
      <c r="M41" s="4131"/>
      <c r="N41" s="4131"/>
      <c r="O41" s="4131"/>
      <c r="P41" s="4131"/>
      <c r="Q41" s="4131"/>
      <c r="R41" s="4131"/>
      <c r="S41" s="4131"/>
      <c r="T41" s="4131"/>
      <c r="U41" s="4131"/>
      <c r="V41" s="4131"/>
      <c r="W41" s="4131"/>
      <c r="X41" s="4131"/>
      <c r="Y41" s="4131"/>
      <c r="Z41" s="4131"/>
      <c r="AA41" s="4131"/>
      <c r="AB41" s="4131"/>
      <c r="AC41" s="4131"/>
      <c r="AD41" s="4131"/>
      <c r="AE41" s="4131"/>
      <c r="AF41" s="4131"/>
      <c r="AG41" s="4134"/>
      <c r="AH41" s="2814">
        <v>10</v>
      </c>
      <c r="AI41" s="538"/>
      <c r="AJ41" s="538"/>
      <c r="AK41" s="538"/>
      <c r="AL41" s="538"/>
      <c r="AM41" s="538"/>
      <c r="AN41" s="549"/>
      <c r="AO41" s="549"/>
      <c r="AP41" s="549"/>
      <c r="AQ41" s="549"/>
      <c r="AR41" s="549"/>
      <c r="AS41" s="549"/>
      <c r="AT41" s="549"/>
      <c r="AU41" s="549"/>
      <c r="AV41" s="549"/>
    </row>
    <row r="42" spans="1:48" ht="18" customHeight="1">
      <c r="A42" s="4212"/>
      <c r="B42" s="11"/>
      <c r="C42" s="4207"/>
      <c r="D42" s="4131"/>
      <c r="E42" s="4131"/>
      <c r="F42" s="4131"/>
      <c r="G42" s="4131"/>
      <c r="H42" s="4131"/>
      <c r="I42" s="4131"/>
      <c r="J42" s="4131"/>
      <c r="K42" s="4131"/>
      <c r="L42" s="4131"/>
      <c r="M42" s="4131"/>
      <c r="N42" s="4131"/>
      <c r="O42" s="4131"/>
      <c r="P42" s="4131"/>
      <c r="Q42" s="4131"/>
      <c r="R42" s="4131"/>
      <c r="S42" s="4131"/>
      <c r="T42" s="4131"/>
      <c r="U42" s="4131"/>
      <c r="V42" s="4131"/>
      <c r="W42" s="4131"/>
      <c r="X42" s="4131"/>
      <c r="Y42" s="4131"/>
      <c r="Z42" s="4131"/>
      <c r="AA42" s="4131"/>
      <c r="AB42" s="4131"/>
      <c r="AC42" s="4131"/>
      <c r="AD42" s="4131"/>
      <c r="AE42" s="4131"/>
      <c r="AF42" s="4131"/>
      <c r="AG42" s="4134"/>
      <c r="AH42" s="2814">
        <v>11</v>
      </c>
      <c r="AI42" s="538"/>
      <c r="AJ42" s="538"/>
      <c r="AK42" s="538"/>
      <c r="AL42" s="538"/>
      <c r="AM42" s="538"/>
      <c r="AN42" s="549"/>
      <c r="AO42" s="549"/>
      <c r="AP42" s="549"/>
      <c r="AQ42" s="549"/>
      <c r="AR42" s="549"/>
      <c r="AS42" s="549"/>
      <c r="AT42" s="549"/>
      <c r="AU42" s="549"/>
      <c r="AV42" s="549"/>
    </row>
    <row r="43" spans="1:48" ht="18" customHeight="1">
      <c r="A43" s="4212"/>
      <c r="B43" s="11"/>
      <c r="C43" s="4208"/>
      <c r="D43" s="4132"/>
      <c r="E43" s="4132"/>
      <c r="F43" s="4132"/>
      <c r="G43" s="4132"/>
      <c r="H43" s="4132"/>
      <c r="I43" s="4132"/>
      <c r="J43" s="4132"/>
      <c r="K43" s="4132"/>
      <c r="L43" s="4132"/>
      <c r="M43" s="4132"/>
      <c r="N43" s="4132"/>
      <c r="O43" s="4132"/>
      <c r="P43" s="4132"/>
      <c r="Q43" s="4132"/>
      <c r="R43" s="4132"/>
      <c r="S43" s="4132"/>
      <c r="T43" s="4132"/>
      <c r="U43" s="4132"/>
      <c r="V43" s="4132"/>
      <c r="W43" s="4132"/>
      <c r="X43" s="4132"/>
      <c r="Y43" s="4132"/>
      <c r="Z43" s="4132"/>
      <c r="AA43" s="4132"/>
      <c r="AB43" s="4132"/>
      <c r="AC43" s="4132"/>
      <c r="AD43" s="4132"/>
      <c r="AE43" s="4132"/>
      <c r="AF43" s="4132"/>
      <c r="AG43" s="4135"/>
      <c r="AH43" s="2814">
        <v>12</v>
      </c>
      <c r="AI43" s="538"/>
      <c r="AJ43" s="538"/>
      <c r="AK43" s="538"/>
      <c r="AL43" s="538"/>
      <c r="AM43" s="538"/>
      <c r="AN43" s="549"/>
      <c r="AO43" s="549"/>
      <c r="AP43" s="549"/>
      <c r="AQ43" s="549"/>
      <c r="AR43" s="549"/>
      <c r="AS43" s="549"/>
      <c r="AT43" s="549"/>
      <c r="AU43" s="549"/>
      <c r="AV43" s="549"/>
    </row>
    <row r="44" spans="1:48" ht="20.100000000000001" customHeight="1">
      <c r="A44" s="2088"/>
      <c r="B44" s="2141" t="s">
        <v>2055</v>
      </c>
      <c r="C44" s="166"/>
      <c r="D44" s="167"/>
      <c r="E44" s="167"/>
      <c r="F44" s="167"/>
      <c r="G44" s="167"/>
      <c r="H44" s="167"/>
      <c r="I44" s="167"/>
      <c r="J44" s="167"/>
      <c r="K44" s="167"/>
      <c r="L44" s="167"/>
      <c r="M44" s="167"/>
      <c r="N44" s="167"/>
      <c r="O44" s="2094"/>
      <c r="P44" s="2094"/>
      <c r="Q44" s="2094"/>
      <c r="R44" s="2094"/>
      <c r="S44" s="2094"/>
      <c r="T44" s="2094"/>
      <c r="U44" s="2094"/>
      <c r="V44" s="2094"/>
      <c r="W44" s="2094"/>
      <c r="X44" s="2094"/>
      <c r="Y44" s="2094"/>
      <c r="Z44" s="2094"/>
      <c r="AA44" s="2094"/>
      <c r="AB44" s="2094"/>
      <c r="AC44" s="2094"/>
      <c r="AD44" s="2094"/>
      <c r="AE44" s="2094"/>
      <c r="AF44" s="2094"/>
      <c r="AG44" s="2095"/>
      <c r="AH44" s="2580"/>
      <c r="AI44" s="2799">
        <f>COUNTIF(C44:AG44,"○")</f>
        <v>0</v>
      </c>
      <c r="AJ44" s="2800" t="s">
        <v>2055</v>
      </c>
      <c r="AK44" s="538"/>
      <c r="AL44" s="538"/>
      <c r="AM44" s="538"/>
      <c r="AN44" s="549"/>
      <c r="AO44" s="549"/>
      <c r="AP44" s="549"/>
      <c r="AQ44" s="549"/>
      <c r="AR44" s="549"/>
      <c r="AS44" s="549"/>
      <c r="AT44" s="549"/>
      <c r="AU44" s="549"/>
      <c r="AV44" s="549"/>
    </row>
    <row r="45" spans="1:48" ht="18" customHeight="1">
      <c r="A45" s="823"/>
      <c r="B45" s="850" t="s">
        <v>1180</v>
      </c>
      <c r="C45" s="166"/>
      <c r="D45" s="167"/>
      <c r="E45" s="167"/>
      <c r="F45" s="167"/>
      <c r="G45" s="167"/>
      <c r="H45" s="168"/>
      <c r="I45" s="168"/>
      <c r="J45" s="167"/>
      <c r="K45" s="167"/>
      <c r="L45" s="167"/>
      <c r="M45" s="167"/>
      <c r="N45" s="167"/>
      <c r="O45" s="168"/>
      <c r="P45" s="168"/>
      <c r="Q45" s="167"/>
      <c r="R45" s="167"/>
      <c r="S45" s="167"/>
      <c r="T45" s="168"/>
      <c r="U45" s="168"/>
      <c r="V45" s="168"/>
      <c r="W45" s="168"/>
      <c r="X45" s="167"/>
      <c r="Y45" s="167"/>
      <c r="Z45" s="167"/>
      <c r="AA45" s="167"/>
      <c r="AB45" s="168"/>
      <c r="AC45" s="168"/>
      <c r="AD45" s="167"/>
      <c r="AE45" s="167"/>
      <c r="AF45" s="167"/>
      <c r="AG45" s="169"/>
      <c r="AH45" s="2798" t="str">
        <f>IF(AI45="","","←")</f>
        <v/>
      </c>
      <c r="AI45" s="4122" t="str">
        <f>IF(C31="","",IF(COUNTA(C45:AG45)&gt;=1,"","成績考査もれ"))</f>
        <v/>
      </c>
      <c r="AJ45" s="4122"/>
      <c r="AK45" s="540"/>
      <c r="AL45" s="540"/>
      <c r="AM45" s="540"/>
      <c r="AN45" s="924"/>
      <c r="AO45" s="924"/>
      <c r="AP45" s="549"/>
      <c r="AQ45" s="549"/>
      <c r="AR45" s="549"/>
      <c r="AS45" s="549"/>
      <c r="AT45" s="549"/>
      <c r="AU45" s="549"/>
      <c r="AV45" s="549"/>
    </row>
    <row r="46" spans="1:48" ht="18" hidden="1" customHeight="1">
      <c r="A46" s="1276"/>
      <c r="B46" s="1505" t="s">
        <v>1526</v>
      </c>
      <c r="C46" s="1277"/>
      <c r="D46" s="1278"/>
      <c r="E46" s="1278"/>
      <c r="F46" s="1278"/>
      <c r="G46" s="1278"/>
      <c r="H46" s="1279"/>
      <c r="I46" s="1279"/>
      <c r="J46" s="1278"/>
      <c r="K46" s="1278"/>
      <c r="L46" s="1278"/>
      <c r="M46" s="1278"/>
      <c r="N46" s="1278"/>
      <c r="O46" s="1279"/>
      <c r="P46" s="1279"/>
      <c r="Q46" s="1278"/>
      <c r="R46" s="1278"/>
      <c r="S46" s="1278"/>
      <c r="T46" s="1279"/>
      <c r="U46" s="1279"/>
      <c r="V46" s="1279"/>
      <c r="W46" s="1279"/>
      <c r="X46" s="1278"/>
      <c r="Y46" s="1278"/>
      <c r="Z46" s="1278"/>
      <c r="AA46" s="1278"/>
      <c r="AB46" s="1279"/>
      <c r="AC46" s="1279"/>
      <c r="AD46" s="1278"/>
      <c r="AE46" s="1278"/>
      <c r="AF46" s="1278"/>
      <c r="AG46" s="1280"/>
      <c r="AH46" s="2798" t="str">
        <f ca="1">IF(AI46="","","←")</f>
        <v/>
      </c>
      <c r="AI46" s="4121" t="str">
        <f ca="1">機構処理!BI77</f>
        <v/>
      </c>
      <c r="AJ46" s="4121"/>
      <c r="AK46" s="895"/>
      <c r="AL46" s="895"/>
      <c r="AM46" s="895"/>
      <c r="AN46" s="895"/>
      <c r="AO46" s="895"/>
      <c r="AP46" s="549"/>
      <c r="AQ46" s="549"/>
      <c r="AR46" s="549"/>
      <c r="AS46" s="549"/>
      <c r="AT46" s="549"/>
      <c r="AU46" s="549"/>
      <c r="AV46" s="549"/>
    </row>
    <row r="47" spans="1:48" ht="18" customHeight="1">
      <c r="A47" s="823"/>
      <c r="B47" s="3557" t="s">
        <v>374</v>
      </c>
      <c r="C47" s="1284"/>
      <c r="D47" s="1282"/>
      <c r="E47" s="1282"/>
      <c r="F47" s="1282"/>
      <c r="G47" s="1282"/>
      <c r="H47" s="1282"/>
      <c r="I47" s="1282"/>
      <c r="J47" s="1282"/>
      <c r="K47" s="1282"/>
      <c r="L47" s="1282"/>
      <c r="M47" s="1282"/>
      <c r="N47" s="1282"/>
      <c r="O47" s="1282"/>
      <c r="P47" s="1282"/>
      <c r="Q47" s="1282"/>
      <c r="R47" s="1282"/>
      <c r="S47" s="1282"/>
      <c r="T47" s="1282"/>
      <c r="U47" s="1282"/>
      <c r="V47" s="1282"/>
      <c r="W47" s="1282"/>
      <c r="X47" s="1282"/>
      <c r="Y47" s="1282"/>
      <c r="Z47" s="1282"/>
      <c r="AA47" s="1282"/>
      <c r="AB47" s="1282"/>
      <c r="AC47" s="1282"/>
      <c r="AD47" s="1282"/>
      <c r="AE47" s="1282"/>
      <c r="AF47" s="1282"/>
      <c r="AG47" s="1287"/>
      <c r="AH47" s="2815">
        <v>1</v>
      </c>
      <c r="AI47" s="540"/>
      <c r="AJ47" s="540"/>
      <c r="AK47" s="540"/>
      <c r="AL47" s="540"/>
      <c r="AM47" s="538"/>
      <c r="AN47" s="549"/>
      <c r="AO47" s="549"/>
      <c r="AP47" s="549"/>
      <c r="AQ47" s="549"/>
      <c r="AR47" s="549"/>
      <c r="AS47" s="549"/>
      <c r="AT47" s="549"/>
      <c r="AU47" s="549"/>
      <c r="AV47" s="549"/>
    </row>
    <row r="48" spans="1:48" ht="18" hidden="1" customHeight="1">
      <c r="A48" s="823"/>
      <c r="B48" s="3558"/>
      <c r="C48" s="1283"/>
      <c r="D48" s="1293"/>
      <c r="E48" s="1293"/>
      <c r="F48" s="1293"/>
      <c r="G48" s="1293"/>
      <c r="H48" s="1293"/>
      <c r="I48" s="1293"/>
      <c r="J48" s="1293"/>
      <c r="K48" s="1293"/>
      <c r="L48" s="1293"/>
      <c r="M48" s="1293"/>
      <c r="N48" s="1295"/>
      <c r="O48" s="1293"/>
      <c r="P48" s="1293"/>
      <c r="Q48" s="1293"/>
      <c r="R48" s="1293"/>
      <c r="S48" s="1293"/>
      <c r="T48" s="1293"/>
      <c r="U48" s="1293"/>
      <c r="V48" s="1293"/>
      <c r="W48" s="1293"/>
      <c r="X48" s="1293"/>
      <c r="Y48" s="1293"/>
      <c r="Z48" s="1293"/>
      <c r="AA48" s="1293"/>
      <c r="AB48" s="1293"/>
      <c r="AC48" s="1293"/>
      <c r="AD48" s="1293"/>
      <c r="AE48" s="1293"/>
      <c r="AF48" s="1293"/>
      <c r="AG48" s="1286"/>
      <c r="AH48" s="2816">
        <v>2</v>
      </c>
      <c r="AI48" s="540"/>
      <c r="AJ48" s="540"/>
      <c r="AK48" s="540"/>
      <c r="AL48" s="540"/>
      <c r="AM48" s="538"/>
      <c r="AN48" s="549"/>
      <c r="AO48" s="549"/>
      <c r="AP48" s="549"/>
      <c r="AQ48" s="549"/>
      <c r="AR48" s="549"/>
      <c r="AS48" s="549"/>
      <c r="AT48" s="549"/>
      <c r="AU48" s="549"/>
      <c r="AV48" s="549"/>
    </row>
    <row r="49" spans="1:48" ht="18" customHeight="1">
      <c r="A49" s="12"/>
      <c r="B49" s="3559"/>
      <c r="C49" s="1294"/>
      <c r="D49" s="1285"/>
      <c r="E49" s="1285"/>
      <c r="F49" s="1285"/>
      <c r="G49" s="1285"/>
      <c r="H49" s="1285"/>
      <c r="I49" s="1285"/>
      <c r="J49" s="1285"/>
      <c r="K49" s="1285"/>
      <c r="L49" s="1285"/>
      <c r="M49" s="1285"/>
      <c r="N49" s="1285"/>
      <c r="O49" s="1285"/>
      <c r="P49" s="1285"/>
      <c r="Q49" s="1285"/>
      <c r="R49" s="1285"/>
      <c r="S49" s="1285"/>
      <c r="T49" s="1285"/>
      <c r="U49" s="1285"/>
      <c r="V49" s="1285"/>
      <c r="W49" s="1285"/>
      <c r="X49" s="1285"/>
      <c r="Y49" s="1285"/>
      <c r="Z49" s="1285"/>
      <c r="AA49" s="1285"/>
      <c r="AB49" s="1285"/>
      <c r="AC49" s="1285"/>
      <c r="AD49" s="1285"/>
      <c r="AE49" s="1285"/>
      <c r="AF49" s="1285"/>
      <c r="AG49" s="1292"/>
      <c r="AH49" s="2815">
        <v>3</v>
      </c>
      <c r="AI49" s="4117" t="str">
        <f>IF(C29="","","土日祝の訓練日数⇒")</f>
        <v/>
      </c>
      <c r="AJ49" s="4117"/>
      <c r="AK49" s="2793" t="str">
        <f>IF(C29="","",機構処理!BF35)</f>
        <v/>
      </c>
      <c r="AL49" s="2793" t="str">
        <f>IF(C29="","","日")</f>
        <v/>
      </c>
      <c r="AM49" s="835"/>
      <c r="AN49" s="549"/>
      <c r="AO49" s="549"/>
      <c r="AP49" s="549"/>
      <c r="AQ49" s="549"/>
      <c r="AR49" s="549"/>
      <c r="AS49" s="549"/>
      <c r="AT49" s="549"/>
      <c r="AU49" s="549"/>
      <c r="AV49" s="549"/>
    </row>
    <row r="50" spans="1:48" ht="14.25">
      <c r="A50" s="6"/>
      <c r="B50" s="6"/>
      <c r="C50" s="537" t="str">
        <f t="shared" ref="C50:AG50" si="8">IF(C53="","",IF(C53=訓練終了日,"修了日",""))</f>
        <v/>
      </c>
      <c r="D50" s="537" t="str">
        <f t="shared" si="8"/>
        <v/>
      </c>
      <c r="E50" s="537" t="str">
        <f t="shared" si="8"/>
        <v/>
      </c>
      <c r="F50" s="537" t="str">
        <f t="shared" si="8"/>
        <v/>
      </c>
      <c r="G50" s="537" t="str">
        <f t="shared" si="8"/>
        <v/>
      </c>
      <c r="H50" s="537" t="str">
        <f t="shared" si="8"/>
        <v/>
      </c>
      <c r="I50" s="537" t="str">
        <f t="shared" si="8"/>
        <v/>
      </c>
      <c r="J50" s="537" t="str">
        <f t="shared" si="8"/>
        <v/>
      </c>
      <c r="K50" s="537" t="str">
        <f t="shared" si="8"/>
        <v/>
      </c>
      <c r="L50" s="537" t="str">
        <f t="shared" si="8"/>
        <v/>
      </c>
      <c r="M50" s="537" t="str">
        <f t="shared" si="8"/>
        <v/>
      </c>
      <c r="N50" s="537" t="str">
        <f t="shared" si="8"/>
        <v/>
      </c>
      <c r="O50" s="537" t="str">
        <f t="shared" si="8"/>
        <v/>
      </c>
      <c r="P50" s="537" t="str">
        <f t="shared" si="8"/>
        <v/>
      </c>
      <c r="Q50" s="537" t="str">
        <f t="shared" si="8"/>
        <v/>
      </c>
      <c r="R50" s="537" t="str">
        <f t="shared" si="8"/>
        <v/>
      </c>
      <c r="S50" s="537" t="str">
        <f t="shared" si="8"/>
        <v/>
      </c>
      <c r="T50" s="537" t="str">
        <f t="shared" si="8"/>
        <v/>
      </c>
      <c r="U50" s="537" t="str">
        <f t="shared" si="8"/>
        <v/>
      </c>
      <c r="V50" s="537" t="str">
        <f t="shared" si="8"/>
        <v/>
      </c>
      <c r="W50" s="537" t="str">
        <f t="shared" si="8"/>
        <v/>
      </c>
      <c r="X50" s="537" t="str">
        <f t="shared" si="8"/>
        <v/>
      </c>
      <c r="Y50" s="537" t="str">
        <f t="shared" si="8"/>
        <v/>
      </c>
      <c r="Z50" s="537" t="str">
        <f t="shared" si="8"/>
        <v/>
      </c>
      <c r="AA50" s="537" t="str">
        <f t="shared" si="8"/>
        <v/>
      </c>
      <c r="AB50" s="537" t="str">
        <f t="shared" si="8"/>
        <v/>
      </c>
      <c r="AC50" s="537" t="str">
        <f t="shared" si="8"/>
        <v/>
      </c>
      <c r="AD50" s="537" t="str">
        <f t="shared" si="8"/>
        <v/>
      </c>
      <c r="AE50" s="537" t="str">
        <f t="shared" si="8"/>
        <v/>
      </c>
      <c r="AF50" s="537" t="str">
        <f t="shared" si="8"/>
        <v/>
      </c>
      <c r="AG50" s="537" t="str">
        <f t="shared" si="8"/>
        <v/>
      </c>
      <c r="AH50" s="2562"/>
      <c r="AI50" s="538"/>
      <c r="AJ50" s="538"/>
      <c r="AK50" s="538"/>
      <c r="AL50" s="538"/>
      <c r="AM50" s="538"/>
      <c r="AN50" s="549"/>
      <c r="AO50" s="549"/>
      <c r="AP50" s="549"/>
      <c r="AQ50" s="549"/>
      <c r="AR50" s="549"/>
      <c r="AS50" s="549"/>
      <c r="AT50" s="549"/>
      <c r="AU50" s="549"/>
      <c r="AV50" s="549"/>
    </row>
    <row r="51" spans="1:48" ht="18" customHeight="1">
      <c r="A51" s="481"/>
      <c r="B51" s="822" t="s">
        <v>289</v>
      </c>
      <c r="C51" s="478" t="str">
        <f>IF(OR(C29="",COUNTIF(C28:AG28,"修了日")=1),"",EDATE(C29,1))</f>
        <v/>
      </c>
      <c r="D51" s="479" t="str">
        <f t="shared" ref="D51:AD51" si="9">IF(OR(C51="",C50="修了日"),"",C51+1)</f>
        <v/>
      </c>
      <c r="E51" s="479" t="str">
        <f t="shared" si="9"/>
        <v/>
      </c>
      <c r="F51" s="479" t="str">
        <f t="shared" si="9"/>
        <v/>
      </c>
      <c r="G51" s="479" t="str">
        <f t="shared" si="9"/>
        <v/>
      </c>
      <c r="H51" s="479" t="str">
        <f t="shared" si="9"/>
        <v/>
      </c>
      <c r="I51" s="479" t="str">
        <f t="shared" si="9"/>
        <v/>
      </c>
      <c r="J51" s="479" t="str">
        <f t="shared" si="9"/>
        <v/>
      </c>
      <c r="K51" s="479" t="str">
        <f t="shared" si="9"/>
        <v/>
      </c>
      <c r="L51" s="479" t="str">
        <f t="shared" si="9"/>
        <v/>
      </c>
      <c r="M51" s="479" t="str">
        <f t="shared" si="9"/>
        <v/>
      </c>
      <c r="N51" s="479" t="str">
        <f t="shared" si="9"/>
        <v/>
      </c>
      <c r="O51" s="479" t="str">
        <f t="shared" si="9"/>
        <v/>
      </c>
      <c r="P51" s="479" t="str">
        <f t="shared" si="9"/>
        <v/>
      </c>
      <c r="Q51" s="479" t="str">
        <f t="shared" si="9"/>
        <v/>
      </c>
      <c r="R51" s="479" t="str">
        <f t="shared" si="9"/>
        <v/>
      </c>
      <c r="S51" s="479" t="str">
        <f t="shared" si="9"/>
        <v/>
      </c>
      <c r="T51" s="479" t="str">
        <f t="shared" si="9"/>
        <v/>
      </c>
      <c r="U51" s="479" t="str">
        <f t="shared" si="9"/>
        <v/>
      </c>
      <c r="V51" s="479" t="str">
        <f t="shared" si="9"/>
        <v/>
      </c>
      <c r="W51" s="479" t="str">
        <f t="shared" si="9"/>
        <v/>
      </c>
      <c r="X51" s="479" t="str">
        <f t="shared" si="9"/>
        <v/>
      </c>
      <c r="Y51" s="479" t="str">
        <f t="shared" si="9"/>
        <v/>
      </c>
      <c r="Z51" s="479" t="str">
        <f t="shared" si="9"/>
        <v/>
      </c>
      <c r="AA51" s="479" t="str">
        <f t="shared" si="9"/>
        <v/>
      </c>
      <c r="AB51" s="479" t="str">
        <f t="shared" si="9"/>
        <v/>
      </c>
      <c r="AC51" s="479" t="str">
        <f t="shared" si="9"/>
        <v/>
      </c>
      <c r="AD51" s="479" t="str">
        <f t="shared" si="9"/>
        <v/>
      </c>
      <c r="AE51" s="479" t="str">
        <f>IF(OR(AD51="",AD50="修了日"),"",IF(AND(DAY(DATE(YEAR(C51),2,29))=29,MONTH(C51)=2),AD51+1,IF(MONTH(C51)=2,"",AD51+1)))</f>
        <v/>
      </c>
      <c r="AF51" s="479" t="str">
        <f>IF(OR(AE51="",AE50="修了日"),"",IF(MONTH(C51)=2,"",AE51+1))</f>
        <v/>
      </c>
      <c r="AG51" s="480" t="str">
        <f>IF(OR(AF51="",AF50="修了日"),"",IF(OR(MONTH(C51)=2,MONTH(C51)=4,MONTH(C51)=6,MONTH(C51)=9,MONTH(C51)=11),"",AF51+1))</f>
        <v/>
      </c>
      <c r="AH51" s="2562"/>
      <c r="AI51" s="538"/>
      <c r="AJ51" s="538"/>
      <c r="AK51" s="538"/>
      <c r="AL51" s="538"/>
      <c r="AM51" s="538"/>
      <c r="AN51" s="549"/>
      <c r="AO51" s="549"/>
      <c r="AP51" s="549"/>
      <c r="AQ51" s="549"/>
      <c r="AR51" s="549"/>
      <c r="AS51" s="549"/>
      <c r="AT51" s="549"/>
      <c r="AU51" s="549"/>
      <c r="AV51" s="549"/>
    </row>
    <row r="52" spans="1:48" ht="18" customHeight="1">
      <c r="A52" s="823"/>
      <c r="B52" s="822" t="s">
        <v>162</v>
      </c>
      <c r="C52" s="711" t="str">
        <f>+C51</f>
        <v/>
      </c>
      <c r="D52" s="711" t="str">
        <f t="shared" ref="D52:AG53" si="10">IF(D51="","",+D51)</f>
        <v/>
      </c>
      <c r="E52" s="711" t="str">
        <f t="shared" si="10"/>
        <v/>
      </c>
      <c r="F52" s="711" t="str">
        <f t="shared" si="10"/>
        <v/>
      </c>
      <c r="G52" s="711" t="str">
        <f t="shared" si="10"/>
        <v/>
      </c>
      <c r="H52" s="711" t="str">
        <f t="shared" si="10"/>
        <v/>
      </c>
      <c r="I52" s="711" t="str">
        <f t="shared" si="10"/>
        <v/>
      </c>
      <c r="J52" s="711" t="str">
        <f t="shared" si="10"/>
        <v/>
      </c>
      <c r="K52" s="711" t="str">
        <f t="shared" si="10"/>
        <v/>
      </c>
      <c r="L52" s="711" t="str">
        <f t="shared" si="10"/>
        <v/>
      </c>
      <c r="M52" s="711" t="str">
        <f t="shared" si="10"/>
        <v/>
      </c>
      <c r="N52" s="711" t="str">
        <f t="shared" si="10"/>
        <v/>
      </c>
      <c r="O52" s="711" t="str">
        <f t="shared" si="10"/>
        <v/>
      </c>
      <c r="P52" s="711" t="str">
        <f t="shared" si="10"/>
        <v/>
      </c>
      <c r="Q52" s="711" t="str">
        <f t="shared" si="10"/>
        <v/>
      </c>
      <c r="R52" s="711" t="str">
        <f t="shared" si="10"/>
        <v/>
      </c>
      <c r="S52" s="711" t="str">
        <f t="shared" si="10"/>
        <v/>
      </c>
      <c r="T52" s="711" t="str">
        <f t="shared" si="10"/>
        <v/>
      </c>
      <c r="U52" s="711" t="str">
        <f t="shared" si="10"/>
        <v/>
      </c>
      <c r="V52" s="711" t="str">
        <f t="shared" si="10"/>
        <v/>
      </c>
      <c r="W52" s="711" t="str">
        <f t="shared" si="10"/>
        <v/>
      </c>
      <c r="X52" s="711" t="str">
        <f t="shared" si="10"/>
        <v/>
      </c>
      <c r="Y52" s="711" t="str">
        <f t="shared" si="10"/>
        <v/>
      </c>
      <c r="Z52" s="711" t="str">
        <f t="shared" si="10"/>
        <v/>
      </c>
      <c r="AA52" s="711" t="str">
        <f t="shared" si="10"/>
        <v/>
      </c>
      <c r="AB52" s="711" t="str">
        <f t="shared" si="10"/>
        <v/>
      </c>
      <c r="AC52" s="711" t="str">
        <f t="shared" si="10"/>
        <v/>
      </c>
      <c r="AD52" s="711" t="str">
        <f t="shared" si="10"/>
        <v/>
      </c>
      <c r="AE52" s="711" t="str">
        <f t="shared" si="10"/>
        <v/>
      </c>
      <c r="AF52" s="711" t="str">
        <f t="shared" si="10"/>
        <v/>
      </c>
      <c r="AG52" s="534" t="str">
        <f t="shared" si="10"/>
        <v/>
      </c>
      <c r="AH52" s="2562"/>
      <c r="AI52" s="538"/>
      <c r="AJ52" s="538"/>
      <c r="AK52" s="538"/>
      <c r="AL52" s="538"/>
      <c r="AM52" s="538"/>
      <c r="AN52" s="549"/>
      <c r="AO52" s="549"/>
      <c r="AP52" s="549"/>
      <c r="AQ52" s="549"/>
      <c r="AR52" s="549"/>
      <c r="AS52" s="549"/>
      <c r="AT52" s="549"/>
      <c r="AU52" s="549"/>
      <c r="AV52" s="549"/>
    </row>
    <row r="53" spans="1:48" ht="18" customHeight="1">
      <c r="A53" s="823"/>
      <c r="B53" s="822" t="s">
        <v>241</v>
      </c>
      <c r="C53" s="5" t="str">
        <f>+C52</f>
        <v/>
      </c>
      <c r="D53" s="5" t="str">
        <f t="shared" si="10"/>
        <v/>
      </c>
      <c r="E53" s="5" t="str">
        <f t="shared" si="10"/>
        <v/>
      </c>
      <c r="F53" s="5" t="str">
        <f t="shared" si="10"/>
        <v/>
      </c>
      <c r="G53" s="5" t="str">
        <f t="shared" si="10"/>
        <v/>
      </c>
      <c r="H53" s="5" t="str">
        <f t="shared" si="10"/>
        <v/>
      </c>
      <c r="I53" s="5" t="str">
        <f t="shared" si="10"/>
        <v/>
      </c>
      <c r="J53" s="5" t="str">
        <f t="shared" si="10"/>
        <v/>
      </c>
      <c r="K53" s="5" t="str">
        <f t="shared" si="10"/>
        <v/>
      </c>
      <c r="L53" s="5" t="str">
        <f t="shared" si="10"/>
        <v/>
      </c>
      <c r="M53" s="5" t="str">
        <f t="shared" si="10"/>
        <v/>
      </c>
      <c r="N53" s="5" t="str">
        <f t="shared" si="10"/>
        <v/>
      </c>
      <c r="O53" s="5" t="str">
        <f t="shared" si="10"/>
        <v/>
      </c>
      <c r="P53" s="5" t="str">
        <f t="shared" si="10"/>
        <v/>
      </c>
      <c r="Q53" s="5" t="str">
        <f t="shared" si="10"/>
        <v/>
      </c>
      <c r="R53" s="5" t="str">
        <f t="shared" si="10"/>
        <v/>
      </c>
      <c r="S53" s="5" t="str">
        <f t="shared" si="10"/>
        <v/>
      </c>
      <c r="T53" s="5" t="str">
        <f t="shared" si="10"/>
        <v/>
      </c>
      <c r="U53" s="5" t="str">
        <f t="shared" si="10"/>
        <v/>
      </c>
      <c r="V53" s="5" t="str">
        <f t="shared" si="10"/>
        <v/>
      </c>
      <c r="W53" s="5" t="str">
        <f t="shared" si="10"/>
        <v/>
      </c>
      <c r="X53" s="5" t="str">
        <f t="shared" si="10"/>
        <v/>
      </c>
      <c r="Y53" s="5" t="str">
        <f t="shared" si="10"/>
        <v/>
      </c>
      <c r="Z53" s="5" t="str">
        <f t="shared" si="10"/>
        <v/>
      </c>
      <c r="AA53" s="5" t="str">
        <f t="shared" si="10"/>
        <v/>
      </c>
      <c r="AB53" s="5" t="str">
        <f t="shared" si="10"/>
        <v/>
      </c>
      <c r="AC53" s="5" t="str">
        <f t="shared" si="10"/>
        <v/>
      </c>
      <c r="AD53" s="5" t="str">
        <f t="shared" si="10"/>
        <v/>
      </c>
      <c r="AE53" s="5" t="str">
        <f t="shared" si="10"/>
        <v/>
      </c>
      <c r="AF53" s="5" t="str">
        <f t="shared" si="10"/>
        <v/>
      </c>
      <c r="AG53" s="477" t="str">
        <f t="shared" si="10"/>
        <v/>
      </c>
      <c r="AH53" s="2562"/>
      <c r="AI53" s="538"/>
      <c r="AJ53" s="538"/>
      <c r="AK53" s="538"/>
      <c r="AL53" s="538"/>
      <c r="AM53" s="538"/>
      <c r="AN53" s="549"/>
      <c r="AO53" s="549"/>
      <c r="AP53" s="549"/>
      <c r="AQ53" s="549"/>
      <c r="AR53" s="549"/>
      <c r="AS53" s="549"/>
      <c r="AT53" s="549"/>
      <c r="AU53" s="549"/>
      <c r="AV53" s="549"/>
    </row>
    <row r="54" spans="1:48" ht="18" customHeight="1">
      <c r="A54" s="4205" t="str">
        <f>IF(C51="","","３か月目")</f>
        <v/>
      </c>
      <c r="B54" s="11"/>
      <c r="C54" s="4206" t="str">
        <f t="shared" ref="C54:AG54" si="11">IF(C$53="","",IF(C$53=$K$151,"ハローワーク来所日②",""))</f>
        <v/>
      </c>
      <c r="D54" s="4130" t="str">
        <f t="shared" si="11"/>
        <v/>
      </c>
      <c r="E54" s="4130" t="str">
        <f t="shared" si="11"/>
        <v/>
      </c>
      <c r="F54" s="4130" t="str">
        <f t="shared" si="11"/>
        <v/>
      </c>
      <c r="G54" s="4130" t="str">
        <f t="shared" si="11"/>
        <v/>
      </c>
      <c r="H54" s="4130" t="str">
        <f t="shared" si="11"/>
        <v/>
      </c>
      <c r="I54" s="4130" t="str">
        <f t="shared" si="11"/>
        <v/>
      </c>
      <c r="J54" s="4130" t="str">
        <f t="shared" si="11"/>
        <v/>
      </c>
      <c r="K54" s="4130" t="str">
        <f t="shared" si="11"/>
        <v/>
      </c>
      <c r="L54" s="4130" t="str">
        <f t="shared" si="11"/>
        <v/>
      </c>
      <c r="M54" s="4130" t="str">
        <f t="shared" si="11"/>
        <v/>
      </c>
      <c r="N54" s="4130" t="str">
        <f t="shared" si="11"/>
        <v/>
      </c>
      <c r="O54" s="4130" t="str">
        <f t="shared" si="11"/>
        <v/>
      </c>
      <c r="P54" s="4130" t="str">
        <f t="shared" si="11"/>
        <v/>
      </c>
      <c r="Q54" s="4130" t="str">
        <f t="shared" si="11"/>
        <v/>
      </c>
      <c r="R54" s="4130" t="str">
        <f t="shared" si="11"/>
        <v/>
      </c>
      <c r="S54" s="4130" t="str">
        <f t="shared" si="11"/>
        <v/>
      </c>
      <c r="T54" s="4130" t="str">
        <f t="shared" si="11"/>
        <v/>
      </c>
      <c r="U54" s="4130" t="str">
        <f t="shared" si="11"/>
        <v/>
      </c>
      <c r="V54" s="4130" t="str">
        <f t="shared" si="11"/>
        <v/>
      </c>
      <c r="W54" s="4130" t="str">
        <f t="shared" si="11"/>
        <v/>
      </c>
      <c r="X54" s="4130" t="str">
        <f t="shared" si="11"/>
        <v/>
      </c>
      <c r="Y54" s="4130" t="str">
        <f t="shared" si="11"/>
        <v/>
      </c>
      <c r="Z54" s="4130" t="str">
        <f t="shared" si="11"/>
        <v/>
      </c>
      <c r="AA54" s="4130" t="str">
        <f t="shared" si="11"/>
        <v/>
      </c>
      <c r="AB54" s="4130" t="str">
        <f t="shared" si="11"/>
        <v/>
      </c>
      <c r="AC54" s="4130" t="str">
        <f t="shared" si="11"/>
        <v/>
      </c>
      <c r="AD54" s="4130" t="str">
        <f t="shared" si="11"/>
        <v/>
      </c>
      <c r="AE54" s="4130" t="str">
        <f t="shared" si="11"/>
        <v/>
      </c>
      <c r="AF54" s="4130" t="str">
        <f t="shared" si="11"/>
        <v/>
      </c>
      <c r="AG54" s="4133" t="str">
        <f t="shared" si="11"/>
        <v/>
      </c>
      <c r="AH54" s="2814">
        <v>1</v>
      </c>
      <c r="AI54" s="538"/>
      <c r="AJ54" s="538"/>
      <c r="AK54" s="538"/>
      <c r="AL54" s="538"/>
      <c r="AM54" s="538"/>
      <c r="AN54" s="549"/>
      <c r="AO54" s="549"/>
      <c r="AP54" s="549"/>
      <c r="AQ54" s="549"/>
      <c r="AR54" s="549"/>
      <c r="AS54" s="549"/>
      <c r="AT54" s="549"/>
      <c r="AU54" s="549"/>
      <c r="AV54" s="549"/>
    </row>
    <row r="55" spans="1:48" ht="18" customHeight="1">
      <c r="A55" s="4205"/>
      <c r="B55" s="11"/>
      <c r="C55" s="4207"/>
      <c r="D55" s="4131"/>
      <c r="E55" s="4131"/>
      <c r="F55" s="4131"/>
      <c r="G55" s="4131"/>
      <c r="H55" s="4131"/>
      <c r="I55" s="4131"/>
      <c r="J55" s="4131"/>
      <c r="K55" s="4131"/>
      <c r="L55" s="4131"/>
      <c r="M55" s="4131"/>
      <c r="N55" s="4131"/>
      <c r="O55" s="4131"/>
      <c r="P55" s="4131"/>
      <c r="Q55" s="4131"/>
      <c r="R55" s="4131"/>
      <c r="S55" s="4131"/>
      <c r="T55" s="4131"/>
      <c r="U55" s="4131"/>
      <c r="V55" s="4131"/>
      <c r="W55" s="4131"/>
      <c r="X55" s="4131"/>
      <c r="Y55" s="4131"/>
      <c r="Z55" s="4131"/>
      <c r="AA55" s="4131"/>
      <c r="AB55" s="4131"/>
      <c r="AC55" s="4131"/>
      <c r="AD55" s="4131"/>
      <c r="AE55" s="4131"/>
      <c r="AF55" s="4131"/>
      <c r="AG55" s="4134"/>
      <c r="AH55" s="2814">
        <v>2</v>
      </c>
      <c r="AI55" s="538"/>
      <c r="AJ55" s="538"/>
      <c r="AK55" s="538"/>
      <c r="AL55" s="538"/>
      <c r="AM55" s="538"/>
      <c r="AN55" s="549"/>
      <c r="AO55" s="549"/>
      <c r="AP55" s="549"/>
      <c r="AQ55" s="549"/>
      <c r="AR55" s="549"/>
      <c r="AS55" s="549"/>
      <c r="AT55" s="549"/>
      <c r="AU55" s="549"/>
      <c r="AV55" s="549"/>
    </row>
    <row r="56" spans="1:48" ht="18" customHeight="1">
      <c r="A56" s="4205"/>
      <c r="B56" s="11" t="s">
        <v>242</v>
      </c>
      <c r="C56" s="4207"/>
      <c r="D56" s="4131"/>
      <c r="E56" s="4131"/>
      <c r="F56" s="4131"/>
      <c r="G56" s="4131"/>
      <c r="H56" s="4131"/>
      <c r="I56" s="4131"/>
      <c r="J56" s="4131"/>
      <c r="K56" s="4131"/>
      <c r="L56" s="4131"/>
      <c r="M56" s="4131"/>
      <c r="N56" s="4131"/>
      <c r="O56" s="4131"/>
      <c r="P56" s="4131"/>
      <c r="Q56" s="4131"/>
      <c r="R56" s="4131"/>
      <c r="S56" s="4131"/>
      <c r="T56" s="4131"/>
      <c r="U56" s="4131"/>
      <c r="V56" s="4131"/>
      <c r="W56" s="4131"/>
      <c r="X56" s="4131"/>
      <c r="Y56" s="4131"/>
      <c r="Z56" s="4131"/>
      <c r="AA56" s="4131"/>
      <c r="AB56" s="4131"/>
      <c r="AC56" s="4131"/>
      <c r="AD56" s="4131"/>
      <c r="AE56" s="4131"/>
      <c r="AF56" s="4131"/>
      <c r="AG56" s="4134"/>
      <c r="AH56" s="2814">
        <v>3</v>
      </c>
      <c r="AI56" s="538"/>
      <c r="AJ56" s="538"/>
      <c r="AK56" s="538"/>
      <c r="AL56" s="538"/>
      <c r="AM56" s="538"/>
      <c r="AN56" s="549"/>
      <c r="AO56" s="549"/>
      <c r="AP56" s="549"/>
      <c r="AQ56" s="549"/>
      <c r="AR56" s="549"/>
      <c r="AS56" s="549"/>
      <c r="AT56" s="549"/>
      <c r="AU56" s="549"/>
      <c r="AV56" s="549"/>
    </row>
    <row r="57" spans="1:48" ht="18" customHeight="1">
      <c r="A57" s="4205"/>
      <c r="B57" s="11"/>
      <c r="C57" s="4207"/>
      <c r="D57" s="4131"/>
      <c r="E57" s="4131"/>
      <c r="F57" s="4131"/>
      <c r="G57" s="4131"/>
      <c r="H57" s="4131"/>
      <c r="I57" s="4131"/>
      <c r="J57" s="4131"/>
      <c r="K57" s="4131"/>
      <c r="L57" s="4131"/>
      <c r="M57" s="4131"/>
      <c r="N57" s="4131"/>
      <c r="O57" s="4131"/>
      <c r="P57" s="4131"/>
      <c r="Q57" s="4131"/>
      <c r="R57" s="4131"/>
      <c r="S57" s="4131"/>
      <c r="T57" s="4131"/>
      <c r="U57" s="4131"/>
      <c r="V57" s="4131"/>
      <c r="W57" s="4131"/>
      <c r="X57" s="4131"/>
      <c r="Y57" s="4131"/>
      <c r="Z57" s="4131"/>
      <c r="AA57" s="4131"/>
      <c r="AB57" s="4131"/>
      <c r="AC57" s="4131"/>
      <c r="AD57" s="4131"/>
      <c r="AE57" s="4131"/>
      <c r="AF57" s="4131"/>
      <c r="AG57" s="4134"/>
      <c r="AH57" s="2814">
        <v>4</v>
      </c>
      <c r="AI57" s="538"/>
      <c r="AJ57" s="538"/>
      <c r="AK57" s="538"/>
      <c r="AL57" s="538"/>
      <c r="AM57" s="538"/>
      <c r="AN57" s="549"/>
      <c r="AO57" s="549"/>
      <c r="AP57" s="549"/>
      <c r="AQ57" s="549"/>
      <c r="AR57" s="549"/>
      <c r="AS57" s="549"/>
      <c r="AT57" s="549"/>
      <c r="AU57" s="549"/>
      <c r="AV57" s="549"/>
    </row>
    <row r="58" spans="1:48" ht="18" customHeight="1">
      <c r="A58" s="4205"/>
      <c r="B58" s="11" t="s">
        <v>243</v>
      </c>
      <c r="C58" s="4207"/>
      <c r="D58" s="4131"/>
      <c r="E58" s="4131"/>
      <c r="F58" s="4131"/>
      <c r="G58" s="4131"/>
      <c r="H58" s="4131"/>
      <c r="I58" s="4131"/>
      <c r="J58" s="4131"/>
      <c r="K58" s="4131"/>
      <c r="L58" s="4131"/>
      <c r="M58" s="4131"/>
      <c r="N58" s="4131"/>
      <c r="O58" s="4131"/>
      <c r="P58" s="4131"/>
      <c r="Q58" s="4131"/>
      <c r="R58" s="4131"/>
      <c r="S58" s="4131"/>
      <c r="T58" s="4131"/>
      <c r="U58" s="4131"/>
      <c r="V58" s="4131"/>
      <c r="W58" s="4131"/>
      <c r="X58" s="4131"/>
      <c r="Y58" s="4131"/>
      <c r="Z58" s="4131"/>
      <c r="AA58" s="4131"/>
      <c r="AB58" s="4131"/>
      <c r="AC58" s="4131"/>
      <c r="AD58" s="4131"/>
      <c r="AE58" s="4131"/>
      <c r="AF58" s="4131"/>
      <c r="AG58" s="4134"/>
      <c r="AH58" s="2814">
        <v>5</v>
      </c>
      <c r="AI58" s="538"/>
      <c r="AJ58" s="538"/>
      <c r="AK58" s="538"/>
      <c r="AL58" s="538"/>
      <c r="AM58" s="538"/>
      <c r="AN58" s="549"/>
      <c r="AO58" s="549"/>
      <c r="AP58" s="549"/>
      <c r="AQ58" s="549"/>
      <c r="AR58" s="549"/>
      <c r="AS58" s="549"/>
      <c r="AT58" s="549"/>
      <c r="AU58" s="549"/>
      <c r="AV58" s="549"/>
    </row>
    <row r="59" spans="1:48" ht="18" customHeight="1">
      <c r="A59" s="4205"/>
      <c r="B59" s="11"/>
      <c r="C59" s="4207"/>
      <c r="D59" s="4131"/>
      <c r="E59" s="4131"/>
      <c r="F59" s="4131"/>
      <c r="G59" s="4131"/>
      <c r="H59" s="4131"/>
      <c r="I59" s="4131"/>
      <c r="J59" s="4131"/>
      <c r="K59" s="4131"/>
      <c r="L59" s="4131"/>
      <c r="M59" s="4131"/>
      <c r="N59" s="4131"/>
      <c r="O59" s="4131"/>
      <c r="P59" s="4131"/>
      <c r="Q59" s="4131"/>
      <c r="R59" s="4131"/>
      <c r="S59" s="4131"/>
      <c r="T59" s="4131"/>
      <c r="U59" s="4131"/>
      <c r="V59" s="4131"/>
      <c r="W59" s="4131"/>
      <c r="X59" s="4131"/>
      <c r="Y59" s="4131"/>
      <c r="Z59" s="4131"/>
      <c r="AA59" s="4131"/>
      <c r="AB59" s="4131"/>
      <c r="AC59" s="4131"/>
      <c r="AD59" s="4131"/>
      <c r="AE59" s="4131"/>
      <c r="AF59" s="4131"/>
      <c r="AG59" s="4134"/>
      <c r="AH59" s="2815">
        <v>6</v>
      </c>
      <c r="AI59" s="538"/>
      <c r="AJ59" s="538"/>
      <c r="AK59" s="538"/>
      <c r="AL59" s="538"/>
      <c r="AM59" s="538"/>
      <c r="AN59" s="549"/>
      <c r="AO59" s="549"/>
      <c r="AP59" s="549"/>
      <c r="AQ59" s="549"/>
      <c r="AR59" s="549"/>
      <c r="AS59" s="549"/>
      <c r="AT59" s="549"/>
      <c r="AU59" s="549"/>
      <c r="AV59" s="549"/>
    </row>
    <row r="60" spans="1:48" ht="18" hidden="1" customHeight="1">
      <c r="A60" s="4205"/>
      <c r="B60" s="11"/>
      <c r="C60" s="4207"/>
      <c r="D60" s="4131"/>
      <c r="E60" s="4131"/>
      <c r="F60" s="4131"/>
      <c r="G60" s="4131"/>
      <c r="H60" s="4131"/>
      <c r="I60" s="4131"/>
      <c r="J60" s="4131"/>
      <c r="K60" s="4131"/>
      <c r="L60" s="4131"/>
      <c r="M60" s="4131"/>
      <c r="N60" s="4131"/>
      <c r="O60" s="4131"/>
      <c r="P60" s="4131"/>
      <c r="Q60" s="4131"/>
      <c r="R60" s="4131"/>
      <c r="S60" s="4131"/>
      <c r="T60" s="4131"/>
      <c r="U60" s="4131"/>
      <c r="V60" s="4131"/>
      <c r="W60" s="4131"/>
      <c r="X60" s="4131"/>
      <c r="Y60" s="4131"/>
      <c r="Z60" s="4131"/>
      <c r="AA60" s="4131"/>
      <c r="AB60" s="4131"/>
      <c r="AC60" s="4131"/>
      <c r="AD60" s="4131"/>
      <c r="AE60" s="4131"/>
      <c r="AF60" s="4131"/>
      <c r="AG60" s="4134"/>
      <c r="AH60" s="2816">
        <v>7</v>
      </c>
      <c r="AI60" s="538"/>
      <c r="AJ60" s="538"/>
      <c r="AK60" s="538"/>
      <c r="AL60" s="538"/>
      <c r="AM60" s="538"/>
      <c r="AN60" s="549"/>
      <c r="AO60" s="549"/>
      <c r="AP60" s="549"/>
      <c r="AQ60" s="549"/>
      <c r="AR60" s="549"/>
      <c r="AS60" s="549"/>
      <c r="AT60" s="549"/>
      <c r="AU60" s="549"/>
      <c r="AV60" s="549"/>
    </row>
    <row r="61" spans="1:48" ht="18" customHeight="1">
      <c r="A61" s="4205"/>
      <c r="B61" s="11" t="s">
        <v>244</v>
      </c>
      <c r="C61" s="4207"/>
      <c r="D61" s="4131"/>
      <c r="E61" s="4131"/>
      <c r="F61" s="4131"/>
      <c r="G61" s="4131"/>
      <c r="H61" s="4131"/>
      <c r="I61" s="4131"/>
      <c r="J61" s="4131"/>
      <c r="K61" s="4131"/>
      <c r="L61" s="4131"/>
      <c r="M61" s="4131"/>
      <c r="N61" s="4131"/>
      <c r="O61" s="4131"/>
      <c r="P61" s="4131"/>
      <c r="Q61" s="4131"/>
      <c r="R61" s="4131"/>
      <c r="S61" s="4131"/>
      <c r="T61" s="4131"/>
      <c r="U61" s="4131"/>
      <c r="V61" s="4131"/>
      <c r="W61" s="4131"/>
      <c r="X61" s="4131"/>
      <c r="Y61" s="4131"/>
      <c r="Z61" s="4131"/>
      <c r="AA61" s="4131"/>
      <c r="AB61" s="4131"/>
      <c r="AC61" s="4131"/>
      <c r="AD61" s="4131"/>
      <c r="AE61" s="4131"/>
      <c r="AF61" s="4131"/>
      <c r="AG61" s="4134"/>
      <c r="AH61" s="2815">
        <v>8</v>
      </c>
      <c r="AI61" s="538"/>
      <c r="AJ61" s="538"/>
      <c r="AK61" s="538"/>
      <c r="AL61" s="538"/>
      <c r="AM61" s="538"/>
      <c r="AN61" s="549"/>
      <c r="AO61" s="549"/>
      <c r="AP61" s="549"/>
      <c r="AQ61" s="549"/>
      <c r="AR61" s="549"/>
      <c r="AS61" s="549"/>
      <c r="AT61" s="549"/>
      <c r="AU61" s="549"/>
      <c r="AV61" s="549"/>
    </row>
    <row r="62" spans="1:48" ht="18" customHeight="1">
      <c r="A62" s="4205"/>
      <c r="B62" s="11"/>
      <c r="C62" s="4207"/>
      <c r="D62" s="4131"/>
      <c r="E62" s="4131"/>
      <c r="F62" s="4131"/>
      <c r="G62" s="4131"/>
      <c r="H62" s="4131"/>
      <c r="I62" s="4131"/>
      <c r="J62" s="4131"/>
      <c r="K62" s="4131"/>
      <c r="L62" s="4131"/>
      <c r="M62" s="4131"/>
      <c r="N62" s="4131"/>
      <c r="O62" s="4131"/>
      <c r="P62" s="4131"/>
      <c r="Q62" s="4131"/>
      <c r="R62" s="4131"/>
      <c r="S62" s="4131"/>
      <c r="T62" s="4131"/>
      <c r="U62" s="4131"/>
      <c r="V62" s="4131"/>
      <c r="W62" s="4131"/>
      <c r="X62" s="4131"/>
      <c r="Y62" s="4131"/>
      <c r="Z62" s="4131"/>
      <c r="AA62" s="4131"/>
      <c r="AB62" s="4131"/>
      <c r="AC62" s="4131"/>
      <c r="AD62" s="4131"/>
      <c r="AE62" s="4131"/>
      <c r="AF62" s="4131"/>
      <c r="AG62" s="4134"/>
      <c r="AH62" s="2814">
        <v>9</v>
      </c>
      <c r="AI62" s="538"/>
      <c r="AJ62" s="538"/>
      <c r="AK62" s="538"/>
      <c r="AL62" s="538"/>
      <c r="AM62" s="538"/>
      <c r="AN62" s="549"/>
      <c r="AO62" s="549"/>
      <c r="AP62" s="549"/>
      <c r="AQ62" s="549"/>
      <c r="AR62" s="549"/>
      <c r="AS62" s="549"/>
      <c r="AT62" s="549"/>
      <c r="AU62" s="549"/>
      <c r="AV62" s="549"/>
    </row>
    <row r="63" spans="1:48" ht="18" customHeight="1">
      <c r="A63" s="4205"/>
      <c r="B63" s="11" t="s">
        <v>245</v>
      </c>
      <c r="C63" s="4207"/>
      <c r="D63" s="4131"/>
      <c r="E63" s="4131"/>
      <c r="F63" s="4131"/>
      <c r="G63" s="4131"/>
      <c r="H63" s="4131"/>
      <c r="I63" s="4131"/>
      <c r="J63" s="4131"/>
      <c r="K63" s="4131"/>
      <c r="L63" s="4131"/>
      <c r="M63" s="4131"/>
      <c r="N63" s="4131"/>
      <c r="O63" s="4131"/>
      <c r="P63" s="4131"/>
      <c r="Q63" s="4131"/>
      <c r="R63" s="4131"/>
      <c r="S63" s="4131"/>
      <c r="T63" s="4131"/>
      <c r="U63" s="4131"/>
      <c r="V63" s="4131"/>
      <c r="W63" s="4131"/>
      <c r="X63" s="4131"/>
      <c r="Y63" s="4131"/>
      <c r="Z63" s="4131"/>
      <c r="AA63" s="4131"/>
      <c r="AB63" s="4131"/>
      <c r="AC63" s="4131"/>
      <c r="AD63" s="4131"/>
      <c r="AE63" s="4131"/>
      <c r="AF63" s="4131"/>
      <c r="AG63" s="4134"/>
      <c r="AH63" s="2814">
        <v>10</v>
      </c>
      <c r="AI63" s="538"/>
      <c r="AJ63" s="538"/>
      <c r="AK63" s="538"/>
      <c r="AL63" s="538"/>
      <c r="AM63" s="538"/>
      <c r="AN63" s="549"/>
      <c r="AO63" s="549"/>
      <c r="AP63" s="549"/>
      <c r="AQ63" s="549"/>
      <c r="AR63" s="549"/>
      <c r="AS63" s="549"/>
      <c r="AT63" s="549"/>
      <c r="AU63" s="549"/>
      <c r="AV63" s="549"/>
    </row>
    <row r="64" spans="1:48" ht="18" customHeight="1">
      <c r="A64" s="4205"/>
      <c r="B64" s="11"/>
      <c r="C64" s="4207"/>
      <c r="D64" s="4131"/>
      <c r="E64" s="4131"/>
      <c r="F64" s="4131"/>
      <c r="G64" s="4131"/>
      <c r="H64" s="4131"/>
      <c r="I64" s="4131"/>
      <c r="J64" s="4131"/>
      <c r="K64" s="4131"/>
      <c r="L64" s="4131"/>
      <c r="M64" s="4131"/>
      <c r="N64" s="4131"/>
      <c r="O64" s="4131"/>
      <c r="P64" s="4131"/>
      <c r="Q64" s="4131"/>
      <c r="R64" s="4131"/>
      <c r="S64" s="4131"/>
      <c r="T64" s="4131"/>
      <c r="U64" s="4131"/>
      <c r="V64" s="4131"/>
      <c r="W64" s="4131"/>
      <c r="X64" s="4131"/>
      <c r="Y64" s="4131"/>
      <c r="Z64" s="4131"/>
      <c r="AA64" s="4131"/>
      <c r="AB64" s="4131"/>
      <c r="AC64" s="4131"/>
      <c r="AD64" s="4131"/>
      <c r="AE64" s="4131"/>
      <c r="AF64" s="4131"/>
      <c r="AG64" s="4134"/>
      <c r="AH64" s="2814">
        <v>11</v>
      </c>
      <c r="AI64" s="538"/>
      <c r="AJ64" s="538"/>
      <c r="AK64" s="538"/>
      <c r="AL64" s="538"/>
      <c r="AM64" s="538"/>
      <c r="AN64" s="549"/>
      <c r="AO64" s="549"/>
      <c r="AP64" s="549"/>
      <c r="AQ64" s="549"/>
      <c r="AR64" s="549"/>
      <c r="AS64" s="549"/>
      <c r="AT64" s="549"/>
      <c r="AU64" s="549"/>
      <c r="AV64" s="549"/>
    </row>
    <row r="65" spans="1:48" ht="18" customHeight="1">
      <c r="A65" s="4205"/>
      <c r="B65" s="11"/>
      <c r="C65" s="4208"/>
      <c r="D65" s="4132"/>
      <c r="E65" s="4132"/>
      <c r="F65" s="4132"/>
      <c r="G65" s="4132"/>
      <c r="H65" s="4132"/>
      <c r="I65" s="4132"/>
      <c r="J65" s="4132"/>
      <c r="K65" s="4132"/>
      <c r="L65" s="4132"/>
      <c r="M65" s="4132"/>
      <c r="N65" s="4132"/>
      <c r="O65" s="4132"/>
      <c r="P65" s="4132"/>
      <c r="Q65" s="4132"/>
      <c r="R65" s="4132"/>
      <c r="S65" s="4132"/>
      <c r="T65" s="4132"/>
      <c r="U65" s="4132"/>
      <c r="V65" s="4132"/>
      <c r="W65" s="4132"/>
      <c r="X65" s="4132"/>
      <c r="Y65" s="4132"/>
      <c r="Z65" s="4132"/>
      <c r="AA65" s="4132"/>
      <c r="AB65" s="4132"/>
      <c r="AC65" s="4132"/>
      <c r="AD65" s="4132"/>
      <c r="AE65" s="4132"/>
      <c r="AF65" s="4132"/>
      <c r="AG65" s="4135"/>
      <c r="AH65" s="2814">
        <v>12</v>
      </c>
      <c r="AI65" s="538"/>
      <c r="AJ65" s="538"/>
      <c r="AK65" s="538"/>
      <c r="AL65" s="538"/>
      <c r="AM65" s="538"/>
      <c r="AN65" s="549"/>
      <c r="AO65" s="549"/>
      <c r="AP65" s="549"/>
      <c r="AQ65" s="549"/>
      <c r="AR65" s="549"/>
      <c r="AS65" s="549"/>
      <c r="AT65" s="549"/>
      <c r="AU65" s="549"/>
      <c r="AV65" s="549"/>
    </row>
    <row r="66" spans="1:48" ht="20.100000000000001" customHeight="1">
      <c r="A66" s="2088"/>
      <c r="B66" s="2141" t="s">
        <v>2055</v>
      </c>
      <c r="C66" s="166"/>
      <c r="D66" s="167"/>
      <c r="E66" s="167"/>
      <c r="F66" s="167"/>
      <c r="G66" s="167"/>
      <c r="H66" s="167"/>
      <c r="I66" s="167"/>
      <c r="J66" s="167"/>
      <c r="K66" s="167"/>
      <c r="L66" s="167"/>
      <c r="M66" s="167"/>
      <c r="N66" s="167"/>
      <c r="O66" s="2094"/>
      <c r="P66" s="2094"/>
      <c r="Q66" s="2094"/>
      <c r="R66" s="2094"/>
      <c r="S66" s="2094"/>
      <c r="T66" s="2094"/>
      <c r="U66" s="2094"/>
      <c r="V66" s="2094"/>
      <c r="W66" s="2094"/>
      <c r="X66" s="2094"/>
      <c r="Y66" s="2094"/>
      <c r="Z66" s="2094"/>
      <c r="AA66" s="2094"/>
      <c r="AB66" s="2094"/>
      <c r="AC66" s="2094"/>
      <c r="AD66" s="2094"/>
      <c r="AE66" s="2094"/>
      <c r="AF66" s="2094"/>
      <c r="AG66" s="2095"/>
      <c r="AH66" s="2580"/>
      <c r="AI66" s="2799">
        <f>COUNTIF(C66:AG66,"○")</f>
        <v>0</v>
      </c>
      <c r="AJ66" s="2800" t="s">
        <v>2055</v>
      </c>
      <c r="AK66" s="538"/>
      <c r="AL66" s="538"/>
      <c r="AM66" s="538"/>
      <c r="AN66" s="549"/>
      <c r="AO66" s="549"/>
      <c r="AP66" s="549"/>
      <c r="AQ66" s="549"/>
      <c r="AR66" s="549"/>
      <c r="AS66" s="549"/>
      <c r="AT66" s="549"/>
      <c r="AU66" s="549"/>
      <c r="AV66" s="549"/>
    </row>
    <row r="67" spans="1:48" ht="18" customHeight="1">
      <c r="A67" s="823"/>
      <c r="B67" s="850" t="s">
        <v>1180</v>
      </c>
      <c r="C67" s="166"/>
      <c r="D67" s="167"/>
      <c r="E67" s="167"/>
      <c r="F67" s="167"/>
      <c r="G67" s="167"/>
      <c r="H67" s="168"/>
      <c r="I67" s="168"/>
      <c r="J67" s="167"/>
      <c r="K67" s="167"/>
      <c r="L67" s="167"/>
      <c r="M67" s="167"/>
      <c r="N67" s="167"/>
      <c r="O67" s="168"/>
      <c r="P67" s="168"/>
      <c r="Q67" s="167"/>
      <c r="R67" s="167"/>
      <c r="S67" s="167"/>
      <c r="T67" s="168"/>
      <c r="U67" s="168"/>
      <c r="V67" s="168"/>
      <c r="W67" s="168"/>
      <c r="X67" s="167"/>
      <c r="Y67" s="167"/>
      <c r="Z67" s="167"/>
      <c r="AA67" s="167"/>
      <c r="AB67" s="168"/>
      <c r="AC67" s="168"/>
      <c r="AD67" s="167"/>
      <c r="AE67" s="167"/>
      <c r="AF67" s="167"/>
      <c r="AG67" s="169"/>
      <c r="AH67" s="2798" t="str">
        <f>IF(AI67="","","←")</f>
        <v/>
      </c>
      <c r="AI67" s="4123" t="str">
        <f>IF(C53="","",IF(COUNTA(C67:AG67)&gt;=1,"","成績考査もれ"))</f>
        <v/>
      </c>
      <c r="AJ67" s="4123"/>
      <c r="AK67" s="538"/>
      <c r="AL67" s="540"/>
      <c r="AM67" s="538"/>
      <c r="AN67" s="549"/>
      <c r="AO67" s="549"/>
      <c r="AP67" s="549"/>
      <c r="AQ67" s="549"/>
      <c r="AR67" s="549"/>
      <c r="AS67" s="549"/>
      <c r="AT67" s="549"/>
      <c r="AU67" s="549"/>
      <c r="AV67" s="549"/>
    </row>
    <row r="68" spans="1:48" ht="18" hidden="1" customHeight="1">
      <c r="A68" s="1276"/>
      <c r="B68" s="1505" t="s">
        <v>1526</v>
      </c>
      <c r="C68" s="1277"/>
      <c r="D68" s="1278"/>
      <c r="E68" s="1278"/>
      <c r="F68" s="1278"/>
      <c r="G68" s="1278"/>
      <c r="H68" s="1279"/>
      <c r="I68" s="1279"/>
      <c r="J68" s="1278"/>
      <c r="K68" s="1278"/>
      <c r="L68" s="1278"/>
      <c r="M68" s="1278"/>
      <c r="N68" s="1278"/>
      <c r="O68" s="1279"/>
      <c r="P68" s="1279"/>
      <c r="Q68" s="1278"/>
      <c r="R68" s="1278"/>
      <c r="S68" s="1278"/>
      <c r="T68" s="1279"/>
      <c r="U68" s="1279"/>
      <c r="V68" s="1279"/>
      <c r="W68" s="1279"/>
      <c r="X68" s="1278"/>
      <c r="Y68" s="1278"/>
      <c r="Z68" s="1278"/>
      <c r="AA68" s="1278"/>
      <c r="AB68" s="1279"/>
      <c r="AC68" s="1279"/>
      <c r="AD68" s="1278"/>
      <c r="AE68" s="1278"/>
      <c r="AF68" s="1278"/>
      <c r="AG68" s="1281"/>
      <c r="AH68" s="2798" t="str">
        <f ca="1">IF(AI68="","","←")</f>
        <v/>
      </c>
      <c r="AI68" s="4118" t="str">
        <f ca="1">機構処理!BI81</f>
        <v/>
      </c>
      <c r="AJ68" s="4118"/>
      <c r="AK68" s="539"/>
      <c r="AL68" s="895"/>
      <c r="AM68" s="539"/>
      <c r="AN68" s="539"/>
      <c r="AO68" s="539"/>
      <c r="AP68" s="549"/>
      <c r="AQ68" s="549"/>
      <c r="AR68" s="549"/>
      <c r="AS68" s="549"/>
      <c r="AT68" s="549"/>
      <c r="AU68" s="549"/>
      <c r="AV68" s="549"/>
    </row>
    <row r="69" spans="1:48" ht="18" customHeight="1">
      <c r="A69" s="823"/>
      <c r="B69" s="3557" t="s">
        <v>374</v>
      </c>
      <c r="C69" s="1284"/>
      <c r="D69" s="1282"/>
      <c r="E69" s="1282"/>
      <c r="F69" s="1282"/>
      <c r="G69" s="1282"/>
      <c r="H69" s="1282"/>
      <c r="I69" s="1282"/>
      <c r="J69" s="1282"/>
      <c r="K69" s="1282"/>
      <c r="L69" s="1282"/>
      <c r="M69" s="1282"/>
      <c r="N69" s="1282"/>
      <c r="O69" s="1282"/>
      <c r="P69" s="1282"/>
      <c r="Q69" s="1282"/>
      <c r="R69" s="1282"/>
      <c r="S69" s="1282"/>
      <c r="T69" s="1282"/>
      <c r="U69" s="1282"/>
      <c r="V69" s="1282"/>
      <c r="W69" s="1282"/>
      <c r="X69" s="1282"/>
      <c r="Y69" s="1282"/>
      <c r="Z69" s="1282"/>
      <c r="AA69" s="1282"/>
      <c r="AB69" s="1282"/>
      <c r="AC69" s="1282"/>
      <c r="AD69" s="1282"/>
      <c r="AE69" s="1282"/>
      <c r="AF69" s="1282"/>
      <c r="AG69" s="1291"/>
      <c r="AH69" s="2815">
        <v>1</v>
      </c>
      <c r="AI69" s="540"/>
      <c r="AJ69" s="540"/>
      <c r="AK69" s="540"/>
      <c r="AL69" s="540"/>
      <c r="AM69" s="538"/>
      <c r="AN69" s="549"/>
      <c r="AO69" s="549"/>
      <c r="AP69" s="549"/>
      <c r="AQ69" s="549"/>
      <c r="AR69" s="549"/>
      <c r="AS69" s="549"/>
      <c r="AT69" s="549"/>
      <c r="AU69" s="549"/>
      <c r="AV69" s="549"/>
    </row>
    <row r="70" spans="1:48" ht="18" hidden="1" customHeight="1">
      <c r="A70" s="823"/>
      <c r="B70" s="3558"/>
      <c r="C70" s="1283"/>
      <c r="D70" s="1293"/>
      <c r="E70" s="1293"/>
      <c r="F70" s="1293"/>
      <c r="G70" s="1293"/>
      <c r="H70" s="1293"/>
      <c r="I70" s="1293"/>
      <c r="J70" s="1293"/>
      <c r="K70" s="1293"/>
      <c r="L70" s="1293"/>
      <c r="M70" s="1293"/>
      <c r="N70" s="1293"/>
      <c r="O70" s="1293"/>
      <c r="P70" s="1293"/>
      <c r="Q70" s="1293"/>
      <c r="R70" s="1293"/>
      <c r="S70" s="1293"/>
      <c r="T70" s="1293"/>
      <c r="U70" s="1293"/>
      <c r="V70" s="1293"/>
      <c r="W70" s="1293"/>
      <c r="X70" s="1293"/>
      <c r="Y70" s="1293"/>
      <c r="Z70" s="1293"/>
      <c r="AA70" s="1293"/>
      <c r="AB70" s="1293"/>
      <c r="AC70" s="1293"/>
      <c r="AD70" s="1293"/>
      <c r="AE70" s="1293"/>
      <c r="AF70" s="1293"/>
      <c r="AG70" s="1290"/>
      <c r="AH70" s="2816">
        <v>2</v>
      </c>
      <c r="AI70" s="540"/>
      <c r="AJ70" s="540"/>
      <c r="AK70" s="540"/>
      <c r="AL70" s="540"/>
      <c r="AM70" s="538"/>
      <c r="AN70" s="549"/>
      <c r="AO70" s="549"/>
      <c r="AP70" s="549"/>
      <c r="AQ70" s="549"/>
      <c r="AR70" s="549"/>
      <c r="AS70" s="549"/>
      <c r="AT70" s="549"/>
      <c r="AU70" s="549"/>
      <c r="AV70" s="549"/>
    </row>
    <row r="71" spans="1:48" ht="18" customHeight="1">
      <c r="A71" s="12"/>
      <c r="B71" s="3559"/>
      <c r="C71" s="1294"/>
      <c r="D71" s="1285"/>
      <c r="E71" s="1285"/>
      <c r="F71" s="1285"/>
      <c r="G71" s="1285"/>
      <c r="H71" s="1285"/>
      <c r="I71" s="1285"/>
      <c r="J71" s="1285"/>
      <c r="K71" s="1285"/>
      <c r="L71" s="1285"/>
      <c r="M71" s="1285"/>
      <c r="N71" s="1285"/>
      <c r="O71" s="1285"/>
      <c r="P71" s="1285"/>
      <c r="Q71" s="1285"/>
      <c r="R71" s="1285"/>
      <c r="S71" s="1285"/>
      <c r="T71" s="1285"/>
      <c r="U71" s="1285"/>
      <c r="V71" s="1285"/>
      <c r="W71" s="1285"/>
      <c r="X71" s="1285"/>
      <c r="Y71" s="1285"/>
      <c r="Z71" s="1285"/>
      <c r="AA71" s="1285"/>
      <c r="AB71" s="1285"/>
      <c r="AC71" s="1285"/>
      <c r="AD71" s="1285"/>
      <c r="AE71" s="1285"/>
      <c r="AF71" s="1285"/>
      <c r="AG71" s="1289"/>
      <c r="AH71" s="2815">
        <v>3</v>
      </c>
      <c r="AI71" s="4117" t="str">
        <f>IF(C51="","","土日祝の訓練日数⇒")</f>
        <v/>
      </c>
      <c r="AJ71" s="4117"/>
      <c r="AK71" s="2793" t="str">
        <f>IF(C51="","",機構処理!BF41)</f>
        <v/>
      </c>
      <c r="AL71" s="2793" t="str">
        <f>IF(C51="","","日")</f>
        <v/>
      </c>
      <c r="AM71" s="835"/>
      <c r="AN71" s="549"/>
      <c r="AO71" s="549"/>
      <c r="AP71" s="549"/>
      <c r="AQ71" s="549"/>
      <c r="AR71" s="549"/>
      <c r="AS71" s="549"/>
      <c r="AT71" s="549"/>
      <c r="AU71" s="549"/>
      <c r="AV71" s="549"/>
    </row>
    <row r="72" spans="1:48" ht="14.25">
      <c r="A72" s="6"/>
      <c r="B72" s="6"/>
      <c r="C72" s="537" t="str">
        <f t="shared" ref="C72:AG72" si="12">IF(C75="","",IF(C75=訓練終了日,"修了日",""))</f>
        <v/>
      </c>
      <c r="D72" s="537" t="str">
        <f t="shared" si="12"/>
        <v/>
      </c>
      <c r="E72" s="537" t="str">
        <f t="shared" si="12"/>
        <v/>
      </c>
      <c r="F72" s="537" t="str">
        <f t="shared" si="12"/>
        <v/>
      </c>
      <c r="G72" s="537" t="str">
        <f t="shared" si="12"/>
        <v/>
      </c>
      <c r="H72" s="537" t="str">
        <f t="shared" si="12"/>
        <v/>
      </c>
      <c r="I72" s="537" t="str">
        <f t="shared" si="12"/>
        <v/>
      </c>
      <c r="J72" s="537" t="str">
        <f t="shared" si="12"/>
        <v/>
      </c>
      <c r="K72" s="537" t="str">
        <f t="shared" si="12"/>
        <v/>
      </c>
      <c r="L72" s="537" t="str">
        <f t="shared" si="12"/>
        <v/>
      </c>
      <c r="M72" s="537" t="str">
        <f t="shared" si="12"/>
        <v/>
      </c>
      <c r="N72" s="537" t="str">
        <f t="shared" si="12"/>
        <v/>
      </c>
      <c r="O72" s="537" t="str">
        <f t="shared" si="12"/>
        <v/>
      </c>
      <c r="P72" s="537" t="str">
        <f t="shared" si="12"/>
        <v/>
      </c>
      <c r="Q72" s="537" t="str">
        <f t="shared" si="12"/>
        <v/>
      </c>
      <c r="R72" s="537" t="str">
        <f t="shared" si="12"/>
        <v/>
      </c>
      <c r="S72" s="537" t="str">
        <f t="shared" si="12"/>
        <v/>
      </c>
      <c r="T72" s="537" t="str">
        <f t="shared" si="12"/>
        <v/>
      </c>
      <c r="U72" s="537" t="str">
        <f t="shared" si="12"/>
        <v/>
      </c>
      <c r="V72" s="537" t="str">
        <f t="shared" si="12"/>
        <v/>
      </c>
      <c r="W72" s="537" t="str">
        <f t="shared" si="12"/>
        <v/>
      </c>
      <c r="X72" s="537" t="str">
        <f t="shared" si="12"/>
        <v/>
      </c>
      <c r="Y72" s="537" t="str">
        <f t="shared" si="12"/>
        <v/>
      </c>
      <c r="Z72" s="537" t="str">
        <f t="shared" si="12"/>
        <v/>
      </c>
      <c r="AA72" s="537" t="str">
        <f t="shared" si="12"/>
        <v/>
      </c>
      <c r="AB72" s="537" t="str">
        <f t="shared" si="12"/>
        <v/>
      </c>
      <c r="AC72" s="537" t="str">
        <f t="shared" si="12"/>
        <v/>
      </c>
      <c r="AD72" s="537" t="str">
        <f t="shared" si="12"/>
        <v/>
      </c>
      <c r="AE72" s="537" t="str">
        <f t="shared" si="12"/>
        <v/>
      </c>
      <c r="AF72" s="537" t="str">
        <f t="shared" si="12"/>
        <v/>
      </c>
      <c r="AG72" s="537" t="str">
        <f t="shared" si="12"/>
        <v/>
      </c>
      <c r="AH72" s="2562"/>
      <c r="AI72" s="538"/>
      <c r="AJ72" s="538"/>
      <c r="AK72" s="538"/>
      <c r="AL72" s="538"/>
      <c r="AM72" s="538"/>
      <c r="AN72" s="549"/>
      <c r="AO72" s="549"/>
      <c r="AP72" s="549"/>
      <c r="AQ72" s="549"/>
      <c r="AR72" s="549"/>
      <c r="AS72" s="549"/>
      <c r="AT72" s="549"/>
      <c r="AU72" s="549"/>
      <c r="AV72" s="549"/>
    </row>
    <row r="73" spans="1:48" ht="18.75" customHeight="1">
      <c r="A73" s="481"/>
      <c r="B73" s="822" t="s">
        <v>289</v>
      </c>
      <c r="C73" s="478" t="str">
        <f>IF(OR(C51="",COUNTIF(C50:AG50,"修了日")=1),"",EDATE(C51,1))</f>
        <v/>
      </c>
      <c r="D73" s="479" t="str">
        <f t="shared" ref="D73:AD73" si="13">IF(OR(C73="",C72="修了日"),"",C73+1)</f>
        <v/>
      </c>
      <c r="E73" s="479" t="str">
        <f t="shared" si="13"/>
        <v/>
      </c>
      <c r="F73" s="479" t="str">
        <f t="shared" si="13"/>
        <v/>
      </c>
      <c r="G73" s="479" t="str">
        <f t="shared" si="13"/>
        <v/>
      </c>
      <c r="H73" s="479" t="str">
        <f t="shared" si="13"/>
        <v/>
      </c>
      <c r="I73" s="479" t="str">
        <f t="shared" si="13"/>
        <v/>
      </c>
      <c r="J73" s="479" t="str">
        <f t="shared" si="13"/>
        <v/>
      </c>
      <c r="K73" s="479" t="str">
        <f t="shared" si="13"/>
        <v/>
      </c>
      <c r="L73" s="479" t="str">
        <f t="shared" si="13"/>
        <v/>
      </c>
      <c r="M73" s="479" t="str">
        <f t="shared" si="13"/>
        <v/>
      </c>
      <c r="N73" s="479" t="str">
        <f t="shared" si="13"/>
        <v/>
      </c>
      <c r="O73" s="479" t="str">
        <f t="shared" si="13"/>
        <v/>
      </c>
      <c r="P73" s="479" t="str">
        <f t="shared" si="13"/>
        <v/>
      </c>
      <c r="Q73" s="479" t="str">
        <f t="shared" si="13"/>
        <v/>
      </c>
      <c r="R73" s="479" t="str">
        <f t="shared" si="13"/>
        <v/>
      </c>
      <c r="S73" s="479" t="str">
        <f t="shared" si="13"/>
        <v/>
      </c>
      <c r="T73" s="479" t="str">
        <f t="shared" si="13"/>
        <v/>
      </c>
      <c r="U73" s="479" t="str">
        <f t="shared" si="13"/>
        <v/>
      </c>
      <c r="V73" s="479" t="str">
        <f t="shared" si="13"/>
        <v/>
      </c>
      <c r="W73" s="479" t="str">
        <f t="shared" si="13"/>
        <v/>
      </c>
      <c r="X73" s="479" t="str">
        <f t="shared" si="13"/>
        <v/>
      </c>
      <c r="Y73" s="479" t="str">
        <f t="shared" si="13"/>
        <v/>
      </c>
      <c r="Z73" s="479" t="str">
        <f t="shared" si="13"/>
        <v/>
      </c>
      <c r="AA73" s="479" t="str">
        <f t="shared" si="13"/>
        <v/>
      </c>
      <c r="AB73" s="479" t="str">
        <f t="shared" si="13"/>
        <v/>
      </c>
      <c r="AC73" s="479" t="str">
        <f t="shared" si="13"/>
        <v/>
      </c>
      <c r="AD73" s="479" t="str">
        <f t="shared" si="13"/>
        <v/>
      </c>
      <c r="AE73" s="479" t="str">
        <f>IF(OR(AD73="",AD72="修了日"),"",IF(AND(DAY(DATE(YEAR(C73),2,29))=29,MONTH(C73)=2),AD73+1,IF(MONTH(C73)=2,"",AD73+1)))</f>
        <v/>
      </c>
      <c r="AF73" s="479" t="str">
        <f>IF(OR(AE73="",AE72="修了日"),"",IF(MONTH(C73)=2,"",AE73+1))</f>
        <v/>
      </c>
      <c r="AG73" s="480" t="str">
        <f>IF(OR(AF73="",AF72="修了日"),"",IF(OR(MONTH(C73)=2,MONTH(C73)=4,MONTH(C73)=6,MONTH(C73)=9,MONTH(C73)=11),"",AF73+1))</f>
        <v/>
      </c>
      <c r="AH73" s="2562"/>
      <c r="AI73" s="538"/>
      <c r="AJ73" s="538"/>
      <c r="AK73" s="538"/>
      <c r="AL73" s="538"/>
      <c r="AM73" s="538"/>
      <c r="AN73" s="549"/>
      <c r="AO73" s="549"/>
      <c r="AP73" s="549"/>
      <c r="AQ73" s="549"/>
      <c r="AR73" s="549"/>
      <c r="AS73" s="549"/>
      <c r="AT73" s="549"/>
      <c r="AU73" s="549"/>
      <c r="AV73" s="549"/>
    </row>
    <row r="74" spans="1:48" ht="18.75" customHeight="1">
      <c r="A74" s="823"/>
      <c r="B74" s="822" t="s">
        <v>162</v>
      </c>
      <c r="C74" s="711" t="str">
        <f>+C73</f>
        <v/>
      </c>
      <c r="D74" s="711" t="str">
        <f t="shared" ref="D74:AG75" si="14">IF(D73="","",+D73)</f>
        <v/>
      </c>
      <c r="E74" s="711" t="str">
        <f t="shared" si="14"/>
        <v/>
      </c>
      <c r="F74" s="711" t="str">
        <f t="shared" si="14"/>
        <v/>
      </c>
      <c r="G74" s="711" t="str">
        <f t="shared" si="14"/>
        <v/>
      </c>
      <c r="H74" s="711" t="str">
        <f t="shared" si="14"/>
        <v/>
      </c>
      <c r="I74" s="711" t="str">
        <f t="shared" si="14"/>
        <v/>
      </c>
      <c r="J74" s="711" t="str">
        <f t="shared" si="14"/>
        <v/>
      </c>
      <c r="K74" s="711" t="str">
        <f t="shared" si="14"/>
        <v/>
      </c>
      <c r="L74" s="711" t="str">
        <f t="shared" si="14"/>
        <v/>
      </c>
      <c r="M74" s="711" t="str">
        <f t="shared" si="14"/>
        <v/>
      </c>
      <c r="N74" s="711" t="str">
        <f t="shared" si="14"/>
        <v/>
      </c>
      <c r="O74" s="711" t="str">
        <f t="shared" si="14"/>
        <v/>
      </c>
      <c r="P74" s="711" t="str">
        <f t="shared" si="14"/>
        <v/>
      </c>
      <c r="Q74" s="711" t="str">
        <f t="shared" si="14"/>
        <v/>
      </c>
      <c r="R74" s="711" t="str">
        <f t="shared" si="14"/>
        <v/>
      </c>
      <c r="S74" s="711" t="str">
        <f t="shared" si="14"/>
        <v/>
      </c>
      <c r="T74" s="711" t="str">
        <f t="shared" si="14"/>
        <v/>
      </c>
      <c r="U74" s="711" t="str">
        <f t="shared" si="14"/>
        <v/>
      </c>
      <c r="V74" s="711" t="str">
        <f t="shared" si="14"/>
        <v/>
      </c>
      <c r="W74" s="711" t="str">
        <f t="shared" si="14"/>
        <v/>
      </c>
      <c r="X74" s="711" t="str">
        <f t="shared" si="14"/>
        <v/>
      </c>
      <c r="Y74" s="711" t="str">
        <f t="shared" si="14"/>
        <v/>
      </c>
      <c r="Z74" s="711" t="str">
        <f t="shared" si="14"/>
        <v/>
      </c>
      <c r="AA74" s="711" t="str">
        <f t="shared" si="14"/>
        <v/>
      </c>
      <c r="AB74" s="711" t="str">
        <f t="shared" si="14"/>
        <v/>
      </c>
      <c r="AC74" s="711" t="str">
        <f t="shared" si="14"/>
        <v/>
      </c>
      <c r="AD74" s="711" t="str">
        <f t="shared" si="14"/>
        <v/>
      </c>
      <c r="AE74" s="711" t="str">
        <f t="shared" si="14"/>
        <v/>
      </c>
      <c r="AF74" s="711" t="str">
        <f t="shared" si="14"/>
        <v/>
      </c>
      <c r="AG74" s="534" t="str">
        <f t="shared" si="14"/>
        <v/>
      </c>
      <c r="AH74" s="2562"/>
      <c r="AI74" s="538"/>
      <c r="AJ74" s="538"/>
      <c r="AK74" s="538"/>
      <c r="AL74" s="538"/>
      <c r="AM74" s="538"/>
      <c r="AN74" s="549"/>
      <c r="AO74" s="549"/>
      <c r="AP74" s="549"/>
      <c r="AQ74" s="549"/>
      <c r="AR74" s="549"/>
      <c r="AS74" s="549"/>
      <c r="AT74" s="549"/>
      <c r="AU74" s="549"/>
      <c r="AV74" s="549"/>
    </row>
    <row r="75" spans="1:48" ht="18.75" customHeight="1">
      <c r="A75" s="823"/>
      <c r="B75" s="822" t="s">
        <v>241</v>
      </c>
      <c r="C75" s="5" t="str">
        <f>+C74</f>
        <v/>
      </c>
      <c r="D75" s="5" t="str">
        <f t="shared" si="14"/>
        <v/>
      </c>
      <c r="E75" s="5" t="str">
        <f t="shared" si="14"/>
        <v/>
      </c>
      <c r="F75" s="5" t="str">
        <f t="shared" si="14"/>
        <v/>
      </c>
      <c r="G75" s="5" t="str">
        <f t="shared" si="14"/>
        <v/>
      </c>
      <c r="H75" s="5" t="str">
        <f t="shared" si="14"/>
        <v/>
      </c>
      <c r="I75" s="5" t="str">
        <f t="shared" si="14"/>
        <v/>
      </c>
      <c r="J75" s="5" t="str">
        <f t="shared" si="14"/>
        <v/>
      </c>
      <c r="K75" s="5" t="str">
        <f t="shared" si="14"/>
        <v/>
      </c>
      <c r="L75" s="5" t="str">
        <f t="shared" si="14"/>
        <v/>
      </c>
      <c r="M75" s="5" t="str">
        <f t="shared" si="14"/>
        <v/>
      </c>
      <c r="N75" s="5" t="str">
        <f t="shared" si="14"/>
        <v/>
      </c>
      <c r="O75" s="5" t="str">
        <f t="shared" si="14"/>
        <v/>
      </c>
      <c r="P75" s="5" t="str">
        <f t="shared" si="14"/>
        <v/>
      </c>
      <c r="Q75" s="5" t="str">
        <f t="shared" si="14"/>
        <v/>
      </c>
      <c r="R75" s="5" t="str">
        <f t="shared" si="14"/>
        <v/>
      </c>
      <c r="S75" s="5" t="str">
        <f t="shared" si="14"/>
        <v/>
      </c>
      <c r="T75" s="5" t="str">
        <f t="shared" si="14"/>
        <v/>
      </c>
      <c r="U75" s="5" t="str">
        <f t="shared" si="14"/>
        <v/>
      </c>
      <c r="V75" s="5" t="str">
        <f t="shared" si="14"/>
        <v/>
      </c>
      <c r="W75" s="5" t="str">
        <f t="shared" si="14"/>
        <v/>
      </c>
      <c r="X75" s="5" t="str">
        <f t="shared" si="14"/>
        <v/>
      </c>
      <c r="Y75" s="5" t="str">
        <f t="shared" si="14"/>
        <v/>
      </c>
      <c r="Z75" s="5" t="str">
        <f t="shared" si="14"/>
        <v/>
      </c>
      <c r="AA75" s="5" t="str">
        <f t="shared" si="14"/>
        <v/>
      </c>
      <c r="AB75" s="5" t="str">
        <f t="shared" si="14"/>
        <v/>
      </c>
      <c r="AC75" s="5" t="str">
        <f t="shared" si="14"/>
        <v/>
      </c>
      <c r="AD75" s="5" t="str">
        <f t="shared" si="14"/>
        <v/>
      </c>
      <c r="AE75" s="5" t="str">
        <f t="shared" si="14"/>
        <v/>
      </c>
      <c r="AF75" s="5" t="str">
        <f t="shared" si="14"/>
        <v/>
      </c>
      <c r="AG75" s="477" t="str">
        <f t="shared" si="14"/>
        <v/>
      </c>
      <c r="AH75" s="2562"/>
      <c r="AI75" s="538"/>
      <c r="AJ75" s="538"/>
      <c r="AK75" s="538"/>
      <c r="AL75" s="538"/>
      <c r="AM75" s="538"/>
      <c r="AN75" s="549"/>
      <c r="AO75" s="549"/>
      <c r="AP75" s="549"/>
      <c r="AQ75" s="549"/>
      <c r="AR75" s="549"/>
      <c r="AS75" s="549"/>
      <c r="AT75" s="549"/>
      <c r="AU75" s="549"/>
      <c r="AV75" s="549"/>
    </row>
    <row r="76" spans="1:48" ht="18" customHeight="1">
      <c r="A76" s="4205" t="str">
        <f>IF(C73="","","４か月目")</f>
        <v/>
      </c>
      <c r="B76" s="11"/>
      <c r="C76" s="4206" t="str">
        <f t="shared" ref="C76:AG76" si="15">IF(C$75="","",IF(C$75=$K$152,"ハローワーク来所日③",""))</f>
        <v/>
      </c>
      <c r="D76" s="4130" t="str">
        <f t="shared" si="15"/>
        <v/>
      </c>
      <c r="E76" s="4130" t="str">
        <f t="shared" si="15"/>
        <v/>
      </c>
      <c r="F76" s="4130" t="str">
        <f t="shared" si="15"/>
        <v/>
      </c>
      <c r="G76" s="4130" t="str">
        <f t="shared" si="15"/>
        <v/>
      </c>
      <c r="H76" s="4130" t="str">
        <f t="shared" si="15"/>
        <v/>
      </c>
      <c r="I76" s="4130" t="str">
        <f t="shared" si="15"/>
        <v/>
      </c>
      <c r="J76" s="4130" t="str">
        <f t="shared" si="15"/>
        <v/>
      </c>
      <c r="K76" s="4130" t="str">
        <f t="shared" si="15"/>
        <v/>
      </c>
      <c r="L76" s="4130" t="str">
        <f t="shared" si="15"/>
        <v/>
      </c>
      <c r="M76" s="4130" t="str">
        <f t="shared" si="15"/>
        <v/>
      </c>
      <c r="N76" s="4130" t="str">
        <f t="shared" si="15"/>
        <v/>
      </c>
      <c r="O76" s="4130" t="str">
        <f t="shared" si="15"/>
        <v/>
      </c>
      <c r="P76" s="4130" t="str">
        <f t="shared" si="15"/>
        <v/>
      </c>
      <c r="Q76" s="4130" t="str">
        <f t="shared" si="15"/>
        <v/>
      </c>
      <c r="R76" s="4130" t="str">
        <f t="shared" si="15"/>
        <v/>
      </c>
      <c r="S76" s="4130" t="str">
        <f t="shared" si="15"/>
        <v/>
      </c>
      <c r="T76" s="4130" t="str">
        <f t="shared" si="15"/>
        <v/>
      </c>
      <c r="U76" s="4130" t="str">
        <f t="shared" si="15"/>
        <v/>
      </c>
      <c r="V76" s="4130" t="str">
        <f t="shared" si="15"/>
        <v/>
      </c>
      <c r="W76" s="4130" t="str">
        <f t="shared" si="15"/>
        <v/>
      </c>
      <c r="X76" s="4130" t="str">
        <f t="shared" si="15"/>
        <v/>
      </c>
      <c r="Y76" s="4130" t="str">
        <f t="shared" si="15"/>
        <v/>
      </c>
      <c r="Z76" s="4130" t="str">
        <f t="shared" si="15"/>
        <v/>
      </c>
      <c r="AA76" s="4130" t="str">
        <f t="shared" si="15"/>
        <v/>
      </c>
      <c r="AB76" s="4130" t="str">
        <f t="shared" si="15"/>
        <v/>
      </c>
      <c r="AC76" s="4130" t="str">
        <f t="shared" si="15"/>
        <v/>
      </c>
      <c r="AD76" s="4130" t="str">
        <f t="shared" si="15"/>
        <v/>
      </c>
      <c r="AE76" s="4130" t="str">
        <f t="shared" si="15"/>
        <v/>
      </c>
      <c r="AF76" s="4130" t="str">
        <f t="shared" si="15"/>
        <v/>
      </c>
      <c r="AG76" s="4133" t="str">
        <f t="shared" si="15"/>
        <v/>
      </c>
      <c r="AH76" s="2814">
        <v>1</v>
      </c>
      <c r="AI76" s="538"/>
      <c r="AJ76" s="538"/>
      <c r="AK76" s="538"/>
      <c r="AL76" s="538"/>
      <c r="AM76" s="538"/>
      <c r="AN76" s="549"/>
      <c r="AO76" s="549"/>
      <c r="AP76" s="549"/>
      <c r="AQ76" s="549"/>
      <c r="AR76" s="549"/>
      <c r="AS76" s="549"/>
      <c r="AT76" s="549"/>
      <c r="AU76" s="549"/>
      <c r="AV76" s="549"/>
    </row>
    <row r="77" spans="1:48" ht="18" customHeight="1">
      <c r="A77" s="4205"/>
      <c r="B77" s="11"/>
      <c r="C77" s="4207"/>
      <c r="D77" s="4131"/>
      <c r="E77" s="4131"/>
      <c r="F77" s="4131"/>
      <c r="G77" s="4131"/>
      <c r="H77" s="4131"/>
      <c r="I77" s="4131"/>
      <c r="J77" s="4131"/>
      <c r="K77" s="4131"/>
      <c r="L77" s="4131"/>
      <c r="M77" s="4131"/>
      <c r="N77" s="4131"/>
      <c r="O77" s="4131"/>
      <c r="P77" s="4131"/>
      <c r="Q77" s="4131"/>
      <c r="R77" s="4131"/>
      <c r="S77" s="4131"/>
      <c r="T77" s="4131"/>
      <c r="U77" s="4131"/>
      <c r="V77" s="4131"/>
      <c r="W77" s="4131"/>
      <c r="X77" s="4131"/>
      <c r="Y77" s="4131"/>
      <c r="Z77" s="4131"/>
      <c r="AA77" s="4131"/>
      <c r="AB77" s="4131"/>
      <c r="AC77" s="4131"/>
      <c r="AD77" s="4131"/>
      <c r="AE77" s="4131"/>
      <c r="AF77" s="4131"/>
      <c r="AG77" s="4134"/>
      <c r="AH77" s="2814">
        <v>2</v>
      </c>
      <c r="AI77" s="538"/>
      <c r="AJ77" s="538"/>
      <c r="AK77" s="538"/>
      <c r="AL77" s="538"/>
      <c r="AM77" s="538"/>
      <c r="AN77" s="549"/>
      <c r="AO77" s="549"/>
      <c r="AP77" s="549"/>
      <c r="AQ77" s="549"/>
      <c r="AR77" s="549"/>
      <c r="AS77" s="549"/>
      <c r="AT77" s="549"/>
      <c r="AU77" s="549"/>
      <c r="AV77" s="549"/>
    </row>
    <row r="78" spans="1:48" ht="18" customHeight="1">
      <c r="A78" s="4205"/>
      <c r="B78" s="11" t="s">
        <v>242</v>
      </c>
      <c r="C78" s="4207"/>
      <c r="D78" s="4131"/>
      <c r="E78" s="4131"/>
      <c r="F78" s="4131"/>
      <c r="G78" s="4131"/>
      <c r="H78" s="4131"/>
      <c r="I78" s="4131"/>
      <c r="J78" s="4131"/>
      <c r="K78" s="4131"/>
      <c r="L78" s="4131"/>
      <c r="M78" s="4131"/>
      <c r="N78" s="4131"/>
      <c r="O78" s="4131"/>
      <c r="P78" s="4131"/>
      <c r="Q78" s="4131"/>
      <c r="R78" s="4131"/>
      <c r="S78" s="4131"/>
      <c r="T78" s="4131"/>
      <c r="U78" s="4131"/>
      <c r="V78" s="4131"/>
      <c r="W78" s="4131"/>
      <c r="X78" s="4131"/>
      <c r="Y78" s="4131"/>
      <c r="Z78" s="4131"/>
      <c r="AA78" s="4131"/>
      <c r="AB78" s="4131"/>
      <c r="AC78" s="4131"/>
      <c r="AD78" s="4131"/>
      <c r="AE78" s="4131"/>
      <c r="AF78" s="4131"/>
      <c r="AG78" s="4134"/>
      <c r="AH78" s="2814">
        <v>3</v>
      </c>
      <c r="AI78" s="538"/>
      <c r="AJ78" s="538"/>
      <c r="AK78" s="538"/>
      <c r="AL78" s="538"/>
      <c r="AM78" s="538"/>
      <c r="AN78" s="549"/>
      <c r="AO78" s="549"/>
      <c r="AP78" s="549"/>
      <c r="AQ78" s="549"/>
      <c r="AR78" s="549"/>
      <c r="AS78" s="549"/>
      <c r="AT78" s="549"/>
      <c r="AU78" s="549"/>
      <c r="AV78" s="549"/>
    </row>
    <row r="79" spans="1:48" ht="18" customHeight="1">
      <c r="A79" s="4205"/>
      <c r="B79" s="11"/>
      <c r="C79" s="4207"/>
      <c r="D79" s="4131"/>
      <c r="E79" s="4131"/>
      <c r="F79" s="4131"/>
      <c r="G79" s="4131"/>
      <c r="H79" s="4131"/>
      <c r="I79" s="4131"/>
      <c r="J79" s="4131"/>
      <c r="K79" s="4131"/>
      <c r="L79" s="4131"/>
      <c r="M79" s="4131"/>
      <c r="N79" s="4131"/>
      <c r="O79" s="4131"/>
      <c r="P79" s="4131"/>
      <c r="Q79" s="4131"/>
      <c r="R79" s="4131"/>
      <c r="S79" s="4131"/>
      <c r="T79" s="4131"/>
      <c r="U79" s="4131"/>
      <c r="V79" s="4131"/>
      <c r="W79" s="4131"/>
      <c r="X79" s="4131"/>
      <c r="Y79" s="4131"/>
      <c r="Z79" s="4131"/>
      <c r="AA79" s="4131"/>
      <c r="AB79" s="4131"/>
      <c r="AC79" s="4131"/>
      <c r="AD79" s="4131"/>
      <c r="AE79" s="4131"/>
      <c r="AF79" s="4131"/>
      <c r="AG79" s="4134"/>
      <c r="AH79" s="2814">
        <v>4</v>
      </c>
      <c r="AI79" s="538"/>
      <c r="AJ79" s="538"/>
      <c r="AK79" s="538"/>
      <c r="AL79" s="538"/>
      <c r="AM79" s="538"/>
      <c r="AN79" s="549"/>
      <c r="AO79" s="549"/>
      <c r="AP79" s="549"/>
      <c r="AQ79" s="549"/>
      <c r="AR79" s="549"/>
      <c r="AS79" s="549"/>
      <c r="AT79" s="549"/>
      <c r="AU79" s="549"/>
      <c r="AV79" s="549"/>
    </row>
    <row r="80" spans="1:48" ht="18" customHeight="1">
      <c r="A80" s="4205"/>
      <c r="B80" s="11" t="s">
        <v>243</v>
      </c>
      <c r="C80" s="4207"/>
      <c r="D80" s="4131"/>
      <c r="E80" s="4131"/>
      <c r="F80" s="4131"/>
      <c r="G80" s="4131"/>
      <c r="H80" s="4131"/>
      <c r="I80" s="4131"/>
      <c r="J80" s="4131"/>
      <c r="K80" s="4131"/>
      <c r="L80" s="4131"/>
      <c r="M80" s="4131"/>
      <c r="N80" s="4131"/>
      <c r="O80" s="4131"/>
      <c r="P80" s="4131"/>
      <c r="Q80" s="4131"/>
      <c r="R80" s="4131"/>
      <c r="S80" s="4131"/>
      <c r="T80" s="4131"/>
      <c r="U80" s="4131"/>
      <c r="V80" s="4131"/>
      <c r="W80" s="4131"/>
      <c r="X80" s="4131"/>
      <c r="Y80" s="4131"/>
      <c r="Z80" s="4131"/>
      <c r="AA80" s="4131"/>
      <c r="AB80" s="4131"/>
      <c r="AC80" s="4131"/>
      <c r="AD80" s="4131"/>
      <c r="AE80" s="4131"/>
      <c r="AF80" s="4131"/>
      <c r="AG80" s="4134"/>
      <c r="AH80" s="2814">
        <v>5</v>
      </c>
      <c r="AI80" s="538"/>
      <c r="AJ80" s="538"/>
      <c r="AK80" s="538"/>
      <c r="AL80" s="538"/>
      <c r="AM80" s="538"/>
      <c r="AN80" s="549"/>
      <c r="AO80" s="549"/>
      <c r="AP80" s="549"/>
      <c r="AQ80" s="549"/>
      <c r="AR80" s="549"/>
      <c r="AS80" s="549"/>
      <c r="AT80" s="549"/>
      <c r="AU80" s="549"/>
      <c r="AV80" s="549"/>
    </row>
    <row r="81" spans="1:48" ht="18" customHeight="1">
      <c r="A81" s="4205"/>
      <c r="B81" s="11"/>
      <c r="C81" s="4207"/>
      <c r="D81" s="4131"/>
      <c r="E81" s="4131"/>
      <c r="F81" s="4131"/>
      <c r="G81" s="4131"/>
      <c r="H81" s="4131"/>
      <c r="I81" s="4131"/>
      <c r="J81" s="4131"/>
      <c r="K81" s="4131"/>
      <c r="L81" s="4131"/>
      <c r="M81" s="4131"/>
      <c r="N81" s="4131"/>
      <c r="O81" s="4131"/>
      <c r="P81" s="4131"/>
      <c r="Q81" s="4131"/>
      <c r="R81" s="4131"/>
      <c r="S81" s="4131"/>
      <c r="T81" s="4131"/>
      <c r="U81" s="4131"/>
      <c r="V81" s="4131"/>
      <c r="W81" s="4131"/>
      <c r="X81" s="4131"/>
      <c r="Y81" s="4131"/>
      <c r="Z81" s="4131"/>
      <c r="AA81" s="4131"/>
      <c r="AB81" s="4131"/>
      <c r="AC81" s="4131"/>
      <c r="AD81" s="4131"/>
      <c r="AE81" s="4131"/>
      <c r="AF81" s="4131"/>
      <c r="AG81" s="4134"/>
      <c r="AH81" s="2815">
        <v>6</v>
      </c>
      <c r="AI81" s="538"/>
      <c r="AJ81" s="538"/>
      <c r="AK81" s="538"/>
      <c r="AL81" s="538"/>
      <c r="AM81" s="538"/>
      <c r="AN81" s="549"/>
      <c r="AO81" s="549"/>
      <c r="AP81" s="549"/>
      <c r="AQ81" s="549"/>
      <c r="AR81" s="549"/>
      <c r="AS81" s="549"/>
      <c r="AT81" s="549"/>
      <c r="AU81" s="549"/>
      <c r="AV81" s="549"/>
    </row>
    <row r="82" spans="1:48" ht="18" hidden="1" customHeight="1">
      <c r="A82" s="4205"/>
      <c r="B82" s="11"/>
      <c r="C82" s="4207"/>
      <c r="D82" s="4131"/>
      <c r="E82" s="4131"/>
      <c r="F82" s="4131"/>
      <c r="G82" s="4131"/>
      <c r="H82" s="4131"/>
      <c r="I82" s="4131"/>
      <c r="J82" s="4131"/>
      <c r="K82" s="4131"/>
      <c r="L82" s="4131"/>
      <c r="M82" s="4131"/>
      <c r="N82" s="4131"/>
      <c r="O82" s="4131"/>
      <c r="P82" s="4131"/>
      <c r="Q82" s="4131"/>
      <c r="R82" s="4131"/>
      <c r="S82" s="4131"/>
      <c r="T82" s="4131"/>
      <c r="U82" s="4131"/>
      <c r="V82" s="4131"/>
      <c r="W82" s="4131"/>
      <c r="X82" s="4131"/>
      <c r="Y82" s="4131"/>
      <c r="Z82" s="4131"/>
      <c r="AA82" s="4131"/>
      <c r="AB82" s="4131"/>
      <c r="AC82" s="4131"/>
      <c r="AD82" s="4131"/>
      <c r="AE82" s="4131"/>
      <c r="AF82" s="4131"/>
      <c r="AG82" s="4134"/>
      <c r="AH82" s="2816">
        <v>7</v>
      </c>
      <c r="AI82" s="538"/>
      <c r="AJ82" s="538"/>
      <c r="AK82" s="538"/>
      <c r="AL82" s="538"/>
      <c r="AM82" s="538"/>
      <c r="AN82" s="549"/>
      <c r="AO82" s="549"/>
      <c r="AP82" s="549"/>
      <c r="AQ82" s="549"/>
      <c r="AR82" s="549"/>
      <c r="AS82" s="549"/>
      <c r="AT82" s="549"/>
      <c r="AU82" s="549"/>
      <c r="AV82" s="549"/>
    </row>
    <row r="83" spans="1:48" ht="18" customHeight="1">
      <c r="A83" s="4205"/>
      <c r="B83" s="11" t="s">
        <v>244</v>
      </c>
      <c r="C83" s="4207"/>
      <c r="D83" s="4131"/>
      <c r="E83" s="4131"/>
      <c r="F83" s="4131"/>
      <c r="G83" s="4131"/>
      <c r="H83" s="4131"/>
      <c r="I83" s="4131"/>
      <c r="J83" s="4131"/>
      <c r="K83" s="4131"/>
      <c r="L83" s="4131"/>
      <c r="M83" s="4131"/>
      <c r="N83" s="4131"/>
      <c r="O83" s="4131"/>
      <c r="P83" s="4131"/>
      <c r="Q83" s="4131"/>
      <c r="R83" s="4131"/>
      <c r="S83" s="4131"/>
      <c r="T83" s="4131"/>
      <c r="U83" s="4131"/>
      <c r="V83" s="4131"/>
      <c r="W83" s="4131"/>
      <c r="X83" s="4131"/>
      <c r="Y83" s="4131"/>
      <c r="Z83" s="4131"/>
      <c r="AA83" s="4131"/>
      <c r="AB83" s="4131"/>
      <c r="AC83" s="4131"/>
      <c r="AD83" s="4131"/>
      <c r="AE83" s="4131"/>
      <c r="AF83" s="4131"/>
      <c r="AG83" s="4134"/>
      <c r="AH83" s="2815">
        <v>8</v>
      </c>
      <c r="AI83" s="538"/>
      <c r="AJ83" s="538"/>
      <c r="AK83" s="538"/>
      <c r="AL83" s="538"/>
      <c r="AM83" s="538"/>
      <c r="AN83" s="549"/>
      <c r="AO83" s="549"/>
      <c r="AP83" s="549"/>
      <c r="AQ83" s="549"/>
      <c r="AR83" s="549"/>
      <c r="AS83" s="549"/>
      <c r="AT83" s="549"/>
      <c r="AU83" s="549"/>
      <c r="AV83" s="549"/>
    </row>
    <row r="84" spans="1:48" ht="18" customHeight="1">
      <c r="A84" s="4205"/>
      <c r="B84" s="11"/>
      <c r="C84" s="4207"/>
      <c r="D84" s="4131"/>
      <c r="E84" s="4131"/>
      <c r="F84" s="4131"/>
      <c r="G84" s="4131"/>
      <c r="H84" s="4131"/>
      <c r="I84" s="4131"/>
      <c r="J84" s="4131"/>
      <c r="K84" s="4131"/>
      <c r="L84" s="4131"/>
      <c r="M84" s="4131"/>
      <c r="N84" s="4131"/>
      <c r="O84" s="4131"/>
      <c r="P84" s="4131"/>
      <c r="Q84" s="4131"/>
      <c r="R84" s="4131"/>
      <c r="S84" s="4131"/>
      <c r="T84" s="4131"/>
      <c r="U84" s="4131"/>
      <c r="V84" s="4131"/>
      <c r="W84" s="4131"/>
      <c r="X84" s="4131"/>
      <c r="Y84" s="4131"/>
      <c r="Z84" s="4131"/>
      <c r="AA84" s="4131"/>
      <c r="AB84" s="4131"/>
      <c r="AC84" s="4131"/>
      <c r="AD84" s="4131"/>
      <c r="AE84" s="4131"/>
      <c r="AF84" s="4131"/>
      <c r="AG84" s="4134"/>
      <c r="AH84" s="2814">
        <v>9</v>
      </c>
      <c r="AI84" s="538"/>
      <c r="AJ84" s="538"/>
      <c r="AK84" s="538"/>
      <c r="AL84" s="538"/>
      <c r="AM84" s="538"/>
      <c r="AN84" s="549"/>
      <c r="AO84" s="549"/>
      <c r="AP84" s="549"/>
      <c r="AQ84" s="549"/>
      <c r="AR84" s="549"/>
      <c r="AS84" s="549"/>
      <c r="AT84" s="549"/>
      <c r="AU84" s="549"/>
      <c r="AV84" s="549"/>
    </row>
    <row r="85" spans="1:48" ht="18" customHeight="1">
      <c r="A85" s="4205"/>
      <c r="B85" s="11" t="s">
        <v>245</v>
      </c>
      <c r="C85" s="4207"/>
      <c r="D85" s="4131"/>
      <c r="E85" s="4131"/>
      <c r="F85" s="4131"/>
      <c r="G85" s="4131"/>
      <c r="H85" s="4131"/>
      <c r="I85" s="4131"/>
      <c r="J85" s="4131"/>
      <c r="K85" s="4131"/>
      <c r="L85" s="4131"/>
      <c r="M85" s="4131"/>
      <c r="N85" s="4131"/>
      <c r="O85" s="4131"/>
      <c r="P85" s="4131"/>
      <c r="Q85" s="4131"/>
      <c r="R85" s="4131"/>
      <c r="S85" s="4131"/>
      <c r="T85" s="4131"/>
      <c r="U85" s="4131"/>
      <c r="V85" s="4131"/>
      <c r="W85" s="4131"/>
      <c r="X85" s="4131"/>
      <c r="Y85" s="4131"/>
      <c r="Z85" s="4131"/>
      <c r="AA85" s="4131"/>
      <c r="AB85" s="4131"/>
      <c r="AC85" s="4131"/>
      <c r="AD85" s="4131"/>
      <c r="AE85" s="4131"/>
      <c r="AF85" s="4131"/>
      <c r="AG85" s="4134"/>
      <c r="AH85" s="2814">
        <v>10</v>
      </c>
      <c r="AI85" s="538"/>
      <c r="AJ85" s="538"/>
      <c r="AK85" s="538"/>
      <c r="AL85" s="538"/>
      <c r="AM85" s="538"/>
      <c r="AN85" s="549"/>
      <c r="AO85" s="549"/>
      <c r="AP85" s="549"/>
      <c r="AQ85" s="549"/>
      <c r="AR85" s="549"/>
      <c r="AS85" s="549"/>
      <c r="AT85" s="549"/>
      <c r="AU85" s="549"/>
      <c r="AV85" s="549"/>
    </row>
    <row r="86" spans="1:48" ht="18" customHeight="1">
      <c r="A86" s="4205"/>
      <c r="B86" s="11"/>
      <c r="C86" s="4207"/>
      <c r="D86" s="4131"/>
      <c r="E86" s="4131"/>
      <c r="F86" s="4131"/>
      <c r="G86" s="4131"/>
      <c r="H86" s="4131"/>
      <c r="I86" s="4131"/>
      <c r="J86" s="4131"/>
      <c r="K86" s="4131"/>
      <c r="L86" s="4131"/>
      <c r="M86" s="4131"/>
      <c r="N86" s="4131"/>
      <c r="O86" s="4131"/>
      <c r="P86" s="4131"/>
      <c r="Q86" s="4131"/>
      <c r="R86" s="4131"/>
      <c r="S86" s="4131"/>
      <c r="T86" s="4131"/>
      <c r="U86" s="4131"/>
      <c r="V86" s="4131"/>
      <c r="W86" s="4131"/>
      <c r="X86" s="4131"/>
      <c r="Y86" s="4131"/>
      <c r="Z86" s="4131"/>
      <c r="AA86" s="4131"/>
      <c r="AB86" s="4131"/>
      <c r="AC86" s="4131"/>
      <c r="AD86" s="4131"/>
      <c r="AE86" s="4131"/>
      <c r="AF86" s="4131"/>
      <c r="AG86" s="4134"/>
      <c r="AH86" s="2814">
        <v>11</v>
      </c>
      <c r="AI86" s="538"/>
      <c r="AJ86" s="538"/>
      <c r="AK86" s="538"/>
      <c r="AL86" s="538"/>
      <c r="AM86" s="538"/>
      <c r="AN86" s="549"/>
      <c r="AO86" s="549"/>
      <c r="AP86" s="549"/>
      <c r="AQ86" s="549"/>
      <c r="AR86" s="549"/>
      <c r="AS86" s="549"/>
      <c r="AT86" s="549"/>
      <c r="AU86" s="549"/>
      <c r="AV86" s="549"/>
    </row>
    <row r="87" spans="1:48" ht="18" customHeight="1">
      <c r="A87" s="4205"/>
      <c r="B87" s="11"/>
      <c r="C87" s="4208"/>
      <c r="D87" s="4132"/>
      <c r="E87" s="4132"/>
      <c r="F87" s="4132"/>
      <c r="G87" s="4132"/>
      <c r="H87" s="4132"/>
      <c r="I87" s="4132"/>
      <c r="J87" s="4132"/>
      <c r="K87" s="4132"/>
      <c r="L87" s="4132"/>
      <c r="M87" s="4132"/>
      <c r="N87" s="4132"/>
      <c r="O87" s="4132"/>
      <c r="P87" s="4132"/>
      <c r="Q87" s="4132"/>
      <c r="R87" s="4132"/>
      <c r="S87" s="4132"/>
      <c r="T87" s="4132"/>
      <c r="U87" s="4132"/>
      <c r="V87" s="4132"/>
      <c r="W87" s="4132"/>
      <c r="X87" s="4132"/>
      <c r="Y87" s="4132"/>
      <c r="Z87" s="4132"/>
      <c r="AA87" s="4132"/>
      <c r="AB87" s="4132"/>
      <c r="AC87" s="4132"/>
      <c r="AD87" s="4132"/>
      <c r="AE87" s="4132"/>
      <c r="AF87" s="4132"/>
      <c r="AG87" s="4135"/>
      <c r="AH87" s="2814">
        <v>12</v>
      </c>
      <c r="AI87" s="538"/>
      <c r="AJ87" s="538"/>
      <c r="AK87" s="538"/>
      <c r="AL87" s="538"/>
      <c r="AM87" s="538"/>
      <c r="AN87" s="549"/>
      <c r="AO87" s="549"/>
      <c r="AP87" s="549"/>
      <c r="AQ87" s="549"/>
      <c r="AR87" s="549"/>
      <c r="AS87" s="549"/>
      <c r="AT87" s="549"/>
      <c r="AU87" s="549"/>
      <c r="AV87" s="549"/>
    </row>
    <row r="88" spans="1:48" ht="20.100000000000001" customHeight="1">
      <c r="A88" s="2088"/>
      <c r="B88" s="2141" t="s">
        <v>2055</v>
      </c>
      <c r="C88" s="166"/>
      <c r="D88" s="167"/>
      <c r="E88" s="167"/>
      <c r="F88" s="167"/>
      <c r="G88" s="167"/>
      <c r="H88" s="167"/>
      <c r="I88" s="167"/>
      <c r="J88" s="167"/>
      <c r="K88" s="167"/>
      <c r="L88" s="167"/>
      <c r="M88" s="167"/>
      <c r="N88" s="167"/>
      <c r="O88" s="2094"/>
      <c r="P88" s="2094"/>
      <c r="Q88" s="2094"/>
      <c r="R88" s="2094"/>
      <c r="S88" s="2094"/>
      <c r="T88" s="2094"/>
      <c r="U88" s="2094"/>
      <c r="V88" s="2094"/>
      <c r="W88" s="2094"/>
      <c r="X88" s="2094"/>
      <c r="Y88" s="2094"/>
      <c r="Z88" s="2094"/>
      <c r="AA88" s="2094"/>
      <c r="AB88" s="2094"/>
      <c r="AC88" s="2094"/>
      <c r="AD88" s="2094"/>
      <c r="AE88" s="2094"/>
      <c r="AF88" s="2094"/>
      <c r="AG88" s="2095"/>
      <c r="AH88" s="2580"/>
      <c r="AI88" s="2799">
        <f>COUNTIF(C88:AG88,"○")</f>
        <v>0</v>
      </c>
      <c r="AJ88" s="2800" t="s">
        <v>2055</v>
      </c>
      <c r="AK88" s="538"/>
      <c r="AL88" s="538"/>
      <c r="AM88" s="538"/>
      <c r="AN88" s="549"/>
      <c r="AO88" s="549"/>
      <c r="AP88" s="549"/>
      <c r="AQ88" s="549"/>
      <c r="AR88" s="549"/>
      <c r="AS88" s="549"/>
      <c r="AT88" s="549"/>
      <c r="AU88" s="549"/>
      <c r="AV88" s="549"/>
    </row>
    <row r="89" spans="1:48" ht="18" customHeight="1">
      <c r="A89" s="823"/>
      <c r="B89" s="850" t="s">
        <v>1180</v>
      </c>
      <c r="C89" s="166"/>
      <c r="D89" s="167"/>
      <c r="E89" s="167"/>
      <c r="F89" s="167"/>
      <c r="G89" s="167"/>
      <c r="H89" s="168"/>
      <c r="I89" s="168"/>
      <c r="J89" s="167"/>
      <c r="K89" s="167"/>
      <c r="L89" s="167"/>
      <c r="M89" s="167"/>
      <c r="N89" s="167"/>
      <c r="O89" s="168"/>
      <c r="P89" s="168"/>
      <c r="Q89" s="167"/>
      <c r="R89" s="167"/>
      <c r="S89" s="167"/>
      <c r="T89" s="168"/>
      <c r="U89" s="168"/>
      <c r="V89" s="168"/>
      <c r="W89" s="168"/>
      <c r="X89" s="167"/>
      <c r="Y89" s="167"/>
      <c r="Z89" s="167"/>
      <c r="AA89" s="167"/>
      <c r="AB89" s="168"/>
      <c r="AC89" s="168"/>
      <c r="AD89" s="167"/>
      <c r="AE89" s="167"/>
      <c r="AF89" s="167"/>
      <c r="AG89" s="169"/>
      <c r="AH89" s="2798" t="str">
        <f>IF(AI89="","","←")</f>
        <v/>
      </c>
      <c r="AI89" s="4123" t="str">
        <f>IF(C75="","",IF(COUNTA(C89:AG89)&gt;=1,"","成績考査もれ"))</f>
        <v/>
      </c>
      <c r="AJ89" s="4123"/>
      <c r="AK89" s="538"/>
      <c r="AL89" s="540"/>
      <c r="AM89" s="538"/>
      <c r="AN89" s="549"/>
      <c r="AO89" s="549"/>
      <c r="AP89" s="549"/>
      <c r="AQ89" s="549"/>
      <c r="AR89" s="549"/>
      <c r="AS89" s="549"/>
      <c r="AT89" s="549"/>
      <c r="AU89" s="549"/>
      <c r="AV89" s="549"/>
    </row>
    <row r="90" spans="1:48" ht="18" hidden="1" customHeight="1">
      <c r="A90" s="1276"/>
      <c r="B90" s="1505" t="s">
        <v>1526</v>
      </c>
      <c r="C90" s="1277"/>
      <c r="D90" s="1278"/>
      <c r="E90" s="1278"/>
      <c r="F90" s="1278"/>
      <c r="G90" s="1278"/>
      <c r="H90" s="1279"/>
      <c r="I90" s="1279"/>
      <c r="J90" s="1278"/>
      <c r="K90" s="1278"/>
      <c r="L90" s="1278"/>
      <c r="M90" s="1278"/>
      <c r="N90" s="1278"/>
      <c r="O90" s="1279"/>
      <c r="P90" s="1279"/>
      <c r="Q90" s="1278"/>
      <c r="R90" s="1278"/>
      <c r="S90" s="1278"/>
      <c r="T90" s="1279"/>
      <c r="U90" s="1279"/>
      <c r="V90" s="1279"/>
      <c r="W90" s="1279"/>
      <c r="X90" s="1278"/>
      <c r="Y90" s="1278"/>
      <c r="Z90" s="1278"/>
      <c r="AA90" s="1278"/>
      <c r="AB90" s="1279"/>
      <c r="AC90" s="1279"/>
      <c r="AD90" s="1278"/>
      <c r="AE90" s="1278"/>
      <c r="AF90" s="1278"/>
      <c r="AG90" s="1281"/>
      <c r="AH90" s="2798" t="str">
        <f ca="1">IF(AI90="","","←")</f>
        <v/>
      </c>
      <c r="AI90" s="4124" t="str">
        <f ca="1">機構処理!BI85</f>
        <v/>
      </c>
      <c r="AJ90" s="4124"/>
      <c r="AK90" s="539"/>
      <c r="AL90" s="895"/>
      <c r="AM90" s="539"/>
      <c r="AN90" s="539"/>
      <c r="AO90" s="539"/>
      <c r="AP90" s="549"/>
      <c r="AQ90" s="549"/>
      <c r="AR90" s="549"/>
      <c r="AS90" s="549"/>
      <c r="AT90" s="549"/>
      <c r="AU90" s="549"/>
      <c r="AV90" s="549"/>
    </row>
    <row r="91" spans="1:48" ht="18" customHeight="1">
      <c r="A91" s="823"/>
      <c r="B91" s="3557" t="s">
        <v>374</v>
      </c>
      <c r="C91" s="1284"/>
      <c r="D91" s="1282"/>
      <c r="E91" s="1282"/>
      <c r="F91" s="1282"/>
      <c r="G91" s="1282"/>
      <c r="H91" s="1282"/>
      <c r="I91" s="1282"/>
      <c r="J91" s="1282"/>
      <c r="K91" s="1282"/>
      <c r="L91" s="1282"/>
      <c r="M91" s="1282"/>
      <c r="N91" s="1282"/>
      <c r="O91" s="1282"/>
      <c r="P91" s="1282"/>
      <c r="Q91" s="1282"/>
      <c r="R91" s="1282"/>
      <c r="S91" s="1282"/>
      <c r="T91" s="1282"/>
      <c r="U91" s="1282"/>
      <c r="V91" s="1282"/>
      <c r="W91" s="1282"/>
      <c r="X91" s="1282"/>
      <c r="Y91" s="1282"/>
      <c r="Z91" s="1282"/>
      <c r="AA91" s="1282"/>
      <c r="AB91" s="1282"/>
      <c r="AC91" s="1282"/>
      <c r="AD91" s="1282"/>
      <c r="AE91" s="1282"/>
      <c r="AF91" s="1282"/>
      <c r="AG91" s="1291"/>
      <c r="AH91" s="2815">
        <v>1</v>
      </c>
      <c r="AI91" s="540"/>
      <c r="AJ91" s="540"/>
      <c r="AK91" s="540"/>
      <c r="AL91" s="540"/>
      <c r="AM91" s="538"/>
      <c r="AN91" s="549"/>
      <c r="AO91" s="549"/>
      <c r="AP91" s="549"/>
      <c r="AQ91" s="549"/>
      <c r="AR91" s="549"/>
      <c r="AS91" s="549"/>
      <c r="AT91" s="549"/>
      <c r="AU91" s="549"/>
      <c r="AV91" s="549"/>
    </row>
    <row r="92" spans="1:48" ht="18" hidden="1" customHeight="1">
      <c r="A92" s="823"/>
      <c r="B92" s="3558"/>
      <c r="C92" s="1283"/>
      <c r="D92" s="1293"/>
      <c r="E92" s="1293"/>
      <c r="F92" s="1293"/>
      <c r="G92" s="1293"/>
      <c r="H92" s="1293"/>
      <c r="I92" s="1293"/>
      <c r="J92" s="1293"/>
      <c r="K92" s="1293"/>
      <c r="L92" s="1293"/>
      <c r="M92" s="1293"/>
      <c r="N92" s="1293"/>
      <c r="O92" s="1293"/>
      <c r="P92" s="1293"/>
      <c r="Q92" s="1293"/>
      <c r="R92" s="1293"/>
      <c r="S92" s="1293"/>
      <c r="T92" s="1293"/>
      <c r="U92" s="1293"/>
      <c r="V92" s="1293"/>
      <c r="W92" s="1293"/>
      <c r="X92" s="1293"/>
      <c r="Y92" s="1293"/>
      <c r="Z92" s="1293"/>
      <c r="AA92" s="1293"/>
      <c r="AB92" s="1293"/>
      <c r="AC92" s="1293"/>
      <c r="AD92" s="1293"/>
      <c r="AE92" s="1293"/>
      <c r="AF92" s="1293"/>
      <c r="AG92" s="1290"/>
      <c r="AH92" s="2816">
        <v>2</v>
      </c>
      <c r="AI92" s="540"/>
      <c r="AJ92" s="540"/>
      <c r="AK92" s="540"/>
      <c r="AL92" s="540"/>
      <c r="AM92" s="538"/>
      <c r="AN92" s="549"/>
      <c r="AO92" s="549"/>
      <c r="AP92" s="549"/>
      <c r="AQ92" s="549"/>
      <c r="AR92" s="549"/>
      <c r="AS92" s="549"/>
      <c r="AT92" s="549"/>
      <c r="AU92" s="549"/>
      <c r="AV92" s="549"/>
    </row>
    <row r="93" spans="1:48" ht="18" customHeight="1">
      <c r="A93" s="12"/>
      <c r="B93" s="3559"/>
      <c r="C93" s="1294"/>
      <c r="D93" s="1285"/>
      <c r="E93" s="1285"/>
      <c r="F93" s="1285"/>
      <c r="G93" s="1285"/>
      <c r="H93" s="1285"/>
      <c r="I93" s="1285"/>
      <c r="J93" s="1285"/>
      <c r="K93" s="1285"/>
      <c r="L93" s="1285"/>
      <c r="M93" s="1285"/>
      <c r="N93" s="1285"/>
      <c r="O93" s="1285"/>
      <c r="P93" s="1285"/>
      <c r="Q93" s="1285"/>
      <c r="R93" s="1285"/>
      <c r="S93" s="1285"/>
      <c r="T93" s="1285"/>
      <c r="U93" s="1285"/>
      <c r="V93" s="1285"/>
      <c r="W93" s="1285"/>
      <c r="X93" s="1285"/>
      <c r="Y93" s="1285"/>
      <c r="Z93" s="1285"/>
      <c r="AA93" s="1285"/>
      <c r="AB93" s="1285"/>
      <c r="AC93" s="1285"/>
      <c r="AD93" s="1285"/>
      <c r="AE93" s="1285"/>
      <c r="AF93" s="1285"/>
      <c r="AG93" s="1289"/>
      <c r="AH93" s="2815">
        <v>3</v>
      </c>
      <c r="AI93" s="4117" t="str">
        <f>IF(C73="","","土日祝の訓練日数⇒")</f>
        <v/>
      </c>
      <c r="AJ93" s="4117"/>
      <c r="AK93" s="2793" t="str">
        <f>IF(C73="","",機構処理!BF47)</f>
        <v/>
      </c>
      <c r="AL93" s="2793" t="str">
        <f>IF(C73="","","日")</f>
        <v/>
      </c>
      <c r="AM93" s="835"/>
      <c r="AN93" s="549"/>
      <c r="AO93" s="549"/>
      <c r="AP93" s="549"/>
      <c r="AQ93" s="549"/>
      <c r="AR93" s="549"/>
      <c r="AS93" s="549"/>
      <c r="AT93" s="549"/>
      <c r="AU93" s="549"/>
      <c r="AV93" s="549"/>
    </row>
    <row r="94" spans="1:48" ht="14.25" hidden="1">
      <c r="A94" s="829"/>
      <c r="B94" s="830"/>
      <c r="C94" s="537" t="str">
        <f t="shared" ref="C94:AG94" si="16">IF(C97="","",IF(C97=訓練終了日,"修了日",""))</f>
        <v/>
      </c>
      <c r="D94" s="537" t="str">
        <f t="shared" si="16"/>
        <v/>
      </c>
      <c r="E94" s="537" t="str">
        <f t="shared" si="16"/>
        <v/>
      </c>
      <c r="F94" s="537" t="str">
        <f t="shared" si="16"/>
        <v/>
      </c>
      <c r="G94" s="537" t="str">
        <f t="shared" si="16"/>
        <v/>
      </c>
      <c r="H94" s="537" t="str">
        <f t="shared" si="16"/>
        <v/>
      </c>
      <c r="I94" s="537" t="str">
        <f t="shared" si="16"/>
        <v/>
      </c>
      <c r="J94" s="537" t="str">
        <f t="shared" si="16"/>
        <v/>
      </c>
      <c r="K94" s="537" t="str">
        <f t="shared" si="16"/>
        <v/>
      </c>
      <c r="L94" s="537" t="str">
        <f t="shared" si="16"/>
        <v/>
      </c>
      <c r="M94" s="537" t="str">
        <f t="shared" si="16"/>
        <v/>
      </c>
      <c r="N94" s="537" t="str">
        <f t="shared" si="16"/>
        <v/>
      </c>
      <c r="O94" s="537" t="str">
        <f t="shared" si="16"/>
        <v/>
      </c>
      <c r="P94" s="537" t="str">
        <f t="shared" si="16"/>
        <v/>
      </c>
      <c r="Q94" s="537" t="str">
        <f t="shared" si="16"/>
        <v/>
      </c>
      <c r="R94" s="537" t="str">
        <f t="shared" si="16"/>
        <v/>
      </c>
      <c r="S94" s="537" t="str">
        <f t="shared" si="16"/>
        <v/>
      </c>
      <c r="T94" s="537" t="str">
        <f t="shared" si="16"/>
        <v/>
      </c>
      <c r="U94" s="537" t="str">
        <f t="shared" si="16"/>
        <v/>
      </c>
      <c r="V94" s="537" t="str">
        <f t="shared" si="16"/>
        <v/>
      </c>
      <c r="W94" s="537" t="str">
        <f t="shared" si="16"/>
        <v/>
      </c>
      <c r="X94" s="537" t="str">
        <f t="shared" si="16"/>
        <v/>
      </c>
      <c r="Y94" s="537" t="str">
        <f t="shared" si="16"/>
        <v/>
      </c>
      <c r="Z94" s="537" t="str">
        <f t="shared" si="16"/>
        <v/>
      </c>
      <c r="AA94" s="537" t="str">
        <f t="shared" si="16"/>
        <v/>
      </c>
      <c r="AB94" s="537" t="str">
        <f t="shared" si="16"/>
        <v/>
      </c>
      <c r="AC94" s="537" t="str">
        <f t="shared" si="16"/>
        <v/>
      </c>
      <c r="AD94" s="537" t="str">
        <f t="shared" si="16"/>
        <v/>
      </c>
      <c r="AE94" s="537" t="str">
        <f t="shared" si="16"/>
        <v/>
      </c>
      <c r="AF94" s="537" t="str">
        <f t="shared" si="16"/>
        <v/>
      </c>
      <c r="AG94" s="537" t="str">
        <f t="shared" si="16"/>
        <v/>
      </c>
      <c r="AH94" s="2562"/>
      <c r="AI94" s="538"/>
      <c r="AJ94" s="538"/>
      <c r="AK94" s="538"/>
      <c r="AL94" s="538"/>
      <c r="AM94" s="538"/>
      <c r="AN94" s="549"/>
      <c r="AO94" s="549"/>
      <c r="AP94" s="549"/>
      <c r="AQ94" s="549"/>
      <c r="AR94" s="549"/>
      <c r="AS94" s="549"/>
      <c r="AT94" s="549"/>
      <c r="AU94" s="549"/>
      <c r="AV94" s="549"/>
    </row>
    <row r="95" spans="1:48" ht="18" hidden="1" customHeight="1">
      <c r="A95" s="544"/>
      <c r="B95" s="1527" t="s">
        <v>289</v>
      </c>
      <c r="C95" s="478" t="str">
        <f>IF(C73="","",IF(COUNTIF(C72:AG72,"修了日")=1,"",EDATE(C73,1)))</f>
        <v/>
      </c>
      <c r="D95" s="479" t="str">
        <f t="shared" ref="D95:AD95" si="17">IF(OR(C95="",C94="修了日"),"",C95+1)</f>
        <v/>
      </c>
      <c r="E95" s="479" t="str">
        <f t="shared" si="17"/>
        <v/>
      </c>
      <c r="F95" s="479" t="str">
        <f t="shared" si="17"/>
        <v/>
      </c>
      <c r="G95" s="479" t="str">
        <f t="shared" si="17"/>
        <v/>
      </c>
      <c r="H95" s="479" t="str">
        <f t="shared" si="17"/>
        <v/>
      </c>
      <c r="I95" s="479" t="str">
        <f t="shared" si="17"/>
        <v/>
      </c>
      <c r="J95" s="479" t="str">
        <f t="shared" si="17"/>
        <v/>
      </c>
      <c r="K95" s="479" t="str">
        <f t="shared" si="17"/>
        <v/>
      </c>
      <c r="L95" s="479" t="str">
        <f t="shared" si="17"/>
        <v/>
      </c>
      <c r="M95" s="479" t="str">
        <f t="shared" si="17"/>
        <v/>
      </c>
      <c r="N95" s="479" t="str">
        <f t="shared" si="17"/>
        <v/>
      </c>
      <c r="O95" s="479" t="str">
        <f t="shared" si="17"/>
        <v/>
      </c>
      <c r="P95" s="479" t="str">
        <f t="shared" si="17"/>
        <v/>
      </c>
      <c r="Q95" s="479" t="str">
        <f t="shared" si="17"/>
        <v/>
      </c>
      <c r="R95" s="479" t="str">
        <f t="shared" si="17"/>
        <v/>
      </c>
      <c r="S95" s="479" t="str">
        <f t="shared" si="17"/>
        <v/>
      </c>
      <c r="T95" s="479" t="str">
        <f t="shared" si="17"/>
        <v/>
      </c>
      <c r="U95" s="479" t="str">
        <f t="shared" si="17"/>
        <v/>
      </c>
      <c r="V95" s="479" t="str">
        <f t="shared" si="17"/>
        <v/>
      </c>
      <c r="W95" s="479" t="str">
        <f t="shared" si="17"/>
        <v/>
      </c>
      <c r="X95" s="479" t="str">
        <f t="shared" si="17"/>
        <v/>
      </c>
      <c r="Y95" s="479" t="str">
        <f t="shared" si="17"/>
        <v/>
      </c>
      <c r="Z95" s="479" t="str">
        <f t="shared" si="17"/>
        <v/>
      </c>
      <c r="AA95" s="479" t="str">
        <f t="shared" si="17"/>
        <v/>
      </c>
      <c r="AB95" s="479" t="str">
        <f t="shared" si="17"/>
        <v/>
      </c>
      <c r="AC95" s="479" t="str">
        <f t="shared" si="17"/>
        <v/>
      </c>
      <c r="AD95" s="479" t="str">
        <f t="shared" si="17"/>
        <v/>
      </c>
      <c r="AE95" s="479" t="str">
        <f>IF(OR(AD95="",AD94="修了日"),"",IF(AND(DAY(DATE(YEAR(C95),2,29))=29,MONTH(C95)=2),AD95+1,IF(MONTH(C95)=2,"",AD95+1)))</f>
        <v/>
      </c>
      <c r="AF95" s="479" t="str">
        <f>IF(OR(AE95="",AE94="修了日"),"",IF(MONTH(C95)=2,"",AE95+1))</f>
        <v/>
      </c>
      <c r="AG95" s="480" t="str">
        <f>IF(OR(AF95="",AF94="修了日"),"",IF(OR(MONTH(C95)=2,MONTH(C95)=4,MONTH(C95)=6,MONTH(C95)=9,MONTH(C95)=11),"",AF95+1))</f>
        <v/>
      </c>
      <c r="AH95" s="2562"/>
      <c r="AI95" s="538"/>
      <c r="AJ95" s="538"/>
      <c r="AK95" s="538"/>
      <c r="AL95" s="538"/>
      <c r="AM95" s="538"/>
      <c r="AN95" s="549"/>
      <c r="AO95" s="549"/>
      <c r="AP95" s="549"/>
      <c r="AQ95" s="549"/>
      <c r="AR95" s="549"/>
      <c r="AS95" s="549"/>
      <c r="AT95" s="549"/>
      <c r="AU95" s="549"/>
      <c r="AV95" s="549"/>
    </row>
    <row r="96" spans="1:48" ht="18" hidden="1" customHeight="1">
      <c r="A96" s="1096"/>
      <c r="B96" s="1528" t="s">
        <v>162</v>
      </c>
      <c r="C96" s="535" t="str">
        <f>+C95</f>
        <v/>
      </c>
      <c r="D96" s="711" t="str">
        <f t="shared" ref="D96:AG97" si="18">IF(D95="","",+D95)</f>
        <v/>
      </c>
      <c r="E96" s="711" t="str">
        <f t="shared" si="18"/>
        <v/>
      </c>
      <c r="F96" s="711" t="str">
        <f t="shared" si="18"/>
        <v/>
      </c>
      <c r="G96" s="711" t="str">
        <f t="shared" si="18"/>
        <v/>
      </c>
      <c r="H96" s="711" t="str">
        <f t="shared" si="18"/>
        <v/>
      </c>
      <c r="I96" s="711" t="str">
        <f t="shared" si="18"/>
        <v/>
      </c>
      <c r="J96" s="711" t="str">
        <f t="shared" si="18"/>
        <v/>
      </c>
      <c r="K96" s="711" t="str">
        <f t="shared" si="18"/>
        <v/>
      </c>
      <c r="L96" s="711" t="str">
        <f t="shared" si="18"/>
        <v/>
      </c>
      <c r="M96" s="711" t="str">
        <f t="shared" si="18"/>
        <v/>
      </c>
      <c r="N96" s="711" t="str">
        <f t="shared" si="18"/>
        <v/>
      </c>
      <c r="O96" s="711" t="str">
        <f t="shared" si="18"/>
        <v/>
      </c>
      <c r="P96" s="711" t="str">
        <f t="shared" si="18"/>
        <v/>
      </c>
      <c r="Q96" s="711" t="str">
        <f t="shared" si="18"/>
        <v/>
      </c>
      <c r="R96" s="711" t="str">
        <f t="shared" si="18"/>
        <v/>
      </c>
      <c r="S96" s="711" t="str">
        <f t="shared" si="18"/>
        <v/>
      </c>
      <c r="T96" s="711" t="str">
        <f t="shared" si="18"/>
        <v/>
      </c>
      <c r="U96" s="711" t="str">
        <f t="shared" si="18"/>
        <v/>
      </c>
      <c r="V96" s="711" t="str">
        <f t="shared" si="18"/>
        <v/>
      </c>
      <c r="W96" s="711" t="str">
        <f t="shared" si="18"/>
        <v/>
      </c>
      <c r="X96" s="711" t="str">
        <f t="shared" si="18"/>
        <v/>
      </c>
      <c r="Y96" s="711" t="str">
        <f t="shared" si="18"/>
        <v/>
      </c>
      <c r="Z96" s="711" t="str">
        <f t="shared" si="18"/>
        <v/>
      </c>
      <c r="AA96" s="711" t="str">
        <f t="shared" si="18"/>
        <v/>
      </c>
      <c r="AB96" s="711" t="str">
        <f t="shared" si="18"/>
        <v/>
      </c>
      <c r="AC96" s="711" t="str">
        <f t="shared" si="18"/>
        <v/>
      </c>
      <c r="AD96" s="711" t="str">
        <f t="shared" si="18"/>
        <v/>
      </c>
      <c r="AE96" s="711" t="str">
        <f t="shared" si="18"/>
        <v/>
      </c>
      <c r="AF96" s="711" t="str">
        <f t="shared" si="18"/>
        <v/>
      </c>
      <c r="AG96" s="534" t="str">
        <f t="shared" si="18"/>
        <v/>
      </c>
      <c r="AH96" s="2562"/>
      <c r="AI96" s="538"/>
      <c r="AJ96" s="538"/>
      <c r="AK96" s="538"/>
      <c r="AL96" s="538"/>
      <c r="AM96" s="538"/>
      <c r="AN96" s="549"/>
      <c r="AO96" s="549"/>
      <c r="AP96" s="549"/>
      <c r="AQ96" s="549"/>
      <c r="AR96" s="549"/>
      <c r="AS96" s="549"/>
      <c r="AT96" s="549"/>
      <c r="AU96" s="549"/>
      <c r="AV96" s="549"/>
    </row>
    <row r="97" spans="1:48" ht="18" hidden="1" customHeight="1">
      <c r="A97" s="1096"/>
      <c r="B97" s="1529" t="s">
        <v>241</v>
      </c>
      <c r="C97" s="1530" t="str">
        <f>+C96</f>
        <v/>
      </c>
      <c r="D97" s="5" t="str">
        <f t="shared" si="18"/>
        <v/>
      </c>
      <c r="E97" s="5" t="str">
        <f t="shared" si="18"/>
        <v/>
      </c>
      <c r="F97" s="5" t="str">
        <f t="shared" si="18"/>
        <v/>
      </c>
      <c r="G97" s="5" t="str">
        <f t="shared" si="18"/>
        <v/>
      </c>
      <c r="H97" s="5" t="str">
        <f t="shared" si="18"/>
        <v/>
      </c>
      <c r="I97" s="5" t="str">
        <f t="shared" si="18"/>
        <v/>
      </c>
      <c r="J97" s="5" t="str">
        <f t="shared" si="18"/>
        <v/>
      </c>
      <c r="K97" s="5" t="str">
        <f t="shared" si="18"/>
        <v/>
      </c>
      <c r="L97" s="5" t="str">
        <f t="shared" si="18"/>
        <v/>
      </c>
      <c r="M97" s="5" t="str">
        <f t="shared" si="18"/>
        <v/>
      </c>
      <c r="N97" s="5" t="str">
        <f t="shared" si="18"/>
        <v/>
      </c>
      <c r="O97" s="5" t="str">
        <f t="shared" si="18"/>
        <v/>
      </c>
      <c r="P97" s="5" t="str">
        <f t="shared" si="18"/>
        <v/>
      </c>
      <c r="Q97" s="5" t="str">
        <f t="shared" si="18"/>
        <v/>
      </c>
      <c r="R97" s="5" t="str">
        <f t="shared" si="18"/>
        <v/>
      </c>
      <c r="S97" s="5" t="str">
        <f t="shared" si="18"/>
        <v/>
      </c>
      <c r="T97" s="5" t="str">
        <f t="shared" si="18"/>
        <v/>
      </c>
      <c r="U97" s="5" t="str">
        <f t="shared" si="18"/>
        <v/>
      </c>
      <c r="V97" s="5" t="str">
        <f t="shared" si="18"/>
        <v/>
      </c>
      <c r="W97" s="5" t="str">
        <f t="shared" si="18"/>
        <v/>
      </c>
      <c r="X97" s="5" t="str">
        <f t="shared" si="18"/>
        <v/>
      </c>
      <c r="Y97" s="5" t="str">
        <f t="shared" si="18"/>
        <v/>
      </c>
      <c r="Z97" s="5" t="str">
        <f t="shared" si="18"/>
        <v/>
      </c>
      <c r="AA97" s="5" t="str">
        <f t="shared" si="18"/>
        <v/>
      </c>
      <c r="AB97" s="5" t="str">
        <f t="shared" si="18"/>
        <v/>
      </c>
      <c r="AC97" s="5" t="str">
        <f t="shared" si="18"/>
        <v/>
      </c>
      <c r="AD97" s="5" t="str">
        <f t="shared" si="18"/>
        <v/>
      </c>
      <c r="AE97" s="5" t="str">
        <f t="shared" si="18"/>
        <v/>
      </c>
      <c r="AF97" s="5" t="str">
        <f t="shared" si="18"/>
        <v/>
      </c>
      <c r="AG97" s="477" t="str">
        <f t="shared" si="18"/>
        <v/>
      </c>
      <c r="AH97" s="2562"/>
      <c r="AI97" s="538"/>
      <c r="AJ97" s="538"/>
      <c r="AK97" s="538"/>
      <c r="AL97" s="538"/>
      <c r="AM97" s="538"/>
      <c r="AN97" s="549"/>
      <c r="AO97" s="549"/>
      <c r="AP97" s="549"/>
      <c r="AQ97" s="549"/>
      <c r="AR97" s="549"/>
      <c r="AS97" s="549"/>
      <c r="AT97" s="549"/>
      <c r="AU97" s="549"/>
      <c r="AV97" s="549"/>
    </row>
    <row r="98" spans="1:48" ht="18" hidden="1" customHeight="1">
      <c r="A98" s="4205" t="str">
        <f>IF(C95="","","５か月目")</f>
        <v/>
      </c>
      <c r="B98" s="11"/>
      <c r="C98" s="4206" t="str">
        <f t="shared" ref="C98:AG98" si="19">IF(C$97="","",IF(C$97=$K$153,"ハローワーク来所日④",""))</f>
        <v/>
      </c>
      <c r="D98" s="4130" t="str">
        <f t="shared" si="19"/>
        <v/>
      </c>
      <c r="E98" s="4130" t="str">
        <f t="shared" si="19"/>
        <v/>
      </c>
      <c r="F98" s="4130" t="str">
        <f t="shared" si="19"/>
        <v/>
      </c>
      <c r="G98" s="4130" t="str">
        <f t="shared" si="19"/>
        <v/>
      </c>
      <c r="H98" s="4130" t="str">
        <f t="shared" si="19"/>
        <v/>
      </c>
      <c r="I98" s="4130" t="str">
        <f t="shared" si="19"/>
        <v/>
      </c>
      <c r="J98" s="4130" t="str">
        <f t="shared" si="19"/>
        <v/>
      </c>
      <c r="K98" s="4130" t="str">
        <f t="shared" si="19"/>
        <v/>
      </c>
      <c r="L98" s="4130" t="str">
        <f t="shared" si="19"/>
        <v/>
      </c>
      <c r="M98" s="4130" t="str">
        <f t="shared" si="19"/>
        <v/>
      </c>
      <c r="N98" s="4130" t="str">
        <f t="shared" si="19"/>
        <v/>
      </c>
      <c r="O98" s="4130" t="str">
        <f t="shared" si="19"/>
        <v/>
      </c>
      <c r="P98" s="4130" t="str">
        <f t="shared" si="19"/>
        <v/>
      </c>
      <c r="Q98" s="4130" t="str">
        <f t="shared" si="19"/>
        <v/>
      </c>
      <c r="R98" s="4130" t="str">
        <f t="shared" si="19"/>
        <v/>
      </c>
      <c r="S98" s="4130" t="str">
        <f t="shared" si="19"/>
        <v/>
      </c>
      <c r="T98" s="4130" t="str">
        <f t="shared" si="19"/>
        <v/>
      </c>
      <c r="U98" s="4130" t="str">
        <f t="shared" si="19"/>
        <v/>
      </c>
      <c r="V98" s="4130" t="str">
        <f t="shared" si="19"/>
        <v/>
      </c>
      <c r="W98" s="4130" t="str">
        <f t="shared" si="19"/>
        <v/>
      </c>
      <c r="X98" s="4130" t="str">
        <f t="shared" si="19"/>
        <v/>
      </c>
      <c r="Y98" s="4130" t="str">
        <f t="shared" si="19"/>
        <v/>
      </c>
      <c r="Z98" s="4130" t="str">
        <f t="shared" si="19"/>
        <v/>
      </c>
      <c r="AA98" s="4130" t="str">
        <f t="shared" si="19"/>
        <v/>
      </c>
      <c r="AB98" s="4130" t="str">
        <f t="shared" si="19"/>
        <v/>
      </c>
      <c r="AC98" s="4130" t="str">
        <f t="shared" si="19"/>
        <v/>
      </c>
      <c r="AD98" s="4130" t="str">
        <f t="shared" si="19"/>
        <v/>
      </c>
      <c r="AE98" s="4130" t="str">
        <f t="shared" si="19"/>
        <v/>
      </c>
      <c r="AF98" s="4130" t="str">
        <f t="shared" si="19"/>
        <v/>
      </c>
      <c r="AG98" s="4133" t="str">
        <f t="shared" si="19"/>
        <v/>
      </c>
      <c r="AH98" s="2814">
        <v>1</v>
      </c>
      <c r="AI98" s="538"/>
      <c r="AJ98" s="538"/>
      <c r="AK98" s="538"/>
      <c r="AL98" s="538"/>
      <c r="AM98" s="538"/>
      <c r="AN98" s="549"/>
      <c r="AO98" s="549"/>
      <c r="AP98" s="549"/>
      <c r="AQ98" s="549"/>
      <c r="AR98" s="549"/>
      <c r="AS98" s="549"/>
      <c r="AT98" s="549"/>
      <c r="AU98" s="549"/>
      <c r="AV98" s="549"/>
    </row>
    <row r="99" spans="1:48" ht="18" hidden="1" customHeight="1">
      <c r="A99" s="4205"/>
      <c r="B99" s="11"/>
      <c r="C99" s="4207"/>
      <c r="D99" s="4131"/>
      <c r="E99" s="4131"/>
      <c r="F99" s="4131"/>
      <c r="G99" s="4131"/>
      <c r="H99" s="4131"/>
      <c r="I99" s="4131"/>
      <c r="J99" s="4131"/>
      <c r="K99" s="4131"/>
      <c r="L99" s="4131"/>
      <c r="M99" s="4131"/>
      <c r="N99" s="4131"/>
      <c r="O99" s="4131"/>
      <c r="P99" s="4131"/>
      <c r="Q99" s="4131"/>
      <c r="R99" s="4131"/>
      <c r="S99" s="4131"/>
      <c r="T99" s="4131"/>
      <c r="U99" s="4131"/>
      <c r="V99" s="4131"/>
      <c r="W99" s="4131"/>
      <c r="X99" s="4131"/>
      <c r="Y99" s="4131"/>
      <c r="Z99" s="4131"/>
      <c r="AA99" s="4131"/>
      <c r="AB99" s="4131"/>
      <c r="AC99" s="4131"/>
      <c r="AD99" s="4131"/>
      <c r="AE99" s="4131"/>
      <c r="AF99" s="4131"/>
      <c r="AG99" s="4134"/>
      <c r="AH99" s="2814">
        <v>2</v>
      </c>
      <c r="AI99" s="538"/>
      <c r="AJ99" s="538"/>
      <c r="AK99" s="538"/>
      <c r="AL99" s="538"/>
      <c r="AM99" s="538"/>
      <c r="AN99" s="549"/>
      <c r="AO99" s="549"/>
      <c r="AP99" s="549"/>
      <c r="AQ99" s="549"/>
      <c r="AR99" s="549"/>
      <c r="AS99" s="549"/>
      <c r="AT99" s="549"/>
      <c r="AU99" s="549"/>
      <c r="AV99" s="549"/>
    </row>
    <row r="100" spans="1:48" ht="18" hidden="1" customHeight="1">
      <c r="A100" s="4205"/>
      <c r="B100" s="11" t="s">
        <v>242</v>
      </c>
      <c r="C100" s="4207"/>
      <c r="D100" s="4131"/>
      <c r="E100" s="4131"/>
      <c r="F100" s="4131"/>
      <c r="G100" s="4131"/>
      <c r="H100" s="4131"/>
      <c r="I100" s="4131"/>
      <c r="J100" s="4131"/>
      <c r="K100" s="4131"/>
      <c r="L100" s="4131"/>
      <c r="M100" s="4131"/>
      <c r="N100" s="4131"/>
      <c r="O100" s="4131"/>
      <c r="P100" s="4131"/>
      <c r="Q100" s="4131"/>
      <c r="R100" s="4131"/>
      <c r="S100" s="4131"/>
      <c r="T100" s="4131"/>
      <c r="U100" s="4131"/>
      <c r="V100" s="4131"/>
      <c r="W100" s="4131"/>
      <c r="X100" s="4131"/>
      <c r="Y100" s="4131"/>
      <c r="Z100" s="4131"/>
      <c r="AA100" s="4131"/>
      <c r="AB100" s="4131"/>
      <c r="AC100" s="4131"/>
      <c r="AD100" s="4131"/>
      <c r="AE100" s="4131"/>
      <c r="AF100" s="4131"/>
      <c r="AG100" s="4134"/>
      <c r="AH100" s="2814">
        <v>3</v>
      </c>
      <c r="AI100" s="538"/>
      <c r="AJ100" s="538"/>
      <c r="AK100" s="538"/>
      <c r="AL100" s="538"/>
      <c r="AM100" s="538"/>
      <c r="AN100" s="549"/>
      <c r="AO100" s="549"/>
      <c r="AP100" s="549"/>
      <c r="AQ100" s="549"/>
      <c r="AR100" s="549"/>
      <c r="AS100" s="549"/>
      <c r="AT100" s="549"/>
      <c r="AU100" s="549"/>
      <c r="AV100" s="549"/>
    </row>
    <row r="101" spans="1:48" ht="18" hidden="1" customHeight="1">
      <c r="A101" s="4205"/>
      <c r="B101" s="11"/>
      <c r="C101" s="4207"/>
      <c r="D101" s="4131"/>
      <c r="E101" s="4131"/>
      <c r="F101" s="4131"/>
      <c r="G101" s="4131"/>
      <c r="H101" s="4131"/>
      <c r="I101" s="4131"/>
      <c r="J101" s="4131"/>
      <c r="K101" s="4131"/>
      <c r="L101" s="4131"/>
      <c r="M101" s="4131"/>
      <c r="N101" s="4131"/>
      <c r="O101" s="4131"/>
      <c r="P101" s="4131"/>
      <c r="Q101" s="4131"/>
      <c r="R101" s="4131"/>
      <c r="S101" s="4131"/>
      <c r="T101" s="4131"/>
      <c r="U101" s="4131"/>
      <c r="V101" s="4131"/>
      <c r="W101" s="4131"/>
      <c r="X101" s="4131"/>
      <c r="Y101" s="4131"/>
      <c r="Z101" s="4131"/>
      <c r="AA101" s="4131"/>
      <c r="AB101" s="4131"/>
      <c r="AC101" s="4131"/>
      <c r="AD101" s="4131"/>
      <c r="AE101" s="4131"/>
      <c r="AF101" s="4131"/>
      <c r="AG101" s="4134"/>
      <c r="AH101" s="2814">
        <v>4</v>
      </c>
      <c r="AI101" s="538"/>
      <c r="AJ101" s="538"/>
      <c r="AK101" s="538"/>
      <c r="AL101" s="538"/>
      <c r="AM101" s="538"/>
      <c r="AN101" s="549"/>
      <c r="AO101" s="549"/>
      <c r="AP101" s="549"/>
      <c r="AQ101" s="549"/>
      <c r="AR101" s="549"/>
      <c r="AS101" s="549"/>
      <c r="AT101" s="549"/>
      <c r="AU101" s="549"/>
      <c r="AV101" s="549"/>
    </row>
    <row r="102" spans="1:48" ht="18" hidden="1" customHeight="1">
      <c r="A102" s="4205"/>
      <c r="B102" s="11" t="s">
        <v>243</v>
      </c>
      <c r="C102" s="4207"/>
      <c r="D102" s="4131"/>
      <c r="E102" s="4131"/>
      <c r="F102" s="4131"/>
      <c r="G102" s="4131"/>
      <c r="H102" s="4131"/>
      <c r="I102" s="4131"/>
      <c r="J102" s="4131"/>
      <c r="K102" s="4131"/>
      <c r="L102" s="4131"/>
      <c r="M102" s="4131"/>
      <c r="N102" s="4131"/>
      <c r="O102" s="4131"/>
      <c r="P102" s="4131"/>
      <c r="Q102" s="4131"/>
      <c r="R102" s="4131"/>
      <c r="S102" s="4131"/>
      <c r="T102" s="4131"/>
      <c r="U102" s="4131"/>
      <c r="V102" s="4131"/>
      <c r="W102" s="4131"/>
      <c r="X102" s="4131"/>
      <c r="Y102" s="4131"/>
      <c r="Z102" s="4131"/>
      <c r="AA102" s="4131"/>
      <c r="AB102" s="4131"/>
      <c r="AC102" s="4131"/>
      <c r="AD102" s="4131"/>
      <c r="AE102" s="4131"/>
      <c r="AF102" s="4131"/>
      <c r="AG102" s="4134"/>
      <c r="AH102" s="2814">
        <v>5</v>
      </c>
      <c r="AI102" s="538"/>
      <c r="AJ102" s="538"/>
      <c r="AK102" s="538"/>
      <c r="AL102" s="538"/>
      <c r="AM102" s="538"/>
      <c r="AN102" s="549"/>
      <c r="AO102" s="549"/>
      <c r="AP102" s="549"/>
      <c r="AQ102" s="549"/>
      <c r="AR102" s="549"/>
      <c r="AS102" s="549"/>
      <c r="AT102" s="549"/>
      <c r="AU102" s="549"/>
      <c r="AV102" s="549"/>
    </row>
    <row r="103" spans="1:48" ht="18" hidden="1" customHeight="1">
      <c r="A103" s="4205"/>
      <c r="B103" s="11"/>
      <c r="C103" s="4207"/>
      <c r="D103" s="4131"/>
      <c r="E103" s="4131"/>
      <c r="F103" s="4131"/>
      <c r="G103" s="4131"/>
      <c r="H103" s="4131"/>
      <c r="I103" s="4131"/>
      <c r="J103" s="4131"/>
      <c r="K103" s="4131"/>
      <c r="L103" s="4131"/>
      <c r="M103" s="4131"/>
      <c r="N103" s="4131"/>
      <c r="O103" s="4131"/>
      <c r="P103" s="4131"/>
      <c r="Q103" s="4131"/>
      <c r="R103" s="4131"/>
      <c r="S103" s="4131"/>
      <c r="T103" s="4131"/>
      <c r="U103" s="4131"/>
      <c r="V103" s="4131"/>
      <c r="W103" s="4131"/>
      <c r="X103" s="4131"/>
      <c r="Y103" s="4131"/>
      <c r="Z103" s="4131"/>
      <c r="AA103" s="4131"/>
      <c r="AB103" s="4131"/>
      <c r="AC103" s="4131"/>
      <c r="AD103" s="4131"/>
      <c r="AE103" s="4131"/>
      <c r="AF103" s="4131"/>
      <c r="AG103" s="4134"/>
      <c r="AH103" s="2815">
        <v>6</v>
      </c>
      <c r="AI103" s="538"/>
      <c r="AJ103" s="538"/>
      <c r="AK103" s="538"/>
      <c r="AL103" s="538"/>
      <c r="AM103" s="538"/>
      <c r="AN103" s="549"/>
      <c r="AO103" s="549"/>
      <c r="AP103" s="549"/>
      <c r="AQ103" s="549"/>
      <c r="AR103" s="549"/>
      <c r="AS103" s="549"/>
      <c r="AT103" s="549"/>
      <c r="AU103" s="549"/>
      <c r="AV103" s="549"/>
    </row>
    <row r="104" spans="1:48" ht="18" hidden="1" customHeight="1">
      <c r="A104" s="4205"/>
      <c r="B104" s="11"/>
      <c r="C104" s="4207"/>
      <c r="D104" s="4131"/>
      <c r="E104" s="4131"/>
      <c r="F104" s="4131"/>
      <c r="G104" s="4131"/>
      <c r="H104" s="4131"/>
      <c r="I104" s="4131"/>
      <c r="J104" s="4131"/>
      <c r="K104" s="4131"/>
      <c r="L104" s="4131"/>
      <c r="M104" s="4131"/>
      <c r="N104" s="4131"/>
      <c r="O104" s="4131"/>
      <c r="P104" s="4131"/>
      <c r="Q104" s="4131"/>
      <c r="R104" s="4131"/>
      <c r="S104" s="4131"/>
      <c r="T104" s="4131"/>
      <c r="U104" s="4131"/>
      <c r="V104" s="4131"/>
      <c r="W104" s="4131"/>
      <c r="X104" s="4131"/>
      <c r="Y104" s="4131"/>
      <c r="Z104" s="4131"/>
      <c r="AA104" s="4131"/>
      <c r="AB104" s="4131"/>
      <c r="AC104" s="4131"/>
      <c r="AD104" s="4131"/>
      <c r="AE104" s="4131"/>
      <c r="AF104" s="4131"/>
      <c r="AG104" s="4134"/>
      <c r="AH104" s="2816">
        <v>7</v>
      </c>
      <c r="AI104" s="538"/>
      <c r="AJ104" s="538"/>
      <c r="AK104" s="538"/>
      <c r="AL104" s="538"/>
      <c r="AM104" s="538"/>
      <c r="AN104" s="549"/>
      <c r="AO104" s="549"/>
      <c r="AP104" s="549"/>
      <c r="AQ104" s="549"/>
      <c r="AR104" s="549"/>
      <c r="AS104" s="549"/>
      <c r="AT104" s="549"/>
      <c r="AU104" s="549"/>
      <c r="AV104" s="549"/>
    </row>
    <row r="105" spans="1:48" ht="18" hidden="1" customHeight="1">
      <c r="A105" s="4205"/>
      <c r="B105" s="11" t="s">
        <v>244</v>
      </c>
      <c r="C105" s="4207"/>
      <c r="D105" s="4131"/>
      <c r="E105" s="4131"/>
      <c r="F105" s="4131"/>
      <c r="G105" s="4131"/>
      <c r="H105" s="4131"/>
      <c r="I105" s="4131"/>
      <c r="J105" s="4131"/>
      <c r="K105" s="4131"/>
      <c r="L105" s="4131"/>
      <c r="M105" s="4131"/>
      <c r="N105" s="4131"/>
      <c r="O105" s="4131"/>
      <c r="P105" s="4131"/>
      <c r="Q105" s="4131"/>
      <c r="R105" s="4131"/>
      <c r="S105" s="4131"/>
      <c r="T105" s="4131"/>
      <c r="U105" s="4131"/>
      <c r="V105" s="4131"/>
      <c r="W105" s="4131"/>
      <c r="X105" s="4131"/>
      <c r="Y105" s="4131"/>
      <c r="Z105" s="4131"/>
      <c r="AA105" s="4131"/>
      <c r="AB105" s="4131"/>
      <c r="AC105" s="4131"/>
      <c r="AD105" s="4131"/>
      <c r="AE105" s="4131"/>
      <c r="AF105" s="4131"/>
      <c r="AG105" s="4134"/>
      <c r="AH105" s="2815">
        <v>8</v>
      </c>
      <c r="AI105" s="538"/>
      <c r="AJ105" s="538"/>
      <c r="AK105" s="538"/>
      <c r="AL105" s="538"/>
      <c r="AM105" s="538"/>
      <c r="AN105" s="549"/>
      <c r="AO105" s="549"/>
      <c r="AP105" s="549"/>
      <c r="AQ105" s="549"/>
      <c r="AR105" s="549"/>
      <c r="AS105" s="549"/>
      <c r="AT105" s="549"/>
      <c r="AU105" s="549"/>
      <c r="AV105" s="549"/>
    </row>
    <row r="106" spans="1:48" ht="18" hidden="1" customHeight="1">
      <c r="A106" s="4205"/>
      <c r="B106" s="11"/>
      <c r="C106" s="4207"/>
      <c r="D106" s="4131"/>
      <c r="E106" s="4131"/>
      <c r="F106" s="4131"/>
      <c r="G106" s="4131"/>
      <c r="H106" s="4131"/>
      <c r="I106" s="4131"/>
      <c r="J106" s="4131"/>
      <c r="K106" s="4131"/>
      <c r="L106" s="4131"/>
      <c r="M106" s="4131"/>
      <c r="N106" s="4131"/>
      <c r="O106" s="4131"/>
      <c r="P106" s="4131"/>
      <c r="Q106" s="4131"/>
      <c r="R106" s="4131"/>
      <c r="S106" s="4131"/>
      <c r="T106" s="4131"/>
      <c r="U106" s="4131"/>
      <c r="V106" s="4131"/>
      <c r="W106" s="4131"/>
      <c r="X106" s="4131"/>
      <c r="Y106" s="4131"/>
      <c r="Z106" s="4131"/>
      <c r="AA106" s="4131"/>
      <c r="AB106" s="4131"/>
      <c r="AC106" s="4131"/>
      <c r="AD106" s="4131"/>
      <c r="AE106" s="4131"/>
      <c r="AF106" s="4131"/>
      <c r="AG106" s="4134"/>
      <c r="AH106" s="2814">
        <v>9</v>
      </c>
      <c r="AI106" s="538"/>
      <c r="AJ106" s="538"/>
      <c r="AK106" s="538"/>
      <c r="AL106" s="538"/>
      <c r="AM106" s="538"/>
      <c r="AN106" s="549"/>
      <c r="AO106" s="549"/>
      <c r="AP106" s="549"/>
      <c r="AQ106" s="549"/>
      <c r="AR106" s="549"/>
      <c r="AS106" s="549"/>
      <c r="AT106" s="549"/>
      <c r="AU106" s="549"/>
      <c r="AV106" s="549"/>
    </row>
    <row r="107" spans="1:48" ht="18" hidden="1" customHeight="1">
      <c r="A107" s="4205"/>
      <c r="B107" s="11" t="s">
        <v>245</v>
      </c>
      <c r="C107" s="4207"/>
      <c r="D107" s="4131"/>
      <c r="E107" s="4131"/>
      <c r="F107" s="4131"/>
      <c r="G107" s="4131"/>
      <c r="H107" s="4131"/>
      <c r="I107" s="4131"/>
      <c r="J107" s="4131"/>
      <c r="K107" s="4131"/>
      <c r="L107" s="4131"/>
      <c r="M107" s="4131"/>
      <c r="N107" s="4131"/>
      <c r="O107" s="4131"/>
      <c r="P107" s="4131"/>
      <c r="Q107" s="4131"/>
      <c r="R107" s="4131"/>
      <c r="S107" s="4131"/>
      <c r="T107" s="4131"/>
      <c r="U107" s="4131"/>
      <c r="V107" s="4131"/>
      <c r="W107" s="4131"/>
      <c r="X107" s="4131"/>
      <c r="Y107" s="4131"/>
      <c r="Z107" s="4131"/>
      <c r="AA107" s="4131"/>
      <c r="AB107" s="4131"/>
      <c r="AC107" s="4131"/>
      <c r="AD107" s="4131"/>
      <c r="AE107" s="4131"/>
      <c r="AF107" s="4131"/>
      <c r="AG107" s="4134"/>
      <c r="AH107" s="2814">
        <v>10</v>
      </c>
      <c r="AI107" s="538"/>
      <c r="AJ107" s="538"/>
      <c r="AK107" s="538"/>
      <c r="AL107" s="538"/>
      <c r="AM107" s="538"/>
      <c r="AN107" s="549"/>
      <c r="AO107" s="549"/>
      <c r="AP107" s="549"/>
      <c r="AQ107" s="549"/>
      <c r="AR107" s="549"/>
      <c r="AS107" s="549"/>
      <c r="AT107" s="549"/>
      <c r="AU107" s="549"/>
      <c r="AV107" s="549"/>
    </row>
    <row r="108" spans="1:48" ht="18" hidden="1" customHeight="1">
      <c r="A108" s="4205"/>
      <c r="B108" s="11"/>
      <c r="C108" s="4207"/>
      <c r="D108" s="4131"/>
      <c r="E108" s="4131"/>
      <c r="F108" s="4131"/>
      <c r="G108" s="4131"/>
      <c r="H108" s="4131"/>
      <c r="I108" s="4131"/>
      <c r="J108" s="4131"/>
      <c r="K108" s="4131"/>
      <c r="L108" s="4131"/>
      <c r="M108" s="4131"/>
      <c r="N108" s="4131"/>
      <c r="O108" s="4131"/>
      <c r="P108" s="4131"/>
      <c r="Q108" s="4131"/>
      <c r="R108" s="4131"/>
      <c r="S108" s="4131"/>
      <c r="T108" s="4131"/>
      <c r="U108" s="4131"/>
      <c r="V108" s="4131"/>
      <c r="W108" s="4131"/>
      <c r="X108" s="4131"/>
      <c r="Y108" s="4131"/>
      <c r="Z108" s="4131"/>
      <c r="AA108" s="4131"/>
      <c r="AB108" s="4131"/>
      <c r="AC108" s="4131"/>
      <c r="AD108" s="4131"/>
      <c r="AE108" s="4131"/>
      <c r="AF108" s="4131"/>
      <c r="AG108" s="4134"/>
      <c r="AH108" s="2814">
        <v>11</v>
      </c>
      <c r="AI108" s="538"/>
      <c r="AJ108" s="538"/>
      <c r="AK108" s="538"/>
      <c r="AL108" s="538"/>
      <c r="AM108" s="538"/>
      <c r="AN108" s="549"/>
      <c r="AO108" s="549"/>
      <c r="AP108" s="549"/>
      <c r="AQ108" s="549"/>
      <c r="AR108" s="549"/>
      <c r="AS108" s="549"/>
      <c r="AT108" s="549"/>
      <c r="AU108" s="549"/>
      <c r="AV108" s="549"/>
    </row>
    <row r="109" spans="1:48" ht="18" hidden="1" customHeight="1">
      <c r="A109" s="4205"/>
      <c r="B109" s="11"/>
      <c r="C109" s="4208"/>
      <c r="D109" s="4132"/>
      <c r="E109" s="4132"/>
      <c r="F109" s="4132"/>
      <c r="G109" s="4132"/>
      <c r="H109" s="4132"/>
      <c r="I109" s="4132"/>
      <c r="J109" s="4132"/>
      <c r="K109" s="4132"/>
      <c r="L109" s="4132"/>
      <c r="M109" s="4132"/>
      <c r="N109" s="4132"/>
      <c r="O109" s="4132"/>
      <c r="P109" s="4132"/>
      <c r="Q109" s="4132"/>
      <c r="R109" s="4132"/>
      <c r="S109" s="4132"/>
      <c r="T109" s="4132"/>
      <c r="U109" s="4132"/>
      <c r="V109" s="4132"/>
      <c r="W109" s="4132"/>
      <c r="X109" s="4132"/>
      <c r="Y109" s="4132"/>
      <c r="Z109" s="4132"/>
      <c r="AA109" s="4132"/>
      <c r="AB109" s="4132"/>
      <c r="AC109" s="4132"/>
      <c r="AD109" s="4132"/>
      <c r="AE109" s="4132"/>
      <c r="AF109" s="4132"/>
      <c r="AG109" s="4135"/>
      <c r="AH109" s="2814">
        <v>12</v>
      </c>
      <c r="AI109" s="538"/>
      <c r="AJ109" s="538"/>
      <c r="AK109" s="538"/>
      <c r="AL109" s="538"/>
      <c r="AM109" s="538"/>
      <c r="AN109" s="549"/>
      <c r="AO109" s="549"/>
      <c r="AP109" s="549"/>
      <c r="AQ109" s="549"/>
      <c r="AR109" s="549"/>
      <c r="AS109" s="549"/>
      <c r="AT109" s="549"/>
      <c r="AU109" s="549"/>
      <c r="AV109" s="549"/>
    </row>
    <row r="110" spans="1:48" ht="18" hidden="1" customHeight="1">
      <c r="A110" s="1096"/>
      <c r="B110" s="850" t="s">
        <v>1180</v>
      </c>
      <c r="C110" s="166"/>
      <c r="D110" s="167"/>
      <c r="E110" s="167"/>
      <c r="F110" s="167"/>
      <c r="G110" s="167"/>
      <c r="H110" s="168"/>
      <c r="I110" s="168"/>
      <c r="J110" s="167"/>
      <c r="K110" s="167"/>
      <c r="L110" s="167"/>
      <c r="M110" s="167"/>
      <c r="N110" s="167"/>
      <c r="O110" s="168"/>
      <c r="P110" s="168"/>
      <c r="Q110" s="167"/>
      <c r="R110" s="167"/>
      <c r="S110" s="167"/>
      <c r="T110" s="168"/>
      <c r="U110" s="168"/>
      <c r="V110" s="168"/>
      <c r="W110" s="168"/>
      <c r="X110" s="167"/>
      <c r="Y110" s="167"/>
      <c r="Z110" s="167"/>
      <c r="AA110" s="167"/>
      <c r="AB110" s="168"/>
      <c r="AC110" s="168"/>
      <c r="AD110" s="167"/>
      <c r="AE110" s="167"/>
      <c r="AF110" s="167"/>
      <c r="AG110" s="169"/>
      <c r="AH110" s="2798" t="str">
        <f>IF(AI110="","","←")</f>
        <v/>
      </c>
      <c r="AI110" s="4123" t="str">
        <f>IF(C97="","",IF(COUNTA(C110:AG110)&gt;=1,"","成績考査もれ"))</f>
        <v/>
      </c>
      <c r="AJ110" s="4123"/>
      <c r="AK110" s="538"/>
      <c r="AL110" s="538"/>
      <c r="AM110" s="538"/>
      <c r="AN110" s="549"/>
      <c r="AO110" s="549"/>
      <c r="AP110" s="549"/>
      <c r="AQ110" s="549"/>
      <c r="AR110" s="549"/>
      <c r="AS110" s="549"/>
      <c r="AT110" s="549"/>
      <c r="AU110" s="549"/>
      <c r="AV110" s="549"/>
    </row>
    <row r="111" spans="1:48" ht="18" hidden="1" customHeight="1">
      <c r="A111" s="1276"/>
      <c r="B111" s="1505" t="s">
        <v>1526</v>
      </c>
      <c r="C111" s="1277"/>
      <c r="D111" s="1278"/>
      <c r="E111" s="1278"/>
      <c r="F111" s="1278"/>
      <c r="G111" s="1278"/>
      <c r="H111" s="1279"/>
      <c r="I111" s="1279"/>
      <c r="J111" s="1278"/>
      <c r="K111" s="1278"/>
      <c r="L111" s="1278"/>
      <c r="M111" s="1278"/>
      <c r="N111" s="1278"/>
      <c r="O111" s="1279"/>
      <c r="P111" s="1279"/>
      <c r="Q111" s="1278"/>
      <c r="R111" s="1278"/>
      <c r="S111" s="1278"/>
      <c r="T111" s="1279"/>
      <c r="U111" s="1279"/>
      <c r="V111" s="1279"/>
      <c r="W111" s="1279"/>
      <c r="X111" s="1278"/>
      <c r="Y111" s="1278"/>
      <c r="Z111" s="1278"/>
      <c r="AA111" s="1278"/>
      <c r="AB111" s="1279"/>
      <c r="AC111" s="1279"/>
      <c r="AD111" s="1278"/>
      <c r="AE111" s="1278"/>
      <c r="AF111" s="1278"/>
      <c r="AG111" s="1281"/>
      <c r="AH111" s="2798" t="str">
        <f ca="1">IF(AI111="","","←")</f>
        <v/>
      </c>
      <c r="AI111" s="4118" t="str">
        <f ca="1">機構処理!BI89</f>
        <v/>
      </c>
      <c r="AJ111" s="4118"/>
      <c r="AK111" s="1985"/>
      <c r="AL111" s="1985"/>
      <c r="AM111" s="1985"/>
      <c r="AN111" s="1985"/>
      <c r="AO111" s="1985"/>
      <c r="AP111" s="549"/>
      <c r="AQ111" s="549"/>
      <c r="AR111" s="549"/>
      <c r="AS111" s="549"/>
      <c r="AT111" s="549"/>
      <c r="AU111" s="549"/>
      <c r="AV111" s="549"/>
    </row>
    <row r="112" spans="1:48" ht="18" hidden="1" customHeight="1">
      <c r="A112" s="1096"/>
      <c r="B112" s="3557" t="s">
        <v>1658</v>
      </c>
      <c r="C112" s="1284"/>
      <c r="D112" s="1282"/>
      <c r="E112" s="1282"/>
      <c r="F112" s="1282"/>
      <c r="G112" s="1282"/>
      <c r="H112" s="1282"/>
      <c r="I112" s="1282"/>
      <c r="J112" s="1282"/>
      <c r="K112" s="1282"/>
      <c r="L112" s="1282"/>
      <c r="M112" s="1282"/>
      <c r="N112" s="1282"/>
      <c r="O112" s="1282"/>
      <c r="P112" s="1282"/>
      <c r="Q112" s="1282"/>
      <c r="R112" s="1282"/>
      <c r="S112" s="1282"/>
      <c r="T112" s="1282"/>
      <c r="U112" s="1282"/>
      <c r="V112" s="1282"/>
      <c r="W112" s="1282"/>
      <c r="X112" s="1282"/>
      <c r="Y112" s="1282"/>
      <c r="Z112" s="1282"/>
      <c r="AA112" s="1282"/>
      <c r="AB112" s="1282"/>
      <c r="AC112" s="1282"/>
      <c r="AD112" s="1282"/>
      <c r="AE112" s="1282"/>
      <c r="AF112" s="1282"/>
      <c r="AG112" s="1291"/>
      <c r="AH112" s="2815">
        <v>1</v>
      </c>
      <c r="AI112" s="831"/>
      <c r="AJ112" s="831"/>
      <c r="AK112" s="831"/>
      <c r="AL112" s="831"/>
      <c r="AM112" s="831"/>
      <c r="AN112" s="549"/>
      <c r="AO112" s="549"/>
      <c r="AP112" s="549"/>
      <c r="AQ112" s="549"/>
      <c r="AR112" s="549"/>
      <c r="AS112" s="549"/>
      <c r="AT112" s="549"/>
      <c r="AU112" s="549"/>
      <c r="AV112" s="549"/>
    </row>
    <row r="113" spans="1:48" ht="18" hidden="1" customHeight="1">
      <c r="A113" s="1096"/>
      <c r="B113" s="3558"/>
      <c r="C113" s="1283"/>
      <c r="D113" s="1293"/>
      <c r="E113" s="1293"/>
      <c r="F113" s="1293"/>
      <c r="G113" s="1293"/>
      <c r="H113" s="1293"/>
      <c r="I113" s="1293"/>
      <c r="J113" s="1293"/>
      <c r="K113" s="1295"/>
      <c r="L113" s="1293"/>
      <c r="M113" s="1293"/>
      <c r="N113" s="1293"/>
      <c r="O113" s="1293"/>
      <c r="P113" s="1293"/>
      <c r="Q113" s="1293"/>
      <c r="R113" s="1293"/>
      <c r="S113" s="1293"/>
      <c r="T113" s="1293"/>
      <c r="U113" s="1293"/>
      <c r="V113" s="1293"/>
      <c r="W113" s="1293"/>
      <c r="X113" s="1293"/>
      <c r="Y113" s="1293"/>
      <c r="Z113" s="1293"/>
      <c r="AA113" s="1293"/>
      <c r="AB113" s="1293"/>
      <c r="AC113" s="1293"/>
      <c r="AD113" s="1293"/>
      <c r="AE113" s="1293"/>
      <c r="AF113" s="1293"/>
      <c r="AG113" s="1290"/>
      <c r="AH113" s="2816">
        <v>2</v>
      </c>
      <c r="AI113" s="832"/>
      <c r="AJ113" s="832"/>
      <c r="AK113" s="832"/>
      <c r="AL113" s="832"/>
      <c r="AM113" s="832"/>
      <c r="AN113" s="549"/>
      <c r="AO113" s="549"/>
      <c r="AP113" s="549"/>
      <c r="AQ113" s="549"/>
      <c r="AR113" s="549"/>
      <c r="AS113" s="549"/>
      <c r="AT113" s="549"/>
      <c r="AU113" s="549"/>
      <c r="AV113" s="549"/>
    </row>
    <row r="114" spans="1:48" ht="18" hidden="1" customHeight="1">
      <c r="A114" s="12"/>
      <c r="B114" s="3559"/>
      <c r="C114" s="1294"/>
      <c r="D114" s="1285"/>
      <c r="E114" s="1285"/>
      <c r="F114" s="1285"/>
      <c r="G114" s="1285"/>
      <c r="H114" s="1285"/>
      <c r="I114" s="1285"/>
      <c r="J114" s="1285"/>
      <c r="K114" s="1285"/>
      <c r="L114" s="1285"/>
      <c r="M114" s="1285"/>
      <c r="N114" s="1285"/>
      <c r="O114" s="1285"/>
      <c r="P114" s="1285"/>
      <c r="Q114" s="1285"/>
      <c r="R114" s="1285"/>
      <c r="S114" s="1285"/>
      <c r="T114" s="1285"/>
      <c r="U114" s="1285"/>
      <c r="V114" s="1285"/>
      <c r="W114" s="1285"/>
      <c r="X114" s="1285"/>
      <c r="Y114" s="1285"/>
      <c r="Z114" s="1285"/>
      <c r="AA114" s="1285"/>
      <c r="AB114" s="1285"/>
      <c r="AC114" s="1285"/>
      <c r="AD114" s="1285"/>
      <c r="AE114" s="1285"/>
      <c r="AF114" s="1285"/>
      <c r="AG114" s="1289"/>
      <c r="AH114" s="2815">
        <v>3</v>
      </c>
      <c r="AI114" s="4117" t="str">
        <f>IF(C95="","","土日祝の訓練日数⇒")</f>
        <v/>
      </c>
      <c r="AJ114" s="4117"/>
      <c r="AK114" s="2793" t="str">
        <f>IF(C95="","",機構処理!BF53)</f>
        <v/>
      </c>
      <c r="AL114" s="2793" t="str">
        <f>IF(C95="","","日")</f>
        <v/>
      </c>
      <c r="AM114" s="835"/>
      <c r="AN114" s="549"/>
      <c r="AO114" s="549"/>
      <c r="AP114" s="549"/>
      <c r="AQ114" s="549"/>
      <c r="AR114" s="549"/>
      <c r="AS114" s="549"/>
      <c r="AT114" s="549"/>
      <c r="AU114" s="549"/>
      <c r="AV114" s="549"/>
    </row>
    <row r="115" spans="1:48" ht="14.25" hidden="1">
      <c r="A115" s="833"/>
      <c r="B115" s="830"/>
      <c r="C115" s="537" t="str">
        <f t="shared" ref="C115:AG115" si="20">IF(C118="","",IF(C118=訓練終了日,"修了日",""))</f>
        <v/>
      </c>
      <c r="D115" s="537" t="str">
        <f t="shared" si="20"/>
        <v/>
      </c>
      <c r="E115" s="537" t="str">
        <f t="shared" si="20"/>
        <v/>
      </c>
      <c r="F115" s="537" t="str">
        <f t="shared" si="20"/>
        <v/>
      </c>
      <c r="G115" s="537" t="str">
        <f t="shared" si="20"/>
        <v/>
      </c>
      <c r="H115" s="537" t="str">
        <f t="shared" si="20"/>
        <v/>
      </c>
      <c r="I115" s="537" t="str">
        <f t="shared" si="20"/>
        <v/>
      </c>
      <c r="J115" s="537" t="str">
        <f t="shared" si="20"/>
        <v/>
      </c>
      <c r="K115" s="537" t="str">
        <f t="shared" si="20"/>
        <v/>
      </c>
      <c r="L115" s="537" t="str">
        <f t="shared" si="20"/>
        <v/>
      </c>
      <c r="M115" s="537" t="str">
        <f t="shared" si="20"/>
        <v/>
      </c>
      <c r="N115" s="537" t="str">
        <f t="shared" si="20"/>
        <v/>
      </c>
      <c r="O115" s="537" t="str">
        <f t="shared" si="20"/>
        <v/>
      </c>
      <c r="P115" s="537" t="str">
        <f t="shared" si="20"/>
        <v/>
      </c>
      <c r="Q115" s="537" t="str">
        <f t="shared" si="20"/>
        <v/>
      </c>
      <c r="R115" s="537" t="str">
        <f t="shared" si="20"/>
        <v/>
      </c>
      <c r="S115" s="537" t="str">
        <f t="shared" si="20"/>
        <v/>
      </c>
      <c r="T115" s="537" t="str">
        <f t="shared" si="20"/>
        <v/>
      </c>
      <c r="U115" s="537" t="str">
        <f t="shared" si="20"/>
        <v/>
      </c>
      <c r="V115" s="537" t="str">
        <f t="shared" si="20"/>
        <v/>
      </c>
      <c r="W115" s="537" t="str">
        <f t="shared" si="20"/>
        <v/>
      </c>
      <c r="X115" s="537" t="str">
        <f t="shared" si="20"/>
        <v/>
      </c>
      <c r="Y115" s="537" t="str">
        <f t="shared" si="20"/>
        <v/>
      </c>
      <c r="Z115" s="537" t="str">
        <f t="shared" si="20"/>
        <v/>
      </c>
      <c r="AA115" s="537" t="str">
        <f t="shared" si="20"/>
        <v/>
      </c>
      <c r="AB115" s="537" t="str">
        <f t="shared" si="20"/>
        <v/>
      </c>
      <c r="AC115" s="537" t="str">
        <f t="shared" si="20"/>
        <v/>
      </c>
      <c r="AD115" s="537" t="str">
        <f t="shared" si="20"/>
        <v/>
      </c>
      <c r="AE115" s="537" t="str">
        <f t="shared" si="20"/>
        <v/>
      </c>
      <c r="AF115" s="537" t="str">
        <f t="shared" si="20"/>
        <v/>
      </c>
      <c r="AG115" s="537" t="str">
        <f t="shared" si="20"/>
        <v/>
      </c>
      <c r="AH115" s="2562"/>
      <c r="AI115" s="543"/>
      <c r="AJ115" s="543"/>
      <c r="AK115" s="543"/>
      <c r="AL115" s="543"/>
      <c r="AM115" s="543"/>
      <c r="AN115" s="549"/>
      <c r="AO115" s="549"/>
      <c r="AP115" s="549"/>
      <c r="AQ115" s="549"/>
      <c r="AR115" s="549"/>
      <c r="AS115" s="549"/>
      <c r="AT115" s="549"/>
      <c r="AU115" s="549"/>
      <c r="AV115" s="549"/>
    </row>
    <row r="116" spans="1:48" ht="18" hidden="1" customHeight="1">
      <c r="A116" s="544"/>
      <c r="B116" s="822" t="s">
        <v>289</v>
      </c>
      <c r="C116" s="478" t="str">
        <f>IF(C95="","",IF(COUNTIF(C94:AG94,"修了日")=1,"",EDATE(C95,1)))</f>
        <v/>
      </c>
      <c r="D116" s="479" t="str">
        <f t="shared" ref="D116:AD116" si="21">IF(OR(C116="",C115="修了日"),"",C116+1)</f>
        <v/>
      </c>
      <c r="E116" s="479" t="str">
        <f t="shared" si="21"/>
        <v/>
      </c>
      <c r="F116" s="479" t="str">
        <f t="shared" si="21"/>
        <v/>
      </c>
      <c r="G116" s="479" t="str">
        <f t="shared" si="21"/>
        <v/>
      </c>
      <c r="H116" s="479" t="str">
        <f t="shared" si="21"/>
        <v/>
      </c>
      <c r="I116" s="479" t="str">
        <f t="shared" si="21"/>
        <v/>
      </c>
      <c r="J116" s="479" t="str">
        <f t="shared" si="21"/>
        <v/>
      </c>
      <c r="K116" s="479" t="str">
        <f t="shared" si="21"/>
        <v/>
      </c>
      <c r="L116" s="479" t="str">
        <f t="shared" si="21"/>
        <v/>
      </c>
      <c r="M116" s="479" t="str">
        <f t="shared" si="21"/>
        <v/>
      </c>
      <c r="N116" s="479" t="str">
        <f t="shared" si="21"/>
        <v/>
      </c>
      <c r="O116" s="479" t="str">
        <f t="shared" si="21"/>
        <v/>
      </c>
      <c r="P116" s="479" t="str">
        <f t="shared" si="21"/>
        <v/>
      </c>
      <c r="Q116" s="479" t="str">
        <f t="shared" si="21"/>
        <v/>
      </c>
      <c r="R116" s="479" t="str">
        <f t="shared" si="21"/>
        <v/>
      </c>
      <c r="S116" s="479" t="str">
        <f t="shared" si="21"/>
        <v/>
      </c>
      <c r="T116" s="479" t="str">
        <f t="shared" si="21"/>
        <v/>
      </c>
      <c r="U116" s="479" t="str">
        <f t="shared" si="21"/>
        <v/>
      </c>
      <c r="V116" s="479" t="str">
        <f t="shared" si="21"/>
        <v/>
      </c>
      <c r="W116" s="479" t="str">
        <f t="shared" si="21"/>
        <v/>
      </c>
      <c r="X116" s="479" t="str">
        <f t="shared" si="21"/>
        <v/>
      </c>
      <c r="Y116" s="479" t="str">
        <f t="shared" si="21"/>
        <v/>
      </c>
      <c r="Z116" s="479" t="str">
        <f t="shared" si="21"/>
        <v/>
      </c>
      <c r="AA116" s="479" t="str">
        <f t="shared" si="21"/>
        <v/>
      </c>
      <c r="AB116" s="479" t="str">
        <f t="shared" si="21"/>
        <v/>
      </c>
      <c r="AC116" s="479" t="str">
        <f t="shared" si="21"/>
        <v/>
      </c>
      <c r="AD116" s="479" t="str">
        <f t="shared" si="21"/>
        <v/>
      </c>
      <c r="AE116" s="479" t="str">
        <f>IF(OR(AD116="",AD115="修了日"),"",IF(AND(DAY(DATE(YEAR(C116),2,29))=29,MONTH(C116)=2),AD116+1,IF(MONTH(C116)=2,"",AD116+1)))</f>
        <v/>
      </c>
      <c r="AF116" s="479" t="str">
        <f>IF(OR(AE116="",AE115="修了日"),"",IF(MONTH(C116)=2,"",AE116+1))</f>
        <v/>
      </c>
      <c r="AG116" s="480" t="str">
        <f>IF(OR(AF116="",AF115="修了日"),"",IF(OR(MONTH(C116)=2,MONTH(C116)=4,MONTH(C116)=6,MONTH(C116)=9,MONTH(C116)=11),"",AF116+1))</f>
        <v/>
      </c>
      <c r="AH116" s="2562"/>
      <c r="AI116" s="543"/>
      <c r="AJ116" s="543"/>
      <c r="AK116" s="543"/>
      <c r="AL116" s="543"/>
      <c r="AM116" s="543"/>
      <c r="AN116" s="549"/>
      <c r="AO116" s="549"/>
      <c r="AP116" s="549"/>
      <c r="AQ116" s="549"/>
      <c r="AR116" s="549"/>
      <c r="AS116" s="549"/>
      <c r="AT116" s="549"/>
      <c r="AU116" s="549"/>
      <c r="AV116" s="549"/>
    </row>
    <row r="117" spans="1:48" ht="18" hidden="1" customHeight="1">
      <c r="A117" s="1096"/>
      <c r="B117" s="822" t="s">
        <v>162</v>
      </c>
      <c r="C117" s="711" t="str">
        <f>+C116</f>
        <v/>
      </c>
      <c r="D117" s="711" t="str">
        <f t="shared" ref="D117:AG118" si="22">IF(D116="","",+D116)</f>
        <v/>
      </c>
      <c r="E117" s="711" t="str">
        <f t="shared" si="22"/>
        <v/>
      </c>
      <c r="F117" s="711" t="str">
        <f t="shared" si="22"/>
        <v/>
      </c>
      <c r="G117" s="711" t="str">
        <f t="shared" si="22"/>
        <v/>
      </c>
      <c r="H117" s="711" t="str">
        <f t="shared" si="22"/>
        <v/>
      </c>
      <c r="I117" s="711" t="str">
        <f t="shared" si="22"/>
        <v/>
      </c>
      <c r="J117" s="711" t="str">
        <f t="shared" si="22"/>
        <v/>
      </c>
      <c r="K117" s="711" t="str">
        <f t="shared" si="22"/>
        <v/>
      </c>
      <c r="L117" s="711" t="str">
        <f t="shared" si="22"/>
        <v/>
      </c>
      <c r="M117" s="711" t="str">
        <f t="shared" si="22"/>
        <v/>
      </c>
      <c r="N117" s="711" t="str">
        <f t="shared" si="22"/>
        <v/>
      </c>
      <c r="O117" s="711" t="str">
        <f t="shared" si="22"/>
        <v/>
      </c>
      <c r="P117" s="711" t="str">
        <f t="shared" si="22"/>
        <v/>
      </c>
      <c r="Q117" s="711" t="str">
        <f t="shared" si="22"/>
        <v/>
      </c>
      <c r="R117" s="711" t="str">
        <f t="shared" si="22"/>
        <v/>
      </c>
      <c r="S117" s="711" t="str">
        <f t="shared" si="22"/>
        <v/>
      </c>
      <c r="T117" s="711" t="str">
        <f t="shared" si="22"/>
        <v/>
      </c>
      <c r="U117" s="711" t="str">
        <f t="shared" si="22"/>
        <v/>
      </c>
      <c r="V117" s="711" t="str">
        <f t="shared" si="22"/>
        <v/>
      </c>
      <c r="W117" s="711" t="str">
        <f t="shared" si="22"/>
        <v/>
      </c>
      <c r="X117" s="711" t="str">
        <f t="shared" si="22"/>
        <v/>
      </c>
      <c r="Y117" s="711" t="str">
        <f t="shared" si="22"/>
        <v/>
      </c>
      <c r="Z117" s="711" t="str">
        <f t="shared" si="22"/>
        <v/>
      </c>
      <c r="AA117" s="711" t="str">
        <f t="shared" si="22"/>
        <v/>
      </c>
      <c r="AB117" s="711" t="str">
        <f t="shared" si="22"/>
        <v/>
      </c>
      <c r="AC117" s="711" t="str">
        <f t="shared" si="22"/>
        <v/>
      </c>
      <c r="AD117" s="711" t="str">
        <f t="shared" si="22"/>
        <v/>
      </c>
      <c r="AE117" s="711" t="str">
        <f t="shared" si="22"/>
        <v/>
      </c>
      <c r="AF117" s="711" t="str">
        <f t="shared" si="22"/>
        <v/>
      </c>
      <c r="AG117" s="534" t="str">
        <f t="shared" si="22"/>
        <v/>
      </c>
      <c r="AH117" s="2562"/>
      <c r="AI117" s="543"/>
      <c r="AJ117" s="543"/>
      <c r="AK117" s="543"/>
      <c r="AL117" s="543"/>
      <c r="AM117" s="543"/>
      <c r="AN117" s="549"/>
      <c r="AO117" s="549"/>
      <c r="AP117" s="549"/>
      <c r="AQ117" s="549"/>
      <c r="AR117" s="549"/>
      <c r="AS117" s="549"/>
      <c r="AT117" s="549"/>
      <c r="AU117" s="549"/>
      <c r="AV117" s="549"/>
    </row>
    <row r="118" spans="1:48" ht="18" hidden="1" customHeight="1">
      <c r="A118" s="1096"/>
      <c r="B118" s="822" t="s">
        <v>241</v>
      </c>
      <c r="C118" s="5" t="str">
        <f>+C117</f>
        <v/>
      </c>
      <c r="D118" s="5" t="str">
        <f t="shared" si="22"/>
        <v/>
      </c>
      <c r="E118" s="5" t="str">
        <f t="shared" si="22"/>
        <v/>
      </c>
      <c r="F118" s="5" t="str">
        <f t="shared" si="22"/>
        <v/>
      </c>
      <c r="G118" s="5" t="str">
        <f t="shared" si="22"/>
        <v/>
      </c>
      <c r="H118" s="5" t="str">
        <f t="shared" si="22"/>
        <v/>
      </c>
      <c r="I118" s="5" t="str">
        <f t="shared" si="22"/>
        <v/>
      </c>
      <c r="J118" s="5" t="str">
        <f t="shared" si="22"/>
        <v/>
      </c>
      <c r="K118" s="5" t="str">
        <f t="shared" si="22"/>
        <v/>
      </c>
      <c r="L118" s="5" t="str">
        <f t="shared" si="22"/>
        <v/>
      </c>
      <c r="M118" s="5" t="str">
        <f t="shared" si="22"/>
        <v/>
      </c>
      <c r="N118" s="5" t="str">
        <f t="shared" si="22"/>
        <v/>
      </c>
      <c r="O118" s="5" t="str">
        <f t="shared" si="22"/>
        <v/>
      </c>
      <c r="P118" s="5" t="str">
        <f t="shared" si="22"/>
        <v/>
      </c>
      <c r="Q118" s="5" t="str">
        <f t="shared" si="22"/>
        <v/>
      </c>
      <c r="R118" s="5" t="str">
        <f t="shared" si="22"/>
        <v/>
      </c>
      <c r="S118" s="5" t="str">
        <f t="shared" si="22"/>
        <v/>
      </c>
      <c r="T118" s="5" t="str">
        <f t="shared" si="22"/>
        <v/>
      </c>
      <c r="U118" s="5" t="str">
        <f t="shared" si="22"/>
        <v/>
      </c>
      <c r="V118" s="5" t="str">
        <f t="shared" si="22"/>
        <v/>
      </c>
      <c r="W118" s="5" t="str">
        <f t="shared" si="22"/>
        <v/>
      </c>
      <c r="X118" s="5" t="str">
        <f t="shared" si="22"/>
        <v/>
      </c>
      <c r="Y118" s="5" t="str">
        <f t="shared" si="22"/>
        <v/>
      </c>
      <c r="Z118" s="5" t="str">
        <f t="shared" si="22"/>
        <v/>
      </c>
      <c r="AA118" s="5" t="str">
        <f t="shared" si="22"/>
        <v/>
      </c>
      <c r="AB118" s="5" t="str">
        <f t="shared" si="22"/>
        <v/>
      </c>
      <c r="AC118" s="5" t="str">
        <f t="shared" si="22"/>
        <v/>
      </c>
      <c r="AD118" s="5" t="str">
        <f t="shared" si="22"/>
        <v/>
      </c>
      <c r="AE118" s="5" t="str">
        <f t="shared" si="22"/>
        <v/>
      </c>
      <c r="AF118" s="5" t="str">
        <f t="shared" si="22"/>
        <v/>
      </c>
      <c r="AG118" s="477" t="str">
        <f t="shared" si="22"/>
        <v/>
      </c>
      <c r="AH118" s="2562"/>
      <c r="AI118" s="543"/>
      <c r="AJ118" s="543"/>
      <c r="AK118" s="543"/>
      <c r="AL118" s="543"/>
      <c r="AM118" s="543"/>
      <c r="AN118" s="549"/>
      <c r="AO118" s="549"/>
      <c r="AP118" s="549"/>
      <c r="AQ118" s="549"/>
      <c r="AR118" s="549"/>
      <c r="AS118" s="549"/>
      <c r="AT118" s="549"/>
      <c r="AU118" s="549"/>
      <c r="AV118" s="549"/>
    </row>
    <row r="119" spans="1:48" ht="18" hidden="1" customHeight="1">
      <c r="A119" s="4205" t="str">
        <f>IF(C116="","","６か月目")</f>
        <v/>
      </c>
      <c r="B119" s="11"/>
      <c r="C119" s="4206" t="str">
        <f t="shared" ref="C119:AG119" si="23">IF(C$118="","",IF(C$118=$K$154,"ハローワーク来所日⑤",""))</f>
        <v/>
      </c>
      <c r="D119" s="4130" t="str">
        <f t="shared" si="23"/>
        <v/>
      </c>
      <c r="E119" s="4130" t="str">
        <f t="shared" si="23"/>
        <v/>
      </c>
      <c r="F119" s="4130" t="str">
        <f t="shared" si="23"/>
        <v/>
      </c>
      <c r="G119" s="4130" t="str">
        <f t="shared" si="23"/>
        <v/>
      </c>
      <c r="H119" s="4130" t="str">
        <f t="shared" si="23"/>
        <v/>
      </c>
      <c r="I119" s="4130" t="str">
        <f t="shared" si="23"/>
        <v/>
      </c>
      <c r="J119" s="4130" t="str">
        <f t="shared" si="23"/>
        <v/>
      </c>
      <c r="K119" s="4130" t="str">
        <f t="shared" si="23"/>
        <v/>
      </c>
      <c r="L119" s="4130" t="str">
        <f t="shared" si="23"/>
        <v/>
      </c>
      <c r="M119" s="4130" t="str">
        <f t="shared" si="23"/>
        <v/>
      </c>
      <c r="N119" s="4130" t="str">
        <f t="shared" si="23"/>
        <v/>
      </c>
      <c r="O119" s="4130" t="str">
        <f t="shared" si="23"/>
        <v/>
      </c>
      <c r="P119" s="4130" t="str">
        <f t="shared" si="23"/>
        <v/>
      </c>
      <c r="Q119" s="4130" t="str">
        <f t="shared" si="23"/>
        <v/>
      </c>
      <c r="R119" s="4130" t="str">
        <f t="shared" si="23"/>
        <v/>
      </c>
      <c r="S119" s="4130" t="str">
        <f t="shared" si="23"/>
        <v/>
      </c>
      <c r="T119" s="4130" t="str">
        <f t="shared" si="23"/>
        <v/>
      </c>
      <c r="U119" s="4130" t="str">
        <f t="shared" si="23"/>
        <v/>
      </c>
      <c r="V119" s="4130" t="str">
        <f t="shared" si="23"/>
        <v/>
      </c>
      <c r="W119" s="4130" t="str">
        <f t="shared" si="23"/>
        <v/>
      </c>
      <c r="X119" s="4130" t="str">
        <f t="shared" si="23"/>
        <v/>
      </c>
      <c r="Y119" s="4130" t="str">
        <f t="shared" si="23"/>
        <v/>
      </c>
      <c r="Z119" s="4130" t="str">
        <f t="shared" si="23"/>
        <v/>
      </c>
      <c r="AA119" s="4130" t="str">
        <f t="shared" si="23"/>
        <v/>
      </c>
      <c r="AB119" s="4130" t="str">
        <f t="shared" si="23"/>
        <v/>
      </c>
      <c r="AC119" s="4130" t="str">
        <f t="shared" si="23"/>
        <v/>
      </c>
      <c r="AD119" s="4130" t="str">
        <f t="shared" si="23"/>
        <v/>
      </c>
      <c r="AE119" s="4130" t="str">
        <f t="shared" si="23"/>
        <v/>
      </c>
      <c r="AF119" s="4130" t="str">
        <f t="shared" si="23"/>
        <v/>
      </c>
      <c r="AG119" s="4133" t="str">
        <f t="shared" si="23"/>
        <v/>
      </c>
      <c r="AH119" s="2814">
        <v>1</v>
      </c>
      <c r="AI119" s="543"/>
      <c r="AJ119" s="543"/>
      <c r="AK119" s="543"/>
      <c r="AL119" s="543"/>
      <c r="AM119" s="543"/>
      <c r="AN119" s="549"/>
      <c r="AO119" s="549"/>
      <c r="AP119" s="549"/>
      <c r="AQ119" s="549"/>
      <c r="AR119" s="549"/>
      <c r="AS119" s="549"/>
      <c r="AT119" s="549"/>
      <c r="AU119" s="549"/>
      <c r="AV119" s="549"/>
    </row>
    <row r="120" spans="1:48" ht="18" hidden="1" customHeight="1">
      <c r="A120" s="4205"/>
      <c r="B120" s="11"/>
      <c r="C120" s="4207"/>
      <c r="D120" s="4131"/>
      <c r="E120" s="4131"/>
      <c r="F120" s="4131"/>
      <c r="G120" s="4131"/>
      <c r="H120" s="4131"/>
      <c r="I120" s="4131"/>
      <c r="J120" s="4131"/>
      <c r="K120" s="4131"/>
      <c r="L120" s="4131"/>
      <c r="M120" s="4131"/>
      <c r="N120" s="4131"/>
      <c r="O120" s="4131"/>
      <c r="P120" s="4131"/>
      <c r="Q120" s="4131"/>
      <c r="R120" s="4131"/>
      <c r="S120" s="4131"/>
      <c r="T120" s="4131"/>
      <c r="U120" s="4131"/>
      <c r="V120" s="4131"/>
      <c r="W120" s="4131"/>
      <c r="X120" s="4131"/>
      <c r="Y120" s="4131"/>
      <c r="Z120" s="4131"/>
      <c r="AA120" s="4131"/>
      <c r="AB120" s="4131"/>
      <c r="AC120" s="4131"/>
      <c r="AD120" s="4131"/>
      <c r="AE120" s="4131"/>
      <c r="AF120" s="4131"/>
      <c r="AG120" s="4134"/>
      <c r="AH120" s="2814">
        <v>2</v>
      </c>
      <c r="AI120" s="543"/>
      <c r="AJ120" s="543"/>
      <c r="AK120" s="543"/>
      <c r="AL120" s="543"/>
      <c r="AM120" s="543"/>
      <c r="AN120" s="549"/>
      <c r="AO120" s="549"/>
      <c r="AP120" s="549"/>
      <c r="AQ120" s="549"/>
      <c r="AR120" s="549"/>
      <c r="AS120" s="549"/>
      <c r="AT120" s="549"/>
      <c r="AU120" s="549"/>
      <c r="AV120" s="549"/>
    </row>
    <row r="121" spans="1:48" ht="18" hidden="1" customHeight="1">
      <c r="A121" s="4205"/>
      <c r="B121" s="11" t="s">
        <v>242</v>
      </c>
      <c r="C121" s="4207"/>
      <c r="D121" s="4131"/>
      <c r="E121" s="4131"/>
      <c r="F121" s="4131"/>
      <c r="G121" s="4131"/>
      <c r="H121" s="4131"/>
      <c r="I121" s="4131"/>
      <c r="J121" s="4131"/>
      <c r="K121" s="4131"/>
      <c r="L121" s="4131"/>
      <c r="M121" s="4131"/>
      <c r="N121" s="4131"/>
      <c r="O121" s="4131"/>
      <c r="P121" s="4131"/>
      <c r="Q121" s="4131"/>
      <c r="R121" s="4131"/>
      <c r="S121" s="4131"/>
      <c r="T121" s="4131"/>
      <c r="U121" s="4131"/>
      <c r="V121" s="4131"/>
      <c r="W121" s="4131"/>
      <c r="X121" s="4131"/>
      <c r="Y121" s="4131"/>
      <c r="Z121" s="4131"/>
      <c r="AA121" s="4131"/>
      <c r="AB121" s="4131"/>
      <c r="AC121" s="4131"/>
      <c r="AD121" s="4131"/>
      <c r="AE121" s="4131"/>
      <c r="AF121" s="4131"/>
      <c r="AG121" s="4134"/>
      <c r="AH121" s="2814">
        <v>3</v>
      </c>
      <c r="AI121" s="543"/>
      <c r="AJ121" s="543"/>
      <c r="AK121" s="543"/>
      <c r="AL121" s="543"/>
      <c r="AM121" s="543"/>
      <c r="AN121" s="549"/>
      <c r="AO121" s="549"/>
      <c r="AP121" s="549"/>
      <c r="AQ121" s="549"/>
      <c r="AR121" s="549"/>
      <c r="AS121" s="549"/>
      <c r="AT121" s="549"/>
      <c r="AU121" s="549"/>
      <c r="AV121" s="549"/>
    </row>
    <row r="122" spans="1:48" ht="18" hidden="1" customHeight="1">
      <c r="A122" s="4205"/>
      <c r="B122" s="11"/>
      <c r="C122" s="4207"/>
      <c r="D122" s="4131"/>
      <c r="E122" s="4131"/>
      <c r="F122" s="4131"/>
      <c r="G122" s="4131"/>
      <c r="H122" s="4131"/>
      <c r="I122" s="4131"/>
      <c r="J122" s="4131"/>
      <c r="K122" s="4131"/>
      <c r="L122" s="4131"/>
      <c r="M122" s="4131"/>
      <c r="N122" s="4131"/>
      <c r="O122" s="4131"/>
      <c r="P122" s="4131"/>
      <c r="Q122" s="4131"/>
      <c r="R122" s="4131"/>
      <c r="S122" s="4131"/>
      <c r="T122" s="4131"/>
      <c r="U122" s="4131"/>
      <c r="V122" s="4131"/>
      <c r="W122" s="4131"/>
      <c r="X122" s="4131"/>
      <c r="Y122" s="4131"/>
      <c r="Z122" s="4131"/>
      <c r="AA122" s="4131"/>
      <c r="AB122" s="4131"/>
      <c r="AC122" s="4131"/>
      <c r="AD122" s="4131"/>
      <c r="AE122" s="4131"/>
      <c r="AF122" s="4131"/>
      <c r="AG122" s="4134"/>
      <c r="AH122" s="2814">
        <v>4</v>
      </c>
      <c r="AI122" s="543"/>
      <c r="AJ122" s="543"/>
      <c r="AK122" s="543"/>
      <c r="AL122" s="543"/>
      <c r="AM122" s="543"/>
      <c r="AN122" s="549"/>
      <c r="AO122" s="549"/>
      <c r="AP122" s="549"/>
      <c r="AQ122" s="549"/>
      <c r="AR122" s="549"/>
      <c r="AS122" s="549"/>
      <c r="AT122" s="549"/>
      <c r="AU122" s="549"/>
      <c r="AV122" s="549"/>
    </row>
    <row r="123" spans="1:48" ht="18" hidden="1" customHeight="1">
      <c r="A123" s="4205"/>
      <c r="B123" s="11" t="s">
        <v>243</v>
      </c>
      <c r="C123" s="4207"/>
      <c r="D123" s="4131"/>
      <c r="E123" s="4131"/>
      <c r="F123" s="4131"/>
      <c r="G123" s="4131"/>
      <c r="H123" s="4131"/>
      <c r="I123" s="4131"/>
      <c r="J123" s="4131"/>
      <c r="K123" s="4131"/>
      <c r="L123" s="4131"/>
      <c r="M123" s="4131"/>
      <c r="N123" s="4131"/>
      <c r="O123" s="4131"/>
      <c r="P123" s="4131"/>
      <c r="Q123" s="4131"/>
      <c r="R123" s="4131"/>
      <c r="S123" s="4131"/>
      <c r="T123" s="4131"/>
      <c r="U123" s="4131"/>
      <c r="V123" s="4131"/>
      <c r="W123" s="4131"/>
      <c r="X123" s="4131"/>
      <c r="Y123" s="4131"/>
      <c r="Z123" s="4131"/>
      <c r="AA123" s="4131"/>
      <c r="AB123" s="4131"/>
      <c r="AC123" s="4131"/>
      <c r="AD123" s="4131"/>
      <c r="AE123" s="4131"/>
      <c r="AF123" s="4131"/>
      <c r="AG123" s="4134"/>
      <c r="AH123" s="2814">
        <v>5</v>
      </c>
      <c r="AI123" s="543"/>
      <c r="AJ123" s="543"/>
      <c r="AK123" s="543"/>
      <c r="AL123" s="543"/>
      <c r="AM123" s="543"/>
      <c r="AN123" s="549"/>
      <c r="AO123" s="549"/>
      <c r="AP123" s="549"/>
      <c r="AQ123" s="549"/>
      <c r="AR123" s="549"/>
      <c r="AS123" s="549"/>
      <c r="AT123" s="549"/>
      <c r="AU123" s="549"/>
      <c r="AV123" s="549"/>
    </row>
    <row r="124" spans="1:48" ht="18" hidden="1" customHeight="1">
      <c r="A124" s="4205"/>
      <c r="B124" s="11"/>
      <c r="C124" s="4207"/>
      <c r="D124" s="4131"/>
      <c r="E124" s="4131"/>
      <c r="F124" s="4131"/>
      <c r="G124" s="4131"/>
      <c r="H124" s="4131"/>
      <c r="I124" s="4131"/>
      <c r="J124" s="4131"/>
      <c r="K124" s="4131"/>
      <c r="L124" s="4131"/>
      <c r="M124" s="4131"/>
      <c r="N124" s="4131"/>
      <c r="O124" s="4131"/>
      <c r="P124" s="4131"/>
      <c r="Q124" s="4131"/>
      <c r="R124" s="4131"/>
      <c r="S124" s="4131"/>
      <c r="T124" s="4131"/>
      <c r="U124" s="4131"/>
      <c r="V124" s="4131"/>
      <c r="W124" s="4131"/>
      <c r="X124" s="4131"/>
      <c r="Y124" s="4131"/>
      <c r="Z124" s="4131"/>
      <c r="AA124" s="4131"/>
      <c r="AB124" s="4131"/>
      <c r="AC124" s="4131"/>
      <c r="AD124" s="4131"/>
      <c r="AE124" s="4131"/>
      <c r="AF124" s="4131"/>
      <c r="AG124" s="4134"/>
      <c r="AH124" s="2815">
        <v>6</v>
      </c>
      <c r="AI124" s="543"/>
      <c r="AJ124" s="543"/>
      <c r="AK124" s="543"/>
      <c r="AL124" s="543"/>
      <c r="AM124" s="543"/>
      <c r="AN124" s="549"/>
      <c r="AO124" s="549"/>
      <c r="AP124" s="549"/>
      <c r="AQ124" s="549"/>
      <c r="AR124" s="549"/>
      <c r="AS124" s="549"/>
      <c r="AT124" s="549"/>
      <c r="AU124" s="549"/>
      <c r="AV124" s="549"/>
    </row>
    <row r="125" spans="1:48" ht="18" hidden="1" customHeight="1">
      <c r="A125" s="4205"/>
      <c r="B125" s="11"/>
      <c r="C125" s="4207"/>
      <c r="D125" s="4131"/>
      <c r="E125" s="4131"/>
      <c r="F125" s="4131"/>
      <c r="G125" s="4131"/>
      <c r="H125" s="4131"/>
      <c r="I125" s="4131"/>
      <c r="J125" s="4131"/>
      <c r="K125" s="4131"/>
      <c r="L125" s="4131"/>
      <c r="M125" s="4131"/>
      <c r="N125" s="4131"/>
      <c r="O125" s="4131"/>
      <c r="P125" s="4131"/>
      <c r="Q125" s="4131"/>
      <c r="R125" s="4131"/>
      <c r="S125" s="4131"/>
      <c r="T125" s="4131"/>
      <c r="U125" s="4131"/>
      <c r="V125" s="4131"/>
      <c r="W125" s="4131"/>
      <c r="X125" s="4131"/>
      <c r="Y125" s="4131"/>
      <c r="Z125" s="4131"/>
      <c r="AA125" s="4131"/>
      <c r="AB125" s="4131"/>
      <c r="AC125" s="4131"/>
      <c r="AD125" s="4131"/>
      <c r="AE125" s="4131"/>
      <c r="AF125" s="4131"/>
      <c r="AG125" s="4134"/>
      <c r="AH125" s="2816">
        <v>7</v>
      </c>
      <c r="AI125" s="543"/>
      <c r="AJ125" s="543"/>
      <c r="AK125" s="543"/>
      <c r="AL125" s="543"/>
      <c r="AM125" s="543"/>
      <c r="AN125" s="549"/>
      <c r="AO125" s="549"/>
      <c r="AP125" s="549"/>
      <c r="AQ125" s="549"/>
      <c r="AR125" s="549"/>
      <c r="AS125" s="549"/>
      <c r="AT125" s="549"/>
      <c r="AU125" s="549"/>
      <c r="AV125" s="549"/>
    </row>
    <row r="126" spans="1:48" ht="18" hidden="1" customHeight="1">
      <c r="A126" s="4205"/>
      <c r="B126" s="11" t="s">
        <v>244</v>
      </c>
      <c r="C126" s="4207"/>
      <c r="D126" s="4131"/>
      <c r="E126" s="4131"/>
      <c r="F126" s="4131"/>
      <c r="G126" s="4131"/>
      <c r="H126" s="4131"/>
      <c r="I126" s="4131"/>
      <c r="J126" s="4131"/>
      <c r="K126" s="4131"/>
      <c r="L126" s="4131"/>
      <c r="M126" s="4131"/>
      <c r="N126" s="4131"/>
      <c r="O126" s="4131"/>
      <c r="P126" s="4131"/>
      <c r="Q126" s="4131"/>
      <c r="R126" s="4131"/>
      <c r="S126" s="4131"/>
      <c r="T126" s="4131"/>
      <c r="U126" s="4131"/>
      <c r="V126" s="4131"/>
      <c r="W126" s="4131"/>
      <c r="X126" s="4131"/>
      <c r="Y126" s="4131"/>
      <c r="Z126" s="4131"/>
      <c r="AA126" s="4131"/>
      <c r="AB126" s="4131"/>
      <c r="AC126" s="4131"/>
      <c r="AD126" s="4131"/>
      <c r="AE126" s="4131"/>
      <c r="AF126" s="4131"/>
      <c r="AG126" s="4134"/>
      <c r="AH126" s="2815">
        <v>8</v>
      </c>
      <c r="AI126" s="543"/>
      <c r="AJ126" s="543"/>
      <c r="AK126" s="543"/>
      <c r="AL126" s="543"/>
      <c r="AM126" s="543"/>
      <c r="AN126" s="549"/>
      <c r="AO126" s="549"/>
      <c r="AP126" s="549"/>
      <c r="AQ126" s="549"/>
      <c r="AR126" s="549"/>
      <c r="AS126" s="549"/>
      <c r="AT126" s="549"/>
      <c r="AU126" s="549"/>
      <c r="AV126" s="549"/>
    </row>
    <row r="127" spans="1:48" ht="18" hidden="1" customHeight="1">
      <c r="A127" s="4205"/>
      <c r="B127" s="11"/>
      <c r="C127" s="4207"/>
      <c r="D127" s="4131"/>
      <c r="E127" s="4131"/>
      <c r="F127" s="4131"/>
      <c r="G127" s="4131"/>
      <c r="H127" s="4131"/>
      <c r="I127" s="4131"/>
      <c r="J127" s="4131"/>
      <c r="K127" s="4131"/>
      <c r="L127" s="4131"/>
      <c r="M127" s="4131"/>
      <c r="N127" s="4131"/>
      <c r="O127" s="4131"/>
      <c r="P127" s="4131"/>
      <c r="Q127" s="4131"/>
      <c r="R127" s="4131"/>
      <c r="S127" s="4131"/>
      <c r="T127" s="4131"/>
      <c r="U127" s="4131"/>
      <c r="V127" s="4131"/>
      <c r="W127" s="4131"/>
      <c r="X127" s="4131"/>
      <c r="Y127" s="4131"/>
      <c r="Z127" s="4131"/>
      <c r="AA127" s="4131"/>
      <c r="AB127" s="4131"/>
      <c r="AC127" s="4131"/>
      <c r="AD127" s="4131"/>
      <c r="AE127" s="4131"/>
      <c r="AF127" s="4131"/>
      <c r="AG127" s="4134"/>
      <c r="AH127" s="2814">
        <v>9</v>
      </c>
      <c r="AI127" s="834"/>
      <c r="AJ127" s="834"/>
      <c r="AK127" s="834"/>
      <c r="AL127" s="834"/>
      <c r="AM127" s="834"/>
      <c r="AN127" s="549"/>
      <c r="AO127" s="549"/>
      <c r="AP127" s="549"/>
      <c r="AQ127" s="549"/>
      <c r="AR127" s="549"/>
      <c r="AS127" s="549"/>
      <c r="AT127" s="549"/>
      <c r="AU127" s="549"/>
      <c r="AV127" s="549"/>
    </row>
    <row r="128" spans="1:48" ht="18" hidden="1" customHeight="1">
      <c r="A128" s="4205"/>
      <c r="B128" s="11" t="s">
        <v>245</v>
      </c>
      <c r="C128" s="4207"/>
      <c r="D128" s="4131"/>
      <c r="E128" s="4131"/>
      <c r="F128" s="4131"/>
      <c r="G128" s="4131"/>
      <c r="H128" s="4131"/>
      <c r="I128" s="4131"/>
      <c r="J128" s="4131"/>
      <c r="K128" s="4131"/>
      <c r="L128" s="4131"/>
      <c r="M128" s="4131"/>
      <c r="N128" s="4131"/>
      <c r="O128" s="4131"/>
      <c r="P128" s="4131"/>
      <c r="Q128" s="4131"/>
      <c r="R128" s="4131"/>
      <c r="S128" s="4131"/>
      <c r="T128" s="4131"/>
      <c r="U128" s="4131"/>
      <c r="V128" s="4131"/>
      <c r="W128" s="4131"/>
      <c r="X128" s="4131"/>
      <c r="Y128" s="4131"/>
      <c r="Z128" s="4131"/>
      <c r="AA128" s="4131"/>
      <c r="AB128" s="4131"/>
      <c r="AC128" s="4131"/>
      <c r="AD128" s="4131"/>
      <c r="AE128" s="4131"/>
      <c r="AF128" s="4131"/>
      <c r="AG128" s="4134"/>
      <c r="AH128" s="2814">
        <v>10</v>
      </c>
      <c r="AI128" s="834"/>
      <c r="AJ128" s="834"/>
      <c r="AK128" s="834"/>
      <c r="AL128" s="834"/>
      <c r="AM128" s="834"/>
      <c r="AN128" s="549"/>
      <c r="AO128" s="549"/>
      <c r="AP128" s="549"/>
      <c r="AQ128" s="549"/>
      <c r="AR128" s="549"/>
      <c r="AS128" s="549"/>
      <c r="AT128" s="549"/>
      <c r="AU128" s="549"/>
      <c r="AV128" s="549"/>
    </row>
    <row r="129" spans="1:48" ht="18" hidden="1" customHeight="1">
      <c r="A129" s="4205"/>
      <c r="B129" s="11"/>
      <c r="C129" s="4207"/>
      <c r="D129" s="4131"/>
      <c r="E129" s="4131"/>
      <c r="F129" s="4131"/>
      <c r="G129" s="4131"/>
      <c r="H129" s="4131"/>
      <c r="I129" s="4131"/>
      <c r="J129" s="4131"/>
      <c r="K129" s="4131"/>
      <c r="L129" s="4131"/>
      <c r="M129" s="4131"/>
      <c r="N129" s="4131"/>
      <c r="O129" s="4131"/>
      <c r="P129" s="4131"/>
      <c r="Q129" s="4131"/>
      <c r="R129" s="4131"/>
      <c r="S129" s="4131"/>
      <c r="T129" s="4131"/>
      <c r="U129" s="4131"/>
      <c r="V129" s="4131"/>
      <c r="W129" s="4131"/>
      <c r="X129" s="4131"/>
      <c r="Y129" s="4131"/>
      <c r="Z129" s="4131"/>
      <c r="AA129" s="4131"/>
      <c r="AB129" s="4131"/>
      <c r="AC129" s="4131"/>
      <c r="AD129" s="4131"/>
      <c r="AE129" s="4131"/>
      <c r="AF129" s="4131"/>
      <c r="AG129" s="4134"/>
      <c r="AH129" s="2814">
        <v>11</v>
      </c>
      <c r="AI129" s="563"/>
      <c r="AJ129" s="563"/>
      <c r="AK129" s="563"/>
      <c r="AL129" s="563"/>
      <c r="AM129" s="563"/>
      <c r="AN129" s="549"/>
      <c r="AO129" s="549"/>
      <c r="AP129" s="549"/>
      <c r="AQ129" s="549"/>
      <c r="AR129" s="549"/>
      <c r="AS129" s="549"/>
      <c r="AT129" s="549"/>
      <c r="AU129" s="549"/>
      <c r="AV129" s="549"/>
    </row>
    <row r="130" spans="1:48" ht="18" hidden="1" customHeight="1">
      <c r="A130" s="4205"/>
      <c r="B130" s="11"/>
      <c r="C130" s="4208"/>
      <c r="D130" s="4132"/>
      <c r="E130" s="4132"/>
      <c r="F130" s="4132"/>
      <c r="G130" s="4132"/>
      <c r="H130" s="4132"/>
      <c r="I130" s="4132"/>
      <c r="J130" s="4132"/>
      <c r="K130" s="4132"/>
      <c r="L130" s="4132"/>
      <c r="M130" s="4132"/>
      <c r="N130" s="4132"/>
      <c r="O130" s="4132"/>
      <c r="P130" s="4132"/>
      <c r="Q130" s="4132"/>
      <c r="R130" s="4132"/>
      <c r="S130" s="4132"/>
      <c r="T130" s="4132"/>
      <c r="U130" s="4132"/>
      <c r="V130" s="4132"/>
      <c r="W130" s="4132"/>
      <c r="X130" s="4132"/>
      <c r="Y130" s="4132"/>
      <c r="Z130" s="4132"/>
      <c r="AA130" s="4132"/>
      <c r="AB130" s="4132"/>
      <c r="AC130" s="4132"/>
      <c r="AD130" s="4132"/>
      <c r="AE130" s="4132"/>
      <c r="AF130" s="4132"/>
      <c r="AG130" s="4135"/>
      <c r="AH130" s="2814">
        <v>12</v>
      </c>
      <c r="AI130" s="835"/>
      <c r="AJ130" s="835"/>
      <c r="AK130" s="835"/>
      <c r="AL130" s="835"/>
      <c r="AM130" s="835"/>
      <c r="AN130" s="549"/>
      <c r="AO130" s="549"/>
      <c r="AP130" s="549"/>
      <c r="AQ130" s="549"/>
      <c r="AR130" s="549"/>
      <c r="AS130" s="549"/>
      <c r="AT130" s="549"/>
      <c r="AU130" s="549"/>
      <c r="AV130" s="549"/>
    </row>
    <row r="131" spans="1:48" ht="19.5" hidden="1" customHeight="1">
      <c r="A131" s="1096"/>
      <c r="B131" s="850" t="s">
        <v>1180</v>
      </c>
      <c r="C131" s="166"/>
      <c r="D131" s="167"/>
      <c r="E131" s="167"/>
      <c r="F131" s="167"/>
      <c r="G131" s="167"/>
      <c r="H131" s="168"/>
      <c r="I131" s="168"/>
      <c r="J131" s="167"/>
      <c r="K131" s="167"/>
      <c r="L131" s="167"/>
      <c r="M131" s="167"/>
      <c r="N131" s="167"/>
      <c r="O131" s="168"/>
      <c r="P131" s="168"/>
      <c r="Q131" s="167"/>
      <c r="R131" s="167"/>
      <c r="S131" s="167"/>
      <c r="T131" s="168"/>
      <c r="U131" s="168"/>
      <c r="V131" s="168"/>
      <c r="W131" s="168"/>
      <c r="X131" s="167"/>
      <c r="Y131" s="167"/>
      <c r="Z131" s="167"/>
      <c r="AA131" s="167"/>
      <c r="AB131" s="168"/>
      <c r="AC131" s="168"/>
      <c r="AD131" s="167"/>
      <c r="AE131" s="167"/>
      <c r="AF131" s="167"/>
      <c r="AG131" s="169"/>
      <c r="AH131" s="2798" t="str">
        <f>IF(AI131="","","←")</f>
        <v/>
      </c>
      <c r="AI131" s="4119" t="str">
        <f>IF(C118="","",IF(COUNTA(C131:AG131)&gt;=1,"","成績考査もれ"))</f>
        <v/>
      </c>
      <c r="AJ131" s="4119"/>
      <c r="AK131" s="835"/>
      <c r="AL131" s="835"/>
      <c r="AM131" s="835"/>
      <c r="AN131" s="549"/>
      <c r="AO131" s="549"/>
      <c r="AP131" s="549"/>
      <c r="AQ131" s="549"/>
      <c r="AR131" s="549"/>
      <c r="AS131" s="549"/>
      <c r="AT131" s="549"/>
      <c r="AU131" s="549"/>
      <c r="AV131" s="549"/>
    </row>
    <row r="132" spans="1:48" ht="19.5" hidden="1" customHeight="1">
      <c r="A132" s="1276"/>
      <c r="B132" s="1505" t="s">
        <v>1526</v>
      </c>
      <c r="C132" s="1277"/>
      <c r="D132" s="1278"/>
      <c r="E132" s="1278"/>
      <c r="F132" s="1278"/>
      <c r="G132" s="1278"/>
      <c r="H132" s="1279"/>
      <c r="I132" s="1279"/>
      <c r="J132" s="1278"/>
      <c r="K132" s="1278"/>
      <c r="L132" s="1278"/>
      <c r="M132" s="1278"/>
      <c r="N132" s="1278"/>
      <c r="O132" s="1279"/>
      <c r="P132" s="1279"/>
      <c r="Q132" s="1278"/>
      <c r="R132" s="1278"/>
      <c r="S132" s="1278"/>
      <c r="T132" s="1279"/>
      <c r="U132" s="1279"/>
      <c r="V132" s="1279"/>
      <c r="W132" s="1279"/>
      <c r="X132" s="1278"/>
      <c r="Y132" s="1278"/>
      <c r="Z132" s="1278"/>
      <c r="AA132" s="1278"/>
      <c r="AB132" s="1279"/>
      <c r="AC132" s="1279"/>
      <c r="AD132" s="1278"/>
      <c r="AE132" s="1278"/>
      <c r="AF132" s="1278"/>
      <c r="AG132" s="1281"/>
      <c r="AH132" s="2798" t="str">
        <f ca="1">IF(AI132="","","←")</f>
        <v/>
      </c>
      <c r="AI132" s="4120" t="str">
        <f ca="1">機構処理!BI93</f>
        <v/>
      </c>
      <c r="AJ132" s="4120"/>
      <c r="AK132" s="1986"/>
      <c r="AL132" s="1986"/>
      <c r="AM132" s="1986"/>
      <c r="AN132" s="1985"/>
      <c r="AO132" s="1985"/>
      <c r="AP132" s="549"/>
      <c r="AQ132" s="549"/>
      <c r="AR132" s="549"/>
      <c r="AS132" s="549"/>
      <c r="AT132" s="549"/>
      <c r="AU132" s="549"/>
      <c r="AV132" s="549"/>
    </row>
    <row r="133" spans="1:48" ht="18" hidden="1" customHeight="1">
      <c r="A133" s="1096"/>
      <c r="B133" s="3557" t="s">
        <v>374</v>
      </c>
      <c r="C133" s="1284"/>
      <c r="D133" s="1282"/>
      <c r="E133" s="1282"/>
      <c r="F133" s="1282"/>
      <c r="G133" s="1282"/>
      <c r="H133" s="1282"/>
      <c r="I133" s="1282"/>
      <c r="J133" s="1282"/>
      <c r="K133" s="1288"/>
      <c r="L133" s="1282"/>
      <c r="M133" s="1282"/>
      <c r="N133" s="1282"/>
      <c r="O133" s="1282"/>
      <c r="P133" s="1282"/>
      <c r="Q133" s="1282"/>
      <c r="R133" s="1282"/>
      <c r="S133" s="1282"/>
      <c r="T133" s="1282"/>
      <c r="U133" s="1282"/>
      <c r="V133" s="1282"/>
      <c r="W133" s="1282"/>
      <c r="X133" s="1282"/>
      <c r="Y133" s="1282"/>
      <c r="Z133" s="1282"/>
      <c r="AA133" s="1282"/>
      <c r="AB133" s="1282"/>
      <c r="AC133" s="1282"/>
      <c r="AD133" s="1282"/>
      <c r="AE133" s="1282"/>
      <c r="AF133" s="1282"/>
      <c r="AG133" s="1291"/>
      <c r="AH133" s="2815">
        <v>1</v>
      </c>
      <c r="AI133" s="563"/>
      <c r="AJ133" s="563"/>
      <c r="AK133" s="563"/>
      <c r="AL133" s="835"/>
      <c r="AM133" s="835"/>
      <c r="AN133" s="549"/>
      <c r="AO133" s="549"/>
      <c r="AP133" s="549"/>
      <c r="AQ133" s="549"/>
      <c r="AR133" s="549"/>
      <c r="AS133" s="549"/>
      <c r="AT133" s="549"/>
      <c r="AU133" s="549"/>
      <c r="AV133" s="549"/>
    </row>
    <row r="134" spans="1:48" ht="18" hidden="1" customHeight="1">
      <c r="A134" s="1096"/>
      <c r="B134" s="3558"/>
      <c r="C134" s="1283"/>
      <c r="D134" s="1293"/>
      <c r="E134" s="1293"/>
      <c r="F134" s="1293"/>
      <c r="G134" s="1293"/>
      <c r="H134" s="1293"/>
      <c r="I134" s="1293"/>
      <c r="J134" s="1293"/>
      <c r="K134" s="1295"/>
      <c r="L134" s="1293"/>
      <c r="M134" s="1293"/>
      <c r="N134" s="1293"/>
      <c r="O134" s="1293"/>
      <c r="P134" s="1293"/>
      <c r="Q134" s="1293"/>
      <c r="R134" s="1293"/>
      <c r="S134" s="1293"/>
      <c r="T134" s="1293"/>
      <c r="U134" s="1293"/>
      <c r="V134" s="1293"/>
      <c r="W134" s="1293"/>
      <c r="X134" s="1293"/>
      <c r="Y134" s="1293"/>
      <c r="Z134" s="1293"/>
      <c r="AA134" s="1293"/>
      <c r="AB134" s="1293"/>
      <c r="AC134" s="1293"/>
      <c r="AD134" s="1293"/>
      <c r="AE134" s="1293"/>
      <c r="AF134" s="1293"/>
      <c r="AG134" s="1290"/>
      <c r="AH134" s="2816">
        <v>2</v>
      </c>
      <c r="AI134" s="563"/>
      <c r="AJ134" s="563"/>
      <c r="AK134" s="563"/>
      <c r="AL134" s="835"/>
      <c r="AM134" s="835"/>
      <c r="AN134" s="549"/>
      <c r="AO134" s="549"/>
      <c r="AP134" s="549"/>
      <c r="AQ134" s="549"/>
      <c r="AR134" s="549"/>
      <c r="AS134" s="549"/>
      <c r="AT134" s="549"/>
      <c r="AU134" s="549"/>
      <c r="AV134" s="549"/>
    </row>
    <row r="135" spans="1:48" ht="18" hidden="1" customHeight="1">
      <c r="A135" s="12"/>
      <c r="B135" s="3559"/>
      <c r="C135" s="1294"/>
      <c r="D135" s="1285"/>
      <c r="E135" s="1285"/>
      <c r="F135" s="1285"/>
      <c r="G135" s="1285"/>
      <c r="H135" s="1285"/>
      <c r="I135" s="1285"/>
      <c r="J135" s="1285"/>
      <c r="K135" s="1285"/>
      <c r="L135" s="1285"/>
      <c r="M135" s="1285"/>
      <c r="N135" s="1285"/>
      <c r="O135" s="1285"/>
      <c r="P135" s="1285"/>
      <c r="Q135" s="1285"/>
      <c r="R135" s="1285"/>
      <c r="S135" s="1285"/>
      <c r="T135" s="1285"/>
      <c r="U135" s="1285"/>
      <c r="V135" s="1285"/>
      <c r="W135" s="1285"/>
      <c r="X135" s="1285"/>
      <c r="Y135" s="1285"/>
      <c r="Z135" s="1285"/>
      <c r="AA135" s="1285"/>
      <c r="AB135" s="1285"/>
      <c r="AC135" s="1285"/>
      <c r="AD135" s="1285"/>
      <c r="AE135" s="1285"/>
      <c r="AF135" s="1285"/>
      <c r="AG135" s="1289"/>
      <c r="AH135" s="2815">
        <v>3</v>
      </c>
      <c r="AI135" s="4117" t="str">
        <f>IF(C116="","","土日祝の訓練日数⇒")</f>
        <v/>
      </c>
      <c r="AJ135" s="4117"/>
      <c r="AK135" s="2793" t="str">
        <f>IF(C116="","",機構処理!BF59)</f>
        <v/>
      </c>
      <c r="AL135" s="2793" t="str">
        <f>IF(C116="","","日")</f>
        <v/>
      </c>
      <c r="AM135" s="835"/>
      <c r="AN135" s="549"/>
      <c r="AO135" s="549"/>
      <c r="AP135" s="549"/>
      <c r="AQ135" s="549"/>
      <c r="AR135" s="549"/>
      <c r="AS135" s="549"/>
      <c r="AT135" s="549"/>
      <c r="AU135" s="549"/>
      <c r="AV135" s="549"/>
    </row>
    <row r="136" spans="1:48" ht="14.25">
      <c r="A136" s="6"/>
      <c r="B136" s="6"/>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2580"/>
      <c r="AI136" s="546"/>
      <c r="AJ136" s="546"/>
      <c r="AK136" s="546"/>
      <c r="AL136" s="835"/>
      <c r="AM136" s="835"/>
      <c r="AN136" s="549"/>
      <c r="AO136" s="549"/>
      <c r="AP136" s="549"/>
      <c r="AQ136" s="549"/>
      <c r="AR136" s="549"/>
      <c r="AS136" s="549"/>
      <c r="AT136" s="549"/>
      <c r="AU136" s="549"/>
      <c r="AV136" s="549"/>
    </row>
    <row r="137" spans="1:48" ht="18" customHeight="1">
      <c r="A137" s="4203" t="s">
        <v>248</v>
      </c>
      <c r="B137" s="4204"/>
      <c r="C137" s="4204"/>
      <c r="D137" s="4204"/>
      <c r="E137" s="4204"/>
      <c r="F137" s="4204"/>
      <c r="G137" s="4204"/>
      <c r="H137" s="4204"/>
      <c r="I137" s="4204"/>
      <c r="J137" s="4204"/>
      <c r="K137" s="4204"/>
      <c r="L137" s="4204"/>
      <c r="M137" s="4204"/>
      <c r="N137" s="4204"/>
      <c r="O137" s="4204"/>
      <c r="P137" s="4204"/>
      <c r="Q137" s="4204"/>
      <c r="R137" s="4204"/>
      <c r="S137" s="4204"/>
      <c r="T137" s="4204"/>
      <c r="U137" s="4204"/>
      <c r="V137" s="4204"/>
      <c r="W137" s="4204"/>
      <c r="X137" s="4204"/>
      <c r="Y137" s="4204"/>
      <c r="Z137" s="4204"/>
      <c r="AA137" s="4204"/>
      <c r="AB137" s="4204"/>
      <c r="AC137" s="4204"/>
      <c r="AD137" s="4204"/>
      <c r="AE137" s="4204"/>
      <c r="AF137" s="4204"/>
      <c r="AG137" s="4204"/>
      <c r="AH137" s="2580"/>
      <c r="AI137" s="545"/>
      <c r="AJ137" s="545"/>
      <c r="AK137" s="545"/>
      <c r="AL137" s="545"/>
      <c r="AM137" s="545"/>
      <c r="AN137" s="549"/>
      <c r="AO137" s="549"/>
      <c r="AP137" s="549"/>
      <c r="AQ137" s="549"/>
      <c r="AR137" s="549"/>
      <c r="AS137" s="549"/>
      <c r="AT137" s="549"/>
      <c r="AU137" s="549"/>
      <c r="AV137" s="549"/>
    </row>
    <row r="138" spans="1:48" ht="18" customHeight="1">
      <c r="H138" s="6"/>
      <c r="I138" s="1194" t="s">
        <v>547</v>
      </c>
      <c r="J138" s="1194"/>
      <c r="K138" s="1194"/>
      <c r="L138" s="1194"/>
      <c r="M138" s="1194"/>
      <c r="N138" s="1194"/>
      <c r="O138" s="1194"/>
      <c r="P138" s="1194"/>
      <c r="Q138" s="1194" t="s">
        <v>1639</v>
      </c>
      <c r="R138" s="1194"/>
      <c r="T138" s="1194"/>
      <c r="U138" s="1194"/>
      <c r="V138" s="1194"/>
      <c r="W138" s="1194"/>
      <c r="X138" s="1194"/>
      <c r="Y138" s="1194"/>
      <c r="Z138" s="6"/>
      <c r="AA138" s="6"/>
      <c r="AB138" s="6"/>
      <c r="AC138" s="6"/>
      <c r="AD138" s="6"/>
      <c r="AE138" s="6"/>
      <c r="AF138" s="6"/>
      <c r="AG138" s="6"/>
      <c r="AH138" s="2580"/>
      <c r="AI138" s="563"/>
      <c r="AJ138" s="563"/>
      <c r="AK138" s="563"/>
      <c r="AL138" s="563"/>
      <c r="AM138" s="563"/>
      <c r="AN138" s="549"/>
      <c r="AO138" s="549"/>
      <c r="AP138" s="549"/>
      <c r="AQ138" s="549"/>
      <c r="AR138" s="549"/>
      <c r="AS138" s="549"/>
      <c r="AT138" s="549"/>
      <c r="AU138" s="549"/>
      <c r="AV138" s="549"/>
    </row>
    <row r="139" spans="1:48" ht="18" customHeight="1">
      <c r="A139" s="4199" t="s">
        <v>468</v>
      </c>
      <c r="B139" s="4199"/>
      <c r="C139" s="4199"/>
      <c r="D139" s="4200"/>
      <c r="E139" s="4201"/>
      <c r="F139" s="4202"/>
      <c r="G139" s="38" t="s">
        <v>55</v>
      </c>
      <c r="H139" s="6"/>
      <c r="I139" s="4196"/>
      <c r="J139" s="4196"/>
      <c r="K139" s="3544" t="s">
        <v>252</v>
      </c>
      <c r="L139" s="3545"/>
      <c r="M139" s="3545"/>
      <c r="N139" s="3545"/>
      <c r="O139" s="3545"/>
      <c r="P139" s="3545"/>
      <c r="Q139" s="3545"/>
      <c r="R139" s="3545"/>
      <c r="S139" s="3545"/>
      <c r="T139" s="3545"/>
      <c r="U139" s="3545"/>
      <c r="V139" s="3545"/>
      <c r="W139" s="3545"/>
      <c r="X139" s="3545"/>
      <c r="Y139" s="3546"/>
      <c r="Z139" s="3590" t="s">
        <v>253</v>
      </c>
      <c r="AA139" s="3590"/>
      <c r="AB139" s="3590"/>
      <c r="AC139" s="3590"/>
      <c r="AD139" s="4197"/>
      <c r="AE139" s="4197"/>
      <c r="AF139" s="4197"/>
      <c r="AG139" s="4197"/>
      <c r="AH139" s="2580"/>
      <c r="AI139" s="2799" t="e">
        <f>IF(様式1!$E$20="","",AI21+AI44+AI66+AI88+#REF!+#REF!)</f>
        <v>#REF!</v>
      </c>
      <c r="AJ139" s="4226" t="e">
        <f>IF(AI139="","","能開講習設定日数")</f>
        <v>#REF!</v>
      </c>
      <c r="AK139" s="4226"/>
      <c r="AL139" s="4226"/>
      <c r="AM139" s="563"/>
      <c r="AN139" s="549"/>
      <c r="AO139" s="549"/>
      <c r="AP139" s="549"/>
      <c r="AQ139" s="549"/>
      <c r="AR139" s="549"/>
      <c r="AS139" s="549"/>
      <c r="AT139" s="549"/>
      <c r="AU139" s="549"/>
      <c r="AV139" s="549"/>
    </row>
    <row r="140" spans="1:48" ht="18" customHeight="1">
      <c r="A140" s="4199" t="s">
        <v>469</v>
      </c>
      <c r="B140" s="4199"/>
      <c r="C140" s="4199"/>
      <c r="D140" s="4200"/>
      <c r="E140" s="4201"/>
      <c r="F140" s="4202"/>
      <c r="G140" s="38" t="s">
        <v>1131</v>
      </c>
      <c r="H140" s="6"/>
      <c r="I140" s="3544" t="s">
        <v>256</v>
      </c>
      <c r="J140" s="3546"/>
      <c r="K140" s="4136"/>
      <c r="L140" s="4137"/>
      <c r="M140" s="4137"/>
      <c r="N140" s="4137"/>
      <c r="O140" s="4137"/>
      <c r="P140" s="4137"/>
      <c r="Q140" s="4137"/>
      <c r="R140" s="1748" t="s">
        <v>1130</v>
      </c>
      <c r="S140" s="4137"/>
      <c r="T140" s="4137"/>
      <c r="U140" s="4137"/>
      <c r="V140" s="4137"/>
      <c r="W140" s="4137"/>
      <c r="X140" s="4137"/>
      <c r="Y140" s="4138"/>
      <c r="Z140" s="4139"/>
      <c r="AA140" s="4139"/>
      <c r="AB140" s="4139"/>
      <c r="AC140" s="4139"/>
      <c r="AD140" s="4140"/>
      <c r="AE140" s="4140"/>
      <c r="AF140" s="4140"/>
      <c r="AG140" s="4140"/>
      <c r="AH140" s="2580"/>
      <c r="AI140" s="563"/>
      <c r="AJ140" s="563"/>
      <c r="AK140" s="563"/>
      <c r="AL140" s="563"/>
      <c r="AM140" s="563"/>
      <c r="AN140" s="549"/>
      <c r="AO140" s="549"/>
      <c r="AP140" s="549"/>
      <c r="AQ140" s="549"/>
      <c r="AR140" s="549"/>
      <c r="AS140" s="549"/>
      <c r="AT140" s="549"/>
      <c r="AU140" s="549"/>
      <c r="AV140" s="549"/>
    </row>
    <row r="141" spans="1:48" ht="18" customHeight="1">
      <c r="A141" s="1246"/>
      <c r="B141" s="1246"/>
      <c r="C141" s="1246"/>
      <c r="D141" s="1247"/>
      <c r="E141" s="1248"/>
      <c r="F141" s="1248"/>
      <c r="G141" s="1246"/>
      <c r="H141" s="6"/>
      <c r="I141" s="3544" t="s">
        <v>258</v>
      </c>
      <c r="J141" s="3546"/>
      <c r="K141" s="4136"/>
      <c r="L141" s="4137"/>
      <c r="M141" s="4137"/>
      <c r="N141" s="4137"/>
      <c r="O141" s="4137"/>
      <c r="P141" s="4137"/>
      <c r="Q141" s="4137"/>
      <c r="R141" s="1748" t="s">
        <v>1130</v>
      </c>
      <c r="S141" s="4137"/>
      <c r="T141" s="4137"/>
      <c r="U141" s="4137"/>
      <c r="V141" s="4137"/>
      <c r="W141" s="4137"/>
      <c r="X141" s="4137"/>
      <c r="Y141" s="4138"/>
      <c r="Z141" s="4139"/>
      <c r="AA141" s="4139"/>
      <c r="AB141" s="4139"/>
      <c r="AC141" s="4139"/>
      <c r="AD141" s="4140"/>
      <c r="AE141" s="4140"/>
      <c r="AF141" s="4140"/>
      <c r="AG141" s="4140"/>
      <c r="AH141" s="2580"/>
      <c r="AI141" s="563"/>
      <c r="AJ141" s="563"/>
      <c r="AK141" s="563"/>
      <c r="AL141" s="563"/>
      <c r="AM141" s="563"/>
      <c r="AN141" s="549"/>
      <c r="AO141" s="549"/>
      <c r="AP141" s="549"/>
      <c r="AQ141" s="549"/>
      <c r="AR141" s="549"/>
      <c r="AS141" s="549"/>
      <c r="AT141" s="549"/>
      <c r="AU141" s="549"/>
      <c r="AV141" s="549"/>
    </row>
    <row r="142" spans="1:48" ht="18" customHeight="1">
      <c r="D142" s="6"/>
      <c r="E142" s="6"/>
      <c r="F142" s="6"/>
      <c r="G142" s="6"/>
      <c r="H142" s="6"/>
      <c r="I142" s="3544" t="s">
        <v>260</v>
      </c>
      <c r="J142" s="3546"/>
      <c r="K142" s="4136"/>
      <c r="L142" s="4137"/>
      <c r="M142" s="4137"/>
      <c r="N142" s="4137"/>
      <c r="O142" s="4137"/>
      <c r="P142" s="4137"/>
      <c r="Q142" s="4137"/>
      <c r="R142" s="1748" t="s">
        <v>1130</v>
      </c>
      <c r="S142" s="4137"/>
      <c r="T142" s="4137"/>
      <c r="U142" s="4137"/>
      <c r="V142" s="4137"/>
      <c r="W142" s="4137"/>
      <c r="X142" s="4137"/>
      <c r="Y142" s="4138"/>
      <c r="Z142" s="4139"/>
      <c r="AA142" s="4139"/>
      <c r="AB142" s="4139"/>
      <c r="AC142" s="4139"/>
      <c r="AD142" s="4140"/>
      <c r="AE142" s="4140"/>
      <c r="AF142" s="4140"/>
      <c r="AG142" s="4140"/>
      <c r="AH142" s="2580"/>
      <c r="AI142" s="563"/>
      <c r="AJ142" s="563"/>
      <c r="AK142" s="563"/>
      <c r="AL142" s="563"/>
      <c r="AM142" s="563"/>
      <c r="AN142" s="549"/>
      <c r="AO142" s="549"/>
      <c r="AP142" s="549"/>
      <c r="AQ142" s="1413"/>
      <c r="AR142" s="549"/>
      <c r="AS142" s="549"/>
      <c r="AT142" s="549"/>
      <c r="AU142" s="549"/>
      <c r="AV142" s="549"/>
    </row>
    <row r="143" spans="1:48" ht="18" hidden="1" customHeight="1">
      <c r="A143" s="2111"/>
      <c r="B143" s="2111"/>
      <c r="C143" s="2111"/>
      <c r="D143" s="6"/>
      <c r="E143" s="6"/>
      <c r="F143" s="6"/>
      <c r="G143" s="6"/>
      <c r="H143" s="6"/>
      <c r="I143" s="3544" t="s">
        <v>2095</v>
      </c>
      <c r="J143" s="3546"/>
      <c r="K143" s="4136"/>
      <c r="L143" s="4137"/>
      <c r="M143" s="4137"/>
      <c r="N143" s="4137"/>
      <c r="O143" s="4137"/>
      <c r="P143" s="4137"/>
      <c r="Q143" s="4137"/>
      <c r="R143" s="2110" t="s">
        <v>55</v>
      </c>
      <c r="S143" s="4137"/>
      <c r="T143" s="4137"/>
      <c r="U143" s="4137"/>
      <c r="V143" s="4137"/>
      <c r="W143" s="4137"/>
      <c r="X143" s="4137"/>
      <c r="Y143" s="4138"/>
      <c r="Z143" s="4139"/>
      <c r="AA143" s="4139"/>
      <c r="AB143" s="4139"/>
      <c r="AC143" s="4139"/>
      <c r="AD143" s="4140"/>
      <c r="AE143" s="4140"/>
      <c r="AF143" s="4140"/>
      <c r="AG143" s="4140"/>
      <c r="AH143" s="2581"/>
      <c r="AI143" s="563"/>
      <c r="AJ143" s="563"/>
      <c r="AK143" s="563"/>
      <c r="AL143" s="563"/>
      <c r="AM143" s="563"/>
      <c r="AN143" s="549"/>
      <c r="AO143" s="549"/>
      <c r="AP143" s="549"/>
      <c r="AQ143" s="1413"/>
      <c r="AR143" s="549"/>
      <c r="AS143" s="549"/>
      <c r="AT143" s="549"/>
      <c r="AU143" s="549"/>
      <c r="AV143" s="549"/>
    </row>
    <row r="144" spans="1:48" ht="18" hidden="1" customHeight="1">
      <c r="A144" s="2111"/>
      <c r="B144" s="2111"/>
      <c r="C144" s="2111"/>
      <c r="D144" s="6"/>
      <c r="E144" s="6"/>
      <c r="F144" s="6"/>
      <c r="G144" s="6"/>
      <c r="H144" s="6"/>
      <c r="I144" s="3544" t="s">
        <v>2096</v>
      </c>
      <c r="J144" s="3546"/>
      <c r="K144" s="4136"/>
      <c r="L144" s="4137"/>
      <c r="M144" s="4137"/>
      <c r="N144" s="4137"/>
      <c r="O144" s="4137"/>
      <c r="P144" s="4137"/>
      <c r="Q144" s="4137"/>
      <c r="R144" s="2110" t="s">
        <v>55</v>
      </c>
      <c r="S144" s="4137"/>
      <c r="T144" s="4137"/>
      <c r="U144" s="4137"/>
      <c r="V144" s="4137"/>
      <c r="W144" s="4137"/>
      <c r="X144" s="4137"/>
      <c r="Y144" s="4138"/>
      <c r="Z144" s="4139"/>
      <c r="AA144" s="4139"/>
      <c r="AB144" s="4139"/>
      <c r="AC144" s="4139"/>
      <c r="AD144" s="4140"/>
      <c r="AE144" s="4140"/>
      <c r="AF144" s="4140"/>
      <c r="AG144" s="4140"/>
      <c r="AH144" s="2581"/>
      <c r="AI144" s="563"/>
      <c r="AJ144" s="563"/>
      <c r="AK144" s="563"/>
      <c r="AL144" s="563"/>
      <c r="AM144" s="563"/>
      <c r="AN144" s="549"/>
      <c r="AO144" s="549"/>
      <c r="AP144" s="549"/>
      <c r="AQ144" s="1413"/>
      <c r="AR144" s="549"/>
      <c r="AS144" s="549"/>
      <c r="AT144" s="549"/>
      <c r="AU144" s="549"/>
      <c r="AV144" s="549"/>
    </row>
    <row r="145" spans="1:48" ht="18" hidden="1" customHeight="1">
      <c r="A145" s="2111"/>
      <c r="B145" s="2111"/>
      <c r="C145" s="2111"/>
      <c r="D145" s="6"/>
      <c r="E145" s="6"/>
      <c r="F145" s="6"/>
      <c r="G145" s="6"/>
      <c r="H145" s="6"/>
      <c r="I145" s="3544" t="s">
        <v>2097</v>
      </c>
      <c r="J145" s="3546"/>
      <c r="K145" s="4136"/>
      <c r="L145" s="4137"/>
      <c r="M145" s="4137"/>
      <c r="N145" s="4137"/>
      <c r="O145" s="4137"/>
      <c r="P145" s="4137"/>
      <c r="Q145" s="4137"/>
      <c r="R145" s="2110" t="s">
        <v>55</v>
      </c>
      <c r="S145" s="4137"/>
      <c r="T145" s="4137"/>
      <c r="U145" s="4137"/>
      <c r="V145" s="4137"/>
      <c r="W145" s="4137"/>
      <c r="X145" s="4137"/>
      <c r="Y145" s="4138"/>
      <c r="Z145" s="4139"/>
      <c r="AA145" s="4139"/>
      <c r="AB145" s="4139"/>
      <c r="AC145" s="4139"/>
      <c r="AD145" s="4140"/>
      <c r="AE145" s="4140"/>
      <c r="AF145" s="4140"/>
      <c r="AG145" s="4140"/>
      <c r="AH145" s="2581"/>
      <c r="AI145" s="563"/>
      <c r="AJ145" s="563"/>
      <c r="AK145" s="563"/>
      <c r="AL145" s="563"/>
      <c r="AM145" s="563"/>
      <c r="AN145" s="549"/>
      <c r="AO145" s="549"/>
      <c r="AP145" s="549"/>
      <c r="AQ145" s="1413"/>
      <c r="AR145" s="549"/>
      <c r="AS145" s="549"/>
      <c r="AT145" s="549"/>
      <c r="AU145" s="549"/>
      <c r="AV145" s="549"/>
    </row>
    <row r="146" spans="1:48" ht="18" customHeight="1">
      <c r="A146" s="4198" t="s">
        <v>249</v>
      </c>
      <c r="B146" s="4198"/>
      <c r="C146" s="4198"/>
      <c r="D146" s="6"/>
      <c r="E146" s="6"/>
      <c r="F146" s="6"/>
      <c r="G146" s="6"/>
      <c r="H146" s="6"/>
      <c r="I146" s="3"/>
      <c r="J146" s="3"/>
      <c r="K146" s="3"/>
      <c r="L146" s="3"/>
      <c r="M146" s="3"/>
      <c r="N146" s="1195"/>
      <c r="O146" s="3"/>
      <c r="P146" s="3"/>
      <c r="Q146" s="3"/>
      <c r="R146" s="3"/>
      <c r="S146" s="3"/>
      <c r="T146" s="3"/>
      <c r="U146" s="3"/>
      <c r="V146" s="3"/>
      <c r="W146" s="3"/>
      <c r="X146" s="3"/>
      <c r="Y146" s="3"/>
      <c r="Z146" s="6"/>
      <c r="AA146" s="6"/>
      <c r="AB146" s="6"/>
      <c r="AC146" s="6"/>
      <c r="AD146" s="6"/>
      <c r="AE146" s="6"/>
      <c r="AF146" s="6"/>
      <c r="AG146" s="6"/>
      <c r="AH146" s="2581"/>
      <c r="AI146" s="563"/>
      <c r="AJ146" s="563"/>
      <c r="AK146" s="563"/>
      <c r="AL146" s="563"/>
      <c r="AM146" s="563"/>
      <c r="AN146" s="549"/>
      <c r="AO146" s="549"/>
      <c r="AP146" s="549"/>
      <c r="AQ146" s="1413"/>
      <c r="AR146" s="549"/>
      <c r="AS146" s="549"/>
      <c r="AT146" s="549"/>
      <c r="AU146" s="549"/>
      <c r="AV146" s="549"/>
    </row>
    <row r="147" spans="1:48" ht="18" customHeight="1">
      <c r="A147" s="4142" t="s">
        <v>250</v>
      </c>
      <c r="B147" s="4143"/>
      <c r="C147" s="4142" t="s">
        <v>251</v>
      </c>
      <c r="D147" s="4188"/>
      <c r="E147" s="4188"/>
      <c r="F147" s="4188"/>
      <c r="G147" s="4143"/>
      <c r="H147" s="6"/>
      <c r="I147" s="3"/>
      <c r="J147" s="3"/>
      <c r="K147" s="3"/>
      <c r="L147" s="3"/>
      <c r="M147" s="3"/>
      <c r="N147" s="1195"/>
      <c r="O147" s="3"/>
      <c r="P147" s="3"/>
      <c r="Q147" s="3"/>
      <c r="R147" s="3"/>
      <c r="S147" s="3"/>
      <c r="T147" s="3"/>
      <c r="U147" s="3"/>
      <c r="V147" s="3"/>
      <c r="W147" s="3"/>
      <c r="X147" s="3"/>
      <c r="Y147" s="3"/>
      <c r="Z147" s="6"/>
      <c r="AA147" s="6"/>
      <c r="AB147" s="6"/>
      <c r="AC147" s="6"/>
      <c r="AD147" s="6"/>
      <c r="AE147" s="6"/>
      <c r="AF147" s="6"/>
      <c r="AG147" s="6"/>
      <c r="AH147" s="2581"/>
      <c r="AI147" s="563"/>
      <c r="AJ147" s="563"/>
      <c r="AK147" s="563"/>
      <c r="AL147" s="563"/>
      <c r="AM147" s="563"/>
      <c r="AN147" s="549"/>
      <c r="AO147" s="549"/>
      <c r="AP147" s="549"/>
      <c r="AQ147" s="549"/>
      <c r="AR147" s="549"/>
      <c r="AS147" s="549"/>
      <c r="AT147" s="549"/>
      <c r="AU147" s="549"/>
      <c r="AV147" s="549"/>
    </row>
    <row r="148" spans="1:48" ht="18" customHeight="1">
      <c r="A148" s="4142" t="s">
        <v>254</v>
      </c>
      <c r="B148" s="4143"/>
      <c r="C148" s="4181" t="str">
        <f>訓練開始時刻</f>
        <v/>
      </c>
      <c r="D148" s="4182"/>
      <c r="E148" s="1243" t="s">
        <v>55</v>
      </c>
      <c r="F148" s="4145"/>
      <c r="G148" s="4146"/>
      <c r="H148" s="6"/>
      <c r="I148" s="356" t="s">
        <v>1132</v>
      </c>
      <c r="J148" s="6"/>
      <c r="K148" s="6"/>
      <c r="L148" s="6"/>
      <c r="M148" s="6"/>
      <c r="N148" s="6"/>
      <c r="O148" s="356" t="s">
        <v>1640</v>
      </c>
      <c r="P148" s="6"/>
      <c r="Q148" s="6"/>
      <c r="R148" s="6"/>
      <c r="T148" s="6"/>
      <c r="U148" s="6"/>
      <c r="V148" s="6"/>
      <c r="W148" s="6"/>
      <c r="X148" s="6"/>
      <c r="Y148" s="6"/>
      <c r="Z148" s="6"/>
      <c r="AA148" s="6"/>
      <c r="AB148" s="6"/>
      <c r="AC148" s="6"/>
      <c r="AD148" s="6"/>
      <c r="AE148" s="6"/>
      <c r="AF148" s="6"/>
      <c r="AG148" s="6"/>
      <c r="AH148" s="2581"/>
      <c r="AI148" s="563"/>
      <c r="AJ148" s="563"/>
      <c r="AK148" s="563"/>
      <c r="AL148" s="563"/>
      <c r="AM148" s="563"/>
      <c r="AN148" s="549"/>
      <c r="AO148" s="549"/>
      <c r="AP148" s="549"/>
      <c r="AQ148" s="1413"/>
      <c r="AR148" s="549"/>
      <c r="AS148" s="549"/>
      <c r="AT148" s="549"/>
      <c r="AU148" s="549"/>
      <c r="AV148" s="549"/>
    </row>
    <row r="149" spans="1:48" ht="18" customHeight="1">
      <c r="A149" s="4142" t="s">
        <v>257</v>
      </c>
      <c r="B149" s="4143"/>
      <c r="C149" s="4144"/>
      <c r="D149" s="4145"/>
      <c r="E149" s="1243" t="s">
        <v>255</v>
      </c>
      <c r="F149" s="4145"/>
      <c r="G149" s="4146"/>
      <c r="H149" s="6"/>
      <c r="I149" s="4142"/>
      <c r="J149" s="4143"/>
      <c r="K149" s="3544" t="s">
        <v>264</v>
      </c>
      <c r="L149" s="3545"/>
      <c r="M149" s="3545"/>
      <c r="N149" s="3545"/>
      <c r="O149" s="3545"/>
      <c r="P149" s="3545"/>
      <c r="Q149" s="3545"/>
      <c r="R149" s="3545"/>
      <c r="S149" s="3545"/>
      <c r="T149" s="3545"/>
      <c r="U149" s="3545"/>
      <c r="V149" s="3545"/>
      <c r="W149" s="3545"/>
      <c r="X149" s="3545"/>
      <c r="Y149" s="3546"/>
      <c r="Z149" s="3544" t="s">
        <v>253</v>
      </c>
      <c r="AA149" s="3545"/>
      <c r="AB149" s="3545"/>
      <c r="AC149" s="3546"/>
      <c r="AD149" s="6"/>
      <c r="AE149" s="6"/>
      <c r="AF149" s="6"/>
      <c r="AG149" s="6"/>
      <c r="AH149" s="2581"/>
      <c r="AI149" s="563"/>
      <c r="AJ149" s="563"/>
      <c r="AK149" s="563"/>
      <c r="AL149" s="563"/>
      <c r="AM149" s="563"/>
      <c r="AN149" s="549"/>
      <c r="AO149" s="549"/>
      <c r="AP149" s="549"/>
      <c r="AQ149" s="549"/>
      <c r="AR149" s="549"/>
      <c r="AS149" s="549"/>
      <c r="AT149" s="549"/>
      <c r="AU149" s="549"/>
      <c r="AV149" s="549"/>
    </row>
    <row r="150" spans="1:48" ht="18" customHeight="1" thickBot="1">
      <c r="A150" s="4142" t="s">
        <v>259</v>
      </c>
      <c r="B150" s="4143"/>
      <c r="C150" s="4144"/>
      <c r="D150" s="4145"/>
      <c r="E150" s="1243" t="s">
        <v>255</v>
      </c>
      <c r="F150" s="4145"/>
      <c r="G150" s="4146"/>
      <c r="H150" s="6"/>
      <c r="I150" s="4185" t="str">
        <f ca="1">IF(AND(ハローワーク来所日パターン&lt;&gt;"",$C$29&lt;&gt;"",訓練終了日&gt;ハローワーク来所日1),"１回目","")</f>
        <v/>
      </c>
      <c r="J150" s="4186"/>
      <c r="K150" s="4187" t="str">
        <f ca="1">IF($I150="","",ハローワーク来所日1)</f>
        <v/>
      </c>
      <c r="L150" s="4178"/>
      <c r="M150" s="4178"/>
      <c r="N150" s="4178"/>
      <c r="O150" s="4178"/>
      <c r="P150" s="4178"/>
      <c r="Q150" s="4178"/>
      <c r="R150" s="4178"/>
      <c r="S150" s="4178"/>
      <c r="T150" s="4178"/>
      <c r="U150" s="4178"/>
      <c r="V150" s="4178"/>
      <c r="W150" s="4178"/>
      <c r="X150" s="4178"/>
      <c r="Y150" s="4179"/>
      <c r="Z150" s="4127" t="str">
        <f ca="1">IF($I150="","",ハローワーク来所日パターン)</f>
        <v/>
      </c>
      <c r="AA150" s="4128"/>
      <c r="AB150" s="4128"/>
      <c r="AC150" s="4129"/>
      <c r="AD150" s="6"/>
      <c r="AE150" s="6"/>
      <c r="AF150" s="6"/>
      <c r="AG150" s="6"/>
      <c r="AH150" s="2581"/>
      <c r="AI150" s="563"/>
      <c r="AJ150" s="2794" t="s">
        <v>1252</v>
      </c>
      <c r="AK150" s="2795"/>
      <c r="AL150" s="563"/>
      <c r="AM150" s="563"/>
      <c r="AN150" s="549"/>
      <c r="AO150" s="549"/>
      <c r="AP150" s="549"/>
      <c r="AQ150" s="549"/>
      <c r="AR150" s="549"/>
      <c r="AS150" s="549"/>
      <c r="AT150" s="549"/>
      <c r="AU150" s="549"/>
      <c r="AV150" s="549"/>
    </row>
    <row r="151" spans="1:48" ht="18" customHeight="1" thickTop="1">
      <c r="A151" s="4142" t="s">
        <v>261</v>
      </c>
      <c r="B151" s="4143"/>
      <c r="C151" s="4144"/>
      <c r="D151" s="4145"/>
      <c r="E151" s="1243" t="s">
        <v>255</v>
      </c>
      <c r="F151" s="4145"/>
      <c r="G151" s="4146"/>
      <c r="H151" s="6"/>
      <c r="I151" s="4185" t="str">
        <f ca="1">IF(AND(ハローワーク来所日パターン&lt;&gt;"",$C$51&lt;&gt;"",訓練終了日&gt;ハローワーク来所日2),"２回目","")</f>
        <v/>
      </c>
      <c r="J151" s="4186"/>
      <c r="K151" s="4187" t="str">
        <f ca="1">IF($I151="","",ハローワーク来所日2)</f>
        <v/>
      </c>
      <c r="L151" s="4178"/>
      <c r="M151" s="4178"/>
      <c r="N151" s="4178"/>
      <c r="O151" s="4178"/>
      <c r="P151" s="4178"/>
      <c r="Q151" s="4178"/>
      <c r="R151" s="4178"/>
      <c r="S151" s="4178"/>
      <c r="T151" s="4178"/>
      <c r="U151" s="4178"/>
      <c r="V151" s="4178"/>
      <c r="W151" s="4178"/>
      <c r="X151" s="4178"/>
      <c r="Y151" s="4179"/>
      <c r="Z151" s="4127" t="str">
        <f ca="1">IF($I151="","",ハローワーク来所日パターン)</f>
        <v/>
      </c>
      <c r="AA151" s="4128"/>
      <c r="AB151" s="4128"/>
      <c r="AC151" s="4129"/>
      <c r="AD151" s="6"/>
      <c r="AE151" s="6"/>
      <c r="AF151" s="6"/>
      <c r="AG151" s="6"/>
      <c r="AH151" s="2581"/>
      <c r="AI151" s="563"/>
      <c r="AJ151" s="563"/>
      <c r="AK151" s="563"/>
      <c r="AL151" s="563"/>
      <c r="AM151" s="563"/>
      <c r="AN151" s="549"/>
      <c r="AO151" s="549"/>
      <c r="AP151" s="549"/>
      <c r="AQ151" s="549"/>
      <c r="AR151" s="549"/>
      <c r="AS151" s="549"/>
      <c r="AT151" s="549"/>
      <c r="AU151" s="549"/>
      <c r="AV151" s="549"/>
    </row>
    <row r="152" spans="1:48" ht="18" customHeight="1" thickBot="1">
      <c r="A152" s="4142" t="s">
        <v>262</v>
      </c>
      <c r="B152" s="4143"/>
      <c r="C152" s="4144"/>
      <c r="D152" s="4145"/>
      <c r="E152" s="1243" t="s">
        <v>255</v>
      </c>
      <c r="F152" s="4145"/>
      <c r="G152" s="4146"/>
      <c r="H152" s="6"/>
      <c r="I152" s="4185" t="str">
        <f ca="1">IF(AND(ハローワーク来所日パターン&lt;&gt;"",$C$73&lt;&gt;"",訓練終了日&gt;ハローワーク来所日3),"３回目","")</f>
        <v/>
      </c>
      <c r="J152" s="4186"/>
      <c r="K152" s="4187" t="str">
        <f ca="1">IF($I152="","",ハローワーク来所日3)</f>
        <v/>
      </c>
      <c r="L152" s="4178"/>
      <c r="M152" s="4178"/>
      <c r="N152" s="4178"/>
      <c r="O152" s="4178"/>
      <c r="P152" s="4178"/>
      <c r="Q152" s="4178"/>
      <c r="R152" s="4178"/>
      <c r="S152" s="4178"/>
      <c r="T152" s="4178"/>
      <c r="U152" s="4178"/>
      <c r="V152" s="4178"/>
      <c r="W152" s="4178"/>
      <c r="X152" s="4178"/>
      <c r="Y152" s="4179"/>
      <c r="Z152" s="4127" t="str">
        <f ca="1">IF($I152="","",ハローワーク来所日パターン)</f>
        <v/>
      </c>
      <c r="AA152" s="4128"/>
      <c r="AB152" s="4128"/>
      <c r="AC152" s="4129"/>
      <c r="AD152" s="6"/>
      <c r="AE152" s="6"/>
      <c r="AF152" s="6"/>
      <c r="AG152" s="6"/>
      <c r="AH152" s="2581"/>
      <c r="AI152" s="563"/>
      <c r="AJ152" s="2794" t="s">
        <v>1090</v>
      </c>
      <c r="AK152" s="2795"/>
      <c r="AL152" s="563"/>
      <c r="AM152" s="563"/>
      <c r="AN152" s="549"/>
      <c r="AO152" s="549"/>
      <c r="AP152" s="549"/>
      <c r="AQ152" s="549"/>
      <c r="AR152" s="549"/>
      <c r="AS152" s="549"/>
      <c r="AT152" s="549"/>
      <c r="AU152" s="549"/>
      <c r="AV152" s="549"/>
    </row>
    <row r="153" spans="1:48" ht="18" customHeight="1" thickTop="1">
      <c r="A153" s="4142" t="s">
        <v>263</v>
      </c>
      <c r="B153" s="4143"/>
      <c r="C153" s="4144"/>
      <c r="D153" s="4145"/>
      <c r="E153" s="1243" t="s">
        <v>255</v>
      </c>
      <c r="F153" s="4145"/>
      <c r="G153" s="4146"/>
      <c r="H153" s="6"/>
      <c r="I153" s="4185" t="str">
        <f ca="1">IF(AND(ハローワーク来所日パターン&lt;&gt;"",$C$95&lt;&gt;"",訓練終了日&gt;ハローワーク来所日4),"４回目","")</f>
        <v/>
      </c>
      <c r="J153" s="4186"/>
      <c r="K153" s="4187" t="str">
        <f ca="1">IF($I153="","",ハローワーク来所日4)</f>
        <v/>
      </c>
      <c r="L153" s="4178"/>
      <c r="M153" s="4178"/>
      <c r="N153" s="4178"/>
      <c r="O153" s="4178"/>
      <c r="P153" s="4178"/>
      <c r="Q153" s="4178"/>
      <c r="R153" s="4178"/>
      <c r="S153" s="4178"/>
      <c r="T153" s="4178"/>
      <c r="U153" s="4178"/>
      <c r="V153" s="4178"/>
      <c r="W153" s="4178"/>
      <c r="X153" s="4178"/>
      <c r="Y153" s="4179"/>
      <c r="Z153" s="4127" t="str">
        <f ca="1">IF($I153="","",ハローワーク来所日パターン)</f>
        <v/>
      </c>
      <c r="AA153" s="4128"/>
      <c r="AB153" s="4128"/>
      <c r="AC153" s="4129"/>
      <c r="AD153" s="6"/>
      <c r="AE153" s="6"/>
      <c r="AF153" s="6"/>
      <c r="AG153" s="6"/>
      <c r="AH153" s="2581"/>
      <c r="AI153" s="563"/>
      <c r="AJ153" s="563"/>
      <c r="AK153" s="563"/>
      <c r="AL153" s="563"/>
      <c r="AM153" s="563"/>
      <c r="AN153" s="549"/>
      <c r="AO153" s="549"/>
      <c r="AP153" s="549"/>
      <c r="AQ153" s="549"/>
      <c r="AR153" s="549"/>
      <c r="AS153" s="549"/>
      <c r="AT153" s="549"/>
      <c r="AU153" s="549"/>
      <c r="AV153" s="549"/>
    </row>
    <row r="154" spans="1:48" ht="17.850000000000001" customHeight="1">
      <c r="A154" s="4142" t="s">
        <v>265</v>
      </c>
      <c r="B154" s="4143"/>
      <c r="C154" s="4144"/>
      <c r="D154" s="4145"/>
      <c r="E154" s="1243" t="s">
        <v>255</v>
      </c>
      <c r="F154" s="4145"/>
      <c r="G154" s="4146"/>
      <c r="H154" s="6"/>
      <c r="I154" s="4185" t="str">
        <f ca="1">IF(AND(ハローワーク来所日パターン&lt;&gt;"",$C$116&lt;&gt;"",訓練終了日&gt;ハローワーク来所日5),"５回目","")</f>
        <v/>
      </c>
      <c r="J154" s="4186"/>
      <c r="K154" s="4187" t="str">
        <f ca="1">IF($I154="","",ハローワーク来所日5)</f>
        <v/>
      </c>
      <c r="L154" s="4178"/>
      <c r="M154" s="4178"/>
      <c r="N154" s="4178"/>
      <c r="O154" s="4178"/>
      <c r="P154" s="4178"/>
      <c r="Q154" s="4178"/>
      <c r="R154" s="4178"/>
      <c r="S154" s="4178"/>
      <c r="T154" s="4178"/>
      <c r="U154" s="4178"/>
      <c r="V154" s="4178"/>
      <c r="W154" s="4178"/>
      <c r="X154" s="4178"/>
      <c r="Y154" s="4179"/>
      <c r="Z154" s="4127" t="str">
        <f ca="1">IF($I154="","",ハローワーク来所日パターン)</f>
        <v/>
      </c>
      <c r="AA154" s="4128"/>
      <c r="AB154" s="4128"/>
      <c r="AC154" s="4129"/>
      <c r="AD154" s="6"/>
      <c r="AE154" s="6"/>
      <c r="AF154" s="6"/>
      <c r="AG154" s="6"/>
      <c r="AH154" s="2581"/>
      <c r="AI154" s="563"/>
      <c r="AJ154" s="563"/>
      <c r="AK154" s="563"/>
      <c r="AL154" s="563"/>
      <c r="AM154" s="563"/>
      <c r="AN154" s="549"/>
      <c r="AO154" s="549"/>
      <c r="AP154" s="549"/>
      <c r="AQ154" s="549"/>
      <c r="AR154" s="549"/>
      <c r="AS154" s="549"/>
      <c r="AT154" s="549"/>
      <c r="AU154" s="549"/>
      <c r="AV154" s="549"/>
    </row>
    <row r="155" spans="1:48" ht="18" hidden="1" customHeight="1">
      <c r="A155" s="4147" t="s">
        <v>1643</v>
      </c>
      <c r="B155" s="4148"/>
      <c r="C155" s="4149"/>
      <c r="D155" s="4150"/>
      <c r="E155" s="1497" t="s">
        <v>1641</v>
      </c>
      <c r="F155" s="4150"/>
      <c r="G155" s="4151"/>
      <c r="H155" s="6"/>
      <c r="I155" s="830"/>
      <c r="J155" s="830"/>
      <c r="K155" s="28"/>
      <c r="L155" s="28"/>
      <c r="M155" s="28"/>
      <c r="N155" s="356"/>
      <c r="O155" s="28"/>
      <c r="P155" s="28"/>
      <c r="Q155" s="28"/>
      <c r="R155" s="28"/>
      <c r="S155" s="28"/>
      <c r="T155" s="28"/>
      <c r="U155" s="28"/>
      <c r="V155" s="28"/>
      <c r="W155" s="28"/>
      <c r="X155" s="28"/>
      <c r="Y155" s="28"/>
      <c r="Z155" s="1201"/>
      <c r="AA155" s="1201"/>
      <c r="AB155" s="1201"/>
      <c r="AC155" s="1201"/>
      <c r="AD155" s="6"/>
      <c r="AE155" s="6"/>
      <c r="AF155" s="6"/>
      <c r="AG155" s="6"/>
      <c r="AH155" s="2581"/>
      <c r="AI155" s="563"/>
      <c r="AJ155" s="563"/>
      <c r="AK155" s="563"/>
      <c r="AL155" s="563"/>
      <c r="AM155" s="563"/>
      <c r="AN155" s="549"/>
      <c r="AO155" s="549"/>
      <c r="AP155" s="549"/>
      <c r="AQ155" s="549"/>
      <c r="AR155" s="549"/>
      <c r="AS155" s="549"/>
      <c r="AT155" s="549"/>
      <c r="AU155" s="549"/>
      <c r="AV155" s="549"/>
    </row>
    <row r="156" spans="1:48" ht="18" hidden="1" customHeight="1">
      <c r="A156" s="4142" t="s">
        <v>265</v>
      </c>
      <c r="B156" s="4143"/>
      <c r="C156" s="4144"/>
      <c r="D156" s="4145"/>
      <c r="E156" s="1496" t="s">
        <v>1642</v>
      </c>
      <c r="F156" s="4145"/>
      <c r="G156" s="4146"/>
      <c r="H156" s="6"/>
      <c r="I156" s="1498"/>
      <c r="J156" s="1498"/>
      <c r="K156" s="28"/>
      <c r="L156" s="28"/>
      <c r="M156" s="28"/>
      <c r="N156" s="356"/>
      <c r="O156" s="28"/>
      <c r="P156" s="28"/>
      <c r="Q156" s="28"/>
      <c r="R156" s="28"/>
      <c r="S156" s="28"/>
      <c r="T156" s="28"/>
      <c r="U156" s="28"/>
      <c r="V156" s="28"/>
      <c r="W156" s="28"/>
      <c r="X156" s="28"/>
      <c r="Y156" s="28"/>
      <c r="Z156" s="1201"/>
      <c r="AA156" s="1201"/>
      <c r="AB156" s="1201"/>
      <c r="AC156" s="1201"/>
      <c r="AD156" s="6"/>
      <c r="AE156" s="6"/>
      <c r="AF156" s="6"/>
      <c r="AG156" s="6"/>
      <c r="AH156" s="2581"/>
      <c r="AI156" s="563"/>
      <c r="AJ156" s="563"/>
      <c r="AK156" s="563"/>
      <c r="AL156" s="563"/>
      <c r="AM156" s="563"/>
      <c r="AN156" s="549"/>
      <c r="AO156" s="549"/>
      <c r="AP156" s="549"/>
      <c r="AQ156" s="549"/>
      <c r="AR156" s="549"/>
      <c r="AS156" s="549"/>
      <c r="AT156" s="549"/>
      <c r="AU156" s="549"/>
      <c r="AV156" s="549"/>
    </row>
    <row r="157" spans="1:48" ht="15" hidden="1" customHeight="1">
      <c r="A157" s="25"/>
      <c r="B157" s="25"/>
      <c r="C157" s="1407"/>
      <c r="D157" s="1407"/>
      <c r="E157" s="25"/>
      <c r="F157" s="1407"/>
      <c r="G157" s="1407"/>
      <c r="H157" s="6"/>
      <c r="I157" s="1518"/>
      <c r="J157" s="1518"/>
      <c r="K157" s="28"/>
      <c r="L157" s="28"/>
      <c r="M157" s="28"/>
      <c r="O157" s="28"/>
      <c r="P157" s="28"/>
      <c r="Q157" s="28"/>
      <c r="R157" s="28"/>
      <c r="S157" s="28"/>
      <c r="T157" s="28"/>
      <c r="U157" s="28"/>
      <c r="V157" s="28"/>
      <c r="W157" s="28"/>
      <c r="X157" s="28"/>
      <c r="Y157" s="28"/>
      <c r="Z157" s="1201"/>
      <c r="AA157" s="1201"/>
      <c r="AB157" s="1201"/>
      <c r="AC157" s="1201"/>
      <c r="AD157" s="6"/>
      <c r="AE157" s="6"/>
      <c r="AF157" s="6"/>
      <c r="AG157" s="6"/>
      <c r="AH157" s="2581"/>
      <c r="AI157" s="563"/>
      <c r="AJ157" s="563"/>
      <c r="AK157" s="563"/>
      <c r="AL157" s="563"/>
      <c r="AM157" s="563"/>
      <c r="AN157" s="549"/>
      <c r="AO157" s="549"/>
      <c r="AP157" s="549"/>
      <c r="AQ157" s="549"/>
      <c r="AR157" s="549"/>
      <c r="AS157" s="549"/>
      <c r="AT157" s="549"/>
      <c r="AU157" s="549"/>
      <c r="AV157" s="549"/>
    </row>
    <row r="158" spans="1:48" ht="18" hidden="1" customHeight="1">
      <c r="A158" s="3620" t="s">
        <v>1394</v>
      </c>
      <c r="B158" s="4152"/>
      <c r="C158" s="4152"/>
      <c r="D158" s="4222"/>
      <c r="E158" s="4222"/>
      <c r="F158" s="4222"/>
      <c r="G158" s="6"/>
      <c r="H158" s="6"/>
      <c r="I158" s="1518"/>
      <c r="J158" s="1518"/>
      <c r="K158" s="28"/>
      <c r="L158" s="3620" t="s">
        <v>1656</v>
      </c>
      <c r="M158" s="4152"/>
      <c r="N158" s="4152"/>
      <c r="O158" s="6"/>
      <c r="P158" s="6"/>
      <c r="Q158" s="6"/>
      <c r="R158" s="6"/>
      <c r="S158" s="28"/>
      <c r="T158" s="28"/>
      <c r="U158" s="28"/>
      <c r="V158" s="28"/>
      <c r="W158" s="28"/>
      <c r="X158" s="28"/>
      <c r="Y158" s="28"/>
      <c r="Z158" s="1201"/>
      <c r="AA158" s="1201"/>
      <c r="AB158" s="1201"/>
      <c r="AC158" s="1201"/>
      <c r="AD158" s="6"/>
      <c r="AE158" s="6"/>
      <c r="AF158" s="6"/>
      <c r="AG158" s="6"/>
      <c r="AH158" s="2581"/>
      <c r="AI158" s="563"/>
      <c r="AJ158" s="563"/>
      <c r="AK158" s="563"/>
      <c r="AL158" s="563"/>
      <c r="AM158" s="563"/>
      <c r="AN158" s="549"/>
      <c r="AO158" s="549"/>
      <c r="AP158" s="549"/>
      <c r="AQ158" s="549"/>
      <c r="AR158" s="549"/>
      <c r="AS158" s="549"/>
      <c r="AT158" s="549"/>
      <c r="AU158" s="549"/>
      <c r="AV158" s="549"/>
    </row>
    <row r="159" spans="1:48" ht="18" hidden="1" customHeight="1">
      <c r="A159" s="4142" t="s">
        <v>250</v>
      </c>
      <c r="B159" s="4153"/>
      <c r="C159" s="4142" t="s">
        <v>251</v>
      </c>
      <c r="D159" s="4154"/>
      <c r="E159" s="4154"/>
      <c r="F159" s="4154"/>
      <c r="G159" s="4153"/>
      <c r="H159" s="6"/>
      <c r="J159" s="6"/>
      <c r="K159" s="6"/>
      <c r="L159" s="4142" t="s">
        <v>250</v>
      </c>
      <c r="M159" s="4153"/>
      <c r="N159" s="4142" t="s">
        <v>251</v>
      </c>
      <c r="O159" s="4154"/>
      <c r="P159" s="4154"/>
      <c r="Q159" s="4154"/>
      <c r="R159" s="4153"/>
      <c r="S159" s="6"/>
      <c r="T159" s="6"/>
      <c r="U159" s="6"/>
      <c r="V159" s="6"/>
      <c r="W159" s="6"/>
      <c r="X159" s="6"/>
      <c r="Y159" s="6"/>
      <c r="Z159" s="6"/>
      <c r="AA159" s="6"/>
      <c r="AB159" s="6"/>
      <c r="AC159" s="6"/>
      <c r="AD159" s="6"/>
      <c r="AE159" s="6"/>
      <c r="AF159" s="6"/>
      <c r="AG159" s="6"/>
      <c r="AH159" s="2581"/>
      <c r="AI159" s="538"/>
      <c r="AJ159" s="538"/>
      <c r="AK159" s="538"/>
      <c r="AL159" s="538"/>
      <c r="AM159" s="538"/>
      <c r="AN159" s="549"/>
      <c r="AO159" s="549"/>
      <c r="AP159" s="549"/>
      <c r="AQ159" s="549"/>
      <c r="AR159" s="549"/>
      <c r="AS159" s="549"/>
      <c r="AT159" s="549"/>
      <c r="AU159" s="549"/>
      <c r="AV159" s="549"/>
    </row>
    <row r="160" spans="1:48" ht="18" hidden="1" customHeight="1">
      <c r="A160" s="4142" t="s">
        <v>254</v>
      </c>
      <c r="B160" s="4153"/>
      <c r="C160" s="4155">
        <v>0.375</v>
      </c>
      <c r="D160" s="4156"/>
      <c r="E160" s="1517" t="s">
        <v>1129</v>
      </c>
      <c r="F160" s="4157"/>
      <c r="G160" s="4153"/>
      <c r="H160" s="6"/>
      <c r="I160" s="356"/>
      <c r="J160" s="6"/>
      <c r="K160" s="6"/>
      <c r="L160" s="4142" t="s">
        <v>254</v>
      </c>
      <c r="M160" s="4153"/>
      <c r="N160" s="4155"/>
      <c r="O160" s="4156"/>
      <c r="P160" s="1520" t="s">
        <v>55</v>
      </c>
      <c r="Q160" s="4157"/>
      <c r="R160" s="4153"/>
      <c r="S160" s="6"/>
      <c r="T160" s="6"/>
      <c r="U160" s="6"/>
      <c r="V160" s="6"/>
      <c r="W160" s="6"/>
      <c r="X160" s="6"/>
      <c r="Y160" s="6"/>
      <c r="Z160" s="6"/>
      <c r="AA160" s="6"/>
      <c r="AB160" s="6"/>
      <c r="AC160" s="6"/>
      <c r="AD160" s="6"/>
      <c r="AE160" s="6"/>
      <c r="AF160" s="6"/>
      <c r="AG160" s="6"/>
      <c r="AH160" s="2581"/>
      <c r="AI160" s="538"/>
      <c r="AJ160" s="538"/>
      <c r="AK160" s="538"/>
      <c r="AL160" s="538"/>
      <c r="AM160" s="538"/>
      <c r="AN160" s="549"/>
      <c r="AO160" s="549"/>
      <c r="AP160" s="549"/>
      <c r="AQ160" s="549"/>
      <c r="AR160" s="549"/>
      <c r="AS160" s="549"/>
      <c r="AT160" s="549"/>
      <c r="AU160" s="549"/>
      <c r="AV160" s="549"/>
    </row>
    <row r="161" spans="1:48" ht="18" hidden="1" customHeight="1">
      <c r="A161" s="4142" t="s">
        <v>257</v>
      </c>
      <c r="B161" s="4153"/>
      <c r="C161" s="4144"/>
      <c r="D161" s="4156"/>
      <c r="E161" s="1517" t="s">
        <v>1129</v>
      </c>
      <c r="F161" s="4145"/>
      <c r="G161" s="4159"/>
      <c r="H161" s="6"/>
      <c r="I161" s="356"/>
      <c r="J161" s="6"/>
      <c r="K161" s="6"/>
      <c r="L161" s="4142" t="s">
        <v>257</v>
      </c>
      <c r="M161" s="4153"/>
      <c r="N161" s="4144"/>
      <c r="O161" s="4156"/>
      <c r="P161" s="1520" t="s">
        <v>55</v>
      </c>
      <c r="Q161" s="4145"/>
      <c r="R161" s="4159"/>
      <c r="S161" s="6"/>
      <c r="T161" s="6"/>
      <c r="U161" s="6"/>
      <c r="V161" s="6"/>
      <c r="W161" s="6"/>
      <c r="X161" s="6"/>
      <c r="Y161" s="6"/>
      <c r="Z161" s="6"/>
      <c r="AA161" s="6"/>
      <c r="AB161" s="6"/>
      <c r="AC161" s="6"/>
      <c r="AD161" s="6"/>
      <c r="AE161" s="6"/>
      <c r="AF161" s="6"/>
      <c r="AG161" s="6"/>
      <c r="AH161" s="2581"/>
      <c r="AI161" s="538"/>
      <c r="AJ161" s="538"/>
      <c r="AK161" s="538"/>
      <c r="AL161" s="538"/>
      <c r="AM161" s="538"/>
      <c r="AN161" s="549"/>
      <c r="AO161" s="549"/>
      <c r="AP161" s="549"/>
      <c r="AQ161" s="549"/>
      <c r="AR161" s="549"/>
      <c r="AS161" s="549"/>
      <c r="AT161" s="549"/>
      <c r="AU161" s="549"/>
      <c r="AV161" s="549"/>
    </row>
    <row r="162" spans="1:48" ht="18" hidden="1" customHeight="1">
      <c r="A162" s="4142" t="s">
        <v>259</v>
      </c>
      <c r="B162" s="4153"/>
      <c r="C162" s="4158"/>
      <c r="D162" s="4154"/>
      <c r="E162" s="1517" t="s">
        <v>55</v>
      </c>
      <c r="F162" s="4145"/>
      <c r="G162" s="4159"/>
      <c r="H162" s="6"/>
      <c r="I162" s="356"/>
      <c r="J162" s="6"/>
      <c r="K162" s="6"/>
      <c r="L162" s="4142" t="s">
        <v>259</v>
      </c>
      <c r="M162" s="4153"/>
      <c r="N162" s="4158"/>
      <c r="O162" s="4154"/>
      <c r="P162" s="1520" t="s">
        <v>55</v>
      </c>
      <c r="Q162" s="4145"/>
      <c r="R162" s="4159"/>
      <c r="S162" s="6"/>
      <c r="T162" s="6"/>
      <c r="U162" s="6"/>
      <c r="V162" s="6"/>
      <c r="W162" s="6"/>
      <c r="X162" s="6"/>
      <c r="Y162" s="6"/>
      <c r="Z162" s="6"/>
      <c r="AA162" s="6"/>
      <c r="AB162" s="6"/>
      <c r="AC162" s="6"/>
      <c r="AD162" s="6"/>
      <c r="AE162" s="6"/>
      <c r="AF162" s="6"/>
      <c r="AG162" s="6"/>
      <c r="AH162" s="2581"/>
      <c r="AI162" s="538"/>
      <c r="AJ162" s="538"/>
      <c r="AK162" s="538"/>
      <c r="AL162" s="538"/>
      <c r="AM162" s="538"/>
      <c r="AN162" s="549"/>
      <c r="AO162" s="549"/>
      <c r="AP162" s="549"/>
      <c r="AQ162" s="549"/>
      <c r="AR162" s="549"/>
      <c r="AS162" s="549"/>
      <c r="AT162" s="549"/>
      <c r="AU162" s="549"/>
      <c r="AV162" s="549"/>
    </row>
    <row r="163" spans="1:48" ht="18" hidden="1" customHeight="1">
      <c r="A163" s="4142" t="s">
        <v>261</v>
      </c>
      <c r="B163" s="4153"/>
      <c r="C163" s="4158"/>
      <c r="D163" s="4154"/>
      <c r="E163" s="1517" t="s">
        <v>1130</v>
      </c>
      <c r="F163" s="4145"/>
      <c r="G163" s="4159"/>
      <c r="H163" s="6"/>
      <c r="I163" s="356"/>
      <c r="J163" s="6"/>
      <c r="K163" s="6"/>
      <c r="L163" s="4142" t="s">
        <v>261</v>
      </c>
      <c r="M163" s="4153"/>
      <c r="N163" s="4158"/>
      <c r="O163" s="4154"/>
      <c r="P163" s="1520" t="s">
        <v>55</v>
      </c>
      <c r="Q163" s="4145"/>
      <c r="R163" s="4159"/>
      <c r="S163" s="6"/>
      <c r="T163" s="6"/>
      <c r="U163" s="6"/>
      <c r="V163" s="6"/>
      <c r="W163" s="6"/>
      <c r="X163" s="6"/>
      <c r="Y163" s="6"/>
      <c r="Z163" s="6"/>
      <c r="AA163" s="6"/>
      <c r="AB163" s="6"/>
      <c r="AC163" s="6"/>
      <c r="AD163" s="6"/>
      <c r="AE163" s="6"/>
      <c r="AF163" s="6"/>
      <c r="AG163" s="6"/>
      <c r="AH163" s="2581"/>
      <c r="AI163" s="538"/>
      <c r="AJ163" s="538"/>
      <c r="AK163" s="538"/>
      <c r="AL163" s="538"/>
      <c r="AM163" s="538"/>
      <c r="AN163" s="549"/>
      <c r="AO163" s="549"/>
      <c r="AP163" s="549"/>
      <c r="AQ163" s="549"/>
      <c r="AR163" s="549"/>
      <c r="AS163" s="549"/>
      <c r="AT163" s="549"/>
      <c r="AU163" s="549"/>
      <c r="AV163" s="549"/>
    </row>
    <row r="164" spans="1:48" ht="18" hidden="1" customHeight="1">
      <c r="A164" s="4142" t="s">
        <v>262</v>
      </c>
      <c r="B164" s="4153"/>
      <c r="C164" s="4158"/>
      <c r="D164" s="4154"/>
      <c r="E164" s="1517" t="s">
        <v>55</v>
      </c>
      <c r="F164" s="4145"/>
      <c r="G164" s="4159"/>
      <c r="H164" s="6"/>
      <c r="I164" s="356"/>
      <c r="J164" s="6"/>
      <c r="K164" s="6"/>
      <c r="L164" s="4142" t="s">
        <v>262</v>
      </c>
      <c r="M164" s="4153"/>
      <c r="N164" s="4158"/>
      <c r="O164" s="4154"/>
      <c r="P164" s="1520" t="s">
        <v>55</v>
      </c>
      <c r="Q164" s="4145"/>
      <c r="R164" s="4159"/>
      <c r="S164" s="6"/>
      <c r="T164" s="6"/>
      <c r="U164" s="6"/>
      <c r="V164" s="6"/>
      <c r="W164" s="6"/>
      <c r="X164" s="6"/>
      <c r="Y164" s="6"/>
      <c r="Z164" s="6"/>
      <c r="AA164" s="6"/>
      <c r="AB164" s="6"/>
      <c r="AC164" s="6"/>
      <c r="AD164" s="6"/>
      <c r="AE164" s="6"/>
      <c r="AF164" s="6"/>
      <c r="AG164" s="6"/>
      <c r="AH164" s="2581"/>
      <c r="AI164" s="538"/>
      <c r="AJ164" s="538"/>
      <c r="AK164" s="538"/>
      <c r="AL164" s="538"/>
      <c r="AM164" s="538"/>
      <c r="AN164" s="549"/>
      <c r="AO164" s="549"/>
      <c r="AP164" s="549"/>
      <c r="AQ164" s="549"/>
      <c r="AR164" s="549"/>
      <c r="AS164" s="549"/>
      <c r="AT164" s="549"/>
      <c r="AU164" s="549"/>
      <c r="AV164" s="549"/>
    </row>
    <row r="165" spans="1:48" ht="18" hidden="1" customHeight="1">
      <c r="A165" s="4142" t="s">
        <v>263</v>
      </c>
      <c r="B165" s="4153"/>
      <c r="C165" s="4158"/>
      <c r="D165" s="4154"/>
      <c r="E165" s="1517" t="s">
        <v>55</v>
      </c>
      <c r="F165" s="4145"/>
      <c r="G165" s="4159"/>
      <c r="H165" s="6"/>
      <c r="I165" s="356"/>
      <c r="J165" s="6"/>
      <c r="K165" s="6"/>
      <c r="L165" s="4142" t="s">
        <v>263</v>
      </c>
      <c r="M165" s="4153"/>
      <c r="N165" s="4158"/>
      <c r="O165" s="4154"/>
      <c r="P165" s="1520" t="s">
        <v>55</v>
      </c>
      <c r="Q165" s="4145"/>
      <c r="R165" s="4159"/>
      <c r="S165" s="6"/>
      <c r="T165" s="6"/>
      <c r="U165" s="6"/>
      <c r="V165" s="6"/>
      <c r="W165" s="6"/>
      <c r="X165" s="6"/>
      <c r="Y165" s="6"/>
      <c r="Z165" s="6"/>
      <c r="AA165" s="6"/>
      <c r="AB165" s="6"/>
      <c r="AC165" s="6"/>
      <c r="AD165" s="6"/>
      <c r="AE165" s="6"/>
      <c r="AF165" s="6"/>
      <c r="AG165" s="6"/>
      <c r="AH165" s="2581"/>
      <c r="AI165" s="538"/>
      <c r="AJ165" s="538"/>
      <c r="AK165" s="538"/>
      <c r="AL165" s="538"/>
      <c r="AM165" s="538"/>
      <c r="AN165" s="549"/>
      <c r="AO165" s="549"/>
      <c r="AP165" s="549"/>
      <c r="AQ165" s="549"/>
      <c r="AR165" s="549"/>
      <c r="AS165" s="549"/>
      <c r="AT165" s="549"/>
      <c r="AU165" s="549"/>
      <c r="AV165" s="549"/>
    </row>
    <row r="166" spans="1:48" ht="18" hidden="1" customHeight="1">
      <c r="A166" s="4142" t="s">
        <v>265</v>
      </c>
      <c r="B166" s="4143"/>
      <c r="C166" s="4144"/>
      <c r="D166" s="4173"/>
      <c r="E166" s="1517" t="s">
        <v>1130</v>
      </c>
      <c r="F166" s="4145"/>
      <c r="G166" s="4174"/>
      <c r="H166" s="6"/>
      <c r="I166" s="356"/>
      <c r="J166" s="6"/>
      <c r="K166" s="6"/>
      <c r="L166" s="4142" t="s">
        <v>265</v>
      </c>
      <c r="M166" s="4143"/>
      <c r="N166" s="4144"/>
      <c r="O166" s="4173"/>
      <c r="P166" s="1520" t="s">
        <v>55</v>
      </c>
      <c r="Q166" s="4145"/>
      <c r="R166" s="4174"/>
      <c r="S166" s="6"/>
      <c r="T166" s="6"/>
      <c r="U166" s="6"/>
      <c r="V166" s="6"/>
      <c r="W166" s="6"/>
      <c r="X166" s="6"/>
      <c r="Y166" s="6"/>
      <c r="Z166" s="6"/>
      <c r="AA166" s="6"/>
      <c r="AB166" s="6"/>
      <c r="AC166" s="6"/>
      <c r="AD166" s="6"/>
      <c r="AE166" s="6"/>
      <c r="AF166" s="6"/>
      <c r="AG166" s="6"/>
      <c r="AH166" s="2581"/>
      <c r="AI166" s="538"/>
      <c r="AJ166" s="538"/>
      <c r="AK166" s="538"/>
      <c r="AL166" s="538"/>
      <c r="AM166" s="538"/>
      <c r="AN166" s="549"/>
      <c r="AO166" s="549"/>
      <c r="AP166" s="549"/>
      <c r="AQ166" s="549"/>
      <c r="AR166" s="549"/>
      <c r="AS166" s="549"/>
      <c r="AT166" s="549"/>
      <c r="AU166" s="549"/>
      <c r="AV166" s="549"/>
    </row>
    <row r="167" spans="1:48" ht="18" hidden="1" customHeight="1">
      <c r="A167" s="4147" t="s">
        <v>1643</v>
      </c>
      <c r="B167" s="4148"/>
      <c r="C167" s="4149"/>
      <c r="D167" s="4150"/>
      <c r="E167" s="1524" t="s">
        <v>55</v>
      </c>
      <c r="F167" s="4150"/>
      <c r="G167" s="4151"/>
      <c r="H167" s="6"/>
      <c r="I167" s="1525"/>
      <c r="J167" s="1525"/>
      <c r="K167" s="28"/>
      <c r="L167" s="4147" t="s">
        <v>1643</v>
      </c>
      <c r="M167" s="4148"/>
      <c r="N167" s="4149"/>
      <c r="O167" s="4150"/>
      <c r="P167" s="1524" t="s">
        <v>55</v>
      </c>
      <c r="Q167" s="4150"/>
      <c r="R167" s="4151"/>
      <c r="S167" s="28"/>
      <c r="T167" s="28"/>
      <c r="U167" s="28"/>
      <c r="V167" s="28"/>
      <c r="W167" s="28"/>
      <c r="X167" s="28"/>
      <c r="Y167" s="28"/>
      <c r="Z167" s="1201"/>
      <c r="AA167" s="1201"/>
      <c r="AB167" s="1201"/>
      <c r="AC167" s="1201"/>
      <c r="AD167" s="6"/>
      <c r="AE167" s="6"/>
      <c r="AF167" s="6"/>
      <c r="AG167" s="6"/>
      <c r="AH167" s="2581"/>
      <c r="AI167" s="563"/>
      <c r="AJ167" s="563"/>
      <c r="AK167" s="563"/>
      <c r="AL167" s="563"/>
      <c r="AM167" s="563"/>
      <c r="AN167" s="549"/>
      <c r="AO167" s="549"/>
      <c r="AP167" s="549"/>
      <c r="AQ167" s="549"/>
      <c r="AR167" s="549"/>
      <c r="AS167" s="549"/>
      <c r="AT167" s="549"/>
      <c r="AU167" s="549"/>
      <c r="AV167" s="549"/>
    </row>
    <row r="168" spans="1:48" ht="18" hidden="1" customHeight="1">
      <c r="A168" s="4142" t="s">
        <v>265</v>
      </c>
      <c r="B168" s="4143"/>
      <c r="C168" s="4144"/>
      <c r="D168" s="4145"/>
      <c r="E168" s="1523" t="s">
        <v>55</v>
      </c>
      <c r="F168" s="4145"/>
      <c r="G168" s="4146"/>
      <c r="H168" s="6"/>
      <c r="I168" s="1525"/>
      <c r="J168" s="1525"/>
      <c r="K168" s="28"/>
      <c r="L168" s="4142" t="s">
        <v>265</v>
      </c>
      <c r="M168" s="4143"/>
      <c r="N168" s="4144"/>
      <c r="O168" s="4145"/>
      <c r="P168" s="1523" t="s">
        <v>55</v>
      </c>
      <c r="Q168" s="4145"/>
      <c r="R168" s="4146"/>
      <c r="S168" s="28"/>
      <c r="T168" s="28"/>
      <c r="U168" s="28"/>
      <c r="V168" s="28"/>
      <c r="W168" s="28"/>
      <c r="X168" s="28"/>
      <c r="Y168" s="28"/>
      <c r="Z168" s="1201"/>
      <c r="AA168" s="1201"/>
      <c r="AB168" s="1201"/>
      <c r="AC168" s="1201"/>
      <c r="AD168" s="6"/>
      <c r="AE168" s="6"/>
      <c r="AF168" s="6"/>
      <c r="AG168" s="6"/>
      <c r="AH168" s="2581"/>
      <c r="AI168" s="563"/>
      <c r="AJ168" s="563"/>
      <c r="AK168" s="563"/>
      <c r="AL168" s="563"/>
      <c r="AM168" s="563"/>
      <c r="AN168" s="549"/>
      <c r="AO168" s="549"/>
      <c r="AP168" s="549"/>
      <c r="AQ168" s="549"/>
      <c r="AR168" s="549"/>
      <c r="AS168" s="549"/>
      <c r="AT168" s="549"/>
      <c r="AU168" s="549"/>
      <c r="AV168" s="549"/>
    </row>
    <row r="169" spans="1:48" ht="45.2" customHeight="1">
      <c r="D169" s="1410"/>
      <c r="E169" s="1410"/>
      <c r="F169" s="1410"/>
      <c r="G169" s="1410"/>
      <c r="H169" s="1409"/>
      <c r="I169" s="1409"/>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2581"/>
      <c r="AI169" s="538"/>
      <c r="AJ169" s="538"/>
      <c r="AK169" s="538"/>
      <c r="AL169" s="538"/>
      <c r="AM169" s="538"/>
      <c r="AN169" s="549"/>
      <c r="AO169" s="549"/>
      <c r="AP169" s="549"/>
      <c r="AQ169" s="549"/>
      <c r="AR169" s="549"/>
      <c r="AS169" s="549"/>
      <c r="AT169" s="549"/>
      <c r="AU169" s="549"/>
      <c r="AV169" s="549"/>
    </row>
    <row r="170" spans="1:48" ht="18" customHeight="1">
      <c r="A170" s="4220" t="s">
        <v>67</v>
      </c>
      <c r="B170" s="4220"/>
      <c r="C170" s="4220"/>
      <c r="D170" s="4220"/>
      <c r="E170" s="4220"/>
      <c r="F170" s="4220"/>
      <c r="G170" s="4220"/>
      <c r="H170" s="4220"/>
      <c r="I170" s="4220"/>
      <c r="J170" s="4220"/>
      <c r="K170" s="4220"/>
      <c r="L170" s="4220"/>
      <c r="M170" s="4220"/>
      <c r="N170" s="4220"/>
      <c r="O170" s="4220"/>
      <c r="P170" s="4221" t="str">
        <f>IF(AND(訓練種別コード="001",AI21+AI44+AI66+AI88&gt;0),"　　能開講習設定日数：　　　　　"&amp;AI21+AI44+AI66+AI88&amp;"　日","")</f>
        <v/>
      </c>
      <c r="Q170" s="4221"/>
      <c r="R170" s="4221"/>
      <c r="S170" s="4221"/>
      <c r="T170" s="4221"/>
      <c r="U170" s="4221"/>
      <c r="V170" s="4221"/>
      <c r="W170" s="4221"/>
      <c r="X170" s="6"/>
      <c r="Y170" s="6"/>
      <c r="Z170" s="6"/>
      <c r="AA170" s="6"/>
      <c r="AB170" s="6"/>
      <c r="AC170" s="6"/>
      <c r="AD170" s="6"/>
      <c r="AE170" s="6"/>
      <c r="AF170" s="6"/>
      <c r="AG170" s="6"/>
      <c r="AH170" s="2581"/>
      <c r="AI170" s="538"/>
      <c r="AJ170" s="538"/>
      <c r="AK170" s="538"/>
      <c r="AL170" s="538"/>
      <c r="AM170" s="538"/>
      <c r="AN170" s="549"/>
      <c r="AO170" s="549"/>
      <c r="AP170" s="549"/>
      <c r="AQ170" s="549"/>
      <c r="AR170" s="549"/>
      <c r="AS170" s="549"/>
      <c r="AT170" s="549"/>
      <c r="AU170" s="549"/>
      <c r="AV170" s="549"/>
    </row>
    <row r="171" spans="1:48" ht="18" customHeight="1">
      <c r="A171" s="819"/>
      <c r="B171" s="820"/>
      <c r="C171" s="820"/>
      <c r="D171" s="821"/>
      <c r="E171" s="3544" t="s">
        <v>252</v>
      </c>
      <c r="F171" s="4176"/>
      <c r="G171" s="4176"/>
      <c r="H171" s="4176"/>
      <c r="I171" s="4176"/>
      <c r="J171" s="4176"/>
      <c r="K171" s="4176"/>
      <c r="L171" s="4176"/>
      <c r="M171" s="4176"/>
      <c r="N171" s="4176"/>
      <c r="O171" s="4176"/>
      <c r="P171" s="4175" t="s">
        <v>814</v>
      </c>
      <c r="Q171" s="4176"/>
      <c r="R171" s="4176"/>
      <c r="S171" s="4177"/>
      <c r="T171" s="4175" t="s">
        <v>442</v>
      </c>
      <c r="U171" s="4183"/>
      <c r="V171" s="4183"/>
      <c r="W171" s="4184"/>
      <c r="X171" s="4164" t="str">
        <f>IF(訓練種別コード="002","オンライン訓練時間","")</f>
        <v/>
      </c>
      <c r="Y171" s="4165"/>
      <c r="Z171" s="4165"/>
      <c r="AA171" s="4165"/>
      <c r="AB171" s="4166"/>
      <c r="AC171" s="3544" t="s">
        <v>226</v>
      </c>
      <c r="AD171" s="4176"/>
      <c r="AE171" s="4176"/>
      <c r="AF171" s="4176"/>
      <c r="AG171" s="4177"/>
      <c r="AH171" s="2581"/>
      <c r="AI171" s="4225" t="s">
        <v>1281</v>
      </c>
      <c r="AJ171" s="4225"/>
      <c r="AK171" s="538"/>
      <c r="AL171" s="538"/>
      <c r="AM171" s="538"/>
      <c r="AN171" s="549"/>
      <c r="AO171" s="549"/>
      <c r="AP171" s="549"/>
      <c r="AQ171" s="549"/>
      <c r="AR171" s="549"/>
      <c r="AS171" s="549"/>
      <c r="AT171" s="549"/>
      <c r="AU171" s="549"/>
      <c r="AV171" s="549"/>
    </row>
    <row r="172" spans="1:48" ht="18" customHeight="1">
      <c r="A172" s="14"/>
      <c r="B172" s="2817" t="str">
        <f>IF(E172="","",1)</f>
        <v/>
      </c>
      <c r="C172" s="15" t="s">
        <v>1133</v>
      </c>
      <c r="D172" s="16"/>
      <c r="E172" s="4160" t="str">
        <f>訓練開始日</f>
        <v/>
      </c>
      <c r="F172" s="4161"/>
      <c r="G172" s="4161"/>
      <c r="H172" s="4161"/>
      <c r="I172" s="4161"/>
      <c r="J172" s="1406" t="s">
        <v>466</v>
      </c>
      <c r="K172" s="4178" t="str">
        <f>IF(訓練開始日="","",IF(訓練終了日&lt;EDATE(訓練開始日,1)-1,訓練終了日,EDATE(E172,1)-1))</f>
        <v/>
      </c>
      <c r="L172" s="4178"/>
      <c r="M172" s="4178"/>
      <c r="N172" s="4178"/>
      <c r="O172" s="4179"/>
      <c r="P172" s="17"/>
      <c r="Q172" s="2818" t="str">
        <f>IF(E172="","",(K172-E172+1))</f>
        <v/>
      </c>
      <c r="R172" s="18" t="s">
        <v>162</v>
      </c>
      <c r="S172" s="21"/>
      <c r="T172" s="19"/>
      <c r="U172" s="2818" t="str">
        <f>IF(E172="","",機構処理!$BG$24)</f>
        <v/>
      </c>
      <c r="V172" s="18" t="s">
        <v>162</v>
      </c>
      <c r="W172" s="21"/>
      <c r="X172" s="4167" t="str">
        <f>IF(E172="","",機構処理!BG72)</f>
        <v/>
      </c>
      <c r="Y172" s="4168"/>
      <c r="Z172" s="4168"/>
      <c r="AA172" s="1500" t="s">
        <v>374</v>
      </c>
      <c r="AB172" s="1501"/>
      <c r="AC172" s="4125" t="str">
        <f>IF(E172="","",機構処理!$BH$25)</f>
        <v/>
      </c>
      <c r="AD172" s="4126"/>
      <c r="AE172" s="4126"/>
      <c r="AF172" s="4194" t="s">
        <v>374</v>
      </c>
      <c r="AG172" s="4195"/>
      <c r="AH172" s="4223" t="str">
        <f t="shared" ref="AH172:AH177" si="24">IF(AC172&lt;100,"← 100時間未満","")</f>
        <v/>
      </c>
      <c r="AI172" s="4224"/>
      <c r="AJ172" s="4224"/>
      <c r="AK172" s="2819"/>
      <c r="AL172" s="2819"/>
      <c r="AM172" s="538"/>
      <c r="AN172" s="549"/>
      <c r="AO172" s="549"/>
      <c r="AP172" s="549"/>
      <c r="AQ172" s="549"/>
      <c r="AR172" s="549"/>
      <c r="AS172" s="549"/>
      <c r="AT172" s="549"/>
      <c r="AU172" s="549"/>
      <c r="AV172" s="549"/>
    </row>
    <row r="173" spans="1:48" ht="18" customHeight="1">
      <c r="A173" s="17"/>
      <c r="B173" s="2817" t="str">
        <f>IF(E173="","",2)</f>
        <v/>
      </c>
      <c r="C173" s="15" t="s">
        <v>1134</v>
      </c>
      <c r="D173" s="22"/>
      <c r="E173" s="4160" t="str">
        <f>IF(訓練開始日="","",IF(EDATE(訓練開始日,1)&gt;訓練終了日,"",EDATE(訓練開始日,1)))</f>
        <v/>
      </c>
      <c r="F173" s="4161"/>
      <c r="G173" s="4161"/>
      <c r="H173" s="4161"/>
      <c r="I173" s="4161"/>
      <c r="J173" s="1406" t="s">
        <v>466</v>
      </c>
      <c r="K173" s="4178" t="str">
        <f>IF(E173="","",IF(EDATE(E173,1)-1&lt;訓練終了日,EDATE(E173,1)-1,訓練終了日))</f>
        <v/>
      </c>
      <c r="L173" s="4178"/>
      <c r="M173" s="4178"/>
      <c r="N173" s="4178"/>
      <c r="O173" s="4179"/>
      <c r="P173" s="17"/>
      <c r="Q173" s="2818" t="str">
        <f>IF(E173="","",(K173-E173+1))</f>
        <v/>
      </c>
      <c r="R173" s="15" t="s">
        <v>162</v>
      </c>
      <c r="S173" s="21"/>
      <c r="T173" s="17"/>
      <c r="U173" s="2818" t="str">
        <f>IF(E173="","",機構処理!$BG$30)</f>
        <v/>
      </c>
      <c r="V173" s="15" t="s">
        <v>162</v>
      </c>
      <c r="W173" s="21"/>
      <c r="X173" s="4169" t="str">
        <f>IF(E173="","",機構処理!BG77)</f>
        <v/>
      </c>
      <c r="Y173" s="4170"/>
      <c r="Z173" s="4170"/>
      <c r="AA173" s="1500" t="s">
        <v>374</v>
      </c>
      <c r="AB173" s="1501"/>
      <c r="AC173" s="4125" t="str">
        <f>IF(E173="","",機構処理!$BH$31)</f>
        <v/>
      </c>
      <c r="AD173" s="4126"/>
      <c r="AE173" s="4126"/>
      <c r="AF173" s="4194" t="s">
        <v>374</v>
      </c>
      <c r="AG173" s="4195"/>
      <c r="AH173" s="4223" t="str">
        <f t="shared" si="24"/>
        <v/>
      </c>
      <c r="AI173" s="4224"/>
      <c r="AJ173" s="4224"/>
      <c r="AK173" s="2819"/>
      <c r="AL173" s="2819"/>
      <c r="AM173" s="538"/>
      <c r="AN173" s="549"/>
      <c r="AO173" s="549"/>
      <c r="AP173" s="549"/>
      <c r="AQ173" s="549"/>
      <c r="AR173" s="549"/>
      <c r="AS173" s="549"/>
      <c r="AT173" s="549"/>
      <c r="AU173" s="549"/>
      <c r="AV173" s="549"/>
    </row>
    <row r="174" spans="1:48" ht="18" customHeight="1">
      <c r="A174" s="17"/>
      <c r="B174" s="2817" t="str">
        <f>IF(E174="","",3)</f>
        <v/>
      </c>
      <c r="C174" s="15" t="s">
        <v>1134</v>
      </c>
      <c r="D174" s="22"/>
      <c r="E174" s="4160" t="str">
        <f>IF(E173="","",IF(EDATE(E173,1)&lt;=訓練終了日,EDATE(E173,1),""))</f>
        <v/>
      </c>
      <c r="F174" s="4161"/>
      <c r="G174" s="4161"/>
      <c r="H174" s="4161"/>
      <c r="I174" s="4161"/>
      <c r="J174" s="1406" t="s">
        <v>466</v>
      </c>
      <c r="K174" s="4178" t="str">
        <f>IF(E174="","",IF(EDATE(E174,1)-1&lt;訓練終了日,EDATE(E174,1)-1,訓練終了日))</f>
        <v/>
      </c>
      <c r="L174" s="4178"/>
      <c r="M174" s="4178"/>
      <c r="N174" s="4178"/>
      <c r="O174" s="4179"/>
      <c r="P174" s="17"/>
      <c r="Q174" s="2818" t="str">
        <f>IF(E174="","",(K174-E174+1))</f>
        <v/>
      </c>
      <c r="R174" s="15" t="s">
        <v>162</v>
      </c>
      <c r="S174" s="21"/>
      <c r="T174" s="17"/>
      <c r="U174" s="2818" t="str">
        <f>IF(E174="","",機構処理!$BG$36)</f>
        <v/>
      </c>
      <c r="V174" s="15" t="s">
        <v>162</v>
      </c>
      <c r="W174" s="21"/>
      <c r="X174" s="4169" t="str">
        <f>IF(E174="","",機構処理!BG81)</f>
        <v/>
      </c>
      <c r="Y174" s="4170"/>
      <c r="Z174" s="4170"/>
      <c r="AA174" s="1500" t="s">
        <v>374</v>
      </c>
      <c r="AB174" s="1501"/>
      <c r="AC174" s="4125" t="str">
        <f>IF(E174="","",機構処理!$BH$37)</f>
        <v/>
      </c>
      <c r="AD174" s="4126"/>
      <c r="AE174" s="4126"/>
      <c r="AF174" s="4194" t="s">
        <v>374</v>
      </c>
      <c r="AG174" s="4195"/>
      <c r="AH174" s="4223" t="str">
        <f t="shared" si="24"/>
        <v/>
      </c>
      <c r="AI174" s="4224"/>
      <c r="AJ174" s="4224"/>
      <c r="AK174" s="2819"/>
      <c r="AL174" s="2820"/>
      <c r="AM174" s="540"/>
      <c r="AN174" s="549"/>
      <c r="AO174" s="549"/>
      <c r="AP174" s="549"/>
      <c r="AQ174" s="549"/>
      <c r="AR174" s="549"/>
      <c r="AS174" s="549"/>
      <c r="AT174" s="549"/>
      <c r="AU174" s="549"/>
      <c r="AV174" s="549"/>
    </row>
    <row r="175" spans="1:48" ht="18" customHeight="1">
      <c r="A175" s="17"/>
      <c r="B175" s="2817" t="str">
        <f>IF(E175="","",4)</f>
        <v/>
      </c>
      <c r="C175" s="15" t="s">
        <v>1134</v>
      </c>
      <c r="D175" s="22"/>
      <c r="E175" s="4160" t="str">
        <f>IF(E174="","",IF(EDATE(E173,2)&lt;=訓練終了日,EDATE(E173,2),""))</f>
        <v/>
      </c>
      <c r="F175" s="4161"/>
      <c r="G175" s="4161"/>
      <c r="H175" s="4161"/>
      <c r="I175" s="4161"/>
      <c r="J175" s="1406" t="s">
        <v>466</v>
      </c>
      <c r="K175" s="4178" t="str">
        <f>IF(E175="","",IF(EDATE(E175,1)-1&lt;訓練終了日,EDATE(E175,1)-1,訓練終了日))</f>
        <v/>
      </c>
      <c r="L175" s="4178"/>
      <c r="M175" s="4178"/>
      <c r="N175" s="4178"/>
      <c r="O175" s="4179"/>
      <c r="P175" s="17"/>
      <c r="Q175" s="2818" t="str">
        <f>IF(E175="","",(K175-E175+1))</f>
        <v/>
      </c>
      <c r="R175" s="15" t="s">
        <v>162</v>
      </c>
      <c r="S175" s="21"/>
      <c r="T175" s="17"/>
      <c r="U175" s="2818" t="str">
        <f>IF(E175="","",機構処理!$BG$42)</f>
        <v/>
      </c>
      <c r="V175" s="15" t="s">
        <v>162</v>
      </c>
      <c r="W175" s="21"/>
      <c r="X175" s="4169" t="str">
        <f>IF(E175="","",機構処理!BG85)</f>
        <v/>
      </c>
      <c r="Y175" s="4170"/>
      <c r="Z175" s="4170"/>
      <c r="AA175" s="1500" t="s">
        <v>374</v>
      </c>
      <c r="AB175" s="1501"/>
      <c r="AC175" s="4125" t="str">
        <f>IF(E175="","",機構処理!$BH$43)</f>
        <v/>
      </c>
      <c r="AD175" s="4126"/>
      <c r="AE175" s="4126"/>
      <c r="AF175" s="4194" t="s">
        <v>374</v>
      </c>
      <c r="AG175" s="4195"/>
      <c r="AH175" s="4223" t="str">
        <f t="shared" si="24"/>
        <v/>
      </c>
      <c r="AI175" s="4224"/>
      <c r="AJ175" s="4224"/>
      <c r="AK175" s="2819"/>
      <c r="AL175" s="2820"/>
      <c r="AM175" s="540"/>
      <c r="AN175" s="549"/>
      <c r="AO175" s="549"/>
      <c r="AP175" s="549"/>
      <c r="AQ175" s="549"/>
      <c r="AR175" s="549"/>
      <c r="AS175" s="549"/>
      <c r="AT175" s="549"/>
      <c r="AU175" s="549"/>
      <c r="AV175" s="549"/>
    </row>
    <row r="176" spans="1:48" ht="18" customHeight="1">
      <c r="A176" s="17"/>
      <c r="B176" s="2817" t="str">
        <f>IF(E176="","",5)</f>
        <v/>
      </c>
      <c r="C176" s="15" t="s">
        <v>1134</v>
      </c>
      <c r="D176" s="22"/>
      <c r="E176" s="4160" t="str">
        <f>IF(E175="","",IF(EDATE(E173,3)&lt;=訓練終了日,EDATE(E173,3),""))</f>
        <v/>
      </c>
      <c r="F176" s="4161"/>
      <c r="G176" s="4161"/>
      <c r="H176" s="4161"/>
      <c r="I176" s="4161"/>
      <c r="J176" s="1406" t="s">
        <v>466</v>
      </c>
      <c r="K176" s="4178" t="str">
        <f>IF(E176="","",IF(EDATE(E176,1)-1&lt;訓練終了日,EDATE(E176,1)-1,訓練終了日))</f>
        <v/>
      </c>
      <c r="L176" s="4178"/>
      <c r="M176" s="4178"/>
      <c r="N176" s="4178"/>
      <c r="O176" s="4179"/>
      <c r="P176" s="17"/>
      <c r="Q176" s="2818" t="str">
        <f>IF(E176="","",K176-E176+1)</f>
        <v/>
      </c>
      <c r="R176" s="15" t="s">
        <v>162</v>
      </c>
      <c r="S176" s="21"/>
      <c r="T176" s="17"/>
      <c r="U176" s="2818" t="str">
        <f>IF(E176="","",機構処理!$BG$48)</f>
        <v/>
      </c>
      <c r="V176" s="15" t="s">
        <v>162</v>
      </c>
      <c r="W176" s="21"/>
      <c r="X176" s="4169" t="str">
        <f>IF(E176="","",機構処理!BG89)</f>
        <v/>
      </c>
      <c r="Y176" s="4170"/>
      <c r="Z176" s="4170"/>
      <c r="AA176" s="1500" t="s">
        <v>374</v>
      </c>
      <c r="AB176" s="1501"/>
      <c r="AC176" s="4125" t="str">
        <f>IF(E176="","",機構処理!$BH$49)</f>
        <v/>
      </c>
      <c r="AD176" s="4126"/>
      <c r="AE176" s="4126"/>
      <c r="AF176" s="4194" t="s">
        <v>374</v>
      </c>
      <c r="AG176" s="4195"/>
      <c r="AH176" s="4223" t="str">
        <f t="shared" si="24"/>
        <v/>
      </c>
      <c r="AI176" s="4224"/>
      <c r="AJ176" s="4224"/>
      <c r="AK176" s="2819"/>
      <c r="AL176" s="2820"/>
      <c r="AM176" s="540"/>
      <c r="AN176" s="549"/>
      <c r="AO176" s="549"/>
      <c r="AP176" s="549"/>
      <c r="AQ176" s="549"/>
      <c r="AR176" s="549"/>
      <c r="AS176" s="549"/>
      <c r="AT176" s="549"/>
      <c r="AU176" s="549"/>
      <c r="AV176" s="549"/>
    </row>
    <row r="177" spans="1:48" ht="18" customHeight="1">
      <c r="A177" s="17"/>
      <c r="B177" s="2817" t="str">
        <f>IF(E177="","",6)</f>
        <v/>
      </c>
      <c r="C177" s="15" t="s">
        <v>1134</v>
      </c>
      <c r="D177" s="22"/>
      <c r="E177" s="4160" t="str">
        <f>IF(E176="","",IF(EDATE(E173,4)&lt;=訓練終了日,EDATE(E173,4),""))</f>
        <v/>
      </c>
      <c r="F177" s="4161"/>
      <c r="G177" s="4161"/>
      <c r="H177" s="4161"/>
      <c r="I177" s="4161"/>
      <c r="J177" s="1406" t="s">
        <v>466</v>
      </c>
      <c r="K177" s="4161" t="str">
        <f>IF(E177="","",IF(EDATE(E177,1)-1&lt;訓練終了日,EDATE(E177,1)-1,訓練終了日))</f>
        <v/>
      </c>
      <c r="L177" s="4161"/>
      <c r="M177" s="4161"/>
      <c r="N177" s="4161"/>
      <c r="O177" s="4180"/>
      <c r="P177" s="17"/>
      <c r="Q177" s="2818" t="str">
        <f>IF(E177="","",K177-E177+1)</f>
        <v/>
      </c>
      <c r="R177" s="15" t="s">
        <v>162</v>
      </c>
      <c r="S177" s="21"/>
      <c r="T177" s="17"/>
      <c r="U177" s="2818" t="str">
        <f>IF(E177="","",機構処理!$BG$54)</f>
        <v/>
      </c>
      <c r="V177" s="15" t="s">
        <v>162</v>
      </c>
      <c r="W177" s="21"/>
      <c r="X177" s="4169" t="str">
        <f>IF(E177="","",機構処理!BG93)</f>
        <v/>
      </c>
      <c r="Y177" s="4170"/>
      <c r="Z177" s="4170"/>
      <c r="AA177" s="1500" t="s">
        <v>374</v>
      </c>
      <c r="AB177" s="1501"/>
      <c r="AC177" s="4125" t="str">
        <f>IF(E177="","",機構処理!$BH$55)</f>
        <v/>
      </c>
      <c r="AD177" s="4126"/>
      <c r="AE177" s="4126"/>
      <c r="AF177" s="4194" t="s">
        <v>374</v>
      </c>
      <c r="AG177" s="4195"/>
      <c r="AH177" s="4223" t="str">
        <f t="shared" si="24"/>
        <v/>
      </c>
      <c r="AI177" s="4224"/>
      <c r="AJ177" s="4224"/>
      <c r="AK177" s="2819"/>
      <c r="AL177" s="2820"/>
      <c r="AM177" s="540"/>
      <c r="AN177" s="549"/>
      <c r="AO177" s="549"/>
      <c r="AP177" s="549"/>
      <c r="AQ177" s="549"/>
      <c r="AR177" s="549"/>
      <c r="AS177" s="549"/>
      <c r="AT177" s="549"/>
      <c r="AU177" s="549"/>
      <c r="AV177" s="549"/>
    </row>
    <row r="178" spans="1:48" ht="18" customHeight="1">
      <c r="A178" s="4190" t="s">
        <v>443</v>
      </c>
      <c r="B178" s="4191"/>
      <c r="C178" s="4191"/>
      <c r="D178" s="4191"/>
      <c r="E178" s="4213"/>
      <c r="F178" s="4214"/>
      <c r="G178" s="4214"/>
      <c r="H178" s="4214"/>
      <c r="I178" s="4214"/>
      <c r="J178" s="4214"/>
      <c r="K178" s="4214"/>
      <c r="L178" s="4214"/>
      <c r="M178" s="4214"/>
      <c r="N178" s="4214"/>
      <c r="O178" s="4215"/>
      <c r="P178" s="4192" t="str">
        <f>IF(Q172="","",SUM(Q172:Q177))</f>
        <v/>
      </c>
      <c r="Q178" s="3664"/>
      <c r="R178" s="23" t="s">
        <v>162</v>
      </c>
      <c r="S178" s="836"/>
      <c r="T178" s="4192" t="str">
        <f>IF(U172="","",SUM(U172:U177))</f>
        <v/>
      </c>
      <c r="U178" s="4193"/>
      <c r="V178" s="15" t="s">
        <v>162</v>
      </c>
      <c r="W178" s="21"/>
      <c r="X178" s="4171" t="str">
        <f>IF(X172="","",SUM(X172:Z177))</f>
        <v/>
      </c>
      <c r="Y178" s="4172"/>
      <c r="Z178" s="4172"/>
      <c r="AA178" s="1500" t="s">
        <v>374</v>
      </c>
      <c r="AB178" s="1501"/>
      <c r="AC178" s="4162" t="str">
        <f>IF(AC172="","",SUM(AC172:AC177))</f>
        <v/>
      </c>
      <c r="AD178" s="4163"/>
      <c r="AE178" s="4163"/>
      <c r="AF178" s="4194" t="s">
        <v>374</v>
      </c>
      <c r="AG178" s="4195"/>
      <c r="AH178" s="2821" t="str">
        <f ca="1">IF(AI178="","","←")</f>
        <v/>
      </c>
      <c r="AI178" s="4227" t="str">
        <f ca="1">IF(AND(VALUE(訓練総時間)=訓練時間合計,VALUE(訓練総時間)=IF(様6_訓練時間合計="",0,様6_訓練時間合計)),"","様式5号と訓練時間合計不一致")</f>
        <v/>
      </c>
      <c r="AJ178" s="4227"/>
      <c r="AK178" s="4227"/>
      <c r="AL178" s="4227"/>
      <c r="AM178" s="1841"/>
      <c r="AN178" s="549"/>
      <c r="AO178" s="549"/>
      <c r="AP178" s="549"/>
      <c r="AQ178" s="549"/>
      <c r="AR178" s="549"/>
      <c r="AS178" s="549"/>
      <c r="AT178" s="549"/>
      <c r="AU178" s="549"/>
      <c r="AV178" s="549"/>
    </row>
    <row r="179" spans="1:48">
      <c r="A179" s="24" t="s">
        <v>1135</v>
      </c>
      <c r="B179" s="25"/>
      <c r="C179" s="25"/>
      <c r="D179" s="25"/>
      <c r="E179" s="26"/>
      <c r="F179" s="26"/>
      <c r="G179" s="26"/>
      <c r="H179" s="26"/>
      <c r="I179" s="26"/>
      <c r="J179" s="26"/>
      <c r="K179" s="26"/>
      <c r="L179" s="27"/>
      <c r="M179" s="28"/>
      <c r="N179" s="28"/>
      <c r="O179" s="28"/>
      <c r="P179" s="28"/>
      <c r="Q179" s="28"/>
      <c r="R179" s="28"/>
      <c r="S179" s="28"/>
      <c r="T179" s="29"/>
      <c r="U179" s="29"/>
      <c r="V179" s="30"/>
      <c r="W179" s="26"/>
      <c r="X179" s="31"/>
      <c r="Y179" s="31"/>
      <c r="Z179" s="27"/>
      <c r="AA179" s="26"/>
      <c r="AB179" s="32"/>
      <c r="AC179" s="32"/>
      <c r="AD179" s="32"/>
      <c r="AE179" s="32"/>
      <c r="AF179" s="33"/>
      <c r="AG179" s="33"/>
      <c r="AH179" s="2802"/>
      <c r="AI179" s="2796"/>
      <c r="AJ179" s="2797"/>
      <c r="AK179" s="2797"/>
      <c r="AL179" s="2797"/>
      <c r="AM179" s="538"/>
      <c r="AN179" s="549"/>
      <c r="AO179" s="549"/>
      <c r="AP179" s="549"/>
      <c r="AQ179" s="549"/>
      <c r="AR179" s="549"/>
      <c r="AS179" s="549"/>
      <c r="AT179" s="549"/>
      <c r="AU179" s="549"/>
      <c r="AV179" s="549"/>
    </row>
    <row r="180" spans="1:48">
      <c r="A180" s="4189"/>
      <c r="B180" s="4189"/>
      <c r="C180" s="4189"/>
      <c r="D180" s="4189"/>
      <c r="E180" s="4189"/>
      <c r="F180" s="4189"/>
      <c r="G180" s="4189"/>
      <c r="H180" s="4189"/>
      <c r="I180" s="4189"/>
      <c r="J180" s="4189"/>
      <c r="K180" s="4189"/>
      <c r="L180" s="4189"/>
      <c r="M180" s="4189"/>
      <c r="N180" s="4189"/>
      <c r="O180" s="4189"/>
      <c r="P180" s="4189"/>
      <c r="Q180" s="4189"/>
      <c r="R180" s="4189"/>
      <c r="S180" s="4189"/>
      <c r="T180" s="4189"/>
      <c r="U180" s="543"/>
      <c r="V180" s="543"/>
      <c r="W180" s="543"/>
      <c r="X180" s="543"/>
      <c r="Y180" s="543"/>
      <c r="Z180" s="543"/>
      <c r="AA180" s="543"/>
      <c r="AB180" s="543"/>
      <c r="AC180" s="543"/>
      <c r="AD180" s="543"/>
      <c r="AE180" s="543"/>
      <c r="AF180" s="543"/>
      <c r="AG180" s="543"/>
      <c r="AH180" s="2803"/>
      <c r="AI180" s="538"/>
      <c r="AJ180" s="538"/>
      <c r="AK180" s="538"/>
      <c r="AL180" s="538"/>
      <c r="AM180" s="538"/>
      <c r="AN180" s="549"/>
      <c r="AO180" s="549"/>
      <c r="AP180" s="549"/>
      <c r="AQ180" s="549"/>
      <c r="AR180" s="549"/>
      <c r="AS180" s="549"/>
      <c r="AT180" s="549"/>
      <c r="AU180" s="549"/>
      <c r="AV180" s="549"/>
    </row>
    <row r="181" spans="1:48" ht="12.95" customHeight="1">
      <c r="AH181" s="2582"/>
      <c r="AI181" s="878"/>
    </row>
    <row r="182" spans="1:48" ht="12.95" customHeight="1">
      <c r="AC182" s="1842"/>
      <c r="AD182" s="1842"/>
      <c r="AE182" s="1842"/>
      <c r="AH182" s="2582"/>
    </row>
    <row r="183" spans="1:48" ht="12.95" customHeight="1">
      <c r="X183" s="1686"/>
      <c r="AH183" s="2582"/>
    </row>
    <row r="184" spans="1:48" ht="30" hidden="1" customHeight="1">
      <c r="V184" s="2809" t="s">
        <v>2378</v>
      </c>
      <c r="X184" s="2808" t="s">
        <v>2375</v>
      </c>
      <c r="AC184" s="2808">
        <f ca="1">VALUE(訓練総時間)</f>
        <v>0</v>
      </c>
      <c r="AH184" s="2807" t="s">
        <v>2373</v>
      </c>
    </row>
    <row r="185" spans="1:48" ht="30" hidden="1" customHeight="1">
      <c r="V185" s="2809" t="s">
        <v>2376</v>
      </c>
      <c r="X185" s="2808" t="s">
        <v>2377</v>
      </c>
      <c r="AC185" s="2808">
        <f ca="1">訓練時間合計</f>
        <v>0</v>
      </c>
      <c r="AH185" s="2807" t="s">
        <v>2374</v>
      </c>
    </row>
    <row r="186" spans="1:48" ht="30" hidden="1" customHeight="1">
      <c r="V186" s="2809" t="s">
        <v>2380</v>
      </c>
      <c r="X186" s="2808" t="s">
        <v>2379</v>
      </c>
      <c r="AC186" s="2808">
        <f>IF(様6_訓練時間合計="",0,様6_訓練時間合計)</f>
        <v>0</v>
      </c>
      <c r="AH186" s="2811" t="s">
        <v>2381</v>
      </c>
    </row>
    <row r="187" spans="1:48" ht="30" hidden="1" customHeight="1"/>
    <row r="188" spans="1:48" ht="30" hidden="1" customHeight="1">
      <c r="X188" s="4116" t="b">
        <f ca="1">AND(VALUE(訓練総時間)=訓練時間合計,VALUE(訓練総時間)=IF(様6_訓練時間合計="",0,様6_訓練時間合計))</f>
        <v>1</v>
      </c>
      <c r="Y188" s="4116"/>
      <c r="AH188" s="2812" t="str">
        <f ca="1">IF(AND(VALUE(訓練総時間)=訓練時間合計,VALUE(訓練総時間)=IF(様6_訓練時間合計="",0,様6_訓練時間合計)),"","様式5号と訓練時間合計不一致")</f>
        <v/>
      </c>
    </row>
    <row r="189" spans="1:48" ht="30" hidden="1" customHeight="1">
      <c r="AH189" s="2810" t="str">
        <f ca="1">IF(AND(VALUE(訓練総時間)=訓練時間合計,VALUE(訓練総時間)=IF(様6_訓練時間合計="",0,様6_訓練時間合計)),"","訓練時間総合計が様式6号と違っています")</f>
        <v/>
      </c>
      <c r="AJ189" s="469" t="b">
        <f ca="1">AND(VALUE(訓練総時間)=訓練時間合計,VALUE(訓練総時間)=IF(様6_訓練時間合計="",0,様6_訓練時間合計))</f>
        <v>1</v>
      </c>
      <c r="AK189" s="4116" t="b">
        <f ca="1">AND(NOT(VALUE(訓練総時間)=訓練時間合計),NOT(VALUE(訓練総時間)=IF(様6_訓練時間合計="",0,様6_訓練時間合計)))</f>
        <v>0</v>
      </c>
      <c r="AL189" s="4116"/>
    </row>
    <row r="191" spans="1:48">
      <c r="J191" s="1686"/>
    </row>
    <row r="208" spans="10:10" ht="14.25">
      <c r="J208" s="1790"/>
    </row>
    <row r="211" spans="10:34" ht="14.25" customHeight="1">
      <c r="J211" s="1796"/>
      <c r="K211" s="1796"/>
      <c r="L211" s="1796"/>
      <c r="M211" s="1796"/>
      <c r="N211" s="1796"/>
      <c r="O211" s="1796"/>
      <c r="P211" s="1796"/>
      <c r="Q211" s="1796"/>
      <c r="R211" s="1796"/>
      <c r="S211" s="1796"/>
      <c r="T211" s="1796"/>
      <c r="U211" s="1796"/>
      <c r="V211" s="1796"/>
      <c r="W211" s="1796"/>
      <c r="X211" s="1796"/>
      <c r="Y211" s="1796"/>
      <c r="Z211" s="1796"/>
      <c r="AA211" s="1796"/>
      <c r="AB211" s="1796"/>
      <c r="AC211" s="1796"/>
      <c r="AD211" s="1796"/>
    </row>
    <row r="212" spans="10:34" ht="14.25" customHeight="1"/>
    <row r="213" spans="10:34" ht="14.25" customHeight="1">
      <c r="J213" s="1789"/>
    </row>
    <row r="214" spans="10:34" ht="14.25" customHeight="1"/>
    <row r="215" spans="10:34" ht="14.25" customHeight="1"/>
    <row r="216" spans="10:34" s="1791" customFormat="1" ht="14.25" customHeight="1">
      <c r="AH216" s="2565"/>
    </row>
    <row r="217" spans="10:34" ht="14.25" customHeight="1"/>
    <row r="218" spans="10:34" ht="14.25" customHeight="1"/>
    <row r="219" spans="10:34" ht="14.25" customHeight="1"/>
    <row r="220" spans="10:34" s="1792" customFormat="1" ht="14.25" customHeight="1">
      <c r="J220" s="1793"/>
      <c r="AH220" s="2566"/>
    </row>
    <row r="221" spans="10:34" ht="14.25" customHeight="1"/>
    <row r="222" spans="10:34" s="1792" customFormat="1" ht="14.25" customHeight="1">
      <c r="J222" s="1793"/>
      <c r="AH222" s="2566"/>
    </row>
    <row r="223" spans="10:34" ht="14.25" customHeight="1"/>
    <row r="224" spans="10:34" s="1793" customFormat="1" ht="14.25" customHeight="1">
      <c r="AH224" s="2567"/>
    </row>
    <row r="225" spans="10:34" ht="14.25" customHeight="1"/>
    <row r="226" spans="10:34" s="1793" customFormat="1" ht="14.25" customHeight="1">
      <c r="AH226" s="2567"/>
    </row>
    <row r="227" spans="10:34" s="1793" customFormat="1" ht="14.25" customHeight="1">
      <c r="AH227" s="2567"/>
    </row>
    <row r="228" spans="10:34" s="1792" customFormat="1" ht="14.25" customHeight="1">
      <c r="J228" s="1793"/>
      <c r="AH228" s="2566"/>
    </row>
    <row r="229" spans="10:34" ht="14.25" customHeight="1"/>
    <row r="230" spans="10:34" ht="14.25" customHeight="1"/>
    <row r="231" spans="10:34" ht="14.25" customHeight="1">
      <c r="J231" s="1793"/>
    </row>
    <row r="232" spans="10:34" ht="14.25" customHeight="1"/>
    <row r="233" spans="10:34" ht="14.25" customHeight="1">
      <c r="J233" s="1789"/>
    </row>
    <row r="234" spans="10:34" ht="14.25" customHeight="1">
      <c r="J234" s="1789"/>
    </row>
    <row r="235" spans="10:34" ht="14.25" customHeight="1"/>
    <row r="236" spans="10:34" ht="14.25" customHeight="1"/>
    <row r="237" spans="10:34" ht="14.25" customHeight="1"/>
    <row r="238" spans="10:34" ht="14.25" customHeight="1">
      <c r="J238" s="1794"/>
    </row>
    <row r="239" spans="10:34" ht="14.25" customHeight="1"/>
    <row r="240" spans="10:34" ht="14.25" customHeight="1"/>
    <row r="241" ht="14.25" customHeight="1"/>
    <row r="242" ht="14.25" customHeight="1"/>
    <row r="243" ht="14.25" customHeight="1"/>
    <row r="244" ht="14.25" customHeight="1"/>
    <row r="245" ht="14.25" customHeight="1"/>
    <row r="246" ht="14.25" customHeight="1"/>
    <row r="247" ht="14.25" customHeight="1"/>
    <row r="248" ht="14.25" customHeight="1"/>
  </sheetData>
  <sheetProtection sheet="1" formatCells="0" formatColumns="0" formatRows="0"/>
  <mergeCells count="419">
    <mergeCell ref="AK189:AL189"/>
    <mergeCell ref="AH172:AJ172"/>
    <mergeCell ref="AH173:AJ173"/>
    <mergeCell ref="AH174:AJ174"/>
    <mergeCell ref="AH175:AJ175"/>
    <mergeCell ref="AH176:AJ176"/>
    <mergeCell ref="AH177:AJ177"/>
    <mergeCell ref="AI171:AJ171"/>
    <mergeCell ref="AJ139:AL139"/>
    <mergeCell ref="AI178:AL178"/>
    <mergeCell ref="A170:O170"/>
    <mergeCell ref="P170:W170"/>
    <mergeCell ref="D158:F158"/>
    <mergeCell ref="A165:B165"/>
    <mergeCell ref="C165:D165"/>
    <mergeCell ref="F165:G165"/>
    <mergeCell ref="A166:B166"/>
    <mergeCell ref="C166:D166"/>
    <mergeCell ref="F166:G166"/>
    <mergeCell ref="A158:C158"/>
    <mergeCell ref="A159:B159"/>
    <mergeCell ref="C159:G159"/>
    <mergeCell ref="A160:B160"/>
    <mergeCell ref="C160:D160"/>
    <mergeCell ref="F160:G160"/>
    <mergeCell ref="A161:B161"/>
    <mergeCell ref="C161:D161"/>
    <mergeCell ref="F161:G161"/>
    <mergeCell ref="A162:B162"/>
    <mergeCell ref="C162:D162"/>
    <mergeCell ref="F162:G162"/>
    <mergeCell ref="A163:B163"/>
    <mergeCell ref="C163:D163"/>
    <mergeCell ref="F163:G163"/>
    <mergeCell ref="A164:B164"/>
    <mergeCell ref="C164:D164"/>
    <mergeCell ref="F164:G164"/>
    <mergeCell ref="E178:O178"/>
    <mergeCell ref="A2:AF2"/>
    <mergeCell ref="A4:C4"/>
    <mergeCell ref="D4:Q4"/>
    <mergeCell ref="R4:T4"/>
    <mergeCell ref="U4:AG4"/>
    <mergeCell ref="A9:A20"/>
    <mergeCell ref="C9:C20"/>
    <mergeCell ref="D9:D20"/>
    <mergeCell ref="E9:E20"/>
    <mergeCell ref="F9:F20"/>
    <mergeCell ref="O9:O20"/>
    <mergeCell ref="P9:P20"/>
    <mergeCell ref="Q9:Q20"/>
    <mergeCell ref="R9:R20"/>
    <mergeCell ref="G9:G20"/>
    <mergeCell ref="H9:H20"/>
    <mergeCell ref="I9:I20"/>
    <mergeCell ref="J9:J20"/>
    <mergeCell ref="K9:K20"/>
    <mergeCell ref="L9:L20"/>
    <mergeCell ref="AE9:AE20"/>
    <mergeCell ref="AF9:AF20"/>
    <mergeCell ref="AG9:AG20"/>
    <mergeCell ref="B24:B27"/>
    <mergeCell ref="A32:A43"/>
    <mergeCell ref="C32:C43"/>
    <mergeCell ref="D32:D43"/>
    <mergeCell ref="E32:E43"/>
    <mergeCell ref="F32:F43"/>
    <mergeCell ref="G32:G43"/>
    <mergeCell ref="Y9:Y20"/>
    <mergeCell ref="Z9:Z20"/>
    <mergeCell ref="M9:M20"/>
    <mergeCell ref="N9:N20"/>
    <mergeCell ref="P32:P43"/>
    <mergeCell ref="Q32:Q43"/>
    <mergeCell ref="R32:R43"/>
    <mergeCell ref="S32:S43"/>
    <mergeCell ref="H32:H43"/>
    <mergeCell ref="I32:I43"/>
    <mergeCell ref="J32:J43"/>
    <mergeCell ref="K32:K43"/>
    <mergeCell ref="L32:L43"/>
    <mergeCell ref="M32:M43"/>
    <mergeCell ref="AB9:AB20"/>
    <mergeCell ref="AC9:AC20"/>
    <mergeCell ref="AD9:AD20"/>
    <mergeCell ref="S9:S20"/>
    <mergeCell ref="T9:T20"/>
    <mergeCell ref="U9:U20"/>
    <mergeCell ref="V9:V20"/>
    <mergeCell ref="W9:W20"/>
    <mergeCell ref="X9:X20"/>
    <mergeCell ref="AA9:AA20"/>
    <mergeCell ref="AF32:AF43"/>
    <mergeCell ref="AG32:AG43"/>
    <mergeCell ref="B47:B49"/>
    <mergeCell ref="A54:A65"/>
    <mergeCell ref="C54:C65"/>
    <mergeCell ref="D54:D65"/>
    <mergeCell ref="E54:E65"/>
    <mergeCell ref="F54:F65"/>
    <mergeCell ref="G54:G65"/>
    <mergeCell ref="H54:H65"/>
    <mergeCell ref="Z32:Z43"/>
    <mergeCell ref="AA32:AA43"/>
    <mergeCell ref="AB32:AB43"/>
    <mergeCell ref="AC32:AC43"/>
    <mergeCell ref="AD32:AD43"/>
    <mergeCell ref="AE32:AE43"/>
    <mergeCell ref="T32:T43"/>
    <mergeCell ref="U32:U43"/>
    <mergeCell ref="V32:V43"/>
    <mergeCell ref="W32:W43"/>
    <mergeCell ref="X32:X43"/>
    <mergeCell ref="Y32:Y43"/>
    <mergeCell ref="N32:N43"/>
    <mergeCell ref="O32:O43"/>
    <mergeCell ref="Q54:Q65"/>
    <mergeCell ref="R54:R65"/>
    <mergeCell ref="S54:S65"/>
    <mergeCell ref="T54:T65"/>
    <mergeCell ref="I54:I65"/>
    <mergeCell ref="J54:J65"/>
    <mergeCell ref="K54:K65"/>
    <mergeCell ref="L54:L65"/>
    <mergeCell ref="M54:M65"/>
    <mergeCell ref="N54:N65"/>
    <mergeCell ref="AG54:AG65"/>
    <mergeCell ref="B69:B71"/>
    <mergeCell ref="A76:A87"/>
    <mergeCell ref="C76:C87"/>
    <mergeCell ref="D76:D87"/>
    <mergeCell ref="E76:E87"/>
    <mergeCell ref="F76:F87"/>
    <mergeCell ref="G76:G87"/>
    <mergeCell ref="H76:H87"/>
    <mergeCell ref="I76:I87"/>
    <mergeCell ref="AA54:AA65"/>
    <mergeCell ref="AB54:AB65"/>
    <mergeCell ref="AC54:AC65"/>
    <mergeCell ref="AD54:AD65"/>
    <mergeCell ref="AE54:AE65"/>
    <mergeCell ref="AF54:AF65"/>
    <mergeCell ref="U54:U65"/>
    <mergeCell ref="V54:V65"/>
    <mergeCell ref="W54:W65"/>
    <mergeCell ref="X54:X65"/>
    <mergeCell ref="Y54:Y65"/>
    <mergeCell ref="Z54:Z65"/>
    <mergeCell ref="O54:O65"/>
    <mergeCell ref="P54:P65"/>
    <mergeCell ref="J76:J87"/>
    <mergeCell ref="K76:K87"/>
    <mergeCell ref="L76:L87"/>
    <mergeCell ref="M76:M87"/>
    <mergeCell ref="N76:N87"/>
    <mergeCell ref="O76:O87"/>
    <mergeCell ref="AE76:AE87"/>
    <mergeCell ref="AF76:AF87"/>
    <mergeCell ref="AG76:AG87"/>
    <mergeCell ref="V76:V87"/>
    <mergeCell ref="W76:W87"/>
    <mergeCell ref="X76:X87"/>
    <mergeCell ref="Y76:Y87"/>
    <mergeCell ref="Z76:Z87"/>
    <mergeCell ref="AA76:AA87"/>
    <mergeCell ref="AB76:AB87"/>
    <mergeCell ref="AC76:AC87"/>
    <mergeCell ref="AD76:AD87"/>
    <mergeCell ref="P76:P87"/>
    <mergeCell ref="Q76:Q87"/>
    <mergeCell ref="R76:R87"/>
    <mergeCell ref="S76:S87"/>
    <mergeCell ref="T76:T87"/>
    <mergeCell ref="U76:U87"/>
    <mergeCell ref="G98:G109"/>
    <mergeCell ref="H98:H109"/>
    <mergeCell ref="I98:I109"/>
    <mergeCell ref="H119:H130"/>
    <mergeCell ref="I119:I130"/>
    <mergeCell ref="B91:B93"/>
    <mergeCell ref="A98:A109"/>
    <mergeCell ref="C98:C109"/>
    <mergeCell ref="D98:D109"/>
    <mergeCell ref="E98:E109"/>
    <mergeCell ref="F98:F109"/>
    <mergeCell ref="AF119:AF130"/>
    <mergeCell ref="AG119:AG130"/>
    <mergeCell ref="B112:B114"/>
    <mergeCell ref="A119:A130"/>
    <mergeCell ref="C119:C130"/>
    <mergeCell ref="D119:D130"/>
    <mergeCell ref="E119:E130"/>
    <mergeCell ref="F119:F130"/>
    <mergeCell ref="G119:G130"/>
    <mergeCell ref="AA98:AA109"/>
    <mergeCell ref="AB98:AB109"/>
    <mergeCell ref="AC98:AC109"/>
    <mergeCell ref="AD98:AD109"/>
    <mergeCell ref="Q98:Q109"/>
    <mergeCell ref="R98:R109"/>
    <mergeCell ref="J98:J109"/>
    <mergeCell ref="K98:K109"/>
    <mergeCell ref="L98:L109"/>
    <mergeCell ref="Y98:Y109"/>
    <mergeCell ref="Z98:Z109"/>
    <mergeCell ref="S98:S109"/>
    <mergeCell ref="T98:T109"/>
    <mergeCell ref="U98:U109"/>
    <mergeCell ref="V98:V109"/>
    <mergeCell ref="W98:W109"/>
    <mergeCell ref="X98:X109"/>
    <mergeCell ref="M98:M109"/>
    <mergeCell ref="N98:N109"/>
    <mergeCell ref="O98:O109"/>
    <mergeCell ref="P98:P109"/>
    <mergeCell ref="B133:B135"/>
    <mergeCell ref="A137:AG137"/>
    <mergeCell ref="Z119:Z130"/>
    <mergeCell ref="AA119:AA130"/>
    <mergeCell ref="AB119:AB130"/>
    <mergeCell ref="AC119:AC130"/>
    <mergeCell ref="AD119:AD130"/>
    <mergeCell ref="AE119:AE130"/>
    <mergeCell ref="T119:T130"/>
    <mergeCell ref="U119:U130"/>
    <mergeCell ref="V119:V130"/>
    <mergeCell ref="W119:W130"/>
    <mergeCell ref="X119:X130"/>
    <mergeCell ref="Y119:Y130"/>
    <mergeCell ref="N119:N130"/>
    <mergeCell ref="O119:O130"/>
    <mergeCell ref="P119:P130"/>
    <mergeCell ref="Q119:Q130"/>
    <mergeCell ref="R119:R130"/>
    <mergeCell ref="S119:S130"/>
    <mergeCell ref="J119:J130"/>
    <mergeCell ref="K119:K130"/>
    <mergeCell ref="L119:L130"/>
    <mergeCell ref="M119:M130"/>
    <mergeCell ref="A156:B156"/>
    <mergeCell ref="C156:D156"/>
    <mergeCell ref="F156:G156"/>
    <mergeCell ref="I139:J139"/>
    <mergeCell ref="K139:Y139"/>
    <mergeCell ref="Z139:AG139"/>
    <mergeCell ref="I140:J140"/>
    <mergeCell ref="K140:Q140"/>
    <mergeCell ref="S140:Y140"/>
    <mergeCell ref="Z140:AG140"/>
    <mergeCell ref="I141:J141"/>
    <mergeCell ref="K141:Q141"/>
    <mergeCell ref="S141:Y141"/>
    <mergeCell ref="Z141:AG141"/>
    <mergeCell ref="A146:C146"/>
    <mergeCell ref="I142:J142"/>
    <mergeCell ref="K142:Q142"/>
    <mergeCell ref="S142:Y142"/>
    <mergeCell ref="Z150:AC150"/>
    <mergeCell ref="A139:C139"/>
    <mergeCell ref="A140:C140"/>
    <mergeCell ref="D140:F140"/>
    <mergeCell ref="D139:F139"/>
    <mergeCell ref="I151:J151"/>
    <mergeCell ref="A180:T180"/>
    <mergeCell ref="A178:D178"/>
    <mergeCell ref="P178:Q178"/>
    <mergeCell ref="I154:J154"/>
    <mergeCell ref="K154:Y154"/>
    <mergeCell ref="F148:G148"/>
    <mergeCell ref="T178:U178"/>
    <mergeCell ref="AF178:AG178"/>
    <mergeCell ref="AF176:AG176"/>
    <mergeCell ref="AF177:AG177"/>
    <mergeCell ref="AF174:AG174"/>
    <mergeCell ref="AF175:AG175"/>
    <mergeCell ref="AF172:AG172"/>
    <mergeCell ref="AF173:AG173"/>
    <mergeCell ref="E172:I172"/>
    <mergeCell ref="E173:I173"/>
    <mergeCell ref="I152:J152"/>
    <mergeCell ref="K152:Y152"/>
    <mergeCell ref="Z152:AC152"/>
    <mergeCell ref="I153:J153"/>
    <mergeCell ref="K153:Y153"/>
    <mergeCell ref="Z153:AC153"/>
    <mergeCell ref="A148:B148"/>
    <mergeCell ref="A149:B149"/>
    <mergeCell ref="T171:W171"/>
    <mergeCell ref="E176:I176"/>
    <mergeCell ref="Z142:AG142"/>
    <mergeCell ref="I149:J149"/>
    <mergeCell ref="K149:Y149"/>
    <mergeCell ref="Z149:AC149"/>
    <mergeCell ref="F150:G150"/>
    <mergeCell ref="F151:G151"/>
    <mergeCell ref="F149:G149"/>
    <mergeCell ref="I150:J150"/>
    <mergeCell ref="K150:Y150"/>
    <mergeCell ref="C147:G147"/>
    <mergeCell ref="AC171:AG171"/>
    <mergeCell ref="AC172:AE172"/>
    <mergeCell ref="AC173:AE173"/>
    <mergeCell ref="AC174:AE174"/>
    <mergeCell ref="AC175:AE175"/>
    <mergeCell ref="AC176:AE176"/>
    <mergeCell ref="Q164:R164"/>
    <mergeCell ref="C152:D152"/>
    <mergeCell ref="F152:G152"/>
    <mergeCell ref="C153:D153"/>
    <mergeCell ref="K151:Y151"/>
    <mergeCell ref="Z151:AC151"/>
    <mergeCell ref="A147:B147"/>
    <mergeCell ref="A154:B154"/>
    <mergeCell ref="C154:D154"/>
    <mergeCell ref="F154:G154"/>
    <mergeCell ref="E177:I177"/>
    <mergeCell ref="K172:O172"/>
    <mergeCell ref="K173:O173"/>
    <mergeCell ref="K174:O174"/>
    <mergeCell ref="K175:O175"/>
    <mergeCell ref="K176:O176"/>
    <mergeCell ref="K177:O177"/>
    <mergeCell ref="E171:O171"/>
    <mergeCell ref="A152:B152"/>
    <mergeCell ref="F153:G153"/>
    <mergeCell ref="A153:B153"/>
    <mergeCell ref="C148:D148"/>
    <mergeCell ref="A155:B155"/>
    <mergeCell ref="C155:D155"/>
    <mergeCell ref="F155:G155"/>
    <mergeCell ref="A151:B151"/>
    <mergeCell ref="C151:D151"/>
    <mergeCell ref="C149:D149"/>
    <mergeCell ref="A150:B150"/>
    <mergeCell ref="C150:D150"/>
    <mergeCell ref="E174:I174"/>
    <mergeCell ref="E175:I175"/>
    <mergeCell ref="Q161:R161"/>
    <mergeCell ref="AC178:AE178"/>
    <mergeCell ref="X171:AB171"/>
    <mergeCell ref="X172:Z172"/>
    <mergeCell ref="X173:Z173"/>
    <mergeCell ref="X174:Z174"/>
    <mergeCell ref="X175:Z175"/>
    <mergeCell ref="X176:Z176"/>
    <mergeCell ref="X177:Z177"/>
    <mergeCell ref="X178:Z178"/>
    <mergeCell ref="L166:M166"/>
    <mergeCell ref="N166:O166"/>
    <mergeCell ref="Q166:R166"/>
    <mergeCell ref="L162:M162"/>
    <mergeCell ref="N162:O162"/>
    <mergeCell ref="Q162:R162"/>
    <mergeCell ref="L163:M163"/>
    <mergeCell ref="N163:O163"/>
    <mergeCell ref="Q163:R163"/>
    <mergeCell ref="L164:M164"/>
    <mergeCell ref="N164:O164"/>
    <mergeCell ref="P171:S171"/>
    <mergeCell ref="K1:U1"/>
    <mergeCell ref="A168:B168"/>
    <mergeCell ref="C168:D168"/>
    <mergeCell ref="F168:G168"/>
    <mergeCell ref="L167:M167"/>
    <mergeCell ref="N167:O167"/>
    <mergeCell ref="Q167:R167"/>
    <mergeCell ref="L168:M168"/>
    <mergeCell ref="N168:O168"/>
    <mergeCell ref="Q168:R168"/>
    <mergeCell ref="L158:N158"/>
    <mergeCell ref="L159:M159"/>
    <mergeCell ref="N159:R159"/>
    <mergeCell ref="L160:M160"/>
    <mergeCell ref="N160:O160"/>
    <mergeCell ref="Q160:R160"/>
    <mergeCell ref="L161:M161"/>
    <mergeCell ref="N161:O161"/>
    <mergeCell ref="A167:B167"/>
    <mergeCell ref="C167:D167"/>
    <mergeCell ref="F167:G167"/>
    <mergeCell ref="L165:M165"/>
    <mergeCell ref="N165:O165"/>
    <mergeCell ref="Q165:R165"/>
    <mergeCell ref="I143:J143"/>
    <mergeCell ref="K143:Q143"/>
    <mergeCell ref="S143:Y143"/>
    <mergeCell ref="Z143:AG143"/>
    <mergeCell ref="I144:J144"/>
    <mergeCell ref="K144:Q144"/>
    <mergeCell ref="S144:Y144"/>
    <mergeCell ref="Z144:AG144"/>
    <mergeCell ref="I145:J145"/>
    <mergeCell ref="K145:Q145"/>
    <mergeCell ref="S145:Y145"/>
    <mergeCell ref="Z145:AG145"/>
    <mergeCell ref="X188:Y188"/>
    <mergeCell ref="AI135:AJ135"/>
    <mergeCell ref="AI111:AJ111"/>
    <mergeCell ref="AI131:AJ131"/>
    <mergeCell ref="AI132:AJ132"/>
    <mergeCell ref="AI23:AJ23"/>
    <mergeCell ref="AI22:AJ22"/>
    <mergeCell ref="AI45:AJ45"/>
    <mergeCell ref="AI46:AJ46"/>
    <mergeCell ref="AI67:AJ67"/>
    <mergeCell ref="AI68:AJ68"/>
    <mergeCell ref="AI89:AJ89"/>
    <mergeCell ref="AI90:AJ90"/>
    <mergeCell ref="AI110:AJ110"/>
    <mergeCell ref="AI27:AJ27"/>
    <mergeCell ref="AI49:AJ49"/>
    <mergeCell ref="AI71:AJ71"/>
    <mergeCell ref="AI93:AJ93"/>
    <mergeCell ref="AI114:AJ114"/>
    <mergeCell ref="AC177:AE177"/>
    <mergeCell ref="Z154:AC154"/>
    <mergeCell ref="AE98:AE109"/>
    <mergeCell ref="AF98:AF109"/>
    <mergeCell ref="AG98:AG109"/>
  </mergeCells>
  <phoneticPr fontId="22"/>
  <conditionalFormatting sqref="Q172:Q177">
    <cfRule type="cellIs" dxfId="363" priority="66" stopIfTrue="1" operator="lessThan">
      <formula>28</formula>
    </cfRule>
  </conditionalFormatting>
  <conditionalFormatting sqref="Z140:AG145">
    <cfRule type="cellIs" dxfId="362" priority="94" operator="equal">
      <formula>""</formula>
    </cfRule>
  </conditionalFormatting>
  <conditionalFormatting sqref="C29:AG43 C45:AG49">
    <cfRule type="expression" dxfId="361" priority="57">
      <formula>WORKDAY(C$29+1,-1,祝祭日)&lt;&gt;C$29</formula>
    </cfRule>
  </conditionalFormatting>
  <conditionalFormatting sqref="C6:AG27">
    <cfRule type="expression" dxfId="360" priority="51">
      <formula>WORKDAY(C$6+1,-1,祝祭日)&lt;&gt;C$6</formula>
    </cfRule>
  </conditionalFormatting>
  <conditionalFormatting sqref="C51:AG65 C67:AG71">
    <cfRule type="expression" dxfId="359" priority="56">
      <formula>WORKDAY(C$51+1,-1,祝祭日)&lt;&gt;C$51</formula>
    </cfRule>
  </conditionalFormatting>
  <conditionalFormatting sqref="C73:AG87 C89:AG93">
    <cfRule type="expression" dxfId="358" priority="55">
      <formula>WORKDAY(C$73+1,-1,祝祭日)&lt;&gt;C$73</formula>
    </cfRule>
  </conditionalFormatting>
  <conditionalFormatting sqref="C95:AG114">
    <cfRule type="expression" dxfId="357" priority="54">
      <formula>WORKDAY(C$95+1,-1,祝祭日)&lt;&gt;C$95</formula>
    </cfRule>
  </conditionalFormatting>
  <conditionalFormatting sqref="C116:AG135">
    <cfRule type="expression" dxfId="356" priority="53">
      <formula>WORKDAY(C$116+1,-1,祝祭日)&lt;&gt;C$116</formula>
    </cfRule>
  </conditionalFormatting>
  <conditionalFormatting sqref="C45:AG45">
    <cfRule type="expression" dxfId="355" priority="107">
      <formula>+$AH$45&lt;&gt;""</formula>
    </cfRule>
  </conditionalFormatting>
  <conditionalFormatting sqref="C22:AG22">
    <cfRule type="expression" dxfId="354" priority="108">
      <formula>$AH$22&lt;&gt;""</formula>
    </cfRule>
  </conditionalFormatting>
  <conditionalFormatting sqref="C67:AG67">
    <cfRule type="expression" dxfId="353" priority="109">
      <formula>+$AH$67&lt;&gt;""</formula>
    </cfRule>
  </conditionalFormatting>
  <conditionalFormatting sqref="C89:AG89">
    <cfRule type="expression" dxfId="352" priority="115">
      <formula>+$AH$89&lt;&gt;""</formula>
    </cfRule>
  </conditionalFormatting>
  <conditionalFormatting sqref="C110:AG110">
    <cfRule type="expression" dxfId="351" priority="116">
      <formula>+$AH$110&lt;&gt;""</formula>
    </cfRule>
  </conditionalFormatting>
  <conditionalFormatting sqref="C131:AG131">
    <cfRule type="expression" dxfId="350" priority="117">
      <formula>+$AH$131&lt;&gt;""</formula>
    </cfRule>
  </conditionalFormatting>
  <conditionalFormatting sqref="F154">
    <cfRule type="cellIs" dxfId="349" priority="88" operator="greaterThan">
      <formula>0.917</formula>
    </cfRule>
  </conditionalFormatting>
  <conditionalFormatting sqref="F148:F154 C149:C154">
    <cfRule type="cellIs" dxfId="348" priority="89" stopIfTrue="1" operator="equal">
      <formula>""</formula>
    </cfRule>
  </conditionalFormatting>
  <conditionalFormatting sqref="AC172:AE177">
    <cfRule type="cellIs" dxfId="347" priority="60" stopIfTrue="1" operator="lessThan">
      <formula>100</formula>
    </cfRule>
  </conditionalFormatting>
  <conditionalFormatting sqref="F166:G166">
    <cfRule type="cellIs" dxfId="346" priority="50" operator="greaterThan">
      <formula>0.917</formula>
    </cfRule>
  </conditionalFormatting>
  <conditionalFormatting sqref="C160:D168 F160:G168">
    <cfRule type="containsBlanks" dxfId="345" priority="49">
      <formula>LEN(TRIM(C160))=0</formula>
    </cfRule>
  </conditionalFormatting>
  <conditionalFormatting sqref="Q166:R166">
    <cfRule type="cellIs" dxfId="344" priority="48" operator="greaterThan">
      <formula>0.917</formula>
    </cfRule>
  </conditionalFormatting>
  <conditionalFormatting sqref="N160:O168 Q160:R168">
    <cfRule type="containsBlanks" dxfId="343" priority="47">
      <formula>LEN(TRIM(N160))=0</formula>
    </cfRule>
  </conditionalFormatting>
  <conditionalFormatting sqref="D158:E158">
    <cfRule type="containsBlanks" dxfId="342" priority="46">
      <formula>LEN(TRIM(D158))=0</formula>
    </cfRule>
  </conditionalFormatting>
  <conditionalFormatting sqref="D139:F140">
    <cfRule type="cellIs" dxfId="341" priority="45" operator="equal">
      <formula>""</formula>
    </cfRule>
  </conditionalFormatting>
  <conditionalFormatting sqref="X171:AB171 X173:AB178 X172 AA172:AB172">
    <cfRule type="expression" dxfId="340" priority="44">
      <formula>$X$171=""</formula>
    </cfRule>
  </conditionalFormatting>
  <conditionalFormatting sqref="K1">
    <cfRule type="expression" dxfId="339" priority="42">
      <formula>$K$1&lt;&gt;""</formula>
    </cfRule>
  </conditionalFormatting>
  <conditionalFormatting sqref="C44:AG44">
    <cfRule type="expression" dxfId="338" priority="41">
      <formula>WORKDAY(C$29+1,-1,祝祭日)&lt;&gt;C$29</formula>
    </cfRule>
  </conditionalFormatting>
  <conditionalFormatting sqref="C66:AG66">
    <cfRule type="expression" dxfId="337" priority="40">
      <formula>WORKDAY(C$51+1,-1,祝祭日)&lt;&gt;C$51</formula>
    </cfRule>
  </conditionalFormatting>
  <conditionalFormatting sqref="C88:AG88">
    <cfRule type="expression" dxfId="336" priority="39">
      <formula>WORKDAY(C$73+1,-1,祝祭日)&lt;&gt;C$73</formula>
    </cfRule>
  </conditionalFormatting>
  <conditionalFormatting sqref="K140:Q145 S140:Y145">
    <cfRule type="cellIs" dxfId="335" priority="34" stopIfTrue="1" operator="equal">
      <formula>""</formula>
    </cfRule>
  </conditionalFormatting>
  <conditionalFormatting sqref="AH172:AJ172">
    <cfRule type="expression" dxfId="334" priority="31">
      <formula>AC172&gt;=100</formula>
    </cfRule>
  </conditionalFormatting>
  <conditionalFormatting sqref="AH173:AJ173">
    <cfRule type="expression" dxfId="333" priority="30">
      <formula>AC173&gt;=100</formula>
    </cfRule>
  </conditionalFormatting>
  <conditionalFormatting sqref="AH174:AJ174">
    <cfRule type="expression" dxfId="332" priority="29">
      <formula>AC174&gt;=100</formula>
    </cfRule>
  </conditionalFormatting>
  <conditionalFormatting sqref="AH175:AJ175">
    <cfRule type="expression" dxfId="331" priority="28">
      <formula>AC175&gt;=100</formula>
    </cfRule>
  </conditionalFormatting>
  <conditionalFormatting sqref="AH176:AJ176">
    <cfRule type="expression" dxfId="330" priority="27">
      <formula>AC176&gt;=100</formula>
    </cfRule>
  </conditionalFormatting>
  <conditionalFormatting sqref="AH177:AJ177">
    <cfRule type="expression" dxfId="329" priority="26">
      <formula>AC177&gt;=100</formula>
    </cfRule>
  </conditionalFormatting>
  <conditionalFormatting sqref="AH23:AJ23">
    <cfRule type="expression" dxfId="328" priority="25">
      <formula>$AI23=""</formula>
    </cfRule>
  </conditionalFormatting>
  <conditionalFormatting sqref="AH22:AJ22">
    <cfRule type="expression" dxfId="327" priority="24">
      <formula>$AI22=""</formula>
    </cfRule>
  </conditionalFormatting>
  <conditionalFormatting sqref="AH46:AJ46">
    <cfRule type="expression" dxfId="326" priority="23">
      <formula>$AI46=""</formula>
    </cfRule>
  </conditionalFormatting>
  <conditionalFormatting sqref="AH45:AJ45">
    <cfRule type="expression" dxfId="325" priority="22">
      <formula>$AI45=""</formula>
    </cfRule>
  </conditionalFormatting>
  <conditionalFormatting sqref="AH68:AJ68">
    <cfRule type="expression" dxfId="324" priority="21">
      <formula>$AI68=""</formula>
    </cfRule>
  </conditionalFormatting>
  <conditionalFormatting sqref="AH67:AJ67">
    <cfRule type="expression" dxfId="323" priority="20">
      <formula>$AI67=""</formula>
    </cfRule>
  </conditionalFormatting>
  <conditionalFormatting sqref="AH90:AJ90">
    <cfRule type="expression" dxfId="322" priority="19">
      <formula>$AI90=""</formula>
    </cfRule>
  </conditionalFormatting>
  <conditionalFormatting sqref="AH89:AI89">
    <cfRule type="expression" dxfId="321" priority="18">
      <formula>$AI89=""</formula>
    </cfRule>
  </conditionalFormatting>
  <conditionalFormatting sqref="AH111:AI111">
    <cfRule type="expression" dxfId="320" priority="17">
      <formula>$AI111=""</formula>
    </cfRule>
  </conditionalFormatting>
  <conditionalFormatting sqref="AH110:AJ110">
    <cfRule type="expression" dxfId="319" priority="16">
      <formula>$AI110=""</formula>
    </cfRule>
  </conditionalFormatting>
  <conditionalFormatting sqref="AH132:AJ132">
    <cfRule type="expression" dxfId="318" priority="15">
      <formula>$AI132=""</formula>
    </cfRule>
  </conditionalFormatting>
  <conditionalFormatting sqref="AH131:AJ131">
    <cfRule type="expression" dxfId="317" priority="14">
      <formula>$AI131=""</formula>
    </cfRule>
  </conditionalFormatting>
  <conditionalFormatting sqref="AI27:AL27">
    <cfRule type="expression" dxfId="316" priority="13">
      <formula>$C6=""</formula>
    </cfRule>
  </conditionalFormatting>
  <conditionalFormatting sqref="AI49:AL49">
    <cfRule type="expression" dxfId="315" priority="11">
      <formula>$C29=""</formula>
    </cfRule>
  </conditionalFormatting>
  <conditionalFormatting sqref="AI71:AL71">
    <cfRule type="expression" dxfId="314" priority="10">
      <formula>$C51=""</formula>
    </cfRule>
  </conditionalFormatting>
  <conditionalFormatting sqref="AI93:AL93">
    <cfRule type="expression" dxfId="313" priority="9">
      <formula>$C73=""</formula>
    </cfRule>
  </conditionalFormatting>
  <conditionalFormatting sqref="AI114:AL114">
    <cfRule type="expression" dxfId="312" priority="8">
      <formula>$C$95=""</formula>
    </cfRule>
  </conditionalFormatting>
  <conditionalFormatting sqref="AI135:AL135">
    <cfRule type="expression" dxfId="311" priority="7">
      <formula>$C$116=""</formula>
    </cfRule>
  </conditionalFormatting>
  <conditionalFormatting sqref="AH178:AL178">
    <cfRule type="expression" dxfId="310" priority="5">
      <formula>$AH$178=""</formula>
    </cfRule>
  </conditionalFormatting>
  <conditionalFormatting sqref="AK189:AL189">
    <cfRule type="expression" dxfId="309" priority="3">
      <formula>AND(NOT(VALUE(訓練総時間)=訓練時間合計),NOT(VALUE(訓練総時間)=IF(様6_訓練時間合計="",0,様6_訓練時間合計)))</formula>
    </cfRule>
  </conditionalFormatting>
  <conditionalFormatting sqref="AC178:AE178">
    <cfRule type="expression" dxfId="308" priority="2">
      <formula>AND(NOT(VALUE(訓練総時間)=訓練時間合計),NOT(VALUE(訓練総時間)=IF(様6_訓練時間合計="",0,様6_訓練時間合計)))</formula>
    </cfRule>
  </conditionalFormatting>
  <conditionalFormatting sqref="P170:W170">
    <cfRule type="expression" dxfId="307" priority="869">
      <formula>AND(訓練種別コード="001",AI21+AI44+AI66+AI88+#REF!+#REF!&gt;0)</formula>
    </cfRule>
  </conditionalFormatting>
  <conditionalFormatting sqref="C155 F155 C156 F156">
    <cfRule type="containsBlanks" dxfId="306" priority="1">
      <formula>LEN(TRIM(C155))=0</formula>
    </cfRule>
  </conditionalFormatting>
  <dataValidations count="6">
    <dataValidation type="whole" allowBlank="1" showInputMessage="1" showErrorMessage="1" sqref="C69:C71">
      <formula1>0</formula1>
      <formula2>8</formula2>
    </dataValidation>
    <dataValidation imeMode="hiragana" allowBlank="1" showInputMessage="1" showErrorMessage="1" sqref="C97:AG109 C118:AG130 C75:AG87 C53:AG65 C31:AG43 C8:AG20 Z140:AG145"/>
    <dataValidation type="list" allowBlank="1" showInputMessage="1" showErrorMessage="1" sqref="C89:AG89 C45:AG45 C110:AG110 C22:AG22 C67:AG67 C131:AG131">
      <formula1>"○,◎"</formula1>
    </dataValidation>
    <dataValidation imeMode="off" allowBlank="1" showInputMessage="1" showErrorMessage="1" sqref="K140:Q145 L150:Y150 K167:K168 D139:F140 C160:C168 C148 C149:D154 F148:G154 D166 C155:C157 F155:F157 K150:K158 G166 O166 N160:N168 Q160:Q168 R166 D158:F158 F160:F168 S140:Y145"/>
    <dataValidation type="whole" imeMode="off" allowBlank="1" showInputMessage="1" showErrorMessage="1" sqref="C24:AG27 C47:AG49 D69:AG71 C91:AG93 C112:AG114 C133:AG135">
      <formula1>0</formula1>
      <formula2>8</formula2>
    </dataValidation>
    <dataValidation type="list" imeMode="hiragana" allowBlank="1" showInputMessage="1" showErrorMessage="1" sqref="C21:AG21 C44:AG44 C66:AG66 C88:AG88">
      <formula1>"○"</formula1>
    </dataValidation>
  </dataValidations>
  <hyperlinks>
    <hyperlink ref="AJ150" location="様式7の１!B8" display="様式7の１作成へ"/>
    <hyperlink ref="AJ152" location="一覧表!M42" display="一覧表へ戻る"/>
  </hyperlinks>
  <printOptions horizontalCentered="1"/>
  <pageMargins left="0.6692913385826772" right="0.31496062992125984" top="0.35433070866141736" bottom="0.35433070866141736" header="0.11811023622047245" footer="0.11811023622047245"/>
  <pageSetup paperSize="9" scale="57" fitToHeight="0" orientation="portrait" r:id="rId1"/>
  <rowBreaks count="1" manualBreakCount="1">
    <brk id="93" max="32" man="1"/>
  </rowBreaks>
  <drawing r:id="rId2"/>
  <legacyDrawing r:id="rId3"/>
  <mc:AlternateContent xmlns:mc="http://schemas.openxmlformats.org/markup-compatibility/2006">
    <mc:Choice Requires="x14">
      <controls>
        <mc:AlternateContent xmlns:mc="http://schemas.openxmlformats.org/markup-compatibility/2006">
          <mc:Choice Requires="x14">
            <control shapeId="509977" r:id="rId4" name="来所日選択">
              <controlPr defaultSize="0" print="0" autoLine="0" autoPict="0">
                <anchor moveWithCells="1">
                  <from>
                    <xdr:col>4</xdr:col>
                    <xdr:colOff>314325</xdr:colOff>
                    <xdr:row>0</xdr:row>
                    <xdr:rowOff>180975</xdr:rowOff>
                  </from>
                  <to>
                    <xdr:col>8</xdr:col>
                    <xdr:colOff>314325</xdr:colOff>
                    <xdr:row>1</xdr:row>
                    <xdr:rowOff>228600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58" id="{C80B852C-B090-41A2-90DC-DDFF673F0033}">
            <xm:f>AND(OR(様式5実!$L$132="✔",様式5実!$W$132="✔"),COUNTA($C23:$AG23)=0)</xm:f>
            <x14:dxf>
              <fill>
                <patternFill>
                  <bgColor rgb="FFCCFFCC"/>
                </patternFill>
              </fill>
            </x14:dxf>
          </x14:cfRule>
          <x14:cfRule type="expression" priority="102" id="{55A26461-B2E4-49C7-8ADB-4B6A273F7E79}">
            <xm:f>AND(OR(様式5実!$L$132="✔",様式5実!$W$132="✔"),COUNTA($C23:$AG23)&gt;=1)</xm:f>
            <x14:dxf>
              <fill>
                <patternFill>
                  <bgColor theme="0" tint="-4.9989318521683403E-2"/>
                </patternFill>
              </fill>
            </x14:dxf>
          </x14:cfRule>
          <xm:sqref>C23:AG23</xm:sqref>
        </x14:conditionalFormatting>
        <x14:conditionalFormatting xmlns:xm="http://schemas.microsoft.com/office/excel/2006/main">
          <x14:cfRule type="expression" priority="72" id="{CC6C85C5-077F-4E02-B666-24483569D76C}">
            <xm:f>AND(OR(様式5実!$L$132="✔",様式5実!$W$132="✔"),COUNTA($C46:$AG46)=0)</xm:f>
            <x14:dxf>
              <fill>
                <patternFill>
                  <bgColor rgb="FFCCFFCC"/>
                </patternFill>
              </fill>
            </x14:dxf>
          </x14:cfRule>
          <x14:cfRule type="expression" priority="101" id="{8276291C-6502-4734-8576-B741E7E88DF4}">
            <xm:f>AND(OR(様式5実!$L$132="✔",様式5実!$W$132="✔"),COUNTA($C46:$AG46)&gt;=1)</xm:f>
            <x14:dxf>
              <fill>
                <patternFill>
                  <bgColor theme="0" tint="-4.9989318521683403E-2"/>
                </patternFill>
              </fill>
            </x14:dxf>
          </x14:cfRule>
          <xm:sqref>C46:AG46</xm:sqref>
        </x14:conditionalFormatting>
        <x14:conditionalFormatting xmlns:xm="http://schemas.microsoft.com/office/excel/2006/main">
          <x14:cfRule type="expression" priority="71" id="{32374438-A37A-44DC-A1BB-7BA9D525FE93}">
            <xm:f>AND(OR(様式5実!$L$132="✔",様式5実!$W$132="✔"),$A54&lt;&gt;"",COUNTA($C68:$AG68)=0)</xm:f>
            <x14:dxf>
              <fill>
                <patternFill>
                  <bgColor rgb="FFCCFFCC"/>
                </patternFill>
              </fill>
            </x14:dxf>
          </x14:cfRule>
          <x14:cfRule type="expression" priority="103" id="{E48738BF-A495-44A3-AC20-C1D589C22DBB}">
            <xm:f>AND(OR(様式5実!$L$132="✔",様式5実!$W$132="✔"),COUNTA($C68:$AG68)&gt;=1)</xm:f>
            <x14:dxf>
              <fill>
                <patternFill>
                  <bgColor theme="0" tint="-4.9989318521683403E-2"/>
                </patternFill>
              </fill>
            </x14:dxf>
          </x14:cfRule>
          <xm:sqref>C68:AG68</xm:sqref>
        </x14:conditionalFormatting>
        <x14:conditionalFormatting xmlns:xm="http://schemas.microsoft.com/office/excel/2006/main">
          <x14:cfRule type="expression" priority="70" id="{46CEE199-9745-482F-A39F-4D4C6AC803EC}">
            <xm:f>AND(OR(様式5実!$L$132="✔",様式5実!$W$132="✔"),$A76&lt;&gt;"",COUNTA($C90:$AG90)=0)</xm:f>
            <x14:dxf>
              <fill>
                <patternFill>
                  <bgColor rgb="FFCCFFCC"/>
                </patternFill>
              </fill>
            </x14:dxf>
          </x14:cfRule>
          <x14:cfRule type="expression" priority="104" id="{80911ED7-7BCB-44AF-8592-CCD7F498A63A}">
            <xm:f>AND(OR(様式5実!$L$132="✔",様式5実!$W$132="✔"),COUNTA($C90:$AG90)&gt;=1)</xm:f>
            <x14:dxf>
              <fill>
                <patternFill>
                  <bgColor theme="0" tint="-4.9989318521683403E-2"/>
                </patternFill>
              </fill>
            </x14:dxf>
          </x14:cfRule>
          <xm:sqref>C90:AG90</xm:sqref>
        </x14:conditionalFormatting>
        <x14:conditionalFormatting xmlns:xm="http://schemas.microsoft.com/office/excel/2006/main">
          <x14:cfRule type="expression" priority="819" id="{C6D3F285-6F97-4186-B2F0-757B770EE8E4}">
            <xm:f>+機構処理!AA$32=1</xm:f>
            <x14:dxf>
              <fill>
                <patternFill>
                  <bgColor rgb="FFFFC7CE"/>
                </patternFill>
              </fill>
            </x14:dxf>
          </x14:cfRule>
          <xm:sqref>C47:AG49</xm:sqref>
        </x14:conditionalFormatting>
        <x14:conditionalFormatting xmlns:xm="http://schemas.microsoft.com/office/excel/2006/main">
          <x14:cfRule type="expression" priority="820" id="{CB3C5E05-0FCE-49B2-8313-F494B5CA7225}">
            <xm:f>+機構処理!AA$38=1</xm:f>
            <x14:dxf>
              <fill>
                <patternFill>
                  <bgColor rgb="FFFFC7CE"/>
                </patternFill>
              </fill>
            </x14:dxf>
          </x14:cfRule>
          <xm:sqref>C69:AG71</xm:sqref>
        </x14:conditionalFormatting>
        <x14:conditionalFormatting xmlns:xm="http://schemas.microsoft.com/office/excel/2006/main">
          <x14:cfRule type="expression" priority="821" id="{61861185-5A26-44BB-9AC0-19E3B0FE0A9C}">
            <xm:f>+機構処理!AA$44=1</xm:f>
            <x14:dxf>
              <fill>
                <patternFill>
                  <bgColor rgb="FFFFC7CE"/>
                </patternFill>
              </fill>
            </x14:dxf>
          </x14:cfRule>
          <xm:sqref>C91:AG93</xm:sqref>
        </x14:conditionalFormatting>
        <x14:conditionalFormatting xmlns:xm="http://schemas.microsoft.com/office/excel/2006/main">
          <x14:cfRule type="expression" priority="822" id="{E55D0CF6-0E4E-4C0A-8E1E-BB454C01A79B}">
            <xm:f>+機構処理!AA$50=1</xm:f>
            <x14:dxf>
              <fill>
                <patternFill>
                  <bgColor rgb="FFFFC7CE"/>
                </patternFill>
              </fill>
            </x14:dxf>
          </x14:cfRule>
          <xm:sqref>C112:AG114</xm:sqref>
        </x14:conditionalFormatting>
        <x14:conditionalFormatting xmlns:xm="http://schemas.microsoft.com/office/excel/2006/main">
          <x14:cfRule type="expression" priority="823" id="{3DF63397-ED25-4147-86E2-3A2A33064ABD}">
            <xm:f>+機構処理!AA$56=1</xm:f>
            <x14:dxf>
              <fill>
                <patternFill>
                  <bgColor rgb="FFFFC7CE"/>
                </patternFill>
              </fill>
            </x14:dxf>
          </x14:cfRule>
          <xm:sqref>C133:AG135</xm:sqref>
        </x14:conditionalFormatting>
        <x14:conditionalFormatting xmlns:xm="http://schemas.microsoft.com/office/excel/2006/main">
          <x14:cfRule type="expression" priority="6" id="{0778B25E-735C-4D00-A884-3ABE0E435290}">
            <xm:f>様式1!$E$20=""</xm:f>
            <x14:dxf>
              <fill>
                <patternFill>
                  <bgColor theme="0" tint="-0.24994659260841701"/>
                </patternFill>
              </fill>
            </x14:dxf>
          </x14:cfRule>
          <xm:sqref>AI139:AL139</xm:sqref>
        </x14:conditionalFormatting>
        <x14:conditionalFormatting xmlns:xm="http://schemas.microsoft.com/office/excel/2006/main">
          <x14:cfRule type="expression" priority="870" id="{A2A2A9F6-2D9B-4979-ACCB-05A62F9B3DF5}">
            <xm:f>AND(OR(様式5実!$L$132="✔",様式5実!$W$132="✔"),$A98&lt;&gt;"",COUNTA($C111:$AG111)=0)</xm:f>
            <x14:dxf>
              <fill>
                <patternFill>
                  <bgColor rgb="FFCCFFCC"/>
                </patternFill>
              </fill>
            </x14:dxf>
          </x14:cfRule>
          <x14:cfRule type="expression" priority="871" id="{CD32C6CA-B0A2-4235-86CD-644D9253D982}">
            <xm:f>AND(OR(様式5実!$L$132="✔",様式5実!$W$132="✔"),COUNTA($C111:$AG111)&gt;=1)</xm:f>
            <x14:dxf>
              <fill>
                <patternFill>
                  <bgColor theme="0" tint="-4.9989318521683403E-2"/>
                </patternFill>
              </fill>
            </x14:dxf>
          </x14:cfRule>
          <xm:sqref>C111:AG111 C132:AG132</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INDIRECT(機構処理!$S$27)</xm:f>
          </x14:formula1>
          <xm:sqref>C132:AG132 C111:AG111 C90:AG90 C68:AG68 C46:AG46 C23:AG23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P298"/>
  <sheetViews>
    <sheetView zoomScale="80" zoomScaleNormal="80" zoomScaleSheetLayoutView="75" zoomScalePageLayoutView="75" workbookViewId="0">
      <selection activeCell="B8" sqref="B8:C21"/>
    </sheetView>
  </sheetViews>
  <sheetFormatPr defaultColWidth="9" defaultRowHeight="14.25"/>
  <cols>
    <col min="1" max="1" width="6.625" style="878" customWidth="1"/>
    <col min="2" max="3" width="12.625" style="878" customWidth="1"/>
    <col min="4" max="4" width="9.125" style="878" customWidth="1"/>
    <col min="5" max="6" width="31.625" style="878" customWidth="1"/>
    <col min="7" max="7" width="8" style="878" customWidth="1"/>
    <col min="8" max="8" width="4.375" style="878" customWidth="1"/>
    <col min="9" max="9" width="20.75" style="878" customWidth="1"/>
    <col min="10" max="10" width="8" style="878" customWidth="1"/>
    <col min="11" max="11" width="24.75" style="878" bestFit="1" customWidth="1"/>
    <col min="12" max="12" width="1.625" style="878" customWidth="1"/>
    <col min="13" max="13" width="4.125" style="106" customWidth="1"/>
    <col min="14" max="14" width="3.625" style="106" customWidth="1"/>
    <col min="15" max="15" width="18.625" style="878" customWidth="1"/>
    <col min="16" max="16" width="38.625" style="878" customWidth="1"/>
    <col min="17" max="17" width="3.625" style="878" customWidth="1"/>
    <col min="18" max="16384" width="9" style="878"/>
  </cols>
  <sheetData>
    <row r="1" spans="1:16" ht="21">
      <c r="B1" s="343"/>
      <c r="C1" s="343"/>
      <c r="D1" s="343"/>
      <c r="E1" s="343"/>
      <c r="F1" s="343"/>
      <c r="G1" s="310"/>
      <c r="H1" s="310"/>
      <c r="I1" s="310"/>
      <c r="K1" s="860" t="s">
        <v>868</v>
      </c>
      <c r="L1" s="2992"/>
      <c r="M1" s="902"/>
      <c r="N1" s="902"/>
      <c r="O1" s="549"/>
      <c r="P1" s="549"/>
    </row>
    <row r="2" spans="1:16" ht="21">
      <c r="A2" s="4276" t="s">
        <v>869</v>
      </c>
      <c r="B2" s="4276"/>
      <c r="C2" s="4276"/>
      <c r="D2" s="4276"/>
      <c r="E2" s="4276"/>
      <c r="F2" s="4276"/>
      <c r="G2" s="4276"/>
      <c r="H2" s="4276"/>
      <c r="I2" s="4276"/>
      <c r="J2" s="4276"/>
      <c r="K2" s="4276"/>
      <c r="L2" s="2993"/>
      <c r="M2" s="902"/>
      <c r="N2" s="902"/>
      <c r="O2" s="549"/>
      <c r="P2" s="549"/>
    </row>
    <row r="3" spans="1:16" ht="20.45" customHeight="1">
      <c r="F3" s="344"/>
      <c r="G3" s="344"/>
      <c r="H3" s="484"/>
      <c r="I3" s="4277"/>
      <c r="J3" s="4277"/>
      <c r="K3" s="4277"/>
      <c r="L3" s="2994"/>
      <c r="M3" s="902"/>
      <c r="N3" s="902"/>
      <c r="O3" s="549"/>
      <c r="P3" s="549"/>
    </row>
    <row r="4" spans="1:16" ht="30.95" customHeight="1">
      <c r="A4" s="318"/>
      <c r="B4" s="345" t="s">
        <v>219</v>
      </c>
      <c r="C4" s="4278" t="str">
        <f>実施機関名</f>
        <v/>
      </c>
      <c r="D4" s="4278"/>
      <c r="E4" s="4278"/>
      <c r="F4" s="345" t="s">
        <v>268</v>
      </c>
      <c r="G4" s="4278" t="str">
        <f>訓練科名</f>
        <v/>
      </c>
      <c r="H4" s="4278"/>
      <c r="I4" s="4278"/>
      <c r="J4" s="4296"/>
      <c r="K4" s="4296"/>
      <c r="L4" s="2995"/>
      <c r="M4" s="902"/>
      <c r="N4" s="902"/>
      <c r="O4" s="549"/>
      <c r="P4" s="549"/>
    </row>
    <row r="5" spans="1:16" ht="12.95" customHeight="1" thickBot="1">
      <c r="B5" s="346"/>
      <c r="C5" s="346"/>
      <c r="D5" s="346"/>
      <c r="E5" s="346"/>
      <c r="F5" s="346"/>
      <c r="G5" s="346"/>
      <c r="H5" s="346"/>
      <c r="I5" s="346"/>
      <c r="L5" s="549"/>
      <c r="M5" s="902"/>
      <c r="N5" s="902"/>
      <c r="O5" s="549"/>
      <c r="P5" s="549"/>
    </row>
    <row r="6" spans="1:16" ht="22.5" customHeight="1">
      <c r="A6" s="4279" t="s">
        <v>269</v>
      </c>
      <c r="B6" s="4281" t="s">
        <v>270</v>
      </c>
      <c r="C6" s="4282"/>
      <c r="D6" s="4285" t="s">
        <v>209</v>
      </c>
      <c r="E6" s="4292" t="s">
        <v>271</v>
      </c>
      <c r="F6" s="4293"/>
      <c r="G6" s="4287" t="s">
        <v>272</v>
      </c>
      <c r="H6" s="4288" t="s">
        <v>881</v>
      </c>
      <c r="I6" s="4289"/>
      <c r="J6" s="4290" t="s">
        <v>273</v>
      </c>
      <c r="K6" s="662" t="s">
        <v>807</v>
      </c>
      <c r="L6" s="2996"/>
      <c r="M6" s="902"/>
      <c r="N6" s="902"/>
      <c r="O6" s="549"/>
      <c r="P6" s="549"/>
    </row>
    <row r="7" spans="1:16" ht="21.75" customHeight="1">
      <c r="A7" s="4280"/>
      <c r="B7" s="4283"/>
      <c r="C7" s="4284"/>
      <c r="D7" s="4286"/>
      <c r="E7" s="4294"/>
      <c r="F7" s="4295"/>
      <c r="G7" s="3589"/>
      <c r="H7" s="3609"/>
      <c r="I7" s="3610"/>
      <c r="J7" s="4291"/>
      <c r="K7" s="663" t="s">
        <v>808</v>
      </c>
      <c r="L7" s="2996"/>
      <c r="M7" s="902"/>
      <c r="N7" s="902"/>
      <c r="O7" s="549"/>
      <c r="P7" s="549"/>
    </row>
    <row r="8" spans="1:16" ht="12.95" customHeight="1">
      <c r="A8" s="4238">
        <v>1</v>
      </c>
      <c r="B8" s="4241"/>
      <c r="C8" s="4242"/>
      <c r="D8" s="4247"/>
      <c r="E8" s="1187"/>
      <c r="F8" s="1179"/>
      <c r="G8" s="4258"/>
      <c r="H8" s="4258"/>
      <c r="I8" s="4268" t="s">
        <v>866</v>
      </c>
      <c r="J8" s="4260"/>
      <c r="K8" s="4250"/>
      <c r="L8" s="2997"/>
      <c r="M8" s="2987">
        <v>1</v>
      </c>
      <c r="N8" s="902"/>
      <c r="O8" s="549"/>
      <c r="P8" s="549"/>
    </row>
    <row r="9" spans="1:16" ht="12.95" customHeight="1">
      <c r="A9" s="4238"/>
      <c r="B9" s="4243"/>
      <c r="C9" s="4244"/>
      <c r="D9" s="4248"/>
      <c r="E9" s="1185"/>
      <c r="F9" s="1180"/>
      <c r="G9" s="4255"/>
      <c r="H9" s="4255"/>
      <c r="I9" s="4257"/>
      <c r="J9" s="4261"/>
      <c r="K9" s="4251"/>
      <c r="L9" s="2997"/>
      <c r="M9" s="2989">
        <v>2</v>
      </c>
      <c r="N9" s="3015" t="s">
        <v>1055</v>
      </c>
      <c r="O9" s="549"/>
      <c r="P9" s="549"/>
    </row>
    <row r="10" spans="1:16" ht="12.95" hidden="1" customHeight="1">
      <c r="A10" s="4238"/>
      <c r="B10" s="4243"/>
      <c r="C10" s="4244"/>
      <c r="D10" s="4248"/>
      <c r="E10" s="1185"/>
      <c r="F10" s="1180"/>
      <c r="G10" s="4255"/>
      <c r="H10" s="4255"/>
      <c r="I10" s="4257"/>
      <c r="J10" s="4261"/>
      <c r="K10" s="4251"/>
      <c r="L10" s="2997"/>
      <c r="M10" s="2988">
        <v>3</v>
      </c>
      <c r="N10" s="2559"/>
      <c r="O10" s="549"/>
      <c r="P10" s="549"/>
    </row>
    <row r="11" spans="1:16" ht="12.95" hidden="1" customHeight="1">
      <c r="A11" s="4238"/>
      <c r="B11" s="4243"/>
      <c r="C11" s="4244"/>
      <c r="D11" s="4248"/>
      <c r="E11" s="1185"/>
      <c r="F11" s="1180"/>
      <c r="G11" s="4255"/>
      <c r="H11" s="4255"/>
      <c r="I11" s="4257"/>
      <c r="J11" s="4261"/>
      <c r="K11" s="4252"/>
      <c r="L11" s="2998"/>
      <c r="M11" s="2988">
        <v>4</v>
      </c>
      <c r="N11" s="902"/>
      <c r="O11" s="549"/>
      <c r="P11" s="549"/>
    </row>
    <row r="12" spans="1:16" ht="12.95" customHeight="1">
      <c r="A12" s="4238"/>
      <c r="B12" s="4243"/>
      <c r="C12" s="4244"/>
      <c r="D12" s="4248"/>
      <c r="E12" s="1185"/>
      <c r="F12" s="1180"/>
      <c r="G12" s="4255"/>
      <c r="H12" s="4256"/>
      <c r="I12" s="4269"/>
      <c r="J12" s="4261"/>
      <c r="K12" s="4252"/>
      <c r="L12" s="2998"/>
      <c r="M12" s="2989">
        <v>5</v>
      </c>
      <c r="N12" s="3015" t="s">
        <v>1056</v>
      </c>
      <c r="O12" s="549"/>
      <c r="P12" s="549"/>
    </row>
    <row r="13" spans="1:16" ht="12.95" customHeight="1">
      <c r="A13" s="4238"/>
      <c r="B13" s="4243"/>
      <c r="C13" s="4244"/>
      <c r="D13" s="4248"/>
      <c r="E13" s="1185"/>
      <c r="F13" s="1180"/>
      <c r="G13" s="4255"/>
      <c r="H13" s="4255"/>
      <c r="I13" s="4257" t="s">
        <v>867</v>
      </c>
      <c r="J13" s="4261"/>
      <c r="K13" s="4252"/>
      <c r="L13" s="2998"/>
      <c r="M13" s="2987">
        <v>6</v>
      </c>
      <c r="N13" s="902"/>
      <c r="O13" s="549"/>
      <c r="P13" s="549"/>
    </row>
    <row r="14" spans="1:16" ht="12.95" customHeight="1">
      <c r="A14" s="4238"/>
      <c r="B14" s="4243"/>
      <c r="C14" s="4244"/>
      <c r="D14" s="4248"/>
      <c r="E14" s="1185"/>
      <c r="F14" s="1180"/>
      <c r="G14" s="4255"/>
      <c r="H14" s="4255"/>
      <c r="I14" s="4257"/>
      <c r="J14" s="4261"/>
      <c r="K14" s="4253"/>
      <c r="L14" s="2998"/>
      <c r="M14" s="2987">
        <v>7</v>
      </c>
      <c r="N14" s="902"/>
      <c r="O14" s="549"/>
      <c r="P14" s="549"/>
    </row>
    <row r="15" spans="1:16" ht="12.95" customHeight="1">
      <c r="A15" s="4238"/>
      <c r="B15" s="4243"/>
      <c r="C15" s="4244"/>
      <c r="D15" s="4248"/>
      <c r="E15" s="1185"/>
      <c r="F15" s="1180"/>
      <c r="G15" s="4255"/>
      <c r="H15" s="4255"/>
      <c r="I15" s="4257"/>
      <c r="J15" s="4261"/>
      <c r="K15" s="4235"/>
      <c r="L15" s="2999"/>
      <c r="M15" s="2989">
        <v>8</v>
      </c>
      <c r="N15" s="3015" t="s">
        <v>1055</v>
      </c>
      <c r="O15" s="549"/>
      <c r="P15" s="549"/>
    </row>
    <row r="16" spans="1:16" ht="12.95" hidden="1" customHeight="1">
      <c r="A16" s="4238"/>
      <c r="B16" s="4243"/>
      <c r="C16" s="4244"/>
      <c r="D16" s="4248"/>
      <c r="E16" s="1185"/>
      <c r="F16" s="1180"/>
      <c r="G16" s="4255"/>
      <c r="H16" s="4255"/>
      <c r="I16" s="4257"/>
      <c r="J16" s="4261"/>
      <c r="K16" s="4274"/>
      <c r="L16" s="3000"/>
      <c r="M16" s="2988">
        <v>9</v>
      </c>
      <c r="N16" s="902"/>
      <c r="O16" s="549"/>
      <c r="P16" s="549"/>
    </row>
    <row r="17" spans="1:16" ht="12.95" hidden="1" customHeight="1">
      <c r="A17" s="4238"/>
      <c r="B17" s="4243"/>
      <c r="C17" s="4244"/>
      <c r="D17" s="4248"/>
      <c r="E17" s="1185"/>
      <c r="F17" s="1180"/>
      <c r="G17" s="4255"/>
      <c r="H17" s="4256"/>
      <c r="I17" s="4257"/>
      <c r="J17" s="4261"/>
      <c r="K17" s="4274"/>
      <c r="L17" s="3000"/>
      <c r="M17" s="2988">
        <v>10</v>
      </c>
      <c r="N17" s="902"/>
      <c r="O17" s="549"/>
      <c r="P17" s="549"/>
    </row>
    <row r="18" spans="1:16" ht="12.95" customHeight="1">
      <c r="A18" s="4238"/>
      <c r="B18" s="4243"/>
      <c r="C18" s="4244"/>
      <c r="D18" s="4248"/>
      <c r="E18" s="1185"/>
      <c r="F18" s="1180"/>
      <c r="G18" s="4255"/>
      <c r="H18" s="4254"/>
      <c r="I18" s="4266" t="s">
        <v>882</v>
      </c>
      <c r="J18" s="4261"/>
      <c r="K18" s="4274"/>
      <c r="L18" s="3000"/>
      <c r="M18" s="2989">
        <v>11</v>
      </c>
      <c r="N18" s="902"/>
      <c r="O18" s="549"/>
      <c r="P18" s="549"/>
    </row>
    <row r="19" spans="1:16" ht="12.95" hidden="1" customHeight="1">
      <c r="A19" s="4238"/>
      <c r="B19" s="4243"/>
      <c r="C19" s="4244"/>
      <c r="D19" s="4248"/>
      <c r="E19" s="1185"/>
      <c r="F19" s="1180"/>
      <c r="G19" s="4255"/>
      <c r="H19" s="4255"/>
      <c r="I19" s="4257"/>
      <c r="J19" s="4261"/>
      <c r="K19" s="4274"/>
      <c r="L19" s="3000"/>
      <c r="M19" s="2988">
        <v>12</v>
      </c>
      <c r="N19" s="902"/>
      <c r="O19" s="549"/>
      <c r="P19" s="549"/>
    </row>
    <row r="20" spans="1:16" ht="12.95" customHeight="1">
      <c r="A20" s="4238"/>
      <c r="B20" s="4243"/>
      <c r="C20" s="4244"/>
      <c r="D20" s="4248"/>
      <c r="E20" s="1185"/>
      <c r="F20" s="1180"/>
      <c r="G20" s="4255"/>
      <c r="H20" s="4255"/>
      <c r="I20" s="4257"/>
      <c r="J20" s="4261"/>
      <c r="K20" s="4274"/>
      <c r="L20" s="3000"/>
      <c r="M20" s="2989">
        <v>13</v>
      </c>
      <c r="N20" s="3015" t="s">
        <v>1056</v>
      </c>
      <c r="O20" s="549"/>
      <c r="P20" s="549"/>
    </row>
    <row r="21" spans="1:16" ht="12.95" customHeight="1">
      <c r="A21" s="4238"/>
      <c r="B21" s="4263"/>
      <c r="C21" s="4264"/>
      <c r="D21" s="4265"/>
      <c r="E21" s="1188"/>
      <c r="F21" s="1181"/>
      <c r="G21" s="4270"/>
      <c r="H21" s="4270"/>
      <c r="I21" s="4273"/>
      <c r="J21" s="4272"/>
      <c r="K21" s="4275"/>
      <c r="L21" s="3000"/>
      <c r="M21" s="2987">
        <v>14</v>
      </c>
      <c r="N21" s="902"/>
      <c r="O21" s="549"/>
      <c r="P21" s="549"/>
    </row>
    <row r="22" spans="1:16" ht="12.95" customHeight="1">
      <c r="A22" s="4239">
        <v>2</v>
      </c>
      <c r="B22" s="4241"/>
      <c r="C22" s="4242"/>
      <c r="D22" s="4247"/>
      <c r="E22" s="1187"/>
      <c r="F22" s="1179"/>
      <c r="G22" s="4258"/>
      <c r="H22" s="4258"/>
      <c r="I22" s="4268" t="s">
        <v>866</v>
      </c>
      <c r="J22" s="4260"/>
      <c r="K22" s="4250"/>
      <c r="L22" s="2997"/>
      <c r="M22" s="2987">
        <v>1</v>
      </c>
      <c r="N22" s="902"/>
      <c r="O22" s="549"/>
      <c r="P22" s="549"/>
    </row>
    <row r="23" spans="1:16" ht="12.95" customHeight="1">
      <c r="A23" s="4316"/>
      <c r="B23" s="4243"/>
      <c r="C23" s="4244"/>
      <c r="D23" s="4248"/>
      <c r="E23" s="1185"/>
      <c r="F23" s="1180"/>
      <c r="G23" s="4255"/>
      <c r="H23" s="4255"/>
      <c r="I23" s="4257"/>
      <c r="J23" s="4261"/>
      <c r="K23" s="4251"/>
      <c r="L23" s="2997"/>
      <c r="M23" s="2989">
        <v>2</v>
      </c>
      <c r="N23" s="3015" t="s">
        <v>1055</v>
      </c>
      <c r="O23" s="549"/>
      <c r="P23" s="549"/>
    </row>
    <row r="24" spans="1:16" ht="12.95" hidden="1" customHeight="1">
      <c r="A24" s="4316"/>
      <c r="B24" s="4243"/>
      <c r="C24" s="4244"/>
      <c r="D24" s="4248"/>
      <c r="E24" s="1185"/>
      <c r="F24" s="1180"/>
      <c r="G24" s="4255"/>
      <c r="H24" s="4255"/>
      <c r="I24" s="4257"/>
      <c r="J24" s="4261"/>
      <c r="K24" s="4251"/>
      <c r="L24" s="2997"/>
      <c r="M24" s="2988">
        <v>3</v>
      </c>
      <c r="N24" s="2559"/>
      <c r="O24" s="549"/>
      <c r="P24" s="549"/>
    </row>
    <row r="25" spans="1:16" ht="12.95" hidden="1" customHeight="1">
      <c r="A25" s="4316"/>
      <c r="B25" s="4243"/>
      <c r="C25" s="4244"/>
      <c r="D25" s="4248"/>
      <c r="E25" s="1185"/>
      <c r="F25" s="1180"/>
      <c r="G25" s="4255"/>
      <c r="H25" s="4255"/>
      <c r="I25" s="4257"/>
      <c r="J25" s="4261"/>
      <c r="K25" s="4252"/>
      <c r="L25" s="2998"/>
      <c r="M25" s="2988">
        <v>4</v>
      </c>
      <c r="N25" s="902"/>
      <c r="O25" s="549"/>
      <c r="P25" s="549"/>
    </row>
    <row r="26" spans="1:16" ht="12.95" customHeight="1">
      <c r="A26" s="4316"/>
      <c r="B26" s="4243"/>
      <c r="C26" s="4244"/>
      <c r="D26" s="4248"/>
      <c r="E26" s="1185"/>
      <c r="F26" s="1180"/>
      <c r="G26" s="4255"/>
      <c r="H26" s="4256"/>
      <c r="I26" s="4269"/>
      <c r="J26" s="4261"/>
      <c r="K26" s="4252"/>
      <c r="L26" s="2998"/>
      <c r="M26" s="2989">
        <v>5</v>
      </c>
      <c r="N26" s="3015" t="s">
        <v>1056</v>
      </c>
      <c r="O26" s="549"/>
      <c r="P26" s="549"/>
    </row>
    <row r="27" spans="1:16" ht="12.95" customHeight="1">
      <c r="A27" s="4316"/>
      <c r="B27" s="4243"/>
      <c r="C27" s="4244"/>
      <c r="D27" s="4248"/>
      <c r="E27" s="1185"/>
      <c r="F27" s="1180"/>
      <c r="G27" s="4255"/>
      <c r="H27" s="4254"/>
      <c r="I27" s="4266" t="s">
        <v>867</v>
      </c>
      <c r="J27" s="4261"/>
      <c r="K27" s="4252"/>
      <c r="L27" s="2998"/>
      <c r="M27" s="2987">
        <v>6</v>
      </c>
      <c r="N27" s="902"/>
      <c r="O27" s="549"/>
      <c r="P27" s="549"/>
    </row>
    <row r="28" spans="1:16" ht="12.95" customHeight="1">
      <c r="A28" s="4316"/>
      <c r="B28" s="4243"/>
      <c r="C28" s="4244"/>
      <c r="D28" s="4248"/>
      <c r="E28" s="1185"/>
      <c r="F28" s="1180"/>
      <c r="G28" s="4255"/>
      <c r="H28" s="4255"/>
      <c r="I28" s="4257"/>
      <c r="J28" s="4261"/>
      <c r="K28" s="4253"/>
      <c r="L28" s="2998"/>
      <c r="M28" s="2987">
        <v>7</v>
      </c>
      <c r="N28" s="902"/>
      <c r="O28" s="549"/>
      <c r="P28" s="549"/>
    </row>
    <row r="29" spans="1:16" ht="12.95" customHeight="1">
      <c r="A29" s="4316"/>
      <c r="B29" s="4243"/>
      <c r="C29" s="4244"/>
      <c r="D29" s="4248"/>
      <c r="E29" s="1185"/>
      <c r="F29" s="1180"/>
      <c r="G29" s="4255"/>
      <c r="H29" s="4255"/>
      <c r="I29" s="4257"/>
      <c r="J29" s="4261"/>
      <c r="K29" s="4235"/>
      <c r="L29" s="2999"/>
      <c r="M29" s="2989">
        <v>8</v>
      </c>
      <c r="N29" s="3015" t="s">
        <v>1055</v>
      </c>
      <c r="O29" s="549"/>
      <c r="P29" s="549"/>
    </row>
    <row r="30" spans="1:16" ht="12.95" hidden="1" customHeight="1">
      <c r="A30" s="4316"/>
      <c r="B30" s="4243"/>
      <c r="C30" s="4244"/>
      <c r="D30" s="4248"/>
      <c r="E30" s="1185"/>
      <c r="F30" s="1180"/>
      <c r="G30" s="4255"/>
      <c r="H30" s="4255"/>
      <c r="I30" s="4257"/>
      <c r="J30" s="4261"/>
      <c r="K30" s="4236"/>
      <c r="L30" s="3001"/>
      <c r="M30" s="2988">
        <v>9</v>
      </c>
      <c r="N30" s="902"/>
      <c r="O30" s="549"/>
      <c r="P30" s="549"/>
    </row>
    <row r="31" spans="1:16" ht="12.95" hidden="1" customHeight="1">
      <c r="A31" s="4316"/>
      <c r="B31" s="4243"/>
      <c r="C31" s="4244"/>
      <c r="D31" s="4248"/>
      <c r="E31" s="1185"/>
      <c r="F31" s="1180"/>
      <c r="G31" s="4255"/>
      <c r="H31" s="4256"/>
      <c r="I31" s="4269"/>
      <c r="J31" s="4261"/>
      <c r="K31" s="4236"/>
      <c r="L31" s="3001"/>
      <c r="M31" s="2988">
        <v>10</v>
      </c>
      <c r="N31" s="902"/>
      <c r="O31" s="549"/>
      <c r="P31" s="549"/>
    </row>
    <row r="32" spans="1:16" ht="12.95" customHeight="1">
      <c r="A32" s="4316"/>
      <c r="B32" s="4243"/>
      <c r="C32" s="4244"/>
      <c r="D32" s="4248"/>
      <c r="E32" s="1185"/>
      <c r="F32" s="1180"/>
      <c r="G32" s="4255"/>
      <c r="H32" s="4254"/>
      <c r="I32" s="4266" t="s">
        <v>572</v>
      </c>
      <c r="J32" s="4261"/>
      <c r="K32" s="4236"/>
      <c r="L32" s="3001"/>
      <c r="M32" s="2989">
        <v>11</v>
      </c>
      <c r="N32" s="902"/>
      <c r="O32" s="549"/>
      <c r="P32" s="549"/>
    </row>
    <row r="33" spans="1:16" ht="12.95" hidden="1" customHeight="1">
      <c r="A33" s="4316"/>
      <c r="B33" s="4243"/>
      <c r="C33" s="4244"/>
      <c r="D33" s="4248"/>
      <c r="E33" s="1185"/>
      <c r="F33" s="1180"/>
      <c r="G33" s="4255"/>
      <c r="H33" s="4255"/>
      <c r="I33" s="4257"/>
      <c r="J33" s="4261"/>
      <c r="K33" s="4236"/>
      <c r="L33" s="3001"/>
      <c r="M33" s="2988">
        <v>12</v>
      </c>
      <c r="N33" s="902"/>
      <c r="O33" s="549"/>
      <c r="P33" s="549"/>
    </row>
    <row r="34" spans="1:16" ht="12.95" customHeight="1">
      <c r="A34" s="4316"/>
      <c r="B34" s="4243"/>
      <c r="C34" s="4244"/>
      <c r="D34" s="4248"/>
      <c r="E34" s="1185"/>
      <c r="F34" s="1180"/>
      <c r="G34" s="4255"/>
      <c r="H34" s="4255"/>
      <c r="I34" s="4257"/>
      <c r="J34" s="4261"/>
      <c r="K34" s="4236"/>
      <c r="L34" s="3001"/>
      <c r="M34" s="2989">
        <v>13</v>
      </c>
      <c r="N34" s="3015" t="s">
        <v>1056</v>
      </c>
      <c r="O34" s="549"/>
      <c r="P34" s="549"/>
    </row>
    <row r="35" spans="1:16" ht="12.95" customHeight="1">
      <c r="A35" s="4317"/>
      <c r="B35" s="4263"/>
      <c r="C35" s="4264"/>
      <c r="D35" s="4265"/>
      <c r="E35" s="1188"/>
      <c r="F35" s="1181"/>
      <c r="G35" s="4270"/>
      <c r="H35" s="4270"/>
      <c r="I35" s="4273"/>
      <c r="J35" s="4272"/>
      <c r="K35" s="4271"/>
      <c r="L35" s="3001"/>
      <c r="M35" s="2987">
        <v>14</v>
      </c>
      <c r="N35" s="902"/>
      <c r="O35" s="549"/>
      <c r="P35" s="549"/>
    </row>
    <row r="36" spans="1:16" ht="12.95" customHeight="1">
      <c r="A36" s="4238">
        <v>3</v>
      </c>
      <c r="B36" s="4241"/>
      <c r="C36" s="4242"/>
      <c r="D36" s="4247"/>
      <c r="E36" s="1187"/>
      <c r="F36" s="1179"/>
      <c r="G36" s="4258"/>
      <c r="H36" s="4258"/>
      <c r="I36" s="4268" t="s">
        <v>866</v>
      </c>
      <c r="J36" s="4260"/>
      <c r="K36" s="4250"/>
      <c r="L36" s="2997"/>
      <c r="M36" s="2987">
        <v>1</v>
      </c>
      <c r="N36" s="902"/>
      <c r="O36" s="549"/>
      <c r="P36" s="549"/>
    </row>
    <row r="37" spans="1:16" ht="12.95" customHeight="1">
      <c r="A37" s="4238"/>
      <c r="B37" s="4243"/>
      <c r="C37" s="4244"/>
      <c r="D37" s="4248"/>
      <c r="E37" s="1185"/>
      <c r="F37" s="1180"/>
      <c r="G37" s="4255"/>
      <c r="H37" s="4255"/>
      <c r="I37" s="4257"/>
      <c r="J37" s="4261"/>
      <c r="K37" s="4251"/>
      <c r="L37" s="2997"/>
      <c r="M37" s="2989">
        <v>2</v>
      </c>
      <c r="N37" s="3015" t="s">
        <v>1055</v>
      </c>
      <c r="O37" s="549"/>
      <c r="P37" s="549"/>
    </row>
    <row r="38" spans="1:16" ht="12.95" hidden="1" customHeight="1">
      <c r="A38" s="4238"/>
      <c r="B38" s="4243"/>
      <c r="C38" s="4244"/>
      <c r="D38" s="4248"/>
      <c r="E38" s="1185"/>
      <c r="F38" s="1180"/>
      <c r="G38" s="4255"/>
      <c r="H38" s="4255"/>
      <c r="I38" s="4257"/>
      <c r="J38" s="4261"/>
      <c r="K38" s="4251"/>
      <c r="L38" s="2997"/>
      <c r="M38" s="2990">
        <v>3</v>
      </c>
      <c r="N38" s="2559"/>
      <c r="O38" s="549"/>
      <c r="P38" s="549"/>
    </row>
    <row r="39" spans="1:16" ht="12.95" hidden="1" customHeight="1">
      <c r="A39" s="4238"/>
      <c r="B39" s="4243"/>
      <c r="C39" s="4244"/>
      <c r="D39" s="4248"/>
      <c r="E39" s="1185"/>
      <c r="F39" s="1180"/>
      <c r="G39" s="4255"/>
      <c r="H39" s="4255"/>
      <c r="I39" s="4257"/>
      <c r="J39" s="4261"/>
      <c r="K39" s="4252"/>
      <c r="L39" s="2998"/>
      <c r="M39" s="2990">
        <v>4</v>
      </c>
      <c r="N39" s="902"/>
      <c r="O39" s="549"/>
      <c r="P39" s="549"/>
    </row>
    <row r="40" spans="1:16" ht="12.95" customHeight="1">
      <c r="A40" s="4238"/>
      <c r="B40" s="4243"/>
      <c r="C40" s="4244"/>
      <c r="D40" s="4248"/>
      <c r="E40" s="1185"/>
      <c r="F40" s="1180"/>
      <c r="G40" s="4255"/>
      <c r="H40" s="4256"/>
      <c r="I40" s="4269"/>
      <c r="J40" s="4261"/>
      <c r="K40" s="4252"/>
      <c r="L40" s="2998"/>
      <c r="M40" s="2989">
        <v>5</v>
      </c>
      <c r="N40" s="3015" t="s">
        <v>1056</v>
      </c>
      <c r="O40" s="549"/>
      <c r="P40" s="549"/>
    </row>
    <row r="41" spans="1:16" ht="12.95" customHeight="1">
      <c r="A41" s="4238"/>
      <c r="B41" s="4243"/>
      <c r="C41" s="4244"/>
      <c r="D41" s="4248"/>
      <c r="E41" s="1185"/>
      <c r="F41" s="1180"/>
      <c r="G41" s="4255"/>
      <c r="H41" s="4254"/>
      <c r="I41" s="4257" t="s">
        <v>867</v>
      </c>
      <c r="J41" s="4261"/>
      <c r="K41" s="4252"/>
      <c r="L41" s="2998"/>
      <c r="M41" s="2987">
        <v>6</v>
      </c>
      <c r="N41" s="902"/>
      <c r="O41" s="549"/>
      <c r="P41" s="549"/>
    </row>
    <row r="42" spans="1:16" ht="12.95" customHeight="1">
      <c r="A42" s="4238"/>
      <c r="B42" s="4243"/>
      <c r="C42" s="4244"/>
      <c r="D42" s="4248"/>
      <c r="E42" s="1185"/>
      <c r="F42" s="1180"/>
      <c r="G42" s="4255"/>
      <c r="H42" s="4255"/>
      <c r="I42" s="4257"/>
      <c r="J42" s="4261"/>
      <c r="K42" s="4253"/>
      <c r="L42" s="2998"/>
      <c r="M42" s="2987">
        <v>7</v>
      </c>
      <c r="N42" s="902"/>
      <c r="O42" s="549"/>
      <c r="P42" s="549"/>
    </row>
    <row r="43" spans="1:16" ht="12.95" customHeight="1">
      <c r="A43" s="4238"/>
      <c r="B43" s="4243"/>
      <c r="C43" s="4244"/>
      <c r="D43" s="4248"/>
      <c r="E43" s="1185"/>
      <c r="F43" s="1180"/>
      <c r="G43" s="4255"/>
      <c r="H43" s="4255"/>
      <c r="I43" s="4257"/>
      <c r="J43" s="4261"/>
      <c r="K43" s="4235"/>
      <c r="L43" s="2999"/>
      <c r="M43" s="2989">
        <v>8</v>
      </c>
      <c r="N43" s="3015" t="s">
        <v>1055</v>
      </c>
      <c r="O43" s="549"/>
      <c r="P43" s="549"/>
    </row>
    <row r="44" spans="1:16" ht="12.95" hidden="1" customHeight="1">
      <c r="A44" s="4238"/>
      <c r="B44" s="4243"/>
      <c r="C44" s="4244"/>
      <c r="D44" s="4248"/>
      <c r="E44" s="1185"/>
      <c r="F44" s="1180"/>
      <c r="G44" s="4255"/>
      <c r="H44" s="4255"/>
      <c r="I44" s="4257"/>
      <c r="J44" s="4261"/>
      <c r="K44" s="4236"/>
      <c r="L44" s="3001"/>
      <c r="M44" s="2988">
        <v>9</v>
      </c>
      <c r="N44" s="902"/>
      <c r="O44" s="549"/>
      <c r="P44" s="549"/>
    </row>
    <row r="45" spans="1:16" ht="12.95" hidden="1" customHeight="1">
      <c r="A45" s="4238"/>
      <c r="B45" s="4243"/>
      <c r="C45" s="4244"/>
      <c r="D45" s="4248"/>
      <c r="E45" s="1185"/>
      <c r="F45" s="1180"/>
      <c r="G45" s="4255"/>
      <c r="H45" s="4256"/>
      <c r="I45" s="4257"/>
      <c r="J45" s="4261"/>
      <c r="K45" s="4236"/>
      <c r="L45" s="3001"/>
      <c r="M45" s="2988">
        <v>10</v>
      </c>
      <c r="N45" s="902"/>
      <c r="O45" s="549"/>
      <c r="P45" s="549"/>
    </row>
    <row r="46" spans="1:16" ht="12.95" customHeight="1">
      <c r="A46" s="4238"/>
      <c r="B46" s="4243"/>
      <c r="C46" s="4244"/>
      <c r="D46" s="4248"/>
      <c r="E46" s="1185"/>
      <c r="F46" s="1180"/>
      <c r="G46" s="4255"/>
      <c r="H46" s="4254"/>
      <c r="I46" s="4266" t="s">
        <v>572</v>
      </c>
      <c r="J46" s="4261"/>
      <c r="K46" s="4236"/>
      <c r="L46" s="3001"/>
      <c r="M46" s="2989">
        <v>11</v>
      </c>
      <c r="N46" s="902"/>
      <c r="O46" s="549"/>
      <c r="P46" s="549"/>
    </row>
    <row r="47" spans="1:16" ht="12.95" hidden="1" customHeight="1">
      <c r="A47" s="4238"/>
      <c r="B47" s="4243"/>
      <c r="C47" s="4244"/>
      <c r="D47" s="4248"/>
      <c r="E47" s="1185"/>
      <c r="F47" s="1180"/>
      <c r="G47" s="4255"/>
      <c r="H47" s="4255"/>
      <c r="I47" s="4257"/>
      <c r="J47" s="4261"/>
      <c r="K47" s="4236"/>
      <c r="L47" s="3001"/>
      <c r="M47" s="2988">
        <v>12</v>
      </c>
      <c r="N47" s="902"/>
      <c r="O47" s="549"/>
      <c r="P47" s="549"/>
    </row>
    <row r="48" spans="1:16" ht="12.95" customHeight="1">
      <c r="A48" s="4238"/>
      <c r="B48" s="4243"/>
      <c r="C48" s="4244"/>
      <c r="D48" s="4248"/>
      <c r="E48" s="1185"/>
      <c r="F48" s="1180"/>
      <c r="G48" s="4255"/>
      <c r="H48" s="4255"/>
      <c r="I48" s="4257"/>
      <c r="J48" s="4261"/>
      <c r="K48" s="4236"/>
      <c r="L48" s="3001"/>
      <c r="M48" s="2989">
        <v>13</v>
      </c>
      <c r="N48" s="3015" t="s">
        <v>1056</v>
      </c>
      <c r="O48" s="549"/>
      <c r="P48" s="549"/>
    </row>
    <row r="49" spans="1:16" ht="12.95" customHeight="1">
      <c r="A49" s="4238"/>
      <c r="B49" s="4263"/>
      <c r="C49" s="4264"/>
      <c r="D49" s="4265"/>
      <c r="E49" s="1188"/>
      <c r="F49" s="1181"/>
      <c r="G49" s="4270"/>
      <c r="H49" s="4270"/>
      <c r="I49" s="4273"/>
      <c r="J49" s="4272"/>
      <c r="K49" s="4271"/>
      <c r="L49" s="3001"/>
      <c r="M49" s="2987">
        <v>14</v>
      </c>
      <c r="N49" s="902"/>
      <c r="O49" s="549"/>
      <c r="P49" s="549"/>
    </row>
    <row r="50" spans="1:16" ht="12.95" customHeight="1">
      <c r="A50" s="4238">
        <v>4</v>
      </c>
      <c r="B50" s="4241"/>
      <c r="C50" s="4242"/>
      <c r="D50" s="4247"/>
      <c r="E50" s="1187"/>
      <c r="F50" s="1179"/>
      <c r="G50" s="4258"/>
      <c r="H50" s="4258"/>
      <c r="I50" s="4268" t="s">
        <v>866</v>
      </c>
      <c r="J50" s="4260"/>
      <c r="K50" s="4250"/>
      <c r="L50" s="2997"/>
      <c r="M50" s="2987">
        <v>1</v>
      </c>
      <c r="N50" s="902"/>
      <c r="O50" s="549"/>
      <c r="P50" s="549"/>
    </row>
    <row r="51" spans="1:16" ht="12.95" customHeight="1">
      <c r="A51" s="4238"/>
      <c r="B51" s="4243"/>
      <c r="C51" s="4244"/>
      <c r="D51" s="4248"/>
      <c r="E51" s="1185"/>
      <c r="F51" s="1180"/>
      <c r="G51" s="4255"/>
      <c r="H51" s="4255"/>
      <c r="I51" s="4257"/>
      <c r="J51" s="4261"/>
      <c r="K51" s="4251"/>
      <c r="L51" s="2997"/>
      <c r="M51" s="2989">
        <v>2</v>
      </c>
      <c r="N51" s="3015" t="s">
        <v>1055</v>
      </c>
      <c r="O51" s="549"/>
      <c r="P51" s="549"/>
    </row>
    <row r="52" spans="1:16" ht="12.95" hidden="1" customHeight="1">
      <c r="A52" s="4238"/>
      <c r="B52" s="4243"/>
      <c r="C52" s="4244"/>
      <c r="D52" s="4248"/>
      <c r="E52" s="1185"/>
      <c r="F52" s="1180"/>
      <c r="G52" s="4255"/>
      <c r="H52" s="4255"/>
      <c r="I52" s="4257"/>
      <c r="J52" s="4261"/>
      <c r="K52" s="4251"/>
      <c r="L52" s="2997"/>
      <c r="M52" s="2988">
        <v>3</v>
      </c>
      <c r="N52" s="2559"/>
      <c r="O52" s="549"/>
      <c r="P52" s="549"/>
    </row>
    <row r="53" spans="1:16" ht="12.95" hidden="1" customHeight="1">
      <c r="A53" s="4238"/>
      <c r="B53" s="4243"/>
      <c r="C53" s="4244"/>
      <c r="D53" s="4248"/>
      <c r="E53" s="1185"/>
      <c r="F53" s="1180"/>
      <c r="G53" s="4255"/>
      <c r="H53" s="4255"/>
      <c r="I53" s="4257"/>
      <c r="J53" s="4261"/>
      <c r="K53" s="4252"/>
      <c r="L53" s="2998"/>
      <c r="M53" s="2988">
        <v>4</v>
      </c>
      <c r="N53" s="902"/>
      <c r="O53" s="549"/>
      <c r="P53" s="549"/>
    </row>
    <row r="54" spans="1:16" ht="12.95" customHeight="1">
      <c r="A54" s="4238"/>
      <c r="B54" s="4243"/>
      <c r="C54" s="4244"/>
      <c r="D54" s="4248"/>
      <c r="E54" s="1185"/>
      <c r="F54" s="1180"/>
      <c r="G54" s="4255"/>
      <c r="H54" s="4256"/>
      <c r="I54" s="4269"/>
      <c r="J54" s="4261"/>
      <c r="K54" s="4252"/>
      <c r="L54" s="2998"/>
      <c r="M54" s="2989">
        <v>5</v>
      </c>
      <c r="N54" s="3015" t="s">
        <v>1056</v>
      </c>
      <c r="O54" s="549"/>
      <c r="P54" s="549"/>
    </row>
    <row r="55" spans="1:16" ht="12.95" customHeight="1">
      <c r="A55" s="4238"/>
      <c r="B55" s="4243"/>
      <c r="C55" s="4244"/>
      <c r="D55" s="4248"/>
      <c r="E55" s="1185"/>
      <c r="F55" s="1180"/>
      <c r="G55" s="4255"/>
      <c r="H55" s="4254"/>
      <c r="I55" s="4257" t="s">
        <v>867</v>
      </c>
      <c r="J55" s="4261"/>
      <c r="K55" s="4252"/>
      <c r="L55" s="2998"/>
      <c r="M55" s="2987">
        <v>6</v>
      </c>
      <c r="N55" s="902"/>
      <c r="O55" s="549"/>
      <c r="P55" s="549"/>
    </row>
    <row r="56" spans="1:16" ht="12.95" customHeight="1">
      <c r="A56" s="4238"/>
      <c r="B56" s="4243"/>
      <c r="C56" s="4244"/>
      <c r="D56" s="4248"/>
      <c r="E56" s="1185"/>
      <c r="F56" s="1180"/>
      <c r="G56" s="4255"/>
      <c r="H56" s="4255"/>
      <c r="I56" s="4257"/>
      <c r="J56" s="4261"/>
      <c r="K56" s="4253"/>
      <c r="L56" s="2998"/>
      <c r="M56" s="2987">
        <v>7</v>
      </c>
      <c r="N56" s="902"/>
      <c r="O56" s="549"/>
      <c r="P56" s="549"/>
    </row>
    <row r="57" spans="1:16" ht="12.95" customHeight="1">
      <c r="A57" s="4238"/>
      <c r="B57" s="4243"/>
      <c r="C57" s="4244"/>
      <c r="D57" s="4248"/>
      <c r="E57" s="1185"/>
      <c r="F57" s="1180"/>
      <c r="G57" s="4255"/>
      <c r="H57" s="4255"/>
      <c r="I57" s="4257"/>
      <c r="J57" s="4261"/>
      <c r="K57" s="4235"/>
      <c r="L57" s="2999"/>
      <c r="M57" s="2989">
        <v>8</v>
      </c>
      <c r="N57" s="3015" t="s">
        <v>1055</v>
      </c>
      <c r="O57" s="549"/>
      <c r="P57" s="549"/>
    </row>
    <row r="58" spans="1:16" ht="12.95" hidden="1" customHeight="1">
      <c r="A58" s="4238"/>
      <c r="B58" s="4243"/>
      <c r="C58" s="4244"/>
      <c r="D58" s="4248"/>
      <c r="E58" s="1185"/>
      <c r="F58" s="1180"/>
      <c r="G58" s="4255"/>
      <c r="H58" s="4255"/>
      <c r="I58" s="4257"/>
      <c r="J58" s="4261"/>
      <c r="K58" s="4236"/>
      <c r="L58" s="3001"/>
      <c r="M58" s="2988">
        <v>9</v>
      </c>
      <c r="N58" s="902"/>
      <c r="O58" s="549"/>
      <c r="P58" s="549"/>
    </row>
    <row r="59" spans="1:16" ht="12.95" hidden="1" customHeight="1">
      <c r="A59" s="4238"/>
      <c r="B59" s="4243"/>
      <c r="C59" s="4244"/>
      <c r="D59" s="4248"/>
      <c r="E59" s="1185"/>
      <c r="F59" s="1180"/>
      <c r="G59" s="4255"/>
      <c r="H59" s="4256"/>
      <c r="I59" s="4257"/>
      <c r="J59" s="4261"/>
      <c r="K59" s="4236"/>
      <c r="L59" s="3001"/>
      <c r="M59" s="2988">
        <v>10</v>
      </c>
      <c r="N59" s="902"/>
      <c r="O59" s="549"/>
      <c r="P59" s="549"/>
    </row>
    <row r="60" spans="1:16" ht="12.95" customHeight="1">
      <c r="A60" s="4238"/>
      <c r="B60" s="4243"/>
      <c r="C60" s="4244"/>
      <c r="D60" s="4248"/>
      <c r="E60" s="1185"/>
      <c r="F60" s="1180"/>
      <c r="G60" s="4255"/>
      <c r="H60" s="4254"/>
      <c r="I60" s="4266" t="s">
        <v>572</v>
      </c>
      <c r="J60" s="4261"/>
      <c r="K60" s="4236"/>
      <c r="L60" s="3001"/>
      <c r="M60" s="2989">
        <v>11</v>
      </c>
      <c r="N60" s="902"/>
      <c r="O60" s="549"/>
      <c r="P60" s="549"/>
    </row>
    <row r="61" spans="1:16" ht="12.95" hidden="1" customHeight="1">
      <c r="A61" s="4238"/>
      <c r="B61" s="4243"/>
      <c r="C61" s="4244"/>
      <c r="D61" s="4248"/>
      <c r="E61" s="1185"/>
      <c r="F61" s="1180"/>
      <c r="G61" s="4255"/>
      <c r="H61" s="4255"/>
      <c r="I61" s="4257"/>
      <c r="J61" s="4261"/>
      <c r="K61" s="4236"/>
      <c r="L61" s="3001"/>
      <c r="M61" s="2988">
        <v>12</v>
      </c>
      <c r="N61" s="902"/>
      <c r="O61" s="549"/>
      <c r="P61" s="549"/>
    </row>
    <row r="62" spans="1:16" ht="12.95" customHeight="1">
      <c r="A62" s="4238"/>
      <c r="B62" s="4243"/>
      <c r="C62" s="4244"/>
      <c r="D62" s="4248"/>
      <c r="E62" s="1185"/>
      <c r="F62" s="1180"/>
      <c r="G62" s="4255"/>
      <c r="H62" s="4255"/>
      <c r="I62" s="4257"/>
      <c r="J62" s="4261"/>
      <c r="K62" s="4236"/>
      <c r="L62" s="3001"/>
      <c r="M62" s="2989">
        <v>13</v>
      </c>
      <c r="N62" s="3015" t="s">
        <v>1056</v>
      </c>
      <c r="O62" s="549"/>
      <c r="P62" s="549"/>
    </row>
    <row r="63" spans="1:16" ht="12.95" customHeight="1">
      <c r="A63" s="4238"/>
      <c r="B63" s="4263"/>
      <c r="C63" s="4264"/>
      <c r="D63" s="4265"/>
      <c r="E63" s="1188"/>
      <c r="F63" s="1181"/>
      <c r="G63" s="4270"/>
      <c r="H63" s="4270"/>
      <c r="I63" s="4273"/>
      <c r="J63" s="4272"/>
      <c r="K63" s="4271"/>
      <c r="L63" s="3001"/>
      <c r="M63" s="2987">
        <v>14</v>
      </c>
      <c r="N63" s="902"/>
      <c r="O63" s="549"/>
      <c r="P63" s="549"/>
    </row>
    <row r="64" spans="1:16" ht="12.95" customHeight="1">
      <c r="A64" s="4238">
        <v>5</v>
      </c>
      <c r="B64" s="4241"/>
      <c r="C64" s="4242"/>
      <c r="D64" s="4247"/>
      <c r="E64" s="1187"/>
      <c r="F64" s="1179"/>
      <c r="G64" s="4258"/>
      <c r="H64" s="4258"/>
      <c r="I64" s="4268" t="s">
        <v>866</v>
      </c>
      <c r="J64" s="4260"/>
      <c r="K64" s="4250"/>
      <c r="L64" s="2997"/>
      <c r="M64" s="2987">
        <v>1</v>
      </c>
      <c r="N64" s="902"/>
      <c r="O64" s="549"/>
      <c r="P64" s="549"/>
    </row>
    <row r="65" spans="1:16" ht="12.95" customHeight="1">
      <c r="A65" s="4238"/>
      <c r="B65" s="4243"/>
      <c r="C65" s="4244"/>
      <c r="D65" s="4248"/>
      <c r="E65" s="1185"/>
      <c r="F65" s="1180"/>
      <c r="G65" s="4255"/>
      <c r="H65" s="4255"/>
      <c r="I65" s="4257"/>
      <c r="J65" s="4261"/>
      <c r="K65" s="4251"/>
      <c r="L65" s="2997"/>
      <c r="M65" s="2989">
        <v>2</v>
      </c>
      <c r="N65" s="3015" t="s">
        <v>1055</v>
      </c>
      <c r="O65" s="549"/>
      <c r="P65" s="549"/>
    </row>
    <row r="66" spans="1:16" ht="12.95" hidden="1" customHeight="1">
      <c r="A66" s="4238"/>
      <c r="B66" s="4243"/>
      <c r="C66" s="4244"/>
      <c r="D66" s="4248"/>
      <c r="E66" s="1185"/>
      <c r="F66" s="1180"/>
      <c r="G66" s="4255"/>
      <c r="H66" s="4255"/>
      <c r="I66" s="4257"/>
      <c r="J66" s="4261"/>
      <c r="K66" s="4251"/>
      <c r="L66" s="2997"/>
      <c r="M66" s="2988">
        <v>3</v>
      </c>
      <c r="N66" s="2559"/>
      <c r="O66" s="549"/>
      <c r="P66" s="549"/>
    </row>
    <row r="67" spans="1:16" ht="12.95" hidden="1" customHeight="1">
      <c r="A67" s="4238"/>
      <c r="B67" s="4243"/>
      <c r="C67" s="4244"/>
      <c r="D67" s="4248"/>
      <c r="E67" s="1185"/>
      <c r="F67" s="1180"/>
      <c r="G67" s="4255"/>
      <c r="H67" s="4255"/>
      <c r="I67" s="4257"/>
      <c r="J67" s="4261"/>
      <c r="K67" s="4252"/>
      <c r="L67" s="2998"/>
      <c r="M67" s="2988">
        <v>4</v>
      </c>
      <c r="N67" s="902"/>
      <c r="O67" s="549"/>
      <c r="P67" s="549"/>
    </row>
    <row r="68" spans="1:16" ht="12.95" customHeight="1">
      <c r="A68" s="4238"/>
      <c r="B68" s="4243"/>
      <c r="C68" s="4244"/>
      <c r="D68" s="4248"/>
      <c r="E68" s="1185"/>
      <c r="F68" s="1180"/>
      <c r="G68" s="4255"/>
      <c r="H68" s="4256"/>
      <c r="I68" s="4269"/>
      <c r="J68" s="4261"/>
      <c r="K68" s="4252"/>
      <c r="L68" s="2998"/>
      <c r="M68" s="2989">
        <v>5</v>
      </c>
      <c r="N68" s="3015" t="s">
        <v>1056</v>
      </c>
      <c r="O68" s="549"/>
      <c r="P68" s="549"/>
    </row>
    <row r="69" spans="1:16" ht="12.95" customHeight="1">
      <c r="A69" s="4238"/>
      <c r="B69" s="4243"/>
      <c r="C69" s="4244"/>
      <c r="D69" s="4248"/>
      <c r="E69" s="1185"/>
      <c r="F69" s="1180"/>
      <c r="G69" s="4255"/>
      <c r="H69" s="4254"/>
      <c r="I69" s="4257" t="s">
        <v>867</v>
      </c>
      <c r="J69" s="4261"/>
      <c r="K69" s="4252"/>
      <c r="L69" s="2998"/>
      <c r="M69" s="2987">
        <v>6</v>
      </c>
      <c r="N69" s="902"/>
      <c r="O69" s="549"/>
      <c r="P69" s="549"/>
    </row>
    <row r="70" spans="1:16" ht="12.95" customHeight="1">
      <c r="A70" s="4238"/>
      <c r="B70" s="4243"/>
      <c r="C70" s="4244"/>
      <c r="D70" s="4248"/>
      <c r="E70" s="1185"/>
      <c r="F70" s="1180"/>
      <c r="G70" s="4255"/>
      <c r="H70" s="4255"/>
      <c r="I70" s="4257"/>
      <c r="J70" s="4261"/>
      <c r="K70" s="4253"/>
      <c r="L70" s="2998"/>
      <c r="M70" s="2987">
        <v>7</v>
      </c>
      <c r="N70" s="902"/>
      <c r="O70" s="549"/>
      <c r="P70" s="549"/>
    </row>
    <row r="71" spans="1:16" ht="12.95" customHeight="1">
      <c r="A71" s="4238"/>
      <c r="B71" s="4243"/>
      <c r="C71" s="4244"/>
      <c r="D71" s="4248"/>
      <c r="E71" s="1185"/>
      <c r="F71" s="1180"/>
      <c r="G71" s="4255"/>
      <c r="H71" s="4255"/>
      <c r="I71" s="4257"/>
      <c r="J71" s="4261"/>
      <c r="K71" s="4235"/>
      <c r="L71" s="2999"/>
      <c r="M71" s="2989">
        <v>8</v>
      </c>
      <c r="N71" s="3015" t="s">
        <v>1055</v>
      </c>
      <c r="O71" s="549"/>
      <c r="P71" s="549"/>
    </row>
    <row r="72" spans="1:16" ht="12.95" hidden="1" customHeight="1">
      <c r="A72" s="4238"/>
      <c r="B72" s="4243"/>
      <c r="C72" s="4244"/>
      <c r="D72" s="4248"/>
      <c r="E72" s="1185"/>
      <c r="F72" s="1180"/>
      <c r="G72" s="4255"/>
      <c r="H72" s="4255"/>
      <c r="I72" s="4257"/>
      <c r="J72" s="4261"/>
      <c r="K72" s="4236"/>
      <c r="L72" s="3001"/>
      <c r="M72" s="2988">
        <v>9</v>
      </c>
      <c r="N72" s="902"/>
      <c r="O72" s="549"/>
      <c r="P72" s="549"/>
    </row>
    <row r="73" spans="1:16" ht="12.95" hidden="1" customHeight="1">
      <c r="A73" s="4238"/>
      <c r="B73" s="4243"/>
      <c r="C73" s="4244"/>
      <c r="D73" s="4248"/>
      <c r="E73" s="1185"/>
      <c r="F73" s="1180"/>
      <c r="G73" s="4255"/>
      <c r="H73" s="4256"/>
      <c r="I73" s="4257"/>
      <c r="J73" s="4261"/>
      <c r="K73" s="4236"/>
      <c r="L73" s="3001"/>
      <c r="M73" s="2988">
        <v>10</v>
      </c>
      <c r="N73" s="902"/>
      <c r="O73" s="549"/>
      <c r="P73" s="549"/>
    </row>
    <row r="74" spans="1:16" ht="12.95" customHeight="1">
      <c r="A74" s="4238"/>
      <c r="B74" s="4243"/>
      <c r="C74" s="4244"/>
      <c r="D74" s="4248"/>
      <c r="E74" s="1185"/>
      <c r="F74" s="1180"/>
      <c r="G74" s="4255"/>
      <c r="H74" s="4254"/>
      <c r="I74" s="4266" t="s">
        <v>572</v>
      </c>
      <c r="J74" s="4261"/>
      <c r="K74" s="4236"/>
      <c r="L74" s="3001"/>
      <c r="M74" s="2989">
        <v>11</v>
      </c>
      <c r="N74" s="902"/>
      <c r="O74" s="549"/>
      <c r="P74" s="549"/>
    </row>
    <row r="75" spans="1:16" ht="12.95" hidden="1" customHeight="1">
      <c r="A75" s="4238"/>
      <c r="B75" s="4243"/>
      <c r="C75" s="4244"/>
      <c r="D75" s="4248"/>
      <c r="E75" s="1185"/>
      <c r="F75" s="1180"/>
      <c r="G75" s="4255"/>
      <c r="H75" s="4255"/>
      <c r="I75" s="4257"/>
      <c r="J75" s="4261"/>
      <c r="K75" s="4236"/>
      <c r="L75" s="3001"/>
      <c r="M75" s="2988">
        <v>12</v>
      </c>
      <c r="N75" s="902"/>
      <c r="O75" s="549"/>
      <c r="P75" s="549"/>
    </row>
    <row r="76" spans="1:16" ht="12.95" customHeight="1">
      <c r="A76" s="4238"/>
      <c r="B76" s="4243"/>
      <c r="C76" s="4244"/>
      <c r="D76" s="4248"/>
      <c r="E76" s="1185"/>
      <c r="F76" s="1180"/>
      <c r="G76" s="4255"/>
      <c r="H76" s="4255"/>
      <c r="I76" s="4257"/>
      <c r="J76" s="4261"/>
      <c r="K76" s="4236"/>
      <c r="L76" s="3001"/>
      <c r="M76" s="2989">
        <v>13</v>
      </c>
      <c r="N76" s="3015" t="s">
        <v>1056</v>
      </c>
      <c r="O76" s="549"/>
      <c r="P76" s="549"/>
    </row>
    <row r="77" spans="1:16" ht="12.95" customHeight="1">
      <c r="A77" s="4238"/>
      <c r="B77" s="4263"/>
      <c r="C77" s="4264"/>
      <c r="D77" s="4265"/>
      <c r="E77" s="1188"/>
      <c r="F77" s="1181"/>
      <c r="G77" s="4270"/>
      <c r="H77" s="4270"/>
      <c r="I77" s="4273"/>
      <c r="J77" s="4272"/>
      <c r="K77" s="4271"/>
      <c r="L77" s="3001"/>
      <c r="M77" s="2987">
        <v>14</v>
      </c>
      <c r="N77" s="902"/>
      <c r="O77" s="549"/>
      <c r="P77" s="549"/>
    </row>
    <row r="78" spans="1:16" ht="12.95" customHeight="1">
      <c r="A78" s="4238">
        <v>6</v>
      </c>
      <c r="B78" s="4241"/>
      <c r="C78" s="4242"/>
      <c r="D78" s="4247"/>
      <c r="E78" s="1187"/>
      <c r="F78" s="1179"/>
      <c r="G78" s="4258"/>
      <c r="H78" s="4258"/>
      <c r="I78" s="4268" t="s">
        <v>866</v>
      </c>
      <c r="J78" s="4260"/>
      <c r="K78" s="4250"/>
      <c r="L78" s="2997"/>
      <c r="M78" s="2987">
        <v>1</v>
      </c>
      <c r="N78" s="902"/>
      <c r="O78" s="549"/>
      <c r="P78" s="549"/>
    </row>
    <row r="79" spans="1:16" ht="12.95" customHeight="1">
      <c r="A79" s="4238"/>
      <c r="B79" s="4243"/>
      <c r="C79" s="4244"/>
      <c r="D79" s="4248"/>
      <c r="E79" s="1185"/>
      <c r="F79" s="1180"/>
      <c r="G79" s="4255"/>
      <c r="H79" s="4255"/>
      <c r="I79" s="4257"/>
      <c r="J79" s="4261"/>
      <c r="K79" s="4251"/>
      <c r="L79" s="2997"/>
      <c r="M79" s="2989">
        <v>2</v>
      </c>
      <c r="N79" s="3015" t="s">
        <v>1055</v>
      </c>
      <c r="O79" s="549"/>
      <c r="P79" s="549"/>
    </row>
    <row r="80" spans="1:16" ht="12.95" hidden="1" customHeight="1">
      <c r="A80" s="4238"/>
      <c r="B80" s="4243"/>
      <c r="C80" s="4244"/>
      <c r="D80" s="4248"/>
      <c r="E80" s="1185"/>
      <c r="F80" s="1180"/>
      <c r="G80" s="4255"/>
      <c r="H80" s="4255"/>
      <c r="I80" s="4257"/>
      <c r="J80" s="4261"/>
      <c r="K80" s="4251"/>
      <c r="L80" s="2997"/>
      <c r="M80" s="2988">
        <v>3</v>
      </c>
      <c r="N80" s="2559"/>
      <c r="O80" s="549"/>
      <c r="P80" s="549"/>
    </row>
    <row r="81" spans="1:16" ht="12.95" hidden="1" customHeight="1">
      <c r="A81" s="4238"/>
      <c r="B81" s="4243"/>
      <c r="C81" s="4244"/>
      <c r="D81" s="4248"/>
      <c r="E81" s="1185"/>
      <c r="F81" s="1180"/>
      <c r="G81" s="4255"/>
      <c r="H81" s="4255"/>
      <c r="I81" s="4257"/>
      <c r="J81" s="4261"/>
      <c r="K81" s="4252"/>
      <c r="L81" s="2998"/>
      <c r="M81" s="2988">
        <v>4</v>
      </c>
      <c r="N81" s="902"/>
      <c r="O81" s="549"/>
      <c r="P81" s="549"/>
    </row>
    <row r="82" spans="1:16" ht="12.95" customHeight="1">
      <c r="A82" s="4238"/>
      <c r="B82" s="4243"/>
      <c r="C82" s="4244"/>
      <c r="D82" s="4248"/>
      <c r="E82" s="1185"/>
      <c r="F82" s="1180"/>
      <c r="G82" s="4255"/>
      <c r="H82" s="4256"/>
      <c r="I82" s="4269"/>
      <c r="J82" s="4261"/>
      <c r="K82" s="4252"/>
      <c r="L82" s="2998"/>
      <c r="M82" s="2989">
        <v>5</v>
      </c>
      <c r="N82" s="3015" t="s">
        <v>1056</v>
      </c>
      <c r="O82" s="549"/>
      <c r="P82" s="549"/>
    </row>
    <row r="83" spans="1:16" ht="12.95" customHeight="1">
      <c r="A83" s="4238"/>
      <c r="B83" s="4243"/>
      <c r="C83" s="4244"/>
      <c r="D83" s="4248"/>
      <c r="E83" s="1185"/>
      <c r="F83" s="1180"/>
      <c r="G83" s="4255"/>
      <c r="H83" s="4254"/>
      <c r="I83" s="4257" t="s">
        <v>867</v>
      </c>
      <c r="J83" s="4261"/>
      <c r="K83" s="4252"/>
      <c r="L83" s="2998"/>
      <c r="M83" s="2987">
        <v>6</v>
      </c>
      <c r="N83" s="902"/>
      <c r="O83" s="2991"/>
      <c r="P83" s="549"/>
    </row>
    <row r="84" spans="1:16" ht="12.95" customHeight="1">
      <c r="A84" s="4238"/>
      <c r="B84" s="4243"/>
      <c r="C84" s="4244"/>
      <c r="D84" s="4248"/>
      <c r="E84" s="1185"/>
      <c r="F84" s="1180"/>
      <c r="G84" s="4255"/>
      <c r="H84" s="4255"/>
      <c r="I84" s="4257"/>
      <c r="J84" s="4261"/>
      <c r="K84" s="4253"/>
      <c r="L84" s="2998"/>
      <c r="M84" s="2987">
        <v>7</v>
      </c>
      <c r="N84" s="902"/>
      <c r="O84" s="549"/>
      <c r="P84" s="549"/>
    </row>
    <row r="85" spans="1:16" ht="12.95" customHeight="1">
      <c r="A85" s="4238"/>
      <c r="B85" s="4243"/>
      <c r="C85" s="4244"/>
      <c r="D85" s="4248"/>
      <c r="E85" s="1185"/>
      <c r="F85" s="1180"/>
      <c r="G85" s="4255"/>
      <c r="H85" s="4255"/>
      <c r="I85" s="4257"/>
      <c r="J85" s="4261"/>
      <c r="K85" s="4235"/>
      <c r="L85" s="2999"/>
      <c r="M85" s="2989">
        <v>8</v>
      </c>
      <c r="N85" s="3015" t="s">
        <v>1055</v>
      </c>
      <c r="O85" s="549"/>
      <c r="P85" s="549"/>
    </row>
    <row r="86" spans="1:16" ht="12.95" hidden="1" customHeight="1">
      <c r="A86" s="4238"/>
      <c r="B86" s="4243"/>
      <c r="C86" s="4244"/>
      <c r="D86" s="4248"/>
      <c r="E86" s="1185"/>
      <c r="F86" s="1180"/>
      <c r="G86" s="4255"/>
      <c r="H86" s="4255"/>
      <c r="I86" s="4257"/>
      <c r="J86" s="4261"/>
      <c r="K86" s="4236"/>
      <c r="L86" s="3001"/>
      <c r="M86" s="2988">
        <v>9</v>
      </c>
      <c r="N86" s="902"/>
      <c r="O86" s="549"/>
      <c r="P86" s="549"/>
    </row>
    <row r="87" spans="1:16" ht="12.95" hidden="1" customHeight="1">
      <c r="A87" s="4238"/>
      <c r="B87" s="4243"/>
      <c r="C87" s="4244"/>
      <c r="D87" s="4248"/>
      <c r="E87" s="1185"/>
      <c r="F87" s="1180"/>
      <c r="G87" s="4255"/>
      <c r="H87" s="4256"/>
      <c r="I87" s="4257"/>
      <c r="J87" s="4261"/>
      <c r="K87" s="4236"/>
      <c r="L87" s="3001"/>
      <c r="M87" s="2988">
        <v>10</v>
      </c>
      <c r="N87" s="902"/>
      <c r="O87" s="549"/>
      <c r="P87" s="549"/>
    </row>
    <row r="88" spans="1:16" ht="12.95" customHeight="1">
      <c r="A88" s="4238"/>
      <c r="B88" s="4243"/>
      <c r="C88" s="4244"/>
      <c r="D88" s="4248"/>
      <c r="E88" s="1185"/>
      <c r="F88" s="1180"/>
      <c r="G88" s="4255"/>
      <c r="H88" s="4254"/>
      <c r="I88" s="4266" t="s">
        <v>572</v>
      </c>
      <c r="J88" s="4261"/>
      <c r="K88" s="4236"/>
      <c r="L88" s="3001"/>
      <c r="M88" s="2989">
        <v>11</v>
      </c>
      <c r="N88" s="902"/>
      <c r="O88" s="549"/>
      <c r="P88" s="549"/>
    </row>
    <row r="89" spans="1:16" ht="12.95" hidden="1" customHeight="1">
      <c r="A89" s="4238"/>
      <c r="B89" s="4243"/>
      <c r="C89" s="4244"/>
      <c r="D89" s="4248"/>
      <c r="E89" s="1185"/>
      <c r="F89" s="1180"/>
      <c r="G89" s="4255"/>
      <c r="H89" s="4255"/>
      <c r="I89" s="4257"/>
      <c r="J89" s="4261"/>
      <c r="K89" s="4236"/>
      <c r="L89" s="3001"/>
      <c r="M89" s="2988">
        <v>12</v>
      </c>
      <c r="N89" s="902"/>
      <c r="O89" s="549"/>
      <c r="P89" s="549"/>
    </row>
    <row r="90" spans="1:16" ht="12.95" customHeight="1">
      <c r="A90" s="4238"/>
      <c r="B90" s="4243"/>
      <c r="C90" s="4244"/>
      <c r="D90" s="4248"/>
      <c r="E90" s="1185"/>
      <c r="F90" s="1180"/>
      <c r="G90" s="4255"/>
      <c r="H90" s="4255"/>
      <c r="I90" s="4257"/>
      <c r="J90" s="4261"/>
      <c r="K90" s="4236"/>
      <c r="L90" s="3001"/>
      <c r="M90" s="2989">
        <v>13</v>
      </c>
      <c r="N90" s="3015" t="s">
        <v>1056</v>
      </c>
      <c r="O90" s="549"/>
      <c r="P90" s="549"/>
    </row>
    <row r="91" spans="1:16" ht="12.95" customHeight="1">
      <c r="A91" s="4238"/>
      <c r="B91" s="4263"/>
      <c r="C91" s="4264"/>
      <c r="D91" s="4265"/>
      <c r="E91" s="1188"/>
      <c r="F91" s="1181"/>
      <c r="G91" s="4270"/>
      <c r="H91" s="4270"/>
      <c r="I91" s="4273"/>
      <c r="J91" s="4272"/>
      <c r="K91" s="4271"/>
      <c r="L91" s="3001"/>
      <c r="M91" s="2987">
        <v>14</v>
      </c>
      <c r="N91" s="902"/>
      <c r="O91" s="549"/>
      <c r="P91" s="549"/>
    </row>
    <row r="92" spans="1:16" ht="12.95" customHeight="1">
      <c r="A92" s="4238">
        <v>7</v>
      </c>
      <c r="B92" s="4241"/>
      <c r="C92" s="4242"/>
      <c r="D92" s="4247"/>
      <c r="E92" s="1187"/>
      <c r="F92" s="1179"/>
      <c r="G92" s="4258"/>
      <c r="H92" s="4258"/>
      <c r="I92" s="4268" t="s">
        <v>866</v>
      </c>
      <c r="J92" s="4260"/>
      <c r="K92" s="4250"/>
      <c r="L92" s="2997"/>
      <c r="M92" s="2987">
        <v>1</v>
      </c>
      <c r="N92" s="902"/>
      <c r="O92" s="549"/>
      <c r="P92" s="549"/>
    </row>
    <row r="93" spans="1:16" ht="12.95" customHeight="1">
      <c r="A93" s="4238"/>
      <c r="B93" s="4243"/>
      <c r="C93" s="4244"/>
      <c r="D93" s="4248"/>
      <c r="E93" s="1185"/>
      <c r="F93" s="1180"/>
      <c r="G93" s="4255"/>
      <c r="H93" s="4255"/>
      <c r="I93" s="4257"/>
      <c r="J93" s="4261"/>
      <c r="K93" s="4251"/>
      <c r="L93" s="2997"/>
      <c r="M93" s="2989">
        <v>2</v>
      </c>
      <c r="N93" s="3015" t="s">
        <v>1055</v>
      </c>
      <c r="O93" s="549"/>
      <c r="P93" s="549"/>
    </row>
    <row r="94" spans="1:16" ht="12.95" hidden="1" customHeight="1">
      <c r="A94" s="4238"/>
      <c r="B94" s="4243"/>
      <c r="C94" s="4244"/>
      <c r="D94" s="4248"/>
      <c r="E94" s="1185"/>
      <c r="F94" s="1180"/>
      <c r="G94" s="4255"/>
      <c r="H94" s="4255"/>
      <c r="I94" s="4257"/>
      <c r="J94" s="4261"/>
      <c r="K94" s="4251"/>
      <c r="L94" s="2997"/>
      <c r="M94" s="2988">
        <v>3</v>
      </c>
      <c r="N94" s="2559"/>
      <c r="O94" s="549"/>
      <c r="P94" s="549"/>
    </row>
    <row r="95" spans="1:16" ht="12.95" hidden="1" customHeight="1">
      <c r="A95" s="4238"/>
      <c r="B95" s="4243"/>
      <c r="C95" s="4244"/>
      <c r="D95" s="4248"/>
      <c r="E95" s="1185"/>
      <c r="F95" s="1180"/>
      <c r="G95" s="4255"/>
      <c r="H95" s="4255"/>
      <c r="I95" s="4257"/>
      <c r="J95" s="4261"/>
      <c r="K95" s="4252"/>
      <c r="L95" s="2998"/>
      <c r="M95" s="2988">
        <v>4</v>
      </c>
      <c r="N95" s="902"/>
      <c r="O95" s="549"/>
      <c r="P95" s="549"/>
    </row>
    <row r="96" spans="1:16" ht="12.95" customHeight="1">
      <c r="A96" s="4238"/>
      <c r="B96" s="4243"/>
      <c r="C96" s="4244"/>
      <c r="D96" s="4248"/>
      <c r="E96" s="1185"/>
      <c r="F96" s="1180"/>
      <c r="G96" s="4255"/>
      <c r="H96" s="4256"/>
      <c r="I96" s="4269"/>
      <c r="J96" s="4261"/>
      <c r="K96" s="4252"/>
      <c r="L96" s="2998"/>
      <c r="M96" s="2989">
        <v>5</v>
      </c>
      <c r="N96" s="3015" t="s">
        <v>1056</v>
      </c>
      <c r="O96" s="549"/>
      <c r="P96" s="549"/>
    </row>
    <row r="97" spans="1:16" ht="12.95" customHeight="1">
      <c r="A97" s="4238"/>
      <c r="B97" s="4243"/>
      <c r="C97" s="4244"/>
      <c r="D97" s="4248"/>
      <c r="E97" s="1185"/>
      <c r="F97" s="1180"/>
      <c r="G97" s="4255"/>
      <c r="H97" s="4254"/>
      <c r="I97" s="4257" t="s">
        <v>867</v>
      </c>
      <c r="J97" s="4261"/>
      <c r="K97" s="4252"/>
      <c r="L97" s="2998"/>
      <c r="M97" s="2987">
        <v>6</v>
      </c>
      <c r="N97" s="902"/>
      <c r="O97" s="549"/>
      <c r="P97" s="549"/>
    </row>
    <row r="98" spans="1:16" ht="12.95" customHeight="1">
      <c r="A98" s="4238"/>
      <c r="B98" s="4243"/>
      <c r="C98" s="4244"/>
      <c r="D98" s="4248"/>
      <c r="E98" s="1185"/>
      <c r="F98" s="1180"/>
      <c r="G98" s="4255"/>
      <c r="H98" s="4255"/>
      <c r="I98" s="4257"/>
      <c r="J98" s="4261"/>
      <c r="K98" s="4253"/>
      <c r="L98" s="2998"/>
      <c r="M98" s="2987">
        <v>7</v>
      </c>
      <c r="N98" s="902"/>
      <c r="O98" s="549"/>
      <c r="P98" s="549"/>
    </row>
    <row r="99" spans="1:16" ht="12.95" customHeight="1">
      <c r="A99" s="4238"/>
      <c r="B99" s="4243"/>
      <c r="C99" s="4244"/>
      <c r="D99" s="4248"/>
      <c r="E99" s="1185"/>
      <c r="F99" s="1180"/>
      <c r="G99" s="4255"/>
      <c r="H99" s="4255"/>
      <c r="I99" s="4257"/>
      <c r="J99" s="4261"/>
      <c r="K99" s="4235"/>
      <c r="L99" s="2999"/>
      <c r="M99" s="2989">
        <v>8</v>
      </c>
      <c r="N99" s="3015" t="s">
        <v>1055</v>
      </c>
      <c r="O99" s="549"/>
      <c r="P99" s="549"/>
    </row>
    <row r="100" spans="1:16" ht="12.95" hidden="1" customHeight="1">
      <c r="A100" s="4238"/>
      <c r="B100" s="4243"/>
      <c r="C100" s="4244"/>
      <c r="D100" s="4248"/>
      <c r="E100" s="1185"/>
      <c r="F100" s="1180"/>
      <c r="G100" s="4255"/>
      <c r="H100" s="4255"/>
      <c r="I100" s="4257"/>
      <c r="J100" s="4261"/>
      <c r="K100" s="4236"/>
      <c r="L100" s="3001"/>
      <c r="M100" s="2988">
        <v>9</v>
      </c>
      <c r="N100" s="902"/>
      <c r="O100" s="549"/>
      <c r="P100" s="549"/>
    </row>
    <row r="101" spans="1:16" ht="12.95" hidden="1" customHeight="1">
      <c r="A101" s="4238"/>
      <c r="B101" s="4243"/>
      <c r="C101" s="4244"/>
      <c r="D101" s="4248"/>
      <c r="E101" s="1185"/>
      <c r="F101" s="1180"/>
      <c r="G101" s="4255"/>
      <c r="H101" s="4256"/>
      <c r="I101" s="4257"/>
      <c r="J101" s="4261"/>
      <c r="K101" s="4236"/>
      <c r="L101" s="3001"/>
      <c r="M101" s="2988">
        <v>10</v>
      </c>
      <c r="N101" s="902"/>
      <c r="O101" s="549"/>
      <c r="P101" s="549"/>
    </row>
    <row r="102" spans="1:16" ht="12.95" customHeight="1">
      <c r="A102" s="4238"/>
      <c r="B102" s="4243"/>
      <c r="C102" s="4244"/>
      <c r="D102" s="4248"/>
      <c r="E102" s="1185"/>
      <c r="F102" s="1180"/>
      <c r="G102" s="4255"/>
      <c r="H102" s="4254"/>
      <c r="I102" s="4266" t="s">
        <v>572</v>
      </c>
      <c r="J102" s="4261"/>
      <c r="K102" s="4236"/>
      <c r="L102" s="3001"/>
      <c r="M102" s="2989">
        <v>11</v>
      </c>
      <c r="N102" s="902"/>
      <c r="O102" s="549"/>
      <c r="P102" s="549"/>
    </row>
    <row r="103" spans="1:16" ht="12.95" hidden="1" customHeight="1">
      <c r="A103" s="4238"/>
      <c r="B103" s="4243"/>
      <c r="C103" s="4244"/>
      <c r="D103" s="4248"/>
      <c r="E103" s="1185"/>
      <c r="F103" s="1180"/>
      <c r="G103" s="4255"/>
      <c r="H103" s="4255"/>
      <c r="I103" s="4257"/>
      <c r="J103" s="4261"/>
      <c r="K103" s="4236"/>
      <c r="L103" s="3001"/>
      <c r="M103" s="2988">
        <v>12</v>
      </c>
      <c r="N103" s="902"/>
      <c r="O103" s="549"/>
      <c r="P103" s="549"/>
    </row>
    <row r="104" spans="1:16" ht="12.95" customHeight="1">
      <c r="A104" s="4238"/>
      <c r="B104" s="4243"/>
      <c r="C104" s="4244"/>
      <c r="D104" s="4248"/>
      <c r="E104" s="1185"/>
      <c r="F104" s="1180"/>
      <c r="G104" s="4255"/>
      <c r="H104" s="4255"/>
      <c r="I104" s="4257"/>
      <c r="J104" s="4261"/>
      <c r="K104" s="4236"/>
      <c r="L104" s="3001"/>
      <c r="M104" s="2989">
        <v>13</v>
      </c>
      <c r="N104" s="3015" t="s">
        <v>1056</v>
      </c>
      <c r="O104" s="549"/>
      <c r="P104" s="549"/>
    </row>
    <row r="105" spans="1:16" ht="12.95" customHeight="1">
      <c r="A105" s="4238"/>
      <c r="B105" s="4263"/>
      <c r="C105" s="4264"/>
      <c r="D105" s="4265"/>
      <c r="E105" s="1188"/>
      <c r="F105" s="1181"/>
      <c r="G105" s="4270"/>
      <c r="H105" s="4270"/>
      <c r="I105" s="4273"/>
      <c r="J105" s="4272"/>
      <c r="K105" s="4271"/>
      <c r="L105" s="3001"/>
      <c r="M105" s="2987">
        <v>14</v>
      </c>
      <c r="N105" s="902"/>
      <c r="O105" s="549"/>
      <c r="P105" s="549"/>
    </row>
    <row r="106" spans="1:16" ht="12.95" customHeight="1">
      <c r="A106" s="4238">
        <v>8</v>
      </c>
      <c r="B106" s="4241"/>
      <c r="C106" s="4242"/>
      <c r="D106" s="4247"/>
      <c r="E106" s="1187"/>
      <c r="F106" s="1179"/>
      <c r="G106" s="4258"/>
      <c r="H106" s="4258"/>
      <c r="I106" s="4268" t="s">
        <v>866</v>
      </c>
      <c r="J106" s="4260"/>
      <c r="K106" s="4250"/>
      <c r="L106" s="2997"/>
      <c r="M106" s="2987">
        <v>1</v>
      </c>
      <c r="N106" s="902"/>
      <c r="O106" s="549"/>
      <c r="P106" s="549"/>
    </row>
    <row r="107" spans="1:16" ht="12.95" customHeight="1">
      <c r="A107" s="4238"/>
      <c r="B107" s="4243"/>
      <c r="C107" s="4244"/>
      <c r="D107" s="4248"/>
      <c r="E107" s="1185"/>
      <c r="F107" s="1180"/>
      <c r="G107" s="4255"/>
      <c r="H107" s="4255"/>
      <c r="I107" s="4257"/>
      <c r="J107" s="4261"/>
      <c r="K107" s="4251"/>
      <c r="L107" s="2997"/>
      <c r="M107" s="2989">
        <v>2</v>
      </c>
      <c r="N107" s="3015" t="s">
        <v>1055</v>
      </c>
      <c r="O107" s="549"/>
      <c r="P107" s="549"/>
    </row>
    <row r="108" spans="1:16" ht="12.95" hidden="1" customHeight="1">
      <c r="A108" s="4238"/>
      <c r="B108" s="4243"/>
      <c r="C108" s="4244"/>
      <c r="D108" s="4248"/>
      <c r="E108" s="1185"/>
      <c r="F108" s="1180"/>
      <c r="G108" s="4255"/>
      <c r="H108" s="4255"/>
      <c r="I108" s="4257"/>
      <c r="J108" s="4261"/>
      <c r="K108" s="4251"/>
      <c r="L108" s="2997"/>
      <c r="M108" s="2988">
        <v>3</v>
      </c>
      <c r="N108" s="2559"/>
      <c r="O108" s="549"/>
      <c r="P108" s="549"/>
    </row>
    <row r="109" spans="1:16" ht="12.95" hidden="1" customHeight="1">
      <c r="A109" s="4238"/>
      <c r="B109" s="4243"/>
      <c r="C109" s="4244"/>
      <c r="D109" s="4248"/>
      <c r="E109" s="1185"/>
      <c r="F109" s="1180"/>
      <c r="G109" s="4255"/>
      <c r="H109" s="4255"/>
      <c r="I109" s="4257"/>
      <c r="J109" s="4261"/>
      <c r="K109" s="4252"/>
      <c r="L109" s="2998"/>
      <c r="M109" s="2988">
        <v>4</v>
      </c>
      <c r="N109" s="902"/>
      <c r="O109" s="549"/>
      <c r="P109" s="549"/>
    </row>
    <row r="110" spans="1:16" ht="12.95" customHeight="1">
      <c r="A110" s="4238"/>
      <c r="B110" s="4243"/>
      <c r="C110" s="4244"/>
      <c r="D110" s="4248"/>
      <c r="E110" s="1185"/>
      <c r="F110" s="1180"/>
      <c r="G110" s="4255"/>
      <c r="H110" s="4256"/>
      <c r="I110" s="4269"/>
      <c r="J110" s="4261"/>
      <c r="K110" s="4252"/>
      <c r="L110" s="2998"/>
      <c r="M110" s="2989">
        <v>5</v>
      </c>
      <c r="N110" s="3015" t="s">
        <v>1056</v>
      </c>
      <c r="O110" s="549"/>
      <c r="P110" s="549"/>
    </row>
    <row r="111" spans="1:16" ht="12.95" customHeight="1">
      <c r="A111" s="4238"/>
      <c r="B111" s="4243"/>
      <c r="C111" s="4244"/>
      <c r="D111" s="4248"/>
      <c r="E111" s="1185"/>
      <c r="F111" s="1180"/>
      <c r="G111" s="4255"/>
      <c r="H111" s="4254"/>
      <c r="I111" s="4257" t="s">
        <v>867</v>
      </c>
      <c r="J111" s="4261"/>
      <c r="K111" s="4252"/>
      <c r="L111" s="2998"/>
      <c r="M111" s="2987">
        <v>6</v>
      </c>
      <c r="N111" s="902"/>
      <c r="O111" s="549"/>
      <c r="P111" s="549"/>
    </row>
    <row r="112" spans="1:16" ht="12.95" customHeight="1">
      <c r="A112" s="4238"/>
      <c r="B112" s="4243"/>
      <c r="C112" s="4244"/>
      <c r="D112" s="4248"/>
      <c r="E112" s="1185"/>
      <c r="F112" s="1180"/>
      <c r="G112" s="4255"/>
      <c r="H112" s="4255"/>
      <c r="I112" s="4257"/>
      <c r="J112" s="4261"/>
      <c r="K112" s="4253"/>
      <c r="L112" s="2998"/>
      <c r="M112" s="2987">
        <v>7</v>
      </c>
      <c r="N112" s="902"/>
      <c r="O112" s="549"/>
      <c r="P112" s="549"/>
    </row>
    <row r="113" spans="1:16" ht="12.95" customHeight="1">
      <c r="A113" s="4238"/>
      <c r="B113" s="4243"/>
      <c r="C113" s="4244"/>
      <c r="D113" s="4248"/>
      <c r="E113" s="1185"/>
      <c r="F113" s="1180"/>
      <c r="G113" s="4255"/>
      <c r="H113" s="4255"/>
      <c r="I113" s="4257"/>
      <c r="J113" s="4261"/>
      <c r="K113" s="4235"/>
      <c r="L113" s="2999"/>
      <c r="M113" s="2989">
        <v>8</v>
      </c>
      <c r="N113" s="3015" t="s">
        <v>1055</v>
      </c>
      <c r="O113" s="549"/>
      <c r="P113" s="549"/>
    </row>
    <row r="114" spans="1:16" ht="12.95" hidden="1" customHeight="1">
      <c r="A114" s="4238"/>
      <c r="B114" s="4243"/>
      <c r="C114" s="4244"/>
      <c r="D114" s="4248"/>
      <c r="E114" s="1185"/>
      <c r="F114" s="1180"/>
      <c r="G114" s="4255"/>
      <c r="H114" s="4255"/>
      <c r="I114" s="4257"/>
      <c r="J114" s="4261"/>
      <c r="K114" s="4236"/>
      <c r="L114" s="3001"/>
      <c r="M114" s="2988">
        <v>9</v>
      </c>
      <c r="N114" s="902"/>
      <c r="O114" s="549"/>
      <c r="P114" s="549"/>
    </row>
    <row r="115" spans="1:16" ht="12.95" hidden="1" customHeight="1">
      <c r="A115" s="4238"/>
      <c r="B115" s="4243"/>
      <c r="C115" s="4244"/>
      <c r="D115" s="4248"/>
      <c r="E115" s="1185"/>
      <c r="F115" s="1180"/>
      <c r="G115" s="4255"/>
      <c r="H115" s="4256"/>
      <c r="I115" s="4257"/>
      <c r="J115" s="4261"/>
      <c r="K115" s="4236"/>
      <c r="L115" s="3001"/>
      <c r="M115" s="2988">
        <v>10</v>
      </c>
      <c r="N115" s="902"/>
      <c r="O115" s="549"/>
      <c r="P115" s="549"/>
    </row>
    <row r="116" spans="1:16" ht="12.95" customHeight="1">
      <c r="A116" s="4238"/>
      <c r="B116" s="4243"/>
      <c r="C116" s="4244"/>
      <c r="D116" s="4248"/>
      <c r="E116" s="1185"/>
      <c r="F116" s="1180"/>
      <c r="G116" s="4255"/>
      <c r="H116" s="4254"/>
      <c r="I116" s="4266" t="s">
        <v>572</v>
      </c>
      <c r="J116" s="4261"/>
      <c r="K116" s="4236"/>
      <c r="L116" s="3001"/>
      <c r="M116" s="2989">
        <v>11</v>
      </c>
      <c r="N116" s="902"/>
      <c r="O116" s="549"/>
      <c r="P116" s="549"/>
    </row>
    <row r="117" spans="1:16" ht="12.95" hidden="1" customHeight="1">
      <c r="A117" s="4238"/>
      <c r="B117" s="4243"/>
      <c r="C117" s="4244"/>
      <c r="D117" s="4248"/>
      <c r="E117" s="1185"/>
      <c r="F117" s="1180"/>
      <c r="G117" s="4255"/>
      <c r="H117" s="4255"/>
      <c r="I117" s="4257"/>
      <c r="J117" s="4261"/>
      <c r="K117" s="4236"/>
      <c r="L117" s="3001"/>
      <c r="M117" s="2988">
        <v>12</v>
      </c>
      <c r="N117" s="902"/>
      <c r="O117" s="549"/>
      <c r="P117" s="549"/>
    </row>
    <row r="118" spans="1:16" ht="12.95" customHeight="1">
      <c r="A118" s="4238"/>
      <c r="B118" s="4243"/>
      <c r="C118" s="4244"/>
      <c r="D118" s="4248"/>
      <c r="E118" s="1185"/>
      <c r="F118" s="1180"/>
      <c r="G118" s="4255"/>
      <c r="H118" s="4255"/>
      <c r="I118" s="4257"/>
      <c r="J118" s="4261"/>
      <c r="K118" s="4236"/>
      <c r="L118" s="3001"/>
      <c r="M118" s="2989">
        <v>13</v>
      </c>
      <c r="N118" s="3015" t="s">
        <v>1056</v>
      </c>
      <c r="O118" s="549"/>
      <c r="P118" s="549"/>
    </row>
    <row r="119" spans="1:16" ht="12.95" customHeight="1">
      <c r="A119" s="4238"/>
      <c r="B119" s="4263"/>
      <c r="C119" s="4264"/>
      <c r="D119" s="4265"/>
      <c r="E119" s="1188"/>
      <c r="F119" s="1181"/>
      <c r="G119" s="4270"/>
      <c r="H119" s="4270"/>
      <c r="I119" s="4273"/>
      <c r="J119" s="4272"/>
      <c r="K119" s="4271"/>
      <c r="L119" s="3001"/>
      <c r="M119" s="2987">
        <v>14</v>
      </c>
      <c r="N119" s="902"/>
      <c r="O119" s="549"/>
      <c r="P119" s="549"/>
    </row>
    <row r="120" spans="1:16" ht="12.95" customHeight="1">
      <c r="A120" s="4238">
        <v>9</v>
      </c>
      <c r="B120" s="4241"/>
      <c r="C120" s="4242"/>
      <c r="D120" s="4247"/>
      <c r="E120" s="1187"/>
      <c r="F120" s="1179"/>
      <c r="G120" s="4258"/>
      <c r="H120" s="4258"/>
      <c r="I120" s="4268" t="s">
        <v>866</v>
      </c>
      <c r="J120" s="4260"/>
      <c r="K120" s="4250"/>
      <c r="L120" s="2997"/>
      <c r="M120" s="2987">
        <v>1</v>
      </c>
      <c r="N120" s="902"/>
      <c r="O120" s="549"/>
      <c r="P120" s="549"/>
    </row>
    <row r="121" spans="1:16" ht="12.95" customHeight="1">
      <c r="A121" s="4238"/>
      <c r="B121" s="4243"/>
      <c r="C121" s="4244"/>
      <c r="D121" s="4248"/>
      <c r="E121" s="1185"/>
      <c r="F121" s="1180"/>
      <c r="G121" s="4255"/>
      <c r="H121" s="4255"/>
      <c r="I121" s="4257"/>
      <c r="J121" s="4261"/>
      <c r="K121" s="4251"/>
      <c r="L121" s="2997"/>
      <c r="M121" s="2989">
        <v>2</v>
      </c>
      <c r="N121" s="3015" t="s">
        <v>1055</v>
      </c>
      <c r="O121" s="549"/>
      <c r="P121" s="549"/>
    </row>
    <row r="122" spans="1:16" ht="12.95" hidden="1" customHeight="1">
      <c r="A122" s="4238"/>
      <c r="B122" s="4243"/>
      <c r="C122" s="4244"/>
      <c r="D122" s="4248"/>
      <c r="E122" s="1185"/>
      <c r="F122" s="1180"/>
      <c r="G122" s="4255"/>
      <c r="H122" s="4255"/>
      <c r="I122" s="4257"/>
      <c r="J122" s="4261"/>
      <c r="K122" s="4251"/>
      <c r="L122" s="2997"/>
      <c r="M122" s="2988">
        <v>3</v>
      </c>
      <c r="N122" s="2559"/>
      <c r="O122" s="549"/>
      <c r="P122" s="549"/>
    </row>
    <row r="123" spans="1:16" ht="12.95" hidden="1" customHeight="1">
      <c r="A123" s="4238"/>
      <c r="B123" s="4243"/>
      <c r="C123" s="4244"/>
      <c r="D123" s="4248"/>
      <c r="E123" s="1185"/>
      <c r="F123" s="1180"/>
      <c r="G123" s="4255"/>
      <c r="H123" s="4255"/>
      <c r="I123" s="4257"/>
      <c r="J123" s="4261"/>
      <c r="K123" s="4252"/>
      <c r="L123" s="2998"/>
      <c r="M123" s="2988">
        <v>4</v>
      </c>
      <c r="N123" s="902"/>
      <c r="O123" s="549"/>
      <c r="P123" s="549"/>
    </row>
    <row r="124" spans="1:16" ht="12.95" customHeight="1">
      <c r="A124" s="4238"/>
      <c r="B124" s="4243"/>
      <c r="C124" s="4244"/>
      <c r="D124" s="4248"/>
      <c r="E124" s="1185"/>
      <c r="F124" s="1180"/>
      <c r="G124" s="4255"/>
      <c r="H124" s="4256"/>
      <c r="I124" s="4269"/>
      <c r="J124" s="4261"/>
      <c r="K124" s="4252"/>
      <c r="L124" s="2998"/>
      <c r="M124" s="2989">
        <v>5</v>
      </c>
      <c r="N124" s="3015" t="s">
        <v>1056</v>
      </c>
      <c r="O124" s="549"/>
      <c r="P124" s="549"/>
    </row>
    <row r="125" spans="1:16" ht="12.95" customHeight="1">
      <c r="A125" s="4238"/>
      <c r="B125" s="4243"/>
      <c r="C125" s="4244"/>
      <c r="D125" s="4248"/>
      <c r="E125" s="1185"/>
      <c r="F125" s="1180"/>
      <c r="G125" s="4255"/>
      <c r="H125" s="4254"/>
      <c r="I125" s="4257" t="s">
        <v>867</v>
      </c>
      <c r="J125" s="4261"/>
      <c r="K125" s="4252"/>
      <c r="L125" s="2998"/>
      <c r="M125" s="2987">
        <v>6</v>
      </c>
      <c r="N125" s="902"/>
      <c r="O125" s="549"/>
      <c r="P125" s="549"/>
    </row>
    <row r="126" spans="1:16" ht="12.95" customHeight="1">
      <c r="A126" s="4238"/>
      <c r="B126" s="4243"/>
      <c r="C126" s="4244"/>
      <c r="D126" s="4248"/>
      <c r="E126" s="1185"/>
      <c r="F126" s="1180"/>
      <c r="G126" s="4255"/>
      <c r="H126" s="4255"/>
      <c r="I126" s="4257"/>
      <c r="J126" s="4261"/>
      <c r="K126" s="4253"/>
      <c r="L126" s="2998"/>
      <c r="M126" s="2987">
        <v>7</v>
      </c>
      <c r="N126" s="902"/>
      <c r="O126" s="549"/>
      <c r="P126" s="549"/>
    </row>
    <row r="127" spans="1:16" ht="12.95" customHeight="1">
      <c r="A127" s="4238"/>
      <c r="B127" s="4243"/>
      <c r="C127" s="4244"/>
      <c r="D127" s="4248"/>
      <c r="E127" s="1185"/>
      <c r="F127" s="1180"/>
      <c r="G127" s="4255"/>
      <c r="H127" s="4255"/>
      <c r="I127" s="4257"/>
      <c r="J127" s="4261"/>
      <c r="K127" s="4235"/>
      <c r="L127" s="2999"/>
      <c r="M127" s="2989">
        <v>8</v>
      </c>
      <c r="N127" s="3015" t="s">
        <v>1055</v>
      </c>
      <c r="O127" s="549"/>
      <c r="P127" s="549"/>
    </row>
    <row r="128" spans="1:16" ht="12.95" hidden="1" customHeight="1">
      <c r="A128" s="4238"/>
      <c r="B128" s="4243"/>
      <c r="C128" s="4244"/>
      <c r="D128" s="4248"/>
      <c r="E128" s="1185"/>
      <c r="F128" s="1180"/>
      <c r="G128" s="4255"/>
      <c r="H128" s="4255"/>
      <c r="I128" s="4257"/>
      <c r="J128" s="4261"/>
      <c r="K128" s="4236"/>
      <c r="L128" s="3001"/>
      <c r="M128" s="2988">
        <v>9</v>
      </c>
      <c r="N128" s="902"/>
      <c r="O128" s="549"/>
      <c r="P128" s="549"/>
    </row>
    <row r="129" spans="1:16" ht="12.95" hidden="1" customHeight="1">
      <c r="A129" s="4238"/>
      <c r="B129" s="4243"/>
      <c r="C129" s="4244"/>
      <c r="D129" s="4248"/>
      <c r="E129" s="1185"/>
      <c r="F129" s="1180"/>
      <c r="G129" s="4255"/>
      <c r="H129" s="4256"/>
      <c r="I129" s="4257"/>
      <c r="J129" s="4261"/>
      <c r="K129" s="4236"/>
      <c r="L129" s="3001"/>
      <c r="M129" s="2988">
        <v>10</v>
      </c>
      <c r="N129" s="902"/>
      <c r="O129" s="549"/>
      <c r="P129" s="549"/>
    </row>
    <row r="130" spans="1:16" ht="12.95" customHeight="1">
      <c r="A130" s="4238"/>
      <c r="B130" s="4243"/>
      <c r="C130" s="4244"/>
      <c r="D130" s="4248"/>
      <c r="E130" s="1185"/>
      <c r="F130" s="1180"/>
      <c r="G130" s="4255"/>
      <c r="H130" s="4254"/>
      <c r="I130" s="4266" t="s">
        <v>572</v>
      </c>
      <c r="J130" s="4261"/>
      <c r="K130" s="4236"/>
      <c r="L130" s="3001"/>
      <c r="M130" s="2989">
        <v>11</v>
      </c>
      <c r="N130" s="902"/>
      <c r="O130" s="549"/>
      <c r="P130" s="549"/>
    </row>
    <row r="131" spans="1:16" ht="12.95" hidden="1" customHeight="1">
      <c r="A131" s="4238"/>
      <c r="B131" s="4243"/>
      <c r="C131" s="4244"/>
      <c r="D131" s="4248"/>
      <c r="E131" s="1185"/>
      <c r="F131" s="1180"/>
      <c r="G131" s="4255"/>
      <c r="H131" s="4255"/>
      <c r="I131" s="4257"/>
      <c r="J131" s="4261"/>
      <c r="K131" s="4236"/>
      <c r="L131" s="3001"/>
      <c r="M131" s="2988">
        <v>12</v>
      </c>
      <c r="N131" s="902"/>
      <c r="O131" s="549"/>
      <c r="P131" s="549"/>
    </row>
    <row r="132" spans="1:16" ht="12.95" customHeight="1">
      <c r="A132" s="4238"/>
      <c r="B132" s="4243"/>
      <c r="C132" s="4244"/>
      <c r="D132" s="4248"/>
      <c r="E132" s="1185"/>
      <c r="F132" s="1180"/>
      <c r="G132" s="4255"/>
      <c r="H132" s="4255"/>
      <c r="I132" s="4257"/>
      <c r="J132" s="4261"/>
      <c r="K132" s="4236"/>
      <c r="L132" s="3001"/>
      <c r="M132" s="2989">
        <v>13</v>
      </c>
      <c r="N132" s="3015" t="s">
        <v>1056</v>
      </c>
      <c r="O132" s="549"/>
      <c r="P132" s="549"/>
    </row>
    <row r="133" spans="1:16" ht="12.95" customHeight="1">
      <c r="A133" s="4238"/>
      <c r="B133" s="4263"/>
      <c r="C133" s="4264"/>
      <c r="D133" s="4265"/>
      <c r="E133" s="1188"/>
      <c r="F133" s="1181"/>
      <c r="G133" s="4270"/>
      <c r="H133" s="4270"/>
      <c r="I133" s="4273"/>
      <c r="J133" s="4272"/>
      <c r="K133" s="4271"/>
      <c r="L133" s="3001"/>
      <c r="M133" s="2987">
        <v>14</v>
      </c>
      <c r="N133" s="902"/>
      <c r="O133" s="549"/>
      <c r="P133" s="549"/>
    </row>
    <row r="134" spans="1:16" ht="12.95" customHeight="1">
      <c r="A134" s="4238">
        <v>10</v>
      </c>
      <c r="B134" s="4241"/>
      <c r="C134" s="4242"/>
      <c r="D134" s="4247"/>
      <c r="E134" s="1187"/>
      <c r="F134" s="1179"/>
      <c r="G134" s="4258"/>
      <c r="H134" s="4258"/>
      <c r="I134" s="4268" t="s">
        <v>866</v>
      </c>
      <c r="J134" s="4260"/>
      <c r="K134" s="4250"/>
      <c r="L134" s="2997"/>
      <c r="M134" s="2987">
        <v>1</v>
      </c>
      <c r="N134" s="902"/>
      <c r="O134" s="549"/>
      <c r="P134" s="549"/>
    </row>
    <row r="135" spans="1:16" ht="12.95" customHeight="1">
      <c r="A135" s="4238"/>
      <c r="B135" s="4243"/>
      <c r="C135" s="4244"/>
      <c r="D135" s="4248"/>
      <c r="E135" s="1185"/>
      <c r="F135" s="1180"/>
      <c r="G135" s="4255"/>
      <c r="H135" s="4255"/>
      <c r="I135" s="4257"/>
      <c r="J135" s="4261"/>
      <c r="K135" s="4251"/>
      <c r="L135" s="2997"/>
      <c r="M135" s="2989">
        <v>2</v>
      </c>
      <c r="N135" s="3015" t="s">
        <v>1055</v>
      </c>
      <c r="O135" s="549"/>
      <c r="P135" s="549"/>
    </row>
    <row r="136" spans="1:16" ht="12.95" hidden="1" customHeight="1">
      <c r="A136" s="4238"/>
      <c r="B136" s="4243"/>
      <c r="C136" s="4244"/>
      <c r="D136" s="4248"/>
      <c r="E136" s="1185"/>
      <c r="F136" s="1180"/>
      <c r="G136" s="4255"/>
      <c r="H136" s="4255"/>
      <c r="I136" s="4257"/>
      <c r="J136" s="4261"/>
      <c r="K136" s="4251"/>
      <c r="L136" s="2997"/>
      <c r="M136" s="2988">
        <v>3</v>
      </c>
      <c r="N136" s="2559"/>
      <c r="O136" s="549"/>
      <c r="P136" s="549"/>
    </row>
    <row r="137" spans="1:16" ht="12.95" hidden="1" customHeight="1">
      <c r="A137" s="4238"/>
      <c r="B137" s="4243"/>
      <c r="C137" s="4244"/>
      <c r="D137" s="4248"/>
      <c r="E137" s="1185"/>
      <c r="F137" s="1180"/>
      <c r="G137" s="4255"/>
      <c r="H137" s="4255"/>
      <c r="I137" s="4257"/>
      <c r="J137" s="4261"/>
      <c r="K137" s="4252"/>
      <c r="L137" s="2998"/>
      <c r="M137" s="2988">
        <v>4</v>
      </c>
      <c r="N137" s="902"/>
      <c r="O137" s="549"/>
      <c r="P137" s="549"/>
    </row>
    <row r="138" spans="1:16" ht="12.95" customHeight="1">
      <c r="A138" s="4238"/>
      <c r="B138" s="4243"/>
      <c r="C138" s="4244"/>
      <c r="D138" s="4248"/>
      <c r="E138" s="1185"/>
      <c r="F138" s="1180"/>
      <c r="G138" s="4255"/>
      <c r="H138" s="4256"/>
      <c r="I138" s="4269"/>
      <c r="J138" s="4261"/>
      <c r="K138" s="4252"/>
      <c r="L138" s="2998"/>
      <c r="M138" s="2989">
        <v>5</v>
      </c>
      <c r="N138" s="3015" t="s">
        <v>1056</v>
      </c>
      <c r="O138" s="549"/>
      <c r="P138" s="549"/>
    </row>
    <row r="139" spans="1:16" ht="12.95" customHeight="1">
      <c r="A139" s="4238"/>
      <c r="B139" s="4243"/>
      <c r="C139" s="4244"/>
      <c r="D139" s="4248"/>
      <c r="E139" s="1185"/>
      <c r="F139" s="1180"/>
      <c r="G139" s="4255"/>
      <c r="H139" s="4254"/>
      <c r="I139" s="4257" t="s">
        <v>867</v>
      </c>
      <c r="J139" s="4261"/>
      <c r="K139" s="4252"/>
      <c r="L139" s="2998"/>
      <c r="M139" s="2987">
        <v>6</v>
      </c>
      <c r="N139" s="902"/>
      <c r="O139" s="549"/>
      <c r="P139" s="549"/>
    </row>
    <row r="140" spans="1:16" ht="12.95" customHeight="1">
      <c r="A140" s="4238"/>
      <c r="B140" s="4243"/>
      <c r="C140" s="4244"/>
      <c r="D140" s="4248"/>
      <c r="E140" s="1185"/>
      <c r="F140" s="1180"/>
      <c r="G140" s="4255"/>
      <c r="H140" s="4255"/>
      <c r="I140" s="4257"/>
      <c r="J140" s="4261"/>
      <c r="K140" s="4253"/>
      <c r="L140" s="2998"/>
      <c r="M140" s="2987">
        <v>7</v>
      </c>
      <c r="N140" s="902"/>
      <c r="O140" s="549"/>
      <c r="P140" s="549"/>
    </row>
    <row r="141" spans="1:16" ht="12.95" customHeight="1">
      <c r="A141" s="4238"/>
      <c r="B141" s="4243"/>
      <c r="C141" s="4244"/>
      <c r="D141" s="4248"/>
      <c r="E141" s="1185"/>
      <c r="F141" s="1180"/>
      <c r="G141" s="4255"/>
      <c r="H141" s="4255"/>
      <c r="I141" s="4257"/>
      <c r="J141" s="4261"/>
      <c r="K141" s="4235"/>
      <c r="L141" s="2999"/>
      <c r="M141" s="2989">
        <v>8</v>
      </c>
      <c r="N141" s="3015" t="s">
        <v>1055</v>
      </c>
      <c r="O141" s="549"/>
      <c r="P141" s="549"/>
    </row>
    <row r="142" spans="1:16" ht="12.95" hidden="1" customHeight="1">
      <c r="A142" s="4238"/>
      <c r="B142" s="4243"/>
      <c r="C142" s="4244"/>
      <c r="D142" s="4248"/>
      <c r="E142" s="1185"/>
      <c r="F142" s="1180"/>
      <c r="G142" s="4255"/>
      <c r="H142" s="4255"/>
      <c r="I142" s="4257"/>
      <c r="J142" s="4261"/>
      <c r="K142" s="4236"/>
      <c r="L142" s="3001"/>
      <c r="M142" s="2988">
        <v>9</v>
      </c>
      <c r="N142" s="902"/>
      <c r="O142" s="549"/>
      <c r="P142" s="549"/>
    </row>
    <row r="143" spans="1:16" ht="12.95" hidden="1" customHeight="1">
      <c r="A143" s="4238"/>
      <c r="B143" s="4243"/>
      <c r="C143" s="4244"/>
      <c r="D143" s="4248"/>
      <c r="E143" s="1185"/>
      <c r="F143" s="1180"/>
      <c r="G143" s="4255"/>
      <c r="H143" s="4256"/>
      <c r="I143" s="4257"/>
      <c r="J143" s="4261"/>
      <c r="K143" s="4236"/>
      <c r="L143" s="3001"/>
      <c r="M143" s="2988">
        <v>10</v>
      </c>
      <c r="N143" s="902"/>
      <c r="O143" s="549"/>
      <c r="P143" s="549"/>
    </row>
    <row r="144" spans="1:16" ht="12.95" customHeight="1">
      <c r="A144" s="4238"/>
      <c r="B144" s="4243"/>
      <c r="C144" s="4244"/>
      <c r="D144" s="4248"/>
      <c r="E144" s="1185"/>
      <c r="F144" s="1180"/>
      <c r="G144" s="4255"/>
      <c r="H144" s="4254"/>
      <c r="I144" s="4266" t="s">
        <v>572</v>
      </c>
      <c r="J144" s="4261"/>
      <c r="K144" s="4236"/>
      <c r="L144" s="3001"/>
      <c r="M144" s="2989">
        <v>11</v>
      </c>
      <c r="N144" s="902"/>
      <c r="O144" s="549"/>
      <c r="P144" s="549"/>
    </row>
    <row r="145" spans="1:16" ht="12.95" hidden="1" customHeight="1">
      <c r="A145" s="4239"/>
      <c r="B145" s="4243"/>
      <c r="C145" s="4244"/>
      <c r="D145" s="4248"/>
      <c r="E145" s="1185"/>
      <c r="F145" s="1180"/>
      <c r="G145" s="4255"/>
      <c r="H145" s="4255"/>
      <c r="I145" s="4257"/>
      <c r="J145" s="4261"/>
      <c r="K145" s="4236"/>
      <c r="L145" s="3001"/>
      <c r="M145" s="2988">
        <v>12</v>
      </c>
      <c r="N145" s="902"/>
      <c r="O145" s="549"/>
      <c r="P145" s="549"/>
    </row>
    <row r="146" spans="1:16" ht="12.95" customHeight="1">
      <c r="A146" s="4239"/>
      <c r="B146" s="4243"/>
      <c r="C146" s="4244"/>
      <c r="D146" s="4248"/>
      <c r="E146" s="1185"/>
      <c r="F146" s="1180"/>
      <c r="G146" s="4255"/>
      <c r="H146" s="4255"/>
      <c r="I146" s="4257"/>
      <c r="J146" s="4261"/>
      <c r="K146" s="4236"/>
      <c r="L146" s="3001"/>
      <c r="M146" s="2989">
        <v>13</v>
      </c>
      <c r="N146" s="3015" t="s">
        <v>1056</v>
      </c>
      <c r="O146" s="549"/>
      <c r="P146" s="549"/>
    </row>
    <row r="147" spans="1:16" ht="12.95" customHeight="1" thickBot="1">
      <c r="A147" s="4240"/>
      <c r="B147" s="4245"/>
      <c r="C147" s="4246"/>
      <c r="D147" s="4249"/>
      <c r="E147" s="1186"/>
      <c r="F147" s="1182"/>
      <c r="G147" s="4259"/>
      <c r="H147" s="4259"/>
      <c r="I147" s="4267"/>
      <c r="J147" s="4262"/>
      <c r="K147" s="4237"/>
      <c r="L147" s="3001"/>
      <c r="M147" s="2987">
        <v>14</v>
      </c>
      <c r="N147" s="902"/>
      <c r="O147" s="549"/>
      <c r="P147" s="549"/>
    </row>
    <row r="148" spans="1:16" ht="6.75" customHeight="1">
      <c r="A148" s="116"/>
      <c r="B148" s="116"/>
      <c r="C148" s="116"/>
      <c r="D148" s="116"/>
      <c r="E148" s="116"/>
      <c r="F148" s="116"/>
      <c r="G148" s="116"/>
      <c r="H148" s="116"/>
      <c r="I148" s="116"/>
      <c r="J148" s="116"/>
      <c r="K148" s="116"/>
      <c r="L148" s="790"/>
      <c r="M148" s="902"/>
      <c r="N148" s="902"/>
      <c r="O148" s="549"/>
      <c r="P148" s="549"/>
    </row>
    <row r="149" spans="1:16" s="3" customFormat="1" ht="15" customHeight="1">
      <c r="A149" s="4233" t="s">
        <v>1070</v>
      </c>
      <c r="B149" s="4233"/>
      <c r="C149" s="4233"/>
      <c r="D149" s="4233"/>
      <c r="E149" s="4233"/>
      <c r="F149" s="4233"/>
      <c r="G149" s="4233"/>
      <c r="H149" s="4233"/>
      <c r="I149" s="4233"/>
      <c r="J149" s="4233"/>
      <c r="K149" s="4233"/>
      <c r="L149" s="3002"/>
      <c r="M149" s="902"/>
      <c r="N149" s="902"/>
      <c r="O149" s="549"/>
      <c r="P149" s="549"/>
    </row>
    <row r="150" spans="1:16" s="3" customFormat="1" ht="15" customHeight="1">
      <c r="A150" s="4234" t="s">
        <v>1071</v>
      </c>
      <c r="B150" s="4234"/>
      <c r="C150" s="4234"/>
      <c r="D150" s="4234"/>
      <c r="E150" s="4234"/>
      <c r="F150" s="4234"/>
      <c r="G150" s="4234"/>
      <c r="H150" s="4234"/>
      <c r="I150" s="4234"/>
      <c r="J150" s="4234"/>
      <c r="K150" s="4234"/>
      <c r="L150" s="3003"/>
      <c r="M150" s="902"/>
      <c r="N150" s="902"/>
      <c r="O150" s="549"/>
      <c r="P150" s="549"/>
    </row>
    <row r="151" spans="1:16" s="3" customFormat="1" ht="15" customHeight="1">
      <c r="A151" s="4234" t="s">
        <v>1072</v>
      </c>
      <c r="B151" s="4234"/>
      <c r="C151" s="4234"/>
      <c r="D151" s="4234"/>
      <c r="E151" s="4234"/>
      <c r="F151" s="4234"/>
      <c r="G151" s="4234"/>
      <c r="H151" s="4234"/>
      <c r="I151" s="4234"/>
      <c r="J151" s="4234"/>
      <c r="K151" s="4234"/>
      <c r="L151" s="3003"/>
      <c r="M151" s="902"/>
      <c r="N151" s="902"/>
      <c r="O151" s="549"/>
      <c r="P151" s="549"/>
    </row>
    <row r="152" spans="1:16" s="3" customFormat="1" ht="15" customHeight="1" thickBot="1">
      <c r="A152" s="4234" t="s">
        <v>1419</v>
      </c>
      <c r="B152" s="4234"/>
      <c r="C152" s="4234"/>
      <c r="D152" s="4234"/>
      <c r="E152" s="4234"/>
      <c r="F152" s="4234"/>
      <c r="G152" s="4234"/>
      <c r="H152" s="4234"/>
      <c r="I152" s="4234"/>
      <c r="J152" s="4234"/>
      <c r="K152" s="4234"/>
      <c r="L152" s="3003"/>
      <c r="M152" s="902"/>
      <c r="N152" s="4228" t="s">
        <v>1253</v>
      </c>
      <c r="O152" s="4229"/>
      <c r="P152" s="549"/>
    </row>
    <row r="153" spans="1:16" s="3" customFormat="1" ht="15" customHeight="1">
      <c r="A153" s="4234" t="s">
        <v>873</v>
      </c>
      <c r="B153" s="4234"/>
      <c r="C153" s="4234"/>
      <c r="D153" s="4234"/>
      <c r="E153" s="4234"/>
      <c r="F153" s="4234"/>
      <c r="G153" s="4234"/>
      <c r="H153" s="4234"/>
      <c r="I153" s="4234"/>
      <c r="J153" s="4234"/>
      <c r="K153" s="4234"/>
      <c r="L153" s="3003"/>
      <c r="M153" s="902"/>
      <c r="N153" s="902"/>
      <c r="O153" s="549"/>
      <c r="P153" s="549"/>
    </row>
    <row r="154" spans="1:16" s="3" customFormat="1" ht="15" customHeight="1" thickBot="1">
      <c r="A154" s="4234" t="s">
        <v>870</v>
      </c>
      <c r="B154" s="4234"/>
      <c r="C154" s="4234"/>
      <c r="D154" s="4234"/>
      <c r="E154" s="4234"/>
      <c r="F154" s="4234"/>
      <c r="G154" s="4234"/>
      <c r="H154" s="4234"/>
      <c r="I154" s="4234"/>
      <c r="J154" s="4234"/>
      <c r="K154" s="4234"/>
      <c r="L154" s="3003"/>
      <c r="M154" s="902"/>
      <c r="N154" s="4228" t="s">
        <v>1254</v>
      </c>
      <c r="O154" s="4229"/>
      <c r="P154" s="549"/>
    </row>
    <row r="155" spans="1:16" s="3" customFormat="1" ht="15" customHeight="1">
      <c r="A155" s="4234" t="s">
        <v>871</v>
      </c>
      <c r="B155" s="4234"/>
      <c r="C155" s="4234"/>
      <c r="D155" s="4234"/>
      <c r="E155" s="4234"/>
      <c r="F155" s="4234"/>
      <c r="G155" s="4234"/>
      <c r="H155" s="4234"/>
      <c r="I155" s="4234"/>
      <c r="J155" s="4234"/>
      <c r="K155" s="4234"/>
      <c r="L155" s="3003"/>
      <c r="M155" s="902"/>
      <c r="N155" s="902"/>
      <c r="O155" s="549"/>
      <c r="P155" s="549"/>
    </row>
    <row r="156" spans="1:16" s="3" customFormat="1" ht="15" customHeight="1" thickBot="1">
      <c r="A156" s="4234" t="s">
        <v>1073</v>
      </c>
      <c r="B156" s="4234"/>
      <c r="C156" s="4234"/>
      <c r="D156" s="4234"/>
      <c r="E156" s="4234"/>
      <c r="F156" s="4234"/>
      <c r="G156" s="4234"/>
      <c r="H156" s="4234"/>
      <c r="I156" s="4234"/>
      <c r="J156" s="4234"/>
      <c r="K156" s="4234"/>
      <c r="L156" s="3003"/>
      <c r="M156" s="902"/>
      <c r="N156" s="4228" t="s">
        <v>1090</v>
      </c>
      <c r="O156" s="4229"/>
      <c r="P156" s="549"/>
    </row>
    <row r="157" spans="1:16" s="3" customFormat="1" ht="15" customHeight="1">
      <c r="A157" s="4234" t="s">
        <v>1074</v>
      </c>
      <c r="B157" s="4234"/>
      <c r="C157" s="4234"/>
      <c r="D157" s="4234"/>
      <c r="E157" s="4234"/>
      <c r="F157" s="4234"/>
      <c r="G157" s="4234"/>
      <c r="H157" s="4234"/>
      <c r="I157" s="4234"/>
      <c r="J157" s="4234"/>
      <c r="K157" s="4234"/>
      <c r="L157" s="3003"/>
      <c r="M157" s="902"/>
      <c r="N157" s="902"/>
      <c r="O157" s="549"/>
      <c r="P157" s="549"/>
    </row>
    <row r="158" spans="1:16" ht="15" customHeight="1">
      <c r="A158" s="4234" t="s">
        <v>872</v>
      </c>
      <c r="B158" s="4234"/>
      <c r="C158" s="4234"/>
      <c r="D158" s="4234"/>
      <c r="E158" s="4234"/>
      <c r="F158" s="4234"/>
      <c r="G158" s="4234"/>
      <c r="H158" s="4234"/>
      <c r="I158" s="4234"/>
      <c r="J158" s="4234"/>
      <c r="K158" s="4234"/>
      <c r="L158" s="3003"/>
      <c r="M158" s="902"/>
      <c r="N158" s="902"/>
      <c r="O158" s="549"/>
      <c r="P158" s="549"/>
    </row>
    <row r="159" spans="1:16" ht="15" customHeight="1">
      <c r="A159" s="4234" t="s">
        <v>1075</v>
      </c>
      <c r="B159" s="4234"/>
      <c r="C159" s="4234"/>
      <c r="D159" s="4234"/>
      <c r="E159" s="4234"/>
      <c r="F159" s="4234"/>
      <c r="G159" s="4234"/>
      <c r="H159" s="4234"/>
      <c r="I159" s="4234"/>
      <c r="J159" s="4234"/>
      <c r="K159" s="4234"/>
      <c r="L159" s="3003"/>
      <c r="M159" s="902"/>
      <c r="N159" s="2579"/>
      <c r="O159" s="549"/>
      <c r="P159" s="549"/>
    </row>
    <row r="160" spans="1:16" ht="15" customHeight="1">
      <c r="A160" s="4234" t="s">
        <v>2246</v>
      </c>
      <c r="B160" s="4234"/>
      <c r="C160" s="4234"/>
      <c r="D160" s="4234"/>
      <c r="E160" s="4234"/>
      <c r="F160" s="4234"/>
      <c r="G160" s="4234"/>
      <c r="H160" s="4234"/>
      <c r="I160" s="4234"/>
      <c r="J160" s="4234"/>
      <c r="K160" s="4234"/>
      <c r="L160" s="3003"/>
      <c r="M160" s="902"/>
      <c r="N160" s="902"/>
      <c r="O160" s="549"/>
      <c r="P160" s="549"/>
    </row>
    <row r="161" spans="1:16" ht="15" customHeight="1">
      <c r="A161" s="4234" t="s">
        <v>1076</v>
      </c>
      <c r="B161" s="4234"/>
      <c r="C161" s="4234"/>
      <c r="D161" s="4234"/>
      <c r="E161" s="4234"/>
      <c r="F161" s="4234"/>
      <c r="G161" s="4234"/>
      <c r="H161" s="4234"/>
      <c r="I161" s="4234"/>
      <c r="J161" s="4234"/>
      <c r="K161" s="4234"/>
      <c r="L161" s="3003"/>
      <c r="M161" s="902"/>
      <c r="N161" s="902" t="s">
        <v>1361</v>
      </c>
      <c r="O161" s="549"/>
      <c r="P161" s="549"/>
    </row>
    <row r="162" spans="1:16">
      <c r="A162" s="4234"/>
      <c r="B162" s="4234"/>
      <c r="C162" s="4234"/>
      <c r="D162" s="4234"/>
      <c r="E162" s="4234"/>
      <c r="F162" s="4234"/>
      <c r="G162" s="4234"/>
      <c r="H162" s="4234"/>
      <c r="I162" s="4234"/>
      <c r="J162" s="4234"/>
      <c r="K162" s="4234"/>
      <c r="L162" s="3003"/>
      <c r="M162" s="902"/>
      <c r="N162" s="902"/>
      <c r="O162" s="549"/>
      <c r="P162" s="549"/>
    </row>
    <row r="163" spans="1:16" ht="15" customHeight="1">
      <c r="A163" s="4234" t="s">
        <v>1077</v>
      </c>
      <c r="B163" s="4234"/>
      <c r="C163" s="4234"/>
      <c r="D163" s="4234"/>
      <c r="E163" s="4234"/>
      <c r="F163" s="4234"/>
      <c r="G163" s="4234"/>
      <c r="H163" s="4234"/>
      <c r="I163" s="4234"/>
      <c r="J163" s="4234"/>
      <c r="K163" s="4234"/>
      <c r="L163" s="3003"/>
      <c r="M163" s="902"/>
      <c r="N163" s="902"/>
      <c r="O163" s="549"/>
      <c r="P163" s="549"/>
    </row>
    <row r="164" spans="1:16" ht="15" customHeight="1">
      <c r="A164" s="4234" t="s">
        <v>1078</v>
      </c>
      <c r="B164" s="4234"/>
      <c r="C164" s="4234"/>
      <c r="D164" s="4234"/>
      <c r="E164" s="4234"/>
      <c r="F164" s="4234"/>
      <c r="G164" s="4234"/>
      <c r="H164" s="4234"/>
      <c r="I164" s="4234"/>
      <c r="J164" s="4234"/>
      <c r="K164" s="4234"/>
      <c r="L164" s="3003"/>
      <c r="M164" s="902"/>
      <c r="N164" s="902"/>
      <c r="O164" s="549"/>
      <c r="P164" s="549"/>
    </row>
    <row r="165" spans="1:16" ht="15" customHeight="1">
      <c r="A165" s="4234" t="s">
        <v>1079</v>
      </c>
      <c r="B165" s="4234"/>
      <c r="C165" s="4234"/>
      <c r="D165" s="4234"/>
      <c r="E165" s="4234"/>
      <c r="F165" s="4234"/>
      <c r="G165" s="4234"/>
      <c r="H165" s="4234"/>
      <c r="I165" s="4234"/>
      <c r="J165" s="4234"/>
      <c r="K165" s="4234"/>
      <c r="L165" s="3003"/>
      <c r="M165" s="902"/>
      <c r="N165" s="902"/>
      <c r="O165" s="549"/>
      <c r="P165" s="549"/>
    </row>
    <row r="166" spans="1:16" ht="15" customHeight="1">
      <c r="A166" s="4234" t="s">
        <v>1080</v>
      </c>
      <c r="B166" s="4234"/>
      <c r="C166" s="4234"/>
      <c r="D166" s="4234"/>
      <c r="E166" s="4234"/>
      <c r="F166" s="4234"/>
      <c r="G166" s="4234"/>
      <c r="H166" s="4234"/>
      <c r="I166" s="4234"/>
      <c r="J166" s="4234"/>
      <c r="K166" s="4234"/>
      <c r="L166" s="3003"/>
      <c r="M166" s="902"/>
      <c r="N166" s="902"/>
      <c r="O166" s="549"/>
      <c r="P166" s="549"/>
    </row>
    <row r="167" spans="1:16" ht="21" customHeight="1">
      <c r="A167" s="4234"/>
      <c r="B167" s="4234"/>
      <c r="C167" s="4234"/>
      <c r="D167" s="4234"/>
      <c r="E167" s="4234"/>
      <c r="F167" s="4234"/>
      <c r="G167" s="4234"/>
      <c r="H167" s="4234"/>
      <c r="I167" s="4234"/>
      <c r="J167" s="4234"/>
      <c r="K167" s="4234"/>
      <c r="L167" s="3003"/>
      <c r="M167" s="902"/>
      <c r="N167" s="902"/>
      <c r="O167" s="549"/>
      <c r="P167" s="549"/>
    </row>
    <row r="168" spans="1:16" ht="30" customHeight="1">
      <c r="A168" s="1176"/>
      <c r="B168" s="1176"/>
      <c r="C168" s="1176"/>
      <c r="D168" s="1176"/>
      <c r="E168" s="1176"/>
      <c r="F168" s="1176"/>
      <c r="G168" s="1176"/>
      <c r="H168" s="1176"/>
      <c r="I168" s="1176"/>
      <c r="J168" s="1176"/>
      <c r="K168" s="1035" t="s">
        <v>1201</v>
      </c>
      <c r="L168" s="3004"/>
      <c r="M168" s="902"/>
      <c r="N168" s="902"/>
      <c r="O168" s="549"/>
      <c r="P168" s="549"/>
    </row>
    <row r="169" spans="1:16" ht="60.2" customHeight="1">
      <c r="L169" s="549"/>
      <c r="M169" s="902"/>
      <c r="N169" s="902"/>
      <c r="O169" s="549"/>
      <c r="P169" s="549"/>
    </row>
    <row r="170" spans="1:16" ht="54.95" customHeight="1">
      <c r="A170" s="4312" t="s">
        <v>1964</v>
      </c>
      <c r="B170" s="4312"/>
      <c r="C170" s="4312"/>
      <c r="D170" s="4312"/>
      <c r="E170" s="4312"/>
      <c r="F170" s="4312"/>
      <c r="G170" s="4312"/>
      <c r="H170" s="4312"/>
      <c r="I170" s="4312"/>
      <c r="J170" s="4312"/>
      <c r="K170" s="4312"/>
      <c r="L170" s="3005"/>
      <c r="M170" s="902"/>
      <c r="N170" s="902"/>
      <c r="O170" s="549"/>
      <c r="P170" s="549"/>
    </row>
    <row r="171" spans="1:16" ht="129" customHeight="1">
      <c r="A171" s="1152"/>
      <c r="B171" s="4313" t="s">
        <v>2079</v>
      </c>
      <c r="C171" s="4313"/>
      <c r="D171" s="4313"/>
      <c r="E171" s="4313"/>
      <c r="F171" s="4313"/>
      <c r="G171" s="4313"/>
      <c r="H171" s="4313"/>
      <c r="I171" s="4313"/>
      <c r="J171" s="4313"/>
      <c r="K171" s="4313"/>
      <c r="L171" s="3006"/>
      <c r="M171" s="902"/>
      <c r="N171" s="902"/>
      <c r="O171" s="549"/>
      <c r="P171" s="549"/>
    </row>
    <row r="172" spans="1:16" ht="38.450000000000003" customHeight="1">
      <c r="A172" s="1152"/>
      <c r="B172" s="4315" t="s">
        <v>1219</v>
      </c>
      <c r="C172" s="4315"/>
      <c r="D172" s="4315"/>
      <c r="E172" s="4315"/>
      <c r="F172" s="4315"/>
      <c r="G172" s="4315"/>
      <c r="H172" s="4315"/>
      <c r="I172" s="4315"/>
      <c r="J172" s="4315"/>
      <c r="K172" s="4315"/>
      <c r="L172" s="3007"/>
      <c r="M172" s="902"/>
      <c r="N172" s="902"/>
      <c r="O172" s="549"/>
      <c r="P172" s="549"/>
    </row>
    <row r="173" spans="1:16" ht="86.25" customHeight="1">
      <c r="A173" s="1152"/>
      <c r="B173" s="881" t="s">
        <v>1220</v>
      </c>
      <c r="C173" s="4314" t="s">
        <v>1221</v>
      </c>
      <c r="D173" s="4314"/>
      <c r="E173" s="4314"/>
      <c r="F173" s="4314"/>
      <c r="G173" s="4314"/>
      <c r="H173" s="4314"/>
      <c r="I173" s="4314"/>
      <c r="J173" s="4314"/>
      <c r="K173" s="4314"/>
      <c r="L173" s="3008"/>
      <c r="M173" s="902"/>
      <c r="N173" s="902"/>
      <c r="O173" s="549"/>
      <c r="P173" s="549"/>
    </row>
    <row r="174" spans="1:16" ht="108.75" customHeight="1">
      <c r="A174" s="1152"/>
      <c r="B174" s="881" t="s">
        <v>1222</v>
      </c>
      <c r="C174" s="4314" t="s">
        <v>1223</v>
      </c>
      <c r="D174" s="4314"/>
      <c r="E174" s="4314"/>
      <c r="F174" s="4314"/>
      <c r="G174" s="4314"/>
      <c r="H174" s="4314"/>
      <c r="I174" s="4314"/>
      <c r="J174" s="4314"/>
      <c r="K174" s="4314"/>
      <c r="L174" s="3008"/>
      <c r="M174" s="902"/>
      <c r="N174" s="902"/>
      <c r="O174" s="549"/>
      <c r="P174" s="549"/>
    </row>
    <row r="175" spans="1:16" ht="88.7" customHeight="1">
      <c r="A175" s="1152"/>
      <c r="B175" s="881" t="s">
        <v>1224</v>
      </c>
      <c r="C175" s="4314" t="s">
        <v>1225</v>
      </c>
      <c r="D175" s="4314"/>
      <c r="E175" s="4314"/>
      <c r="F175" s="4314"/>
      <c r="G175" s="4314"/>
      <c r="H175" s="4314"/>
      <c r="I175" s="4314"/>
      <c r="J175" s="4314"/>
      <c r="K175" s="4314"/>
      <c r="L175" s="3008"/>
      <c r="M175" s="902"/>
      <c r="N175" s="902"/>
      <c r="O175" s="549"/>
      <c r="P175" s="549"/>
    </row>
    <row r="176" spans="1:16" ht="131.25" customHeight="1">
      <c r="B176" s="881" t="s">
        <v>1226</v>
      </c>
      <c r="C176" s="4314" t="s">
        <v>1616</v>
      </c>
      <c r="D176" s="4314"/>
      <c r="E176" s="4314"/>
      <c r="F176" s="4314"/>
      <c r="G176" s="4314"/>
      <c r="H176" s="4314"/>
      <c r="I176" s="4314"/>
      <c r="J176" s="4314"/>
      <c r="K176" s="4314"/>
      <c r="L176" s="3008"/>
      <c r="M176" s="902"/>
      <c r="N176" s="902"/>
      <c r="O176" s="549"/>
      <c r="P176" s="549"/>
    </row>
    <row r="177" spans="1:16" s="309" customFormat="1" ht="84" customHeight="1">
      <c r="A177" s="2038"/>
      <c r="B177" s="2039" t="s">
        <v>1962</v>
      </c>
      <c r="C177" s="4230" t="s">
        <v>1442</v>
      </c>
      <c r="D177" s="4231"/>
      <c r="E177" s="4231"/>
      <c r="F177" s="4231"/>
      <c r="G177" s="4231"/>
      <c r="H177" s="4231"/>
      <c r="I177" s="4231"/>
      <c r="J177" s="4231"/>
      <c r="K177" s="4232"/>
      <c r="L177" s="3008"/>
      <c r="M177" s="910"/>
      <c r="N177" s="910"/>
      <c r="O177" s="924"/>
      <c r="P177" s="924"/>
    </row>
    <row r="178" spans="1:16" ht="21">
      <c r="B178" s="879"/>
      <c r="C178" s="880"/>
      <c r="D178" s="880"/>
      <c r="E178" s="880"/>
      <c r="F178" s="880"/>
      <c r="G178" s="880"/>
      <c r="H178" s="880"/>
      <c r="I178" s="880"/>
      <c r="J178" s="880"/>
      <c r="K178" s="880"/>
      <c r="L178" s="3009"/>
      <c r="M178" s="902"/>
      <c r="N178" s="902"/>
      <c r="O178" s="549"/>
      <c r="P178" s="549"/>
    </row>
    <row r="179" spans="1:16" ht="45.75" customHeight="1">
      <c r="B179" s="4311" t="s">
        <v>1227</v>
      </c>
      <c r="C179" s="4311"/>
      <c r="D179" s="4311"/>
      <c r="E179" s="4311"/>
      <c r="F179" s="4311"/>
      <c r="G179" s="4311"/>
      <c r="H179" s="4311"/>
      <c r="I179" s="4311"/>
      <c r="J179" s="4311"/>
      <c r="K179" s="4311"/>
      <c r="L179" s="3009"/>
      <c r="M179" s="902"/>
      <c r="N179" s="902"/>
      <c r="O179" s="549"/>
      <c r="P179" s="549"/>
    </row>
    <row r="180" spans="1:16" ht="42.2" customHeight="1">
      <c r="B180" s="4310" t="s">
        <v>1228</v>
      </c>
      <c r="C180" s="4310"/>
      <c r="D180" s="4310"/>
      <c r="E180" s="4310"/>
      <c r="F180" s="4310"/>
      <c r="G180" s="4310"/>
      <c r="H180" s="4310"/>
      <c r="I180" s="4310"/>
      <c r="J180" s="4310"/>
      <c r="K180" s="4310"/>
      <c r="L180" s="3010"/>
      <c r="M180" s="902"/>
      <c r="N180" s="902"/>
      <c r="O180" s="549"/>
      <c r="P180" s="549"/>
    </row>
    <row r="181" spans="1:16" ht="44.25" customHeight="1">
      <c r="B181" s="4310" t="s">
        <v>1229</v>
      </c>
      <c r="C181" s="4310"/>
      <c r="D181" s="4310"/>
      <c r="E181" s="4310"/>
      <c r="F181" s="4310"/>
      <c r="G181" s="4310"/>
      <c r="H181" s="4310"/>
      <c r="I181" s="4310"/>
      <c r="J181" s="4310"/>
      <c r="K181" s="4310"/>
      <c r="L181" s="3010"/>
      <c r="M181" s="902"/>
      <c r="N181" s="902"/>
      <c r="O181" s="549"/>
      <c r="P181" s="549"/>
    </row>
    <row r="182" spans="1:16" ht="44.25" customHeight="1">
      <c r="B182" s="4310" t="s">
        <v>1230</v>
      </c>
      <c r="C182" s="4309"/>
      <c r="D182" s="4309"/>
      <c r="E182" s="4309"/>
      <c r="F182" s="4309"/>
      <c r="G182" s="4309"/>
      <c r="H182" s="4309"/>
      <c r="I182" s="4309"/>
      <c r="J182" s="4309"/>
      <c r="K182" s="4309"/>
      <c r="L182" s="3011"/>
      <c r="M182" s="902"/>
      <c r="N182" s="902"/>
      <c r="O182" s="549"/>
      <c r="P182" s="549"/>
    </row>
    <row r="183" spans="1:16" ht="78.75" customHeight="1">
      <c r="B183" s="4308" t="s">
        <v>1231</v>
      </c>
      <c r="C183" s="4308"/>
      <c r="D183" s="4308"/>
      <c r="E183" s="4308"/>
      <c r="F183" s="4308"/>
      <c r="G183" s="4308"/>
      <c r="H183" s="4308"/>
      <c r="I183" s="4308"/>
      <c r="J183" s="4308"/>
      <c r="K183" s="4308"/>
      <c r="L183" s="3012"/>
      <c r="M183" s="902"/>
      <c r="N183" s="902"/>
      <c r="O183" s="549"/>
      <c r="P183" s="549"/>
    </row>
    <row r="184" spans="1:16" ht="24.95" customHeight="1">
      <c r="B184" s="4309" t="s">
        <v>1232</v>
      </c>
      <c r="C184" s="4309"/>
      <c r="D184" s="4309"/>
      <c r="E184" s="4309"/>
      <c r="F184" s="4309"/>
      <c r="G184" s="4309"/>
      <c r="H184" s="4309"/>
      <c r="I184" s="4309"/>
      <c r="J184" s="4309"/>
      <c r="K184" s="4309"/>
      <c r="L184" s="3011"/>
      <c r="M184" s="902"/>
      <c r="N184" s="902"/>
      <c r="O184" s="549"/>
      <c r="P184" s="549"/>
    </row>
    <row r="185" spans="1:16" ht="49.5" customHeight="1">
      <c r="B185" s="4310" t="s">
        <v>1447</v>
      </c>
      <c r="C185" s="4310"/>
      <c r="D185" s="4310"/>
      <c r="E185" s="4310"/>
      <c r="F185" s="4310"/>
      <c r="G185" s="4310"/>
      <c r="H185" s="4310"/>
      <c r="I185" s="4310"/>
      <c r="J185" s="4310"/>
      <c r="K185" s="4310"/>
      <c r="L185" s="3010"/>
      <c r="M185" s="902" t="s">
        <v>1448</v>
      </c>
      <c r="N185" s="902"/>
      <c r="O185" s="549"/>
      <c r="P185" s="549"/>
    </row>
    <row r="186" spans="1:16" ht="91.5" customHeight="1">
      <c r="B186" s="4310" t="s">
        <v>1415</v>
      </c>
      <c r="C186" s="4310"/>
      <c r="D186" s="4310"/>
      <c r="E186" s="4310"/>
      <c r="F186" s="4310"/>
      <c r="G186" s="4310"/>
      <c r="H186" s="4310"/>
      <c r="I186" s="4310"/>
      <c r="J186" s="4310"/>
      <c r="K186" s="4310"/>
      <c r="L186" s="3010"/>
      <c r="M186" s="902"/>
      <c r="N186" s="902"/>
      <c r="O186" s="549"/>
      <c r="P186" s="549"/>
    </row>
    <row r="187" spans="1:16" s="309" customFormat="1" ht="24.95" customHeight="1">
      <c r="A187" s="2037"/>
      <c r="B187" s="2037" t="s">
        <v>1963</v>
      </c>
      <c r="C187" s="2037"/>
      <c r="D187" s="2037"/>
      <c r="E187" s="2037"/>
      <c r="F187" s="2037"/>
      <c r="G187" s="2037"/>
      <c r="H187" s="2037"/>
      <c r="I187" s="2037"/>
      <c r="J187" s="2037"/>
      <c r="K187" s="2037"/>
      <c r="L187" s="3011"/>
      <c r="M187" s="910"/>
      <c r="N187" s="910"/>
      <c r="O187" s="924"/>
      <c r="P187" s="924"/>
    </row>
    <row r="188" spans="1:16" ht="21">
      <c r="B188" s="1152"/>
      <c r="C188" s="1152"/>
      <c r="D188" s="1152"/>
      <c r="E188" s="1152"/>
      <c r="F188" s="1152"/>
      <c r="G188" s="1152"/>
      <c r="H188" s="1152"/>
      <c r="I188" s="1152"/>
      <c r="J188" s="1152"/>
      <c r="K188" s="1152"/>
      <c r="L188" s="3011"/>
      <c r="M188" s="902"/>
      <c r="N188" s="902"/>
      <c r="O188" s="549"/>
      <c r="P188" s="549"/>
    </row>
    <row r="189" spans="1:16" ht="25.5">
      <c r="B189" s="4305" t="s">
        <v>1233</v>
      </c>
      <c r="C189" s="4306"/>
      <c r="D189" s="4306"/>
      <c r="E189" s="4306"/>
      <c r="F189" s="4306"/>
      <c r="G189" s="4306"/>
      <c r="H189" s="4306"/>
      <c r="I189" s="4306"/>
      <c r="J189" s="4306"/>
      <c r="K189" s="4307"/>
      <c r="L189" s="3007"/>
      <c r="M189" s="902"/>
      <c r="N189" s="902"/>
      <c r="O189" s="549"/>
      <c r="P189" s="549"/>
    </row>
    <row r="190" spans="1:16" ht="50.1" customHeight="1">
      <c r="B190" s="4297" t="s">
        <v>1234</v>
      </c>
      <c r="C190" s="4298"/>
      <c r="D190" s="4298"/>
      <c r="E190" s="4298"/>
      <c r="F190" s="4298"/>
      <c r="G190" s="4298"/>
      <c r="H190" s="4298"/>
      <c r="I190" s="4298"/>
      <c r="J190" s="4298"/>
      <c r="K190" s="4299"/>
      <c r="L190" s="3013"/>
      <c r="M190" s="902"/>
      <c r="N190" s="902"/>
      <c r="O190" s="549"/>
      <c r="P190" s="549"/>
    </row>
    <row r="191" spans="1:16" ht="50.1" customHeight="1">
      <c r="B191" s="4297" t="s">
        <v>1235</v>
      </c>
      <c r="C191" s="4298"/>
      <c r="D191" s="4298"/>
      <c r="E191" s="4298"/>
      <c r="F191" s="4298"/>
      <c r="G191" s="4298"/>
      <c r="H191" s="4298"/>
      <c r="I191" s="4298"/>
      <c r="J191" s="4298"/>
      <c r="K191" s="4299"/>
      <c r="L191" s="3013"/>
      <c r="M191" s="902"/>
      <c r="N191" s="902"/>
      <c r="O191" s="549"/>
      <c r="P191" s="549"/>
    </row>
    <row r="192" spans="1:16" ht="50.1" customHeight="1">
      <c r="B192" s="4297" t="s">
        <v>1420</v>
      </c>
      <c r="C192" s="4298"/>
      <c r="D192" s="4298"/>
      <c r="E192" s="4298"/>
      <c r="F192" s="4298"/>
      <c r="G192" s="4298"/>
      <c r="H192" s="4298"/>
      <c r="I192" s="4298"/>
      <c r="J192" s="4298"/>
      <c r="K192" s="4299"/>
      <c r="L192" s="3013"/>
      <c r="M192" s="902"/>
      <c r="N192" s="902"/>
      <c r="O192" s="549"/>
      <c r="P192" s="549"/>
    </row>
    <row r="193" spans="1:16" ht="50.1" customHeight="1">
      <c r="B193" s="4297" t="s">
        <v>1421</v>
      </c>
      <c r="C193" s="4300"/>
      <c r="D193" s="4300"/>
      <c r="E193" s="4300"/>
      <c r="F193" s="4300"/>
      <c r="G193" s="4300"/>
      <c r="H193" s="4300"/>
      <c r="I193" s="4300"/>
      <c r="J193" s="4300"/>
      <c r="K193" s="4301"/>
      <c r="L193" s="3014"/>
      <c r="M193" s="902"/>
      <c r="N193" s="902"/>
      <c r="O193" s="549"/>
      <c r="P193" s="549"/>
    </row>
    <row r="194" spans="1:16" ht="50.1" customHeight="1">
      <c r="B194" s="4302" t="s">
        <v>1236</v>
      </c>
      <c r="C194" s="4303"/>
      <c r="D194" s="4303"/>
      <c r="E194" s="4303"/>
      <c r="F194" s="4303"/>
      <c r="G194" s="4303"/>
      <c r="H194" s="4303"/>
      <c r="I194" s="4303"/>
      <c r="J194" s="4303"/>
      <c r="K194" s="4304"/>
      <c r="L194" s="3013"/>
      <c r="M194" s="902"/>
      <c r="N194" s="902"/>
      <c r="O194" s="549"/>
      <c r="P194" s="549"/>
    </row>
    <row r="195" spans="1:16">
      <c r="A195" s="790"/>
      <c r="B195" s="790"/>
      <c r="C195" s="790"/>
      <c r="D195" s="790"/>
      <c r="E195" s="790"/>
      <c r="F195" s="790"/>
      <c r="G195" s="790"/>
      <c r="H195" s="790"/>
      <c r="I195" s="790"/>
      <c r="J195" s="790"/>
      <c r="K195" s="790"/>
      <c r="L195" s="790"/>
      <c r="M195" s="902"/>
      <c r="N195" s="902"/>
      <c r="O195" s="549"/>
      <c r="P195" s="549"/>
    </row>
    <row r="298" ht="8.25" customHeight="1"/>
  </sheetData>
  <sheetProtection sheet="1" formatCells="0" formatColumns="0" formatRows="0" insertRows="0" deleteRows="0"/>
  <mergeCells count="185">
    <mergeCell ref="A167:K167"/>
    <mergeCell ref="A8:A21"/>
    <mergeCell ref="B179:K179"/>
    <mergeCell ref="B180:K180"/>
    <mergeCell ref="B181:K181"/>
    <mergeCell ref="B182:K182"/>
    <mergeCell ref="A170:K170"/>
    <mergeCell ref="B171:K171"/>
    <mergeCell ref="C173:K173"/>
    <mergeCell ref="C174:K174"/>
    <mergeCell ref="C175:K175"/>
    <mergeCell ref="C176:K176"/>
    <mergeCell ref="B172:K172"/>
    <mergeCell ref="B8:C21"/>
    <mergeCell ref="D8:D21"/>
    <mergeCell ref="G8:G21"/>
    <mergeCell ref="H8:H12"/>
    <mergeCell ref="I8:I12"/>
    <mergeCell ref="A22:A35"/>
    <mergeCell ref="B22:C35"/>
    <mergeCell ref="D22:D35"/>
    <mergeCell ref="G22:G35"/>
    <mergeCell ref="H22:H26"/>
    <mergeCell ref="I22:I26"/>
    <mergeCell ref="B191:K191"/>
    <mergeCell ref="B192:K192"/>
    <mergeCell ref="B193:K193"/>
    <mergeCell ref="B194:K194"/>
    <mergeCell ref="B189:K189"/>
    <mergeCell ref="B190:K190"/>
    <mergeCell ref="B183:K183"/>
    <mergeCell ref="B184:K184"/>
    <mergeCell ref="B185:K185"/>
    <mergeCell ref="B186:K186"/>
    <mergeCell ref="A2:K2"/>
    <mergeCell ref="I3:K3"/>
    <mergeCell ref="C4:E4"/>
    <mergeCell ref="A6:A7"/>
    <mergeCell ref="B6:C7"/>
    <mergeCell ref="D6:D7"/>
    <mergeCell ref="G6:G7"/>
    <mergeCell ref="H6:I7"/>
    <mergeCell ref="J6:J7"/>
    <mergeCell ref="E6:F7"/>
    <mergeCell ref="G4:K4"/>
    <mergeCell ref="A163:K163"/>
    <mergeCell ref="A164:K164"/>
    <mergeCell ref="A165:K165"/>
    <mergeCell ref="A166:K166"/>
    <mergeCell ref="I27:I31"/>
    <mergeCell ref="K29:K35"/>
    <mergeCell ref="H32:H35"/>
    <mergeCell ref="I32:I35"/>
    <mergeCell ref="H27:H31"/>
    <mergeCell ref="K43:K49"/>
    <mergeCell ref="H46:H49"/>
    <mergeCell ref="I46:I49"/>
    <mergeCell ref="A36:A49"/>
    <mergeCell ref="B36:C49"/>
    <mergeCell ref="D36:D49"/>
    <mergeCell ref="I50:I54"/>
    <mergeCell ref="I36:I40"/>
    <mergeCell ref="J36:J49"/>
    <mergeCell ref="K36:K42"/>
    <mergeCell ref="H41:H45"/>
    <mergeCell ref="I41:I45"/>
    <mergeCell ref="G36:G49"/>
    <mergeCell ref="H36:H40"/>
    <mergeCell ref="H55:H59"/>
    <mergeCell ref="K15:K21"/>
    <mergeCell ref="H18:H21"/>
    <mergeCell ref="I18:I21"/>
    <mergeCell ref="J8:J21"/>
    <mergeCell ref="K8:K14"/>
    <mergeCell ref="H13:H17"/>
    <mergeCell ref="I13:I17"/>
    <mergeCell ref="J22:J35"/>
    <mergeCell ref="K22:K28"/>
    <mergeCell ref="I55:I59"/>
    <mergeCell ref="K57:K63"/>
    <mergeCell ref="H60:H63"/>
    <mergeCell ref="I60:I63"/>
    <mergeCell ref="G78:G91"/>
    <mergeCell ref="H78:H82"/>
    <mergeCell ref="A50:A63"/>
    <mergeCell ref="B50:C63"/>
    <mergeCell ref="D50:D63"/>
    <mergeCell ref="G50:G63"/>
    <mergeCell ref="H50:H54"/>
    <mergeCell ref="K71:K77"/>
    <mergeCell ref="H74:H77"/>
    <mergeCell ref="I74:I77"/>
    <mergeCell ref="A64:A77"/>
    <mergeCell ref="B64:C77"/>
    <mergeCell ref="D64:D77"/>
    <mergeCell ref="J50:J63"/>
    <mergeCell ref="K50:K56"/>
    <mergeCell ref="I64:I68"/>
    <mergeCell ref="J64:J77"/>
    <mergeCell ref="K64:K70"/>
    <mergeCell ref="H69:H73"/>
    <mergeCell ref="I69:I73"/>
    <mergeCell ref="G64:G77"/>
    <mergeCell ref="H64:H68"/>
    <mergeCell ref="K99:K105"/>
    <mergeCell ref="H102:H105"/>
    <mergeCell ref="I102:I105"/>
    <mergeCell ref="A92:A105"/>
    <mergeCell ref="B92:C105"/>
    <mergeCell ref="D92:D105"/>
    <mergeCell ref="I78:I82"/>
    <mergeCell ref="J78:J91"/>
    <mergeCell ref="K78:K84"/>
    <mergeCell ref="I92:I96"/>
    <mergeCell ref="J92:J105"/>
    <mergeCell ref="K92:K98"/>
    <mergeCell ref="H97:H101"/>
    <mergeCell ref="I97:I101"/>
    <mergeCell ref="G92:G105"/>
    <mergeCell ref="H92:H96"/>
    <mergeCell ref="H83:H87"/>
    <mergeCell ref="I83:I87"/>
    <mergeCell ref="K85:K91"/>
    <mergeCell ref="H88:H91"/>
    <mergeCell ref="I88:I91"/>
    <mergeCell ref="A78:A91"/>
    <mergeCell ref="B78:C91"/>
    <mergeCell ref="D78:D91"/>
    <mergeCell ref="H111:H115"/>
    <mergeCell ref="I111:I115"/>
    <mergeCell ref="K113:K119"/>
    <mergeCell ref="H116:H119"/>
    <mergeCell ref="I116:I119"/>
    <mergeCell ref="A106:A119"/>
    <mergeCell ref="B106:C119"/>
    <mergeCell ref="D106:D119"/>
    <mergeCell ref="G106:G119"/>
    <mergeCell ref="H106:H110"/>
    <mergeCell ref="I106:I110"/>
    <mergeCell ref="J106:J119"/>
    <mergeCell ref="K106:K112"/>
    <mergeCell ref="A155:K155"/>
    <mergeCell ref="A156:K156"/>
    <mergeCell ref="A157:K157"/>
    <mergeCell ref="A158:K158"/>
    <mergeCell ref="A120:A133"/>
    <mergeCell ref="B120:C133"/>
    <mergeCell ref="D120:D133"/>
    <mergeCell ref="H144:H147"/>
    <mergeCell ref="I144:I147"/>
    <mergeCell ref="I120:I124"/>
    <mergeCell ref="I134:I138"/>
    <mergeCell ref="K120:K126"/>
    <mergeCell ref="H125:H129"/>
    <mergeCell ref="I125:I129"/>
    <mergeCell ref="G120:G133"/>
    <mergeCell ref="H120:H124"/>
    <mergeCell ref="K127:K133"/>
    <mergeCell ref="J120:J133"/>
    <mergeCell ref="H130:H133"/>
    <mergeCell ref="I130:I133"/>
    <mergeCell ref="N152:O152"/>
    <mergeCell ref="N154:O154"/>
    <mergeCell ref="N156:O156"/>
    <mergeCell ref="C177:K177"/>
    <mergeCell ref="A149:K149"/>
    <mergeCell ref="A150:K150"/>
    <mergeCell ref="A151:K151"/>
    <mergeCell ref="K141:K147"/>
    <mergeCell ref="A134:A147"/>
    <mergeCell ref="B134:C147"/>
    <mergeCell ref="D134:D147"/>
    <mergeCell ref="K134:K140"/>
    <mergeCell ref="H139:H143"/>
    <mergeCell ref="I139:I143"/>
    <mergeCell ref="G134:G147"/>
    <mergeCell ref="H134:H138"/>
    <mergeCell ref="J134:J147"/>
    <mergeCell ref="A159:K159"/>
    <mergeCell ref="A160:K160"/>
    <mergeCell ref="A161:K161"/>
    <mergeCell ref="A162:K162"/>
    <mergeCell ref="A152:K152"/>
    <mergeCell ref="A153:K153"/>
    <mergeCell ref="A154:K154"/>
  </mergeCells>
  <phoneticPr fontId="22"/>
  <conditionalFormatting sqref="B8:C21 D8 E8:F21">
    <cfRule type="containsBlanks" dxfId="289" priority="90">
      <formula>LEN(TRIM(B8))=0</formula>
    </cfRule>
  </conditionalFormatting>
  <conditionalFormatting sqref="B50:C63 D50">
    <cfRule type="containsBlanks" dxfId="288" priority="86">
      <formula>LEN(TRIM(B50))=0</formula>
    </cfRule>
  </conditionalFormatting>
  <conditionalFormatting sqref="B64:C77 D64">
    <cfRule type="containsBlanks" dxfId="287" priority="84">
      <formula>LEN(TRIM(B64))=0</formula>
    </cfRule>
  </conditionalFormatting>
  <conditionalFormatting sqref="B78:C91 D78">
    <cfRule type="containsBlanks" dxfId="286" priority="82">
      <formula>LEN(TRIM(B78))=0</formula>
    </cfRule>
  </conditionalFormatting>
  <conditionalFormatting sqref="B92:C105 D92">
    <cfRule type="containsBlanks" dxfId="285" priority="80">
      <formula>LEN(TRIM(B92))=0</formula>
    </cfRule>
  </conditionalFormatting>
  <conditionalFormatting sqref="B106:C119 D106">
    <cfRule type="containsBlanks" dxfId="284" priority="78">
      <formula>LEN(TRIM(B106))=0</formula>
    </cfRule>
  </conditionalFormatting>
  <conditionalFormatting sqref="B120:C133 D120">
    <cfRule type="containsBlanks" dxfId="283" priority="76">
      <formula>LEN(TRIM(B120))=0</formula>
    </cfRule>
  </conditionalFormatting>
  <conditionalFormatting sqref="B134:C147 D134">
    <cfRule type="containsBlanks" dxfId="282" priority="74">
      <formula>LEN(TRIM(B134))=0</formula>
    </cfRule>
  </conditionalFormatting>
  <conditionalFormatting sqref="B36:C49 D36">
    <cfRule type="containsBlanks" dxfId="281" priority="72">
      <formula>LEN(TRIM(B36))=0</formula>
    </cfRule>
  </conditionalFormatting>
  <conditionalFormatting sqref="B22:C35 D22">
    <cfRule type="containsBlanks" dxfId="280" priority="70">
      <formula>LEN(TRIM(B22))=0</formula>
    </cfRule>
  </conditionalFormatting>
  <conditionalFormatting sqref="H8:H12">
    <cfRule type="expression" dxfId="279" priority="67">
      <formula>AND($H$8="✓",$K$8="《省》")</formula>
    </cfRule>
  </conditionalFormatting>
  <conditionalFormatting sqref="H13:H17">
    <cfRule type="expression" dxfId="278" priority="66">
      <formula>AND($H$13="✓",$K$8="《省》")</formula>
    </cfRule>
  </conditionalFormatting>
  <conditionalFormatting sqref="H18:H21">
    <cfRule type="expression" dxfId="277" priority="10">
      <formula>AND($H$18="✓",$K$8="《省》")</formula>
    </cfRule>
  </conditionalFormatting>
  <conditionalFormatting sqref="H22:H26">
    <cfRule type="expression" dxfId="276" priority="63">
      <formula>AND($H$22="✓",$K$22="《省》")</formula>
    </cfRule>
  </conditionalFormatting>
  <conditionalFormatting sqref="H27:H31">
    <cfRule type="expression" dxfId="275" priority="62">
      <formula>AND($H$27="✓",$K$22="《省》")</formula>
    </cfRule>
  </conditionalFormatting>
  <conditionalFormatting sqref="H32:H35">
    <cfRule type="expression" dxfId="274" priority="9">
      <formula>AND($H$32="✓",$K$22="《省》")</formula>
    </cfRule>
  </conditionalFormatting>
  <conditionalFormatting sqref="H36:H40">
    <cfRule type="expression" dxfId="273" priority="59">
      <formula>AND($H$36="✓",$K$36="《省》")</formula>
    </cfRule>
  </conditionalFormatting>
  <conditionalFormatting sqref="H41:H45">
    <cfRule type="expression" dxfId="272" priority="58">
      <formula>AND($H$41="✓",$K$36="《省》")</formula>
    </cfRule>
  </conditionalFormatting>
  <conditionalFormatting sqref="H46:H49">
    <cfRule type="expression" dxfId="271" priority="8">
      <formula>AND($H$46="✓",$K$36="《省》")</formula>
    </cfRule>
  </conditionalFormatting>
  <conditionalFormatting sqref="H50:H54">
    <cfRule type="expression" dxfId="270" priority="55">
      <formula>AND($H$50="✓",$K$50="《省》")</formula>
    </cfRule>
  </conditionalFormatting>
  <conditionalFormatting sqref="H55:H59">
    <cfRule type="expression" dxfId="269" priority="54">
      <formula>AND($H$55="✓",$K$50="《省》")</formula>
    </cfRule>
  </conditionalFormatting>
  <conditionalFormatting sqref="H60:H63">
    <cfRule type="expression" dxfId="268" priority="7">
      <formula>AND($H$60="✓",$K$50="《省》")</formula>
    </cfRule>
  </conditionalFormatting>
  <conditionalFormatting sqref="H64:H68">
    <cfRule type="expression" dxfId="267" priority="51">
      <formula>AND($H$64="✓",$K$64="《省》")</formula>
    </cfRule>
  </conditionalFormatting>
  <conditionalFormatting sqref="H69:H73">
    <cfRule type="expression" dxfId="266" priority="50">
      <formula>AND($H$69="✓",$K$64="《省》")</formula>
    </cfRule>
  </conditionalFormatting>
  <conditionalFormatting sqref="H74:H77">
    <cfRule type="expression" dxfId="265" priority="6">
      <formula>AND($H$74="✓",$K$64="《省》")</formula>
    </cfRule>
  </conditionalFormatting>
  <conditionalFormatting sqref="H78:H82">
    <cfRule type="expression" dxfId="264" priority="47">
      <formula>AND($H$78="✓",$K$78="《省》")</formula>
    </cfRule>
  </conditionalFormatting>
  <conditionalFormatting sqref="H83:H87">
    <cfRule type="expression" dxfId="263" priority="46">
      <formula>AND($H$83="✓",$K$78="《省》")</formula>
    </cfRule>
  </conditionalFormatting>
  <conditionalFormatting sqref="H88:H91">
    <cfRule type="expression" dxfId="262" priority="5">
      <formula>AND($H$88="✓",$K$78="《省》")</formula>
    </cfRule>
  </conditionalFormatting>
  <conditionalFormatting sqref="H92:H96">
    <cfRule type="expression" dxfId="261" priority="43">
      <formula>AND($H$92="✓",$K$92="《省》")</formula>
    </cfRule>
  </conditionalFormatting>
  <conditionalFormatting sqref="H97:H101">
    <cfRule type="expression" dxfId="260" priority="42">
      <formula>AND($H$97="✓",$K$92="《省》")</formula>
    </cfRule>
  </conditionalFormatting>
  <conditionalFormatting sqref="H102:H105">
    <cfRule type="expression" dxfId="259" priority="4">
      <formula>AND($H$102="✓",$K$92="《省》")</formula>
    </cfRule>
  </conditionalFormatting>
  <conditionalFormatting sqref="H106:H110">
    <cfRule type="expression" dxfId="258" priority="39">
      <formula>AND($H$106="✓",$K$106="《省》")</formula>
    </cfRule>
  </conditionalFormatting>
  <conditionalFormatting sqref="H111:H115">
    <cfRule type="expression" dxfId="257" priority="38">
      <formula>AND($H$111="✓",$K$106="《省》")</formula>
    </cfRule>
  </conditionalFormatting>
  <conditionalFormatting sqref="H116:H119">
    <cfRule type="expression" dxfId="256" priority="3">
      <formula>AND($H$116="✓",$K$106="《省》")</formula>
    </cfRule>
  </conditionalFormatting>
  <conditionalFormatting sqref="H120:H124">
    <cfRule type="expression" dxfId="255" priority="35">
      <formula>AND($H$120="✓",$K$120="《省》")</formula>
    </cfRule>
  </conditionalFormatting>
  <conditionalFormatting sqref="H125:H129">
    <cfRule type="expression" dxfId="254" priority="34">
      <formula>AND($H$125="✓",$K$120="《省》")</formula>
    </cfRule>
  </conditionalFormatting>
  <conditionalFormatting sqref="H130:H133">
    <cfRule type="expression" dxfId="253" priority="2">
      <formula>AND($H$130="✓",$K$120="《省》")</formula>
    </cfRule>
  </conditionalFormatting>
  <conditionalFormatting sqref="H134:H138">
    <cfRule type="expression" dxfId="252" priority="31">
      <formula>AND($H$134="✓",$K$134="《省》")</formula>
    </cfRule>
  </conditionalFormatting>
  <conditionalFormatting sqref="H139:H143">
    <cfRule type="expression" dxfId="251" priority="30">
      <formula>AND($H$139="✓",$K$134="《省》")</formula>
    </cfRule>
  </conditionalFormatting>
  <conditionalFormatting sqref="H144:H147">
    <cfRule type="expression" dxfId="250" priority="1">
      <formula>AND($H$144="✓",$K$134="《省》")</formula>
    </cfRule>
  </conditionalFormatting>
  <conditionalFormatting sqref="E8:F21">
    <cfRule type="duplicateValues" dxfId="249" priority="29"/>
  </conditionalFormatting>
  <conditionalFormatting sqref="E22:F35">
    <cfRule type="containsBlanks" dxfId="248" priority="28">
      <formula>LEN(TRIM(E22))=0</formula>
    </cfRule>
  </conditionalFormatting>
  <conditionalFormatting sqref="E22:F35">
    <cfRule type="duplicateValues" dxfId="247" priority="27"/>
  </conditionalFormatting>
  <conditionalFormatting sqref="E36:F49">
    <cfRule type="containsBlanks" dxfId="246" priority="26">
      <formula>LEN(TRIM(E36))=0</formula>
    </cfRule>
  </conditionalFormatting>
  <conditionalFormatting sqref="E36:F49">
    <cfRule type="duplicateValues" dxfId="245" priority="25"/>
  </conditionalFormatting>
  <conditionalFormatting sqref="E50:F63">
    <cfRule type="containsBlanks" dxfId="244" priority="24">
      <formula>LEN(TRIM(E50))=0</formula>
    </cfRule>
  </conditionalFormatting>
  <conditionalFormatting sqref="E50:F63">
    <cfRule type="duplicateValues" dxfId="243" priority="23"/>
  </conditionalFormatting>
  <conditionalFormatting sqref="E64:F77">
    <cfRule type="containsBlanks" dxfId="242" priority="22">
      <formula>LEN(TRIM(E64))=0</formula>
    </cfRule>
  </conditionalFormatting>
  <conditionalFormatting sqref="E64:F77">
    <cfRule type="duplicateValues" dxfId="241" priority="21"/>
  </conditionalFormatting>
  <conditionalFormatting sqref="E78:F91">
    <cfRule type="containsBlanks" dxfId="240" priority="20">
      <formula>LEN(TRIM(E78))=0</formula>
    </cfRule>
  </conditionalFormatting>
  <conditionalFormatting sqref="E78:F91">
    <cfRule type="duplicateValues" dxfId="239" priority="19"/>
  </conditionalFormatting>
  <conditionalFormatting sqref="E92:F105">
    <cfRule type="containsBlanks" dxfId="238" priority="18">
      <formula>LEN(TRIM(E92))=0</formula>
    </cfRule>
  </conditionalFormatting>
  <conditionalFormatting sqref="E92:F105">
    <cfRule type="duplicateValues" dxfId="237" priority="17"/>
  </conditionalFormatting>
  <conditionalFormatting sqref="E106:F119">
    <cfRule type="containsBlanks" dxfId="236" priority="16">
      <formula>LEN(TRIM(E106))=0</formula>
    </cfRule>
  </conditionalFormatting>
  <conditionalFormatting sqref="E106:F119">
    <cfRule type="duplicateValues" dxfId="235" priority="15"/>
  </conditionalFormatting>
  <conditionalFormatting sqref="E120:F133">
    <cfRule type="containsBlanks" dxfId="234" priority="14">
      <formula>LEN(TRIM(E120))=0</formula>
    </cfRule>
  </conditionalFormatting>
  <conditionalFormatting sqref="E120:F133">
    <cfRule type="duplicateValues" dxfId="233" priority="13"/>
  </conditionalFormatting>
  <conditionalFormatting sqref="E134:F147">
    <cfRule type="containsBlanks" dxfId="232" priority="12">
      <formula>LEN(TRIM(E134))=0</formula>
    </cfRule>
  </conditionalFormatting>
  <conditionalFormatting sqref="E134:F147">
    <cfRule type="duplicateValues" dxfId="231" priority="11"/>
  </conditionalFormatting>
  <conditionalFormatting sqref="G8:H21 J8:K21">
    <cfRule type="containsBlanks" dxfId="230" priority="68">
      <formula>LEN(TRIM(G8))=0</formula>
    </cfRule>
  </conditionalFormatting>
  <conditionalFormatting sqref="G22:H35 J22:K35">
    <cfRule type="containsBlanks" dxfId="229" priority="64">
      <formula>LEN(TRIM(G22))=0</formula>
    </cfRule>
  </conditionalFormatting>
  <conditionalFormatting sqref="G36:H49 J36:K49">
    <cfRule type="containsBlanks" dxfId="228" priority="60">
      <formula>LEN(TRIM(G36))=0</formula>
    </cfRule>
  </conditionalFormatting>
  <conditionalFormatting sqref="G50:H63 J50:K63">
    <cfRule type="containsBlanks" dxfId="227" priority="56">
      <formula>LEN(TRIM(G50))=0</formula>
    </cfRule>
  </conditionalFormatting>
  <conditionalFormatting sqref="G64:H77 J64:K77">
    <cfRule type="containsBlanks" dxfId="226" priority="52">
      <formula>LEN(TRIM(G64))=0</formula>
    </cfRule>
  </conditionalFormatting>
  <conditionalFormatting sqref="G78:H91 J78:K91">
    <cfRule type="containsBlanks" dxfId="225" priority="48">
      <formula>LEN(TRIM(G78))=0</formula>
    </cfRule>
  </conditionalFormatting>
  <conditionalFormatting sqref="G92:H105 J92:K105">
    <cfRule type="containsBlanks" dxfId="224" priority="44">
      <formula>LEN(TRIM(G92))=0</formula>
    </cfRule>
  </conditionalFormatting>
  <conditionalFormatting sqref="G106:H119 J106:K119">
    <cfRule type="containsBlanks" dxfId="223" priority="40">
      <formula>LEN(TRIM(G106))=0</formula>
    </cfRule>
  </conditionalFormatting>
  <conditionalFormatting sqref="G120:H133 J120:K133">
    <cfRule type="containsBlanks" dxfId="222" priority="36">
      <formula>LEN(TRIM(G120))=0</formula>
    </cfRule>
  </conditionalFormatting>
  <conditionalFormatting sqref="G134:H147 J134:K147">
    <cfRule type="containsBlanks" dxfId="221" priority="32">
      <formula>LEN(TRIM(G134))=0</formula>
    </cfRule>
  </conditionalFormatting>
  <dataValidations count="7">
    <dataValidation type="list" allowBlank="1" showInputMessage="1" showErrorMessage="1" sqref="H8 H97 H27 H83 H102:H106 H111 H41 H55 H69 H13 H32:H36 H18:H22 H125 H116:H120 H46:H50 H60:H64 H74:H78 H88:H92 H130:H134 H139 H144:H147 J8:J147">
      <formula1>"✓"</formula1>
    </dataValidation>
    <dataValidation type="list" allowBlank="1" showInputMessage="1" showErrorMessage="1" sqref="D8 D36 D134 D120 D50 D64 D78 D92 D106 D22">
      <formula1>"常勤,非常勤"</formula1>
    </dataValidation>
    <dataValidation type="list" allowBlank="1" showInputMessage="1" showErrorMessage="1" sqref="K106:L106 K36:L36 K134:L134 K22:L22 K50:L50 K64:L64 K78:L78 K92:L92 K120:L120 K8:L14">
      <formula1>"《省》"</formula1>
    </dataValidation>
    <dataValidation type="list" allowBlank="1" showInputMessage="1" showErrorMessage="1" sqref="G8:G147">
      <formula1>"１,２,３,４"</formula1>
    </dataValidation>
    <dataValidation type="list" allowBlank="1" showInputMessage="1" showErrorMessage="1" sqref="E8:F147">
      <formula1>科目リスト2</formula1>
    </dataValidation>
    <dataValidation imeMode="hiragana" allowBlank="1" showInputMessage="1" showErrorMessage="1" sqref="B8:C147"/>
    <dataValidation imeMode="off" allowBlank="1" showInputMessage="1" showErrorMessage="1" sqref="K141:L147 K29:L35 K43:L49 K57:L63 K71:L77 K85:L91 K99:L105 K113:L119 K127:L133"/>
  </dataValidations>
  <hyperlinks>
    <hyperlink ref="N152" location="様式7の3!T3" display="様式7の3作成へ"/>
    <hyperlink ref="N156" location="一覧表!M43" display="一覧表へ戻る"/>
    <hyperlink ref="N154" location="様式8!A7" display="様式8作成へ"/>
  </hyperlinks>
  <printOptions horizontalCentered="1"/>
  <pageMargins left="0.6692913385826772" right="0.19685039370078741" top="0.19685039370078741" bottom="0" header="0" footer="0.19685039370078741"/>
  <pageSetup paperSize="9" scale="52" orientation="portrait" r:id="rId1"/>
  <headerFooter scaleWithDoc="0" alignWithMargins="0"/>
  <rowBreaks count="1" manualBreakCount="1">
    <brk id="167" max="16383" man="1"/>
  </rowBreaks>
  <colBreaks count="1" manualBreakCount="1">
    <brk id="12" max="192"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G24"/>
  <sheetViews>
    <sheetView zoomScale="75" zoomScaleNormal="75" zoomScaleSheetLayoutView="75" zoomScalePageLayoutView="75" workbookViewId="0">
      <selection activeCell="AU39" sqref="AU39"/>
    </sheetView>
  </sheetViews>
  <sheetFormatPr defaultColWidth="9" defaultRowHeight="13.5"/>
  <cols>
    <col min="1" max="1" width="4.375" style="487" customWidth="1"/>
    <col min="2" max="2" width="15.625" style="487" customWidth="1"/>
    <col min="3" max="3" width="7.625" style="487" customWidth="1"/>
    <col min="4" max="4" width="50.625" style="487" customWidth="1"/>
    <col min="5" max="6" width="7.625" style="487" customWidth="1"/>
    <col min="7" max="7" width="4.625" style="487" customWidth="1"/>
    <col min="8" max="8" width="5.625" style="487" customWidth="1"/>
    <col min="9" max="9" width="4.625" style="487" customWidth="1"/>
    <col min="10" max="10" width="5.625" style="487" customWidth="1"/>
    <col min="11" max="12" width="7.625" style="487" customWidth="1"/>
    <col min="13" max="13" width="4.625" style="487" customWidth="1"/>
    <col min="14" max="14" width="5.625" style="487" customWidth="1"/>
    <col min="15" max="15" width="4.625" style="487" customWidth="1"/>
    <col min="16" max="16" width="7.625" style="487" customWidth="1"/>
    <col min="17" max="17" width="4.625" style="487" customWidth="1"/>
    <col min="18" max="18" width="5.625" style="487" customWidth="1"/>
    <col min="19" max="19" width="4.625" style="487" customWidth="1"/>
    <col min="20" max="20" width="7.625" style="487" customWidth="1"/>
    <col min="21" max="21" width="4.625" style="487" customWidth="1"/>
    <col min="22" max="22" width="5.625" style="487" customWidth="1"/>
    <col min="23" max="23" width="4.625" style="487" customWidth="1"/>
    <col min="24" max="24" width="4.25" style="487" customWidth="1"/>
    <col min="25" max="25" width="5.375" style="487" customWidth="1"/>
    <col min="26" max="26" width="3.625" style="487" customWidth="1"/>
    <col min="27" max="27" width="5.375" style="487" customWidth="1"/>
    <col min="28" max="28" width="4.25" style="487" customWidth="1"/>
    <col min="29" max="29" width="2.75" style="487" customWidth="1"/>
    <col min="30" max="30" width="10.25" style="487" customWidth="1"/>
    <col min="31" max="31" width="10.375" style="487" bestFit="1" customWidth="1"/>
    <col min="32" max="32" width="5.625" style="487" customWidth="1"/>
    <col min="33" max="33" width="4.25" style="487" customWidth="1"/>
    <col min="34" max="16384" width="9" style="487"/>
  </cols>
  <sheetData>
    <row r="1" spans="1:33" ht="24.95" customHeight="1">
      <c r="A1" s="485"/>
      <c r="B1" s="485"/>
      <c r="C1" s="485"/>
      <c r="D1" s="485"/>
      <c r="E1" s="485"/>
      <c r="F1" s="485"/>
      <c r="G1" s="485"/>
      <c r="H1" s="485"/>
      <c r="I1" s="485"/>
      <c r="J1" s="485"/>
      <c r="K1" s="485"/>
      <c r="L1" s="485"/>
      <c r="M1" s="485"/>
      <c r="N1" s="485"/>
      <c r="O1" s="485"/>
      <c r="P1" s="485"/>
      <c r="Q1" s="485"/>
      <c r="R1" s="485"/>
      <c r="S1" s="485"/>
      <c r="T1" s="485"/>
      <c r="U1" s="485"/>
      <c r="V1" s="485"/>
      <c r="W1" s="486" t="s">
        <v>274</v>
      </c>
      <c r="X1" s="554"/>
      <c r="Y1" s="554"/>
      <c r="Z1" s="554"/>
      <c r="AA1" s="554"/>
      <c r="AB1" s="554"/>
      <c r="AC1" s="554"/>
      <c r="AD1" s="554"/>
      <c r="AE1" s="554"/>
      <c r="AF1" s="554"/>
      <c r="AG1" s="554"/>
    </row>
    <row r="2" spans="1:33" ht="36" customHeight="1">
      <c r="A2" s="4333" t="s">
        <v>275</v>
      </c>
      <c r="B2" s="4333"/>
      <c r="C2" s="4333"/>
      <c r="D2" s="4333"/>
      <c r="E2" s="4333"/>
      <c r="F2" s="4333"/>
      <c r="G2" s="4333"/>
      <c r="H2" s="4333"/>
      <c r="I2" s="4333"/>
      <c r="J2" s="4333"/>
      <c r="K2" s="4333"/>
      <c r="L2" s="4333"/>
      <c r="M2" s="4333"/>
      <c r="N2" s="4333"/>
      <c r="O2" s="4333"/>
      <c r="P2" s="4333"/>
      <c r="Q2" s="4333"/>
      <c r="R2" s="4333"/>
      <c r="S2" s="4333"/>
      <c r="T2" s="4333"/>
      <c r="U2" s="4333"/>
      <c r="V2" s="4333"/>
      <c r="W2" s="4333"/>
      <c r="X2" s="554"/>
      <c r="Y2" s="554"/>
      <c r="Z2" s="554"/>
      <c r="AA2" s="554"/>
      <c r="AB2" s="554"/>
      <c r="AC2" s="554"/>
      <c r="AD2" s="554"/>
      <c r="AE2" s="554"/>
      <c r="AF2" s="554"/>
      <c r="AG2" s="554"/>
    </row>
    <row r="3" spans="1:33" ht="27.75" customHeight="1">
      <c r="A3" s="485"/>
      <c r="B3" s="485"/>
      <c r="C3" s="485"/>
      <c r="D3" s="485"/>
      <c r="E3" s="4334"/>
      <c r="F3" s="4334"/>
      <c r="G3" s="4334"/>
      <c r="H3" s="4334"/>
      <c r="I3" s="4334"/>
      <c r="J3" s="4334"/>
      <c r="K3" s="4334"/>
      <c r="L3" s="4334"/>
      <c r="M3" s="4334"/>
      <c r="N3" s="4334"/>
      <c r="O3" s="4334"/>
      <c r="P3" s="488"/>
      <c r="Q3" s="488"/>
      <c r="R3" s="488"/>
      <c r="S3" s="488"/>
      <c r="T3" s="4352"/>
      <c r="U3" s="4353"/>
      <c r="V3" s="4353"/>
      <c r="W3" s="489" t="s">
        <v>901</v>
      </c>
      <c r="X3" s="554"/>
      <c r="Y3" s="554"/>
      <c r="Z3" s="554"/>
      <c r="AA3" s="554"/>
      <c r="AB3" s="554"/>
      <c r="AC3" s="554"/>
      <c r="AD3" s="554"/>
      <c r="AE3" s="554"/>
      <c r="AF3" s="554"/>
      <c r="AG3" s="554"/>
    </row>
    <row r="4" spans="1:33" ht="22.5" customHeight="1">
      <c r="A4" s="4335" t="s">
        <v>276</v>
      </c>
      <c r="B4" s="4336"/>
      <c r="C4" s="4337"/>
      <c r="D4" s="4338"/>
      <c r="E4" s="4338"/>
      <c r="F4" s="4338"/>
      <c r="G4" s="4338"/>
      <c r="H4" s="4339"/>
      <c r="I4" s="490"/>
      <c r="J4" s="491"/>
      <c r="K4" s="491"/>
      <c r="L4" s="492"/>
      <c r="M4" s="491"/>
      <c r="N4" s="491"/>
      <c r="O4" s="491"/>
      <c r="P4" s="493"/>
      <c r="Q4" s="494"/>
      <c r="R4" s="495"/>
      <c r="S4" s="495"/>
      <c r="T4" s="495"/>
      <c r="U4" s="495"/>
      <c r="V4" s="495"/>
      <c r="W4" s="493"/>
      <c r="X4" s="554"/>
      <c r="Y4" s="554"/>
      <c r="Z4" s="554"/>
      <c r="AA4" s="554"/>
      <c r="AB4" s="554"/>
      <c r="AC4" s="554"/>
      <c r="AD4" s="554"/>
      <c r="AE4" s="554"/>
      <c r="AF4" s="554"/>
      <c r="AG4" s="554"/>
    </row>
    <row r="5" spans="1:33" ht="15.75" customHeight="1">
      <c r="A5" s="4340" t="s">
        <v>277</v>
      </c>
      <c r="B5" s="4334"/>
      <c r="C5" s="4343"/>
      <c r="D5" s="4344"/>
      <c r="E5" s="4344"/>
      <c r="F5" s="4344"/>
      <c r="G5" s="4344"/>
      <c r="H5" s="4345"/>
      <c r="I5" s="4340" t="s">
        <v>278</v>
      </c>
      <c r="J5" s="4334"/>
      <c r="K5" s="4334"/>
      <c r="L5" s="4349"/>
      <c r="M5" s="4350"/>
      <c r="N5" s="4350"/>
      <c r="O5" s="4334" t="s">
        <v>279</v>
      </c>
      <c r="P5" s="4351"/>
      <c r="Q5" s="496"/>
      <c r="R5" s="497"/>
      <c r="S5" s="497"/>
      <c r="T5" s="497"/>
      <c r="U5" s="497"/>
      <c r="V5" s="497"/>
      <c r="W5" s="498"/>
      <c r="X5" s="554"/>
      <c r="Y5" s="554"/>
      <c r="Z5" s="554"/>
      <c r="AA5" s="554"/>
      <c r="AB5" s="554"/>
      <c r="AC5" s="554"/>
      <c r="AD5" s="554"/>
      <c r="AE5" s="554"/>
      <c r="AF5" s="554"/>
      <c r="AG5" s="554"/>
    </row>
    <row r="6" spans="1:33" ht="18" customHeight="1">
      <c r="A6" s="4340"/>
      <c r="B6" s="4334"/>
      <c r="C6" s="4343"/>
      <c r="D6" s="4344"/>
      <c r="E6" s="4344"/>
      <c r="F6" s="4344"/>
      <c r="G6" s="4344"/>
      <c r="H6" s="4345"/>
      <c r="I6" s="4340"/>
      <c r="J6" s="4334"/>
      <c r="K6" s="4334"/>
      <c r="L6" s="4349"/>
      <c r="M6" s="4350"/>
      <c r="N6" s="4350"/>
      <c r="O6" s="4334"/>
      <c r="P6" s="4351"/>
      <c r="Q6" s="496"/>
      <c r="R6" s="497"/>
      <c r="S6" s="497"/>
      <c r="T6" s="497"/>
      <c r="U6" s="497"/>
      <c r="V6" s="497"/>
      <c r="W6" s="498"/>
      <c r="X6" s="554"/>
      <c r="Y6" s="554"/>
      <c r="Z6" s="554"/>
      <c r="AA6" s="554"/>
      <c r="AB6" s="554"/>
      <c r="AC6" s="554"/>
      <c r="AD6" s="554"/>
      <c r="AE6" s="554"/>
      <c r="AF6" s="554"/>
      <c r="AG6" s="554"/>
    </row>
    <row r="7" spans="1:33" ht="18" customHeight="1">
      <c r="A7" s="4341"/>
      <c r="B7" s="4342"/>
      <c r="C7" s="4346"/>
      <c r="D7" s="4347"/>
      <c r="E7" s="4347"/>
      <c r="F7" s="4347"/>
      <c r="G7" s="4347"/>
      <c r="H7" s="4348"/>
      <c r="I7" s="499"/>
      <c r="J7" s="500"/>
      <c r="K7" s="500"/>
      <c r="L7" s="501"/>
      <c r="M7" s="500"/>
      <c r="N7" s="500"/>
      <c r="O7" s="500"/>
      <c r="P7" s="502"/>
      <c r="Q7" s="503"/>
      <c r="R7" s="504"/>
      <c r="S7" s="504"/>
      <c r="T7" s="504"/>
      <c r="U7" s="504"/>
      <c r="V7" s="504"/>
      <c r="W7" s="502"/>
      <c r="X7" s="554"/>
      <c r="Y7" s="554"/>
      <c r="Z7" s="554"/>
      <c r="AA7" s="554"/>
      <c r="AB7" s="554"/>
      <c r="AC7" s="554"/>
      <c r="AD7" s="554"/>
      <c r="AE7" s="554"/>
      <c r="AF7" s="554"/>
      <c r="AG7" s="554"/>
    </row>
    <row r="8" spans="1:33" ht="34.700000000000003" customHeight="1">
      <c r="A8" s="505" t="s">
        <v>280</v>
      </c>
      <c r="B8" s="522"/>
      <c r="C8" s="506"/>
      <c r="D8" s="506"/>
      <c r="E8" s="506"/>
      <c r="F8" s="507"/>
      <c r="G8" s="507"/>
      <c r="H8" s="507"/>
      <c r="I8" s="507"/>
      <c r="J8" s="507"/>
      <c r="K8" s="507"/>
      <c r="L8" s="507"/>
      <c r="M8" s="507"/>
      <c r="N8" s="507"/>
      <c r="O8" s="507"/>
      <c r="P8" s="507"/>
      <c r="Q8" s="507"/>
      <c r="R8" s="507"/>
      <c r="S8" s="507"/>
      <c r="T8" s="507"/>
      <c r="U8" s="507"/>
      <c r="V8" s="507"/>
      <c r="W8" s="508"/>
      <c r="X8" s="554"/>
      <c r="Y8" s="554"/>
      <c r="Z8" s="554"/>
      <c r="AA8" s="554"/>
      <c r="AB8" s="554"/>
      <c r="AC8" s="554"/>
      <c r="AD8" s="554"/>
      <c r="AE8" s="554"/>
      <c r="AF8" s="554"/>
      <c r="AG8" s="554"/>
    </row>
    <row r="9" spans="1:33" ht="34.700000000000003" customHeight="1">
      <c r="A9" s="520"/>
      <c r="B9" s="4321" t="s">
        <v>281</v>
      </c>
      <c r="C9" s="4322"/>
      <c r="D9" s="4322"/>
      <c r="E9" s="4322"/>
      <c r="F9" s="4322"/>
      <c r="G9" s="4322"/>
      <c r="H9" s="4323"/>
      <c r="I9" s="4321" t="s">
        <v>282</v>
      </c>
      <c r="J9" s="4322"/>
      <c r="K9" s="4322"/>
      <c r="L9" s="4322"/>
      <c r="M9" s="4322"/>
      <c r="N9" s="4322"/>
      <c r="O9" s="4322"/>
      <c r="P9" s="4322"/>
      <c r="Q9" s="4322"/>
      <c r="R9" s="4322"/>
      <c r="S9" s="4322"/>
      <c r="T9" s="4322"/>
      <c r="U9" s="4322"/>
      <c r="V9" s="4322"/>
      <c r="W9" s="4323"/>
      <c r="X9" s="554"/>
      <c r="Y9" s="554"/>
      <c r="Z9" s="554"/>
      <c r="AA9" s="554"/>
      <c r="AB9" s="554"/>
      <c r="AC9" s="554"/>
      <c r="AD9" s="554"/>
      <c r="AE9" s="554"/>
      <c r="AF9" s="554"/>
      <c r="AG9" s="554"/>
    </row>
    <row r="10" spans="1:33" ht="49.5" customHeight="1">
      <c r="A10" s="520"/>
      <c r="B10" s="4324"/>
      <c r="C10" s="4325"/>
      <c r="D10" s="4325"/>
      <c r="E10" s="4325"/>
      <c r="F10" s="4325"/>
      <c r="G10" s="4325"/>
      <c r="H10" s="4326"/>
      <c r="I10" s="4327"/>
      <c r="J10" s="4328"/>
      <c r="K10" s="4328"/>
      <c r="L10" s="4328"/>
      <c r="M10" s="4328"/>
      <c r="N10" s="4328"/>
      <c r="O10" s="4328"/>
      <c r="P10" s="4328"/>
      <c r="Q10" s="4328"/>
      <c r="R10" s="4328"/>
      <c r="S10" s="4328"/>
      <c r="T10" s="4328"/>
      <c r="U10" s="4328"/>
      <c r="V10" s="4328"/>
      <c r="W10" s="4329"/>
      <c r="X10" s="554"/>
      <c r="Y10" s="554"/>
      <c r="Z10" s="554"/>
      <c r="AA10" s="554"/>
      <c r="AB10" s="554"/>
      <c r="AC10" s="554"/>
      <c r="AD10" s="554"/>
      <c r="AE10" s="554"/>
      <c r="AF10" s="554"/>
      <c r="AG10" s="554"/>
    </row>
    <row r="11" spans="1:33" ht="34.700000000000003" customHeight="1">
      <c r="A11" s="505" t="s">
        <v>283</v>
      </c>
      <c r="B11" s="522"/>
      <c r="C11" s="506"/>
      <c r="D11" s="506"/>
      <c r="E11" s="506"/>
      <c r="F11" s="507"/>
      <c r="G11" s="507"/>
      <c r="H11" s="507"/>
      <c r="I11" s="507"/>
      <c r="J11" s="507"/>
      <c r="K11" s="507"/>
      <c r="L11" s="507"/>
      <c r="M11" s="507"/>
      <c r="N11" s="507"/>
      <c r="O11" s="507"/>
      <c r="P11" s="507"/>
      <c r="Q11" s="507"/>
      <c r="R11" s="507"/>
      <c r="S11" s="507"/>
      <c r="T11" s="507"/>
      <c r="U11" s="507"/>
      <c r="V11" s="507"/>
      <c r="W11" s="508"/>
      <c r="X11" s="554"/>
      <c r="Y11" s="555" t="s">
        <v>907</v>
      </c>
      <c r="Z11" s="553"/>
      <c r="AA11" s="553"/>
      <c r="AB11" s="553"/>
      <c r="AC11" s="554"/>
      <c r="AD11" s="554"/>
      <c r="AE11" s="554"/>
      <c r="AF11" s="554"/>
      <c r="AG11" s="554"/>
    </row>
    <row r="12" spans="1:33" s="2592" customFormat="1" ht="40.5" customHeight="1">
      <c r="A12" s="4354"/>
      <c r="B12" s="4356" t="s">
        <v>284</v>
      </c>
      <c r="C12" s="4357"/>
      <c r="D12" s="2588" t="s">
        <v>285</v>
      </c>
      <c r="E12" s="4356" t="s">
        <v>286</v>
      </c>
      <c r="F12" s="4358"/>
      <c r="G12" s="4358"/>
      <c r="H12" s="4358"/>
      <c r="I12" s="4358"/>
      <c r="J12" s="4358"/>
      <c r="K12" s="4358"/>
      <c r="L12" s="4358"/>
      <c r="M12" s="4358"/>
      <c r="N12" s="4358"/>
      <c r="O12" s="4357"/>
      <c r="P12" s="4356" t="s">
        <v>287</v>
      </c>
      <c r="Q12" s="4358"/>
      <c r="R12" s="4358"/>
      <c r="S12" s="4357"/>
      <c r="T12" s="4356" t="s">
        <v>288</v>
      </c>
      <c r="U12" s="4358"/>
      <c r="V12" s="4358"/>
      <c r="W12" s="4357"/>
      <c r="X12" s="2589"/>
      <c r="Y12" s="4330" t="s">
        <v>902</v>
      </c>
      <c r="Z12" s="4331"/>
      <c r="AA12" s="4331"/>
      <c r="AB12" s="4332"/>
      <c r="AC12" s="2589"/>
      <c r="AD12" s="2590" t="s">
        <v>903</v>
      </c>
      <c r="AE12" s="2591" t="s">
        <v>904</v>
      </c>
      <c r="AF12" s="2590" t="s">
        <v>905</v>
      </c>
      <c r="AG12" s="2589"/>
    </row>
    <row r="13" spans="1:33" s="2592" customFormat="1" ht="45.2" customHeight="1">
      <c r="A13" s="4355"/>
      <c r="B13" s="4324"/>
      <c r="C13" s="4326"/>
      <c r="D13" s="2583"/>
      <c r="E13" s="556"/>
      <c r="F13" s="557"/>
      <c r="G13" s="557" t="s">
        <v>160</v>
      </c>
      <c r="H13" s="557"/>
      <c r="I13" s="2593" t="s">
        <v>289</v>
      </c>
      <c r="J13" s="2594" t="s">
        <v>55</v>
      </c>
      <c r="K13" s="558"/>
      <c r="L13" s="557"/>
      <c r="M13" s="557" t="s">
        <v>160</v>
      </c>
      <c r="N13" s="557"/>
      <c r="O13" s="2595" t="s">
        <v>289</v>
      </c>
      <c r="P13" s="557"/>
      <c r="Q13" s="557" t="s">
        <v>160</v>
      </c>
      <c r="R13" s="557"/>
      <c r="S13" s="2595" t="s">
        <v>289</v>
      </c>
      <c r="T13" s="557"/>
      <c r="U13" s="557" t="s">
        <v>160</v>
      </c>
      <c r="V13" s="557"/>
      <c r="W13" s="2595" t="s">
        <v>289</v>
      </c>
      <c r="X13" s="2589"/>
      <c r="Y13" s="2596" t="str">
        <f>IF(E13="","",INT(AF13/12))</f>
        <v/>
      </c>
      <c r="Z13" s="2597" t="s">
        <v>906</v>
      </c>
      <c r="AA13" s="2598" t="str">
        <f>IF(E13="","",AF13-Y13*12)</f>
        <v/>
      </c>
      <c r="AB13" s="2599" t="s">
        <v>267</v>
      </c>
      <c r="AC13" s="2589"/>
      <c r="AD13" s="2600" t="str">
        <f>IF(E13="","",IF(E13="昭和",F13+1925,IF(E13="平成",F13+1988,F13+2018))&amp;"/"&amp;H13&amp;"/1")</f>
        <v/>
      </c>
      <c r="AE13" s="2601" t="str">
        <f>IF(K13="","",IF(K13="昭和",L13+1925,IF(K13="平成",L13+1988,L13+2018))&amp;"/"&amp;N13&amp;"/1")</f>
        <v/>
      </c>
      <c r="AF13" s="2602" t="str">
        <f>IF(E13="","",DATEDIF(AD13,AE13,"M"))</f>
        <v/>
      </c>
      <c r="AG13" s="2589"/>
    </row>
    <row r="14" spans="1:33" s="2592" customFormat="1" ht="45.2" customHeight="1">
      <c r="A14" s="4355"/>
      <c r="B14" s="4324"/>
      <c r="C14" s="4326"/>
      <c r="D14" s="2583"/>
      <c r="E14" s="556"/>
      <c r="F14" s="557"/>
      <c r="G14" s="557" t="s">
        <v>160</v>
      </c>
      <c r="H14" s="557"/>
      <c r="I14" s="2593" t="s">
        <v>289</v>
      </c>
      <c r="J14" s="2594" t="s">
        <v>746</v>
      </c>
      <c r="K14" s="558"/>
      <c r="L14" s="557"/>
      <c r="M14" s="557" t="s">
        <v>160</v>
      </c>
      <c r="N14" s="557"/>
      <c r="O14" s="2595" t="s">
        <v>289</v>
      </c>
      <c r="P14" s="557"/>
      <c r="Q14" s="557" t="s">
        <v>160</v>
      </c>
      <c r="R14" s="557"/>
      <c r="S14" s="2595" t="s">
        <v>289</v>
      </c>
      <c r="T14" s="557"/>
      <c r="U14" s="557" t="s">
        <v>160</v>
      </c>
      <c r="V14" s="557"/>
      <c r="W14" s="2595" t="s">
        <v>289</v>
      </c>
      <c r="X14" s="2589"/>
      <c r="Y14" s="2596" t="str">
        <f>IF(E14="","",INT(AF14/12))</f>
        <v/>
      </c>
      <c r="Z14" s="2597" t="s">
        <v>906</v>
      </c>
      <c r="AA14" s="2598" t="str">
        <f>IF(E14="","",AF14-Y14*12)</f>
        <v/>
      </c>
      <c r="AB14" s="2599" t="s">
        <v>267</v>
      </c>
      <c r="AC14" s="2589"/>
      <c r="AD14" s="2600" t="str">
        <f>IF(E14="","",IF(E14="昭和",F14+1925,IF(E14="平成",F14+1988,F14+2018))&amp;"/"&amp;H14&amp;"/1")</f>
        <v/>
      </c>
      <c r="AE14" s="2601" t="str">
        <f>IF(K14="","",IF(K14="昭和",L14+1925,IF(K14="平成",L14+1988,L14+2018))&amp;"/"&amp;N14&amp;"/1")</f>
        <v/>
      </c>
      <c r="AF14" s="2602" t="str">
        <f>IF(E14="","",DATEDIF(AD14,AE14,"M"))</f>
        <v/>
      </c>
      <c r="AG14" s="2589"/>
    </row>
    <row r="15" spans="1:33" s="2592" customFormat="1" ht="45.2" customHeight="1">
      <c r="A15" s="4355"/>
      <c r="B15" s="4324"/>
      <c r="C15" s="4326"/>
      <c r="D15" s="2583"/>
      <c r="E15" s="556"/>
      <c r="F15" s="557"/>
      <c r="G15" s="557" t="s">
        <v>160</v>
      </c>
      <c r="H15" s="557"/>
      <c r="I15" s="2593" t="s">
        <v>289</v>
      </c>
      <c r="J15" s="2594" t="s">
        <v>874</v>
      </c>
      <c r="K15" s="558"/>
      <c r="L15" s="557"/>
      <c r="M15" s="557" t="s">
        <v>160</v>
      </c>
      <c r="N15" s="557"/>
      <c r="O15" s="2595" t="s">
        <v>289</v>
      </c>
      <c r="P15" s="557"/>
      <c r="Q15" s="557" t="s">
        <v>160</v>
      </c>
      <c r="R15" s="557"/>
      <c r="S15" s="2595" t="s">
        <v>289</v>
      </c>
      <c r="T15" s="557"/>
      <c r="U15" s="557" t="s">
        <v>160</v>
      </c>
      <c r="V15" s="557"/>
      <c r="W15" s="2595" t="s">
        <v>289</v>
      </c>
      <c r="X15" s="2589"/>
      <c r="Y15" s="2596" t="str">
        <f>IF(E15="","",INT(AF15/12))</f>
        <v/>
      </c>
      <c r="Z15" s="2597" t="s">
        <v>906</v>
      </c>
      <c r="AA15" s="2598" t="str">
        <f>IF(E15="","",AF15-Y15*12)</f>
        <v/>
      </c>
      <c r="AB15" s="2599" t="s">
        <v>267</v>
      </c>
      <c r="AC15" s="2589"/>
      <c r="AD15" s="2600" t="str">
        <f>IF(E15="","",IF(E15="昭和",F15+1925,IF(E15="平成",F15+1988,F15+2018))&amp;"/"&amp;H15&amp;"/1")</f>
        <v/>
      </c>
      <c r="AE15" s="2601" t="str">
        <f>IF(K15="","",IF(K15="昭和",L15+1925,IF(K15="平成",L15+1988,L15+2018))&amp;"/"&amp;N15&amp;"/1")</f>
        <v/>
      </c>
      <c r="AF15" s="2602" t="str">
        <f>IF(E15="","",DATEDIF(AD15,AE15,"M"))</f>
        <v/>
      </c>
      <c r="AG15" s="2589"/>
    </row>
    <row r="16" spans="1:33" s="2592" customFormat="1" ht="45.2" customHeight="1">
      <c r="A16" s="4355"/>
      <c r="B16" s="4324"/>
      <c r="C16" s="4326"/>
      <c r="D16" s="2583"/>
      <c r="E16" s="556"/>
      <c r="F16" s="557"/>
      <c r="G16" s="557" t="s">
        <v>160</v>
      </c>
      <c r="H16" s="557"/>
      <c r="I16" s="2593" t="s">
        <v>267</v>
      </c>
      <c r="J16" s="2594" t="s">
        <v>746</v>
      </c>
      <c r="K16" s="558"/>
      <c r="L16" s="557"/>
      <c r="M16" s="557" t="s">
        <v>160</v>
      </c>
      <c r="N16" s="557"/>
      <c r="O16" s="2595" t="s">
        <v>267</v>
      </c>
      <c r="P16" s="557"/>
      <c r="Q16" s="557" t="s">
        <v>160</v>
      </c>
      <c r="R16" s="557"/>
      <c r="S16" s="2595" t="s">
        <v>267</v>
      </c>
      <c r="T16" s="557"/>
      <c r="U16" s="557" t="s">
        <v>160</v>
      </c>
      <c r="V16" s="557"/>
      <c r="W16" s="2595" t="s">
        <v>267</v>
      </c>
      <c r="X16" s="2589"/>
      <c r="Y16" s="2596" t="str">
        <f>IF(E16="","",INT(AF16/12))</f>
        <v/>
      </c>
      <c r="Z16" s="2597" t="s">
        <v>906</v>
      </c>
      <c r="AA16" s="2598" t="str">
        <f>IF(E16="","",AF16-Y16*12)</f>
        <v/>
      </c>
      <c r="AB16" s="2599" t="s">
        <v>267</v>
      </c>
      <c r="AC16" s="2589"/>
      <c r="AD16" s="2600" t="str">
        <f>IF(E16="","",IF(E16="昭和",F16+1925,IF(E16="平成",F16+1988,F16+2018))&amp;"/"&amp;H16&amp;"/1")</f>
        <v/>
      </c>
      <c r="AE16" s="2601" t="str">
        <f>IF(K16="","",IF(K16="昭和",L16+1925,IF(K16="平成",L16+1988,L16+2018))&amp;"/"&amp;N16&amp;"/1")</f>
        <v/>
      </c>
      <c r="AF16" s="2602" t="str">
        <f>IF(E16="","",DATEDIF(AD16,AE16,"M"))</f>
        <v/>
      </c>
      <c r="AG16" s="2589"/>
    </row>
    <row r="17" spans="1:33" s="2592" customFormat="1" ht="45.2" customHeight="1">
      <c r="A17" s="4355"/>
      <c r="B17" s="4324"/>
      <c r="C17" s="4326"/>
      <c r="D17" s="2583"/>
      <c r="E17" s="556"/>
      <c r="F17" s="557"/>
      <c r="G17" s="557" t="s">
        <v>160</v>
      </c>
      <c r="H17" s="557"/>
      <c r="I17" s="2593" t="s">
        <v>267</v>
      </c>
      <c r="J17" s="2594" t="s">
        <v>746</v>
      </c>
      <c r="K17" s="558"/>
      <c r="L17" s="557"/>
      <c r="M17" s="557" t="s">
        <v>160</v>
      </c>
      <c r="N17" s="557"/>
      <c r="O17" s="2595" t="s">
        <v>267</v>
      </c>
      <c r="P17" s="557"/>
      <c r="Q17" s="557" t="s">
        <v>160</v>
      </c>
      <c r="R17" s="557"/>
      <c r="S17" s="2595" t="s">
        <v>267</v>
      </c>
      <c r="T17" s="557"/>
      <c r="U17" s="557" t="s">
        <v>160</v>
      </c>
      <c r="V17" s="557"/>
      <c r="W17" s="2595" t="s">
        <v>267</v>
      </c>
      <c r="X17" s="2589"/>
      <c r="Y17" s="2596" t="str">
        <f>IF(E17="","",INT(AF17/12))</f>
        <v/>
      </c>
      <c r="Z17" s="2597" t="s">
        <v>906</v>
      </c>
      <c r="AA17" s="2598" t="str">
        <f>IF(E17="","",AF17-Y17*12)</f>
        <v/>
      </c>
      <c r="AB17" s="2599" t="s">
        <v>267</v>
      </c>
      <c r="AC17" s="2589"/>
      <c r="AD17" s="2600" t="str">
        <f>IF(E17="","",IF(E17="昭和",F17+1925,IF(E17="平成",F17+1988,F17+2018))&amp;"/"&amp;H17&amp;"/1")</f>
        <v/>
      </c>
      <c r="AE17" s="2601" t="str">
        <f>IF(K17="","",IF(K17="昭和",L17+1925,IF(K17="平成",L17+1988,L17+2018))&amp;"/"&amp;N17&amp;"/1")</f>
        <v/>
      </c>
      <c r="AF17" s="2602" t="str">
        <f>IF(E17="","",DATEDIF(AD17,AE17,"M"))</f>
        <v/>
      </c>
      <c r="AG17" s="2589"/>
    </row>
    <row r="18" spans="1:33" ht="45.2" customHeight="1">
      <c r="A18" s="509"/>
      <c r="B18" s="523"/>
      <c r="C18" s="524"/>
      <c r="D18" s="524"/>
      <c r="E18" s="524"/>
      <c r="F18" s="522"/>
      <c r="G18" s="522"/>
      <c r="H18" s="507"/>
      <c r="I18" s="522"/>
      <c r="J18" s="510"/>
      <c r="K18" s="4321" t="s">
        <v>290</v>
      </c>
      <c r="L18" s="4322"/>
      <c r="M18" s="4322"/>
      <c r="N18" s="4322"/>
      <c r="O18" s="4323"/>
      <c r="P18" s="559"/>
      <c r="Q18" s="521" t="s">
        <v>160</v>
      </c>
      <c r="R18" s="559"/>
      <c r="S18" s="511" t="s">
        <v>267</v>
      </c>
      <c r="T18" s="559"/>
      <c r="U18" s="521" t="s">
        <v>160</v>
      </c>
      <c r="V18" s="559"/>
      <c r="W18" s="511" t="s">
        <v>267</v>
      </c>
      <c r="X18" s="554"/>
      <c r="Y18" s="554"/>
      <c r="Z18" s="554"/>
      <c r="AA18" s="554"/>
      <c r="AB18" s="554"/>
      <c r="AC18" s="554"/>
      <c r="AD18" s="554"/>
      <c r="AE18" s="554"/>
      <c r="AF18" s="554"/>
      <c r="AG18" s="554"/>
    </row>
    <row r="19" spans="1:33">
      <c r="A19" s="512"/>
      <c r="B19" s="512"/>
      <c r="C19" s="491"/>
      <c r="D19" s="491"/>
      <c r="E19" s="491"/>
      <c r="F19" s="491"/>
      <c r="G19" s="491"/>
      <c r="H19" s="491"/>
      <c r="I19" s="491"/>
      <c r="J19" s="491"/>
      <c r="K19" s="491"/>
      <c r="L19" s="491"/>
      <c r="M19" s="491"/>
      <c r="N19" s="491"/>
      <c r="O19" s="491"/>
      <c r="P19" s="491"/>
      <c r="Q19" s="491"/>
      <c r="R19" s="491"/>
      <c r="S19" s="491"/>
      <c r="T19" s="491"/>
      <c r="U19" s="491"/>
      <c r="V19" s="491"/>
      <c r="W19" s="491"/>
      <c r="X19" s="554"/>
      <c r="Y19" s="554"/>
      <c r="Z19" s="554"/>
      <c r="AA19" s="554"/>
      <c r="AB19" s="554"/>
      <c r="AC19" s="554"/>
      <c r="AD19" s="554"/>
      <c r="AE19" s="554"/>
      <c r="AF19" s="554"/>
      <c r="AG19" s="554"/>
    </row>
    <row r="20" spans="1:33" ht="18" customHeight="1">
      <c r="A20" s="513" t="s">
        <v>291</v>
      </c>
      <c r="B20" s="519"/>
      <c r="C20" s="488"/>
      <c r="D20" s="488"/>
      <c r="E20" s="488"/>
      <c r="F20" s="488"/>
      <c r="G20" s="488"/>
      <c r="H20" s="488"/>
      <c r="I20" s="488"/>
      <c r="J20" s="488"/>
      <c r="K20" s="488"/>
      <c r="L20" s="488"/>
      <c r="M20" s="488"/>
      <c r="N20" s="488"/>
      <c r="O20" s="488"/>
      <c r="P20" s="488"/>
      <c r="Q20" s="488"/>
      <c r="R20" s="488"/>
      <c r="S20" s="488"/>
      <c r="T20" s="488"/>
      <c r="U20" s="488"/>
      <c r="V20" s="488"/>
      <c r="W20" s="488"/>
      <c r="X20" s="554"/>
      <c r="Y20" s="554"/>
      <c r="Z20" s="554"/>
      <c r="AA20" s="554"/>
      <c r="AB20" s="554"/>
      <c r="AC20" s="554"/>
      <c r="AD20" s="554"/>
      <c r="AE20" s="554"/>
      <c r="AF20" s="554"/>
      <c r="AG20" s="554"/>
    </row>
    <row r="21" spans="1:33" ht="18" customHeight="1" thickBot="1">
      <c r="A21" s="488" t="s">
        <v>1087</v>
      </c>
      <c r="B21" s="488"/>
      <c r="C21" s="514"/>
      <c r="D21" s="514"/>
      <c r="E21" s="514"/>
      <c r="F21" s="514"/>
      <c r="G21" s="514"/>
      <c r="H21" s="514"/>
      <c r="I21" s="514"/>
      <c r="J21" s="514"/>
      <c r="K21" s="514"/>
      <c r="L21" s="514"/>
      <c r="M21" s="514"/>
      <c r="N21" s="514"/>
      <c r="O21" s="514"/>
      <c r="P21" s="488"/>
      <c r="Q21" s="488"/>
      <c r="R21" s="488"/>
      <c r="S21" s="488"/>
      <c r="T21" s="488"/>
      <c r="U21" s="800"/>
      <c r="V21" s="800"/>
      <c r="W21" s="800"/>
      <c r="X21" s="801"/>
      <c r="Y21" s="4318" t="s">
        <v>1254</v>
      </c>
      <c r="Z21" s="4319"/>
      <c r="AA21" s="4320"/>
      <c r="AB21" s="554"/>
      <c r="AC21" s="554"/>
      <c r="AD21" s="554"/>
      <c r="AE21" s="554"/>
      <c r="AF21" s="554"/>
      <c r="AG21" s="554"/>
    </row>
    <row r="22" spans="1:33" ht="18" customHeight="1" thickTop="1">
      <c r="A22" s="515" t="s">
        <v>1088</v>
      </c>
      <c r="B22" s="515"/>
      <c r="C22" s="516"/>
      <c r="D22" s="516"/>
      <c r="E22" s="516"/>
      <c r="F22" s="516"/>
      <c r="G22" s="516"/>
      <c r="H22" s="516"/>
      <c r="I22" s="516"/>
      <c r="J22" s="516"/>
      <c r="K22" s="516"/>
      <c r="L22" s="516"/>
      <c r="M22" s="516"/>
      <c r="N22" s="516"/>
      <c r="O22" s="516"/>
      <c r="P22" s="516"/>
      <c r="Q22" s="516"/>
      <c r="R22" s="516"/>
      <c r="S22" s="516"/>
      <c r="T22" s="516"/>
      <c r="U22" s="516"/>
      <c r="V22" s="516"/>
      <c r="W22" s="516"/>
      <c r="X22" s="801"/>
      <c r="Y22" s="801"/>
      <c r="Z22" s="554"/>
      <c r="AA22" s="554"/>
      <c r="AB22" s="554"/>
      <c r="AC22" s="554"/>
      <c r="AD22" s="554"/>
      <c r="AE22" s="554"/>
      <c r="AF22" s="554"/>
      <c r="AG22" s="554"/>
    </row>
    <row r="23" spans="1:33" ht="18" customHeight="1" thickBot="1">
      <c r="A23" s="515" t="s">
        <v>1363</v>
      </c>
      <c r="B23" s="515"/>
      <c r="C23" s="515"/>
      <c r="D23" s="515"/>
      <c r="E23" s="515"/>
      <c r="F23" s="515"/>
      <c r="G23" s="515"/>
      <c r="H23" s="515"/>
      <c r="I23" s="515"/>
      <c r="J23" s="515"/>
      <c r="K23" s="515"/>
      <c r="L23" s="515"/>
      <c r="M23" s="515"/>
      <c r="N23" s="515"/>
      <c r="O23" s="515"/>
      <c r="P23" s="515"/>
      <c r="Q23" s="515"/>
      <c r="R23" s="515"/>
      <c r="S23" s="515"/>
      <c r="T23" s="515"/>
      <c r="U23" s="515"/>
      <c r="V23" s="515"/>
      <c r="W23" s="515"/>
      <c r="X23" s="554"/>
      <c r="Y23" s="4318" t="s">
        <v>1090</v>
      </c>
      <c r="Z23" s="4319"/>
      <c r="AA23" s="4320"/>
      <c r="AB23" s="554"/>
      <c r="AC23" s="554"/>
      <c r="AD23" s="554"/>
      <c r="AE23" s="554"/>
      <c r="AF23" s="554"/>
      <c r="AG23" s="554"/>
    </row>
    <row r="24" spans="1:33" ht="14.25" thickTop="1">
      <c r="A24" s="554"/>
      <c r="B24" s="554"/>
      <c r="C24" s="554"/>
      <c r="D24" s="554"/>
      <c r="E24" s="554"/>
      <c r="F24" s="554"/>
      <c r="G24" s="554"/>
      <c r="H24" s="554"/>
      <c r="I24" s="554"/>
      <c r="J24" s="554"/>
      <c r="K24" s="554"/>
      <c r="L24" s="554"/>
      <c r="M24" s="554"/>
      <c r="N24" s="554"/>
      <c r="O24" s="554"/>
      <c r="P24" s="554"/>
      <c r="Q24" s="554"/>
      <c r="R24" s="554"/>
      <c r="S24" s="554"/>
      <c r="T24" s="554"/>
      <c r="U24" s="554"/>
      <c r="V24" s="554"/>
      <c r="W24" s="554"/>
      <c r="X24" s="554"/>
      <c r="Y24" s="554"/>
      <c r="Z24" s="554"/>
      <c r="AA24" s="554"/>
      <c r="AB24" s="554"/>
      <c r="AC24" s="554"/>
      <c r="AD24" s="554"/>
      <c r="AE24" s="554"/>
      <c r="AF24" s="554"/>
      <c r="AG24" s="554"/>
    </row>
  </sheetData>
  <sheetProtection sheet="1" objects="1" scenarios="1" formatCells="0" formatRows="0" insertRows="0" deleteRows="0"/>
  <mergeCells count="28">
    <mergeCell ref="A12:A17"/>
    <mergeCell ref="B12:C12"/>
    <mergeCell ref="E12:O12"/>
    <mergeCell ref="P12:S12"/>
    <mergeCell ref="T12:W12"/>
    <mergeCell ref="A2:W2"/>
    <mergeCell ref="E3:O3"/>
    <mergeCell ref="A4:B4"/>
    <mergeCell ref="C4:H4"/>
    <mergeCell ref="A5:B7"/>
    <mergeCell ref="C5:H7"/>
    <mergeCell ref="I5:L6"/>
    <mergeCell ref="M5:N6"/>
    <mergeCell ref="O5:P6"/>
    <mergeCell ref="T3:V3"/>
    <mergeCell ref="Y23:AA23"/>
    <mergeCell ref="Y21:AA21"/>
    <mergeCell ref="K18:O18"/>
    <mergeCell ref="B9:H9"/>
    <mergeCell ref="I9:W9"/>
    <mergeCell ref="B10:H10"/>
    <mergeCell ref="I10:W10"/>
    <mergeCell ref="B13:C13"/>
    <mergeCell ref="B14:C14"/>
    <mergeCell ref="B15:C15"/>
    <mergeCell ref="B16:C16"/>
    <mergeCell ref="B17:C17"/>
    <mergeCell ref="Y12:AB12"/>
  </mergeCells>
  <phoneticPr fontId="22"/>
  <conditionalFormatting sqref="T3:V3 C4:H7 M5:N6 B10:W10 H13:H17 N13:N17 P13:P18 R13:R18 T13:T18 V13:V18 B13:F17 K13:L17">
    <cfRule type="cellIs" dxfId="220" priority="3" operator="equal">
      <formula>""</formula>
    </cfRule>
  </conditionalFormatting>
  <dataValidations count="4">
    <dataValidation type="list" allowBlank="1" showInputMessage="1" showErrorMessage="1" sqref="E13:E17 K13:K17">
      <formula1>OFFSET(職歴年号,,,COUNTA(職歴年号))</formula1>
    </dataValidation>
    <dataValidation imeMode="off" allowBlank="1" showInputMessage="1" showErrorMessage="1" sqref="T3:V3 M5:N6 F13:F17 H13:H17 L13:L17 N13:N17 P13:P18 R13:R18 T13:T18 V13:V18"/>
    <dataValidation imeMode="hiragana" allowBlank="1" showInputMessage="1" showErrorMessage="1" sqref="C5:H7 B10:H10 I10:W10 B13:D17"/>
    <dataValidation imeMode="fullKatakana" allowBlank="1" showInputMessage="1" showErrorMessage="1" sqref="C4:H4"/>
  </dataValidations>
  <hyperlinks>
    <hyperlink ref="Y21:AA21" location="様式8!A7" display="様式8作成へ"/>
    <hyperlink ref="Y23:AA23" location="一覧表!M46" display="一覧表へ戻る"/>
  </hyperlinks>
  <printOptions horizontalCentered="1"/>
  <pageMargins left="0.19685039370078741" right="0.19685039370078741" top="0.6692913385826772" bottom="0.39370078740157483" header="0" footer="0.19685039370078741"/>
  <pageSetup paperSize="9" scale="75" orientation="landscape" r:id="rId1"/>
  <headerFooter scaleWithDoc="0"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K84"/>
  <sheetViews>
    <sheetView zoomScale="85" zoomScaleNormal="85" zoomScaleSheetLayoutView="80" workbookViewId="0">
      <selection activeCell="A7" sqref="A7:B8"/>
    </sheetView>
  </sheetViews>
  <sheetFormatPr defaultColWidth="9" defaultRowHeight="13.5"/>
  <cols>
    <col min="1" max="2" width="17.625" style="1482" customWidth="1"/>
    <col min="3" max="4" width="11.625" style="1482" customWidth="1"/>
    <col min="5" max="5" width="11.125" style="1482" customWidth="1"/>
    <col min="6" max="6" width="56.75" style="1482" customWidth="1"/>
    <col min="7" max="7" width="3.625" style="3" customWidth="1"/>
    <col min="8" max="8" width="2.875" style="3" customWidth="1"/>
    <col min="9" max="9" width="24.625" style="3" customWidth="1"/>
    <col min="10" max="10" width="10.625" style="3" customWidth="1"/>
    <col min="11" max="11" width="3.125" style="3" customWidth="1"/>
    <col min="12" max="15" width="15.625" style="3" customWidth="1"/>
    <col min="16" max="16384" width="9" style="3"/>
  </cols>
  <sheetData>
    <row r="1" spans="1:11" ht="24.95" customHeight="1">
      <c r="A1" s="2472"/>
      <c r="B1" s="2473"/>
      <c r="C1" s="2474"/>
      <c r="D1" s="2474"/>
      <c r="E1" s="2474"/>
      <c r="F1" s="2475" t="s">
        <v>292</v>
      </c>
      <c r="G1" s="538"/>
      <c r="H1" s="538"/>
      <c r="I1" s="542"/>
      <c r="J1" s="542"/>
      <c r="K1" s="13"/>
    </row>
    <row r="2" spans="1:11" ht="31.5" customHeight="1">
      <c r="A2" s="4375" t="s">
        <v>7</v>
      </c>
      <c r="B2" s="4375"/>
      <c r="C2" s="4375"/>
      <c r="D2" s="4375"/>
      <c r="E2" s="4375"/>
      <c r="F2" s="4375"/>
      <c r="G2" s="538"/>
      <c r="H2" s="538"/>
      <c r="I2" s="542"/>
      <c r="J2" s="542"/>
      <c r="K2" s="13"/>
    </row>
    <row r="3" spans="1:11" ht="25.5" customHeight="1" thickBot="1">
      <c r="A3" s="340" t="s">
        <v>219</v>
      </c>
      <c r="B3" s="4376" t="str">
        <f>実施機関名</f>
        <v/>
      </c>
      <c r="C3" s="4376"/>
      <c r="D3" s="4376"/>
      <c r="E3" s="340" t="s">
        <v>79</v>
      </c>
      <c r="F3" s="2461" t="str">
        <f>訓練科名</f>
        <v/>
      </c>
      <c r="G3" s="538"/>
      <c r="H3" s="538"/>
      <c r="I3" s="542"/>
      <c r="J3" s="542"/>
      <c r="K3" s="13"/>
    </row>
    <row r="4" spans="1:11" ht="30" customHeight="1" thickBot="1">
      <c r="A4" s="1143" t="s">
        <v>293</v>
      </c>
      <c r="B4" s="2476"/>
      <c r="G4" s="538"/>
      <c r="H4" s="538"/>
      <c r="I4" s="542"/>
      <c r="J4" s="542"/>
      <c r="K4" s="13"/>
    </row>
    <row r="5" spans="1:11" ht="25.5" customHeight="1">
      <c r="A5" s="4377" t="s">
        <v>294</v>
      </c>
      <c r="B5" s="4378"/>
      <c r="C5" s="4381" t="s">
        <v>295</v>
      </c>
      <c r="D5" s="4382"/>
      <c r="E5" s="4384" t="s">
        <v>296</v>
      </c>
      <c r="F5" s="4386" t="s">
        <v>297</v>
      </c>
      <c r="G5" s="538"/>
      <c r="H5" s="538"/>
      <c r="I5" s="542"/>
      <c r="J5" s="542"/>
      <c r="K5" s="13"/>
    </row>
    <row r="6" spans="1:11" ht="25.5" customHeight="1" thickBot="1">
      <c r="A6" s="4379"/>
      <c r="B6" s="4380"/>
      <c r="C6" s="4383"/>
      <c r="D6" s="4380"/>
      <c r="E6" s="4385"/>
      <c r="F6" s="4387"/>
      <c r="G6" s="538"/>
      <c r="H6" s="538"/>
      <c r="I6" s="542"/>
      <c r="J6" s="542"/>
      <c r="K6" s="13"/>
    </row>
    <row r="7" spans="1:11" s="2446" customFormat="1" ht="26.1" customHeight="1">
      <c r="A7" s="4359"/>
      <c r="B7" s="4360"/>
      <c r="C7" s="4363"/>
      <c r="D7" s="4360"/>
      <c r="E7" s="4365"/>
      <c r="F7" s="4367"/>
      <c r="G7" s="2445">
        <v>1</v>
      </c>
      <c r="H7" s="2445"/>
      <c r="I7" s="2603"/>
      <c r="J7" s="2603"/>
      <c r="K7" s="2604"/>
    </row>
    <row r="8" spans="1:11" s="2446" customFormat="1" ht="26.1" customHeight="1">
      <c r="A8" s="4361"/>
      <c r="B8" s="4362"/>
      <c r="C8" s="4364"/>
      <c r="D8" s="4362"/>
      <c r="E8" s="4366"/>
      <c r="F8" s="4368"/>
      <c r="G8" s="2445"/>
      <c r="H8" s="2445"/>
      <c r="I8" s="2603"/>
      <c r="J8" s="2603"/>
      <c r="K8" s="2604"/>
    </row>
    <row r="9" spans="1:11" s="2446" customFormat="1" ht="26.1" customHeight="1">
      <c r="A9" s="4369"/>
      <c r="B9" s="4370"/>
      <c r="C9" s="4371"/>
      <c r="D9" s="4370"/>
      <c r="E9" s="4372"/>
      <c r="F9" s="4374"/>
      <c r="G9" s="2445">
        <v>2</v>
      </c>
      <c r="H9" s="2445"/>
      <c r="I9" s="2603"/>
      <c r="J9" s="2603"/>
      <c r="K9" s="2604"/>
    </row>
    <row r="10" spans="1:11" s="2446" customFormat="1" ht="26.1" customHeight="1">
      <c r="A10" s="4361"/>
      <c r="B10" s="4362"/>
      <c r="C10" s="4364"/>
      <c r="D10" s="4362"/>
      <c r="E10" s="4373"/>
      <c r="F10" s="4368"/>
      <c r="G10" s="2445"/>
      <c r="H10" s="2445"/>
      <c r="I10" s="2603"/>
      <c r="J10" s="2603"/>
      <c r="K10" s="2604"/>
    </row>
    <row r="11" spans="1:11" s="2446" customFormat="1" ht="26.1" customHeight="1">
      <c r="A11" s="4369"/>
      <c r="B11" s="4370"/>
      <c r="C11" s="4371"/>
      <c r="D11" s="4370"/>
      <c r="E11" s="4372"/>
      <c r="F11" s="4374"/>
      <c r="G11" s="2445">
        <v>3</v>
      </c>
      <c r="H11" s="2445"/>
      <c r="I11" s="2603"/>
      <c r="J11" s="2603"/>
      <c r="K11" s="2604"/>
    </row>
    <row r="12" spans="1:11" s="2446" customFormat="1" ht="26.1" customHeight="1">
      <c r="A12" s="4361"/>
      <c r="B12" s="4362"/>
      <c r="C12" s="4364"/>
      <c r="D12" s="4362"/>
      <c r="E12" s="4373"/>
      <c r="F12" s="4368"/>
      <c r="G12" s="2445"/>
      <c r="H12" s="2445"/>
      <c r="I12" s="2603"/>
      <c r="J12" s="2603"/>
      <c r="K12" s="2604"/>
    </row>
    <row r="13" spans="1:11" s="2446" customFormat="1" ht="26.1" customHeight="1">
      <c r="A13" s="4369"/>
      <c r="B13" s="4370"/>
      <c r="C13" s="4371"/>
      <c r="D13" s="4370"/>
      <c r="E13" s="4372"/>
      <c r="F13" s="4374"/>
      <c r="G13" s="2445">
        <v>4</v>
      </c>
      <c r="H13" s="2445"/>
      <c r="I13" s="2603"/>
      <c r="J13" s="2603"/>
      <c r="K13" s="2604"/>
    </row>
    <row r="14" spans="1:11" s="2446" customFormat="1" ht="26.1" customHeight="1">
      <c r="A14" s="4361"/>
      <c r="B14" s="4362"/>
      <c r="C14" s="4364"/>
      <c r="D14" s="4362"/>
      <c r="E14" s="4373"/>
      <c r="F14" s="4368"/>
      <c r="G14" s="2445"/>
      <c r="H14" s="2445"/>
      <c r="I14" s="2603"/>
      <c r="J14" s="2603"/>
      <c r="K14" s="2604"/>
    </row>
    <row r="15" spans="1:11" s="2446" customFormat="1" ht="26.1" customHeight="1">
      <c r="A15" s="4369"/>
      <c r="B15" s="4370"/>
      <c r="C15" s="4371"/>
      <c r="D15" s="4370"/>
      <c r="E15" s="4372"/>
      <c r="F15" s="4374"/>
      <c r="G15" s="2605">
        <v>5</v>
      </c>
      <c r="H15" s="2445"/>
      <c r="I15" s="2603"/>
      <c r="J15" s="2603"/>
      <c r="K15" s="2604"/>
    </row>
    <row r="16" spans="1:11" s="2446" customFormat="1" ht="26.1" customHeight="1">
      <c r="A16" s="4361"/>
      <c r="B16" s="4362"/>
      <c r="C16" s="4364"/>
      <c r="D16" s="4362"/>
      <c r="E16" s="4373"/>
      <c r="F16" s="4368"/>
      <c r="G16" s="2445"/>
      <c r="H16" s="2445"/>
      <c r="I16" s="2603"/>
      <c r="J16" s="2603"/>
      <c r="K16" s="2604"/>
    </row>
    <row r="17" spans="1:11" s="2446" customFormat="1" ht="26.1" hidden="1" customHeight="1">
      <c r="A17" s="4369"/>
      <c r="B17" s="4370"/>
      <c r="C17" s="4371"/>
      <c r="D17" s="4370"/>
      <c r="E17" s="4372"/>
      <c r="F17" s="4374"/>
      <c r="G17" s="2445">
        <v>6</v>
      </c>
      <c r="H17" s="2445"/>
      <c r="I17" s="2603"/>
      <c r="J17" s="2603"/>
      <c r="K17" s="2604"/>
    </row>
    <row r="18" spans="1:11" s="2446" customFormat="1" ht="26.1" hidden="1" customHeight="1">
      <c r="A18" s="4361"/>
      <c r="B18" s="4362"/>
      <c r="C18" s="4364"/>
      <c r="D18" s="4362"/>
      <c r="E18" s="4373"/>
      <c r="F18" s="4368"/>
      <c r="G18" s="2445"/>
      <c r="H18" s="2445"/>
      <c r="I18" s="2603"/>
      <c r="J18" s="2603"/>
      <c r="K18" s="2604"/>
    </row>
    <row r="19" spans="1:11" s="2446" customFormat="1" ht="26.1" hidden="1" customHeight="1">
      <c r="A19" s="4369"/>
      <c r="B19" s="4370"/>
      <c r="C19" s="4371"/>
      <c r="D19" s="4370"/>
      <c r="E19" s="4372"/>
      <c r="F19" s="4374"/>
      <c r="G19" s="2445">
        <v>7</v>
      </c>
      <c r="H19" s="2445"/>
      <c r="I19" s="2603"/>
      <c r="J19" s="2603"/>
      <c r="K19" s="2604"/>
    </row>
    <row r="20" spans="1:11" s="2446" customFormat="1" ht="26.1" hidden="1" customHeight="1">
      <c r="A20" s="4361"/>
      <c r="B20" s="4362"/>
      <c r="C20" s="4364"/>
      <c r="D20" s="4362"/>
      <c r="E20" s="4373"/>
      <c r="F20" s="4368"/>
      <c r="G20" s="2445"/>
      <c r="H20" s="2445"/>
      <c r="I20" s="2603"/>
      <c r="J20" s="2603"/>
      <c r="K20" s="2604"/>
    </row>
    <row r="21" spans="1:11" s="2446" customFormat="1" ht="26.1" hidden="1" customHeight="1">
      <c r="A21" s="4369"/>
      <c r="B21" s="4370"/>
      <c r="C21" s="4371"/>
      <c r="D21" s="4370"/>
      <c r="E21" s="4372"/>
      <c r="F21" s="4374"/>
      <c r="G21" s="2445">
        <v>8</v>
      </c>
      <c r="H21" s="2445"/>
      <c r="I21" s="2603"/>
      <c r="J21" s="2603"/>
      <c r="K21" s="2604"/>
    </row>
    <row r="22" spans="1:11" s="2446" customFormat="1" ht="26.1" hidden="1" customHeight="1">
      <c r="A22" s="4361"/>
      <c r="B22" s="4362"/>
      <c r="C22" s="4364"/>
      <c r="D22" s="4362"/>
      <c r="E22" s="4373"/>
      <c r="F22" s="4368"/>
      <c r="G22" s="2445"/>
      <c r="H22" s="2445"/>
      <c r="I22" s="2603"/>
      <c r="J22" s="2603"/>
      <c r="K22" s="2604"/>
    </row>
    <row r="23" spans="1:11" s="2446" customFormat="1" ht="26.1" hidden="1" customHeight="1">
      <c r="A23" s="4369"/>
      <c r="B23" s="4370"/>
      <c r="C23" s="4371"/>
      <c r="D23" s="4370"/>
      <c r="E23" s="4372"/>
      <c r="F23" s="4374"/>
      <c r="G23" s="2445">
        <v>9</v>
      </c>
      <c r="H23" s="2445"/>
      <c r="I23" s="2603"/>
      <c r="J23" s="2603"/>
      <c r="K23" s="2604"/>
    </row>
    <row r="24" spans="1:11" s="2446" customFormat="1" ht="26.1" hidden="1" customHeight="1">
      <c r="A24" s="4361"/>
      <c r="B24" s="4362"/>
      <c r="C24" s="4364"/>
      <c r="D24" s="4362"/>
      <c r="E24" s="4373"/>
      <c r="F24" s="4368"/>
      <c r="G24" s="2445"/>
      <c r="H24" s="2445"/>
      <c r="I24" s="2603"/>
      <c r="J24" s="2603"/>
      <c r="K24" s="2604"/>
    </row>
    <row r="25" spans="1:11" s="2446" customFormat="1" ht="26.1" customHeight="1">
      <c r="A25" s="4369"/>
      <c r="B25" s="4370"/>
      <c r="C25" s="4371"/>
      <c r="D25" s="4370"/>
      <c r="E25" s="4372"/>
      <c r="F25" s="4374"/>
      <c r="G25" s="2605">
        <v>10</v>
      </c>
      <c r="H25" s="2445"/>
      <c r="I25" s="2603"/>
      <c r="J25" s="2603"/>
      <c r="K25" s="2604"/>
    </row>
    <row r="26" spans="1:11" s="2446" customFormat="1" ht="26.1" customHeight="1" thickBot="1">
      <c r="A26" s="4388"/>
      <c r="B26" s="4389"/>
      <c r="C26" s="4390"/>
      <c r="D26" s="4389"/>
      <c r="E26" s="4391"/>
      <c r="F26" s="4392"/>
      <c r="G26" s="2445"/>
      <c r="H26" s="2445"/>
      <c r="I26" s="2603"/>
      <c r="J26" s="2603"/>
      <c r="K26" s="2604"/>
    </row>
    <row r="27" spans="1:11" ht="23.25" customHeight="1">
      <c r="A27" s="4405" t="s">
        <v>298</v>
      </c>
      <c r="B27" s="4406"/>
      <c r="C27" s="4406"/>
      <c r="D27" s="4407"/>
      <c r="E27" s="4411">
        <f>SUM(E7:E26)</f>
        <v>0</v>
      </c>
      <c r="F27" s="4413"/>
      <c r="G27" s="538"/>
      <c r="H27" s="538"/>
      <c r="I27" s="542"/>
      <c r="J27" s="542"/>
      <c r="K27" s="13"/>
    </row>
    <row r="28" spans="1:11" ht="23.25" customHeight="1" thickBot="1">
      <c r="A28" s="4408"/>
      <c r="B28" s="4409"/>
      <c r="C28" s="4409"/>
      <c r="D28" s="4410"/>
      <c r="E28" s="4412"/>
      <c r="F28" s="4414"/>
      <c r="G28" s="538"/>
      <c r="H28" s="538"/>
      <c r="I28" s="542"/>
      <c r="J28" s="542"/>
      <c r="K28" s="13"/>
    </row>
    <row r="29" spans="1:11" ht="24.95" customHeight="1">
      <c r="A29" s="4415" t="s">
        <v>875</v>
      </c>
      <c r="B29" s="4416"/>
      <c r="C29" s="4416"/>
      <c r="D29" s="4416"/>
      <c r="E29" s="4416"/>
      <c r="F29" s="4416"/>
      <c r="G29" s="538"/>
      <c r="H29" s="538"/>
      <c r="I29" s="542"/>
      <c r="J29" s="542"/>
      <c r="K29" s="13"/>
    </row>
    <row r="30" spans="1:11" ht="24.95" customHeight="1" thickBot="1">
      <c r="A30" s="1143" t="s">
        <v>299</v>
      </c>
      <c r="B30" s="2476"/>
      <c r="E30" s="2477"/>
      <c r="G30" s="538"/>
      <c r="H30" s="538"/>
      <c r="I30" s="542"/>
      <c r="J30" s="542"/>
      <c r="K30" s="13"/>
    </row>
    <row r="31" spans="1:11" ht="24.2" customHeight="1">
      <c r="A31" s="4377" t="s">
        <v>300</v>
      </c>
      <c r="B31" s="4417"/>
      <c r="C31" s="4417"/>
      <c r="D31" s="4378"/>
      <c r="E31" s="4384" t="s">
        <v>301</v>
      </c>
      <c r="F31" s="4386" t="s">
        <v>247</v>
      </c>
      <c r="G31" s="538"/>
      <c r="H31" s="538"/>
      <c r="I31" s="542"/>
      <c r="J31" s="542"/>
      <c r="K31" s="13"/>
    </row>
    <row r="32" spans="1:11" ht="24.2" customHeight="1" thickBot="1">
      <c r="A32" s="4379"/>
      <c r="B32" s="4418"/>
      <c r="C32" s="4418"/>
      <c r="D32" s="4380"/>
      <c r="E32" s="4385"/>
      <c r="F32" s="4387"/>
      <c r="G32" s="538"/>
      <c r="H32" s="538"/>
      <c r="I32" s="542"/>
      <c r="J32" s="542"/>
      <c r="K32" s="13"/>
    </row>
    <row r="33" spans="1:11" s="2446" customFormat="1" ht="26.1" customHeight="1">
      <c r="A33" s="4359"/>
      <c r="B33" s="4393"/>
      <c r="C33" s="4393"/>
      <c r="D33" s="4394"/>
      <c r="E33" s="4398"/>
      <c r="F33" s="4400"/>
      <c r="G33" s="2445">
        <v>1</v>
      </c>
      <c r="H33" s="2445"/>
      <c r="I33" s="2603"/>
      <c r="J33" s="2603"/>
      <c r="K33" s="2604"/>
    </row>
    <row r="34" spans="1:11" s="2446" customFormat="1" ht="26.1" customHeight="1">
      <c r="A34" s="4395"/>
      <c r="B34" s="4396"/>
      <c r="C34" s="4396"/>
      <c r="D34" s="4397"/>
      <c r="E34" s="4399"/>
      <c r="F34" s="4401"/>
      <c r="G34" s="2445"/>
      <c r="H34" s="2445"/>
      <c r="I34" s="2603"/>
      <c r="J34" s="2603"/>
      <c r="K34" s="2604"/>
    </row>
    <row r="35" spans="1:11" s="2446" customFormat="1" ht="26.1" customHeight="1">
      <c r="A35" s="4369"/>
      <c r="B35" s="4402"/>
      <c r="C35" s="4402"/>
      <c r="D35" s="4403"/>
      <c r="E35" s="4404"/>
      <c r="F35" s="4401"/>
      <c r="G35" s="2445">
        <v>2</v>
      </c>
      <c r="H35" s="2445"/>
      <c r="I35" s="2603"/>
      <c r="J35" s="2603"/>
      <c r="K35" s="2604"/>
    </row>
    <row r="36" spans="1:11" s="2446" customFormat="1" ht="26.1" customHeight="1">
      <c r="A36" s="4395"/>
      <c r="B36" s="4396"/>
      <c r="C36" s="4396"/>
      <c r="D36" s="4397"/>
      <c r="E36" s="4399"/>
      <c r="F36" s="4401"/>
      <c r="G36" s="2445"/>
      <c r="H36" s="2445"/>
      <c r="I36" s="2603"/>
      <c r="J36" s="2603"/>
      <c r="K36" s="2604"/>
    </row>
    <row r="37" spans="1:11" s="2446" customFormat="1" ht="26.1" customHeight="1">
      <c r="A37" s="4369"/>
      <c r="B37" s="4402"/>
      <c r="C37" s="4402"/>
      <c r="D37" s="4403"/>
      <c r="E37" s="4404"/>
      <c r="F37" s="4401"/>
      <c r="G37" s="2445">
        <v>3</v>
      </c>
      <c r="H37" s="2445"/>
      <c r="I37" s="2603"/>
      <c r="J37" s="2603"/>
      <c r="K37" s="2604"/>
    </row>
    <row r="38" spans="1:11" s="2446" customFormat="1" ht="26.1" customHeight="1">
      <c r="A38" s="4395"/>
      <c r="B38" s="4396"/>
      <c r="C38" s="4396"/>
      <c r="D38" s="4397"/>
      <c r="E38" s="4399"/>
      <c r="F38" s="4401"/>
      <c r="G38" s="2445"/>
      <c r="H38" s="2445"/>
      <c r="I38" s="2603"/>
      <c r="J38" s="2603"/>
      <c r="K38" s="2604"/>
    </row>
    <row r="39" spans="1:11" s="2446" customFormat="1" ht="26.1" customHeight="1">
      <c r="A39" s="4369"/>
      <c r="B39" s="4402"/>
      <c r="C39" s="4402"/>
      <c r="D39" s="4403"/>
      <c r="E39" s="4404"/>
      <c r="F39" s="4401"/>
      <c r="G39" s="2605">
        <v>4</v>
      </c>
      <c r="H39" s="2445"/>
      <c r="I39" s="2603"/>
      <c r="J39" s="2603"/>
      <c r="K39" s="2604"/>
    </row>
    <row r="40" spans="1:11" s="2446" customFormat="1" ht="26.1" customHeight="1">
      <c r="A40" s="4395"/>
      <c r="B40" s="4396"/>
      <c r="C40" s="4396"/>
      <c r="D40" s="4397"/>
      <c r="E40" s="4399"/>
      <c r="F40" s="4401"/>
      <c r="G40" s="2445"/>
      <c r="H40" s="2445"/>
      <c r="I40" s="2603"/>
      <c r="J40" s="2603"/>
      <c r="K40" s="2604"/>
    </row>
    <row r="41" spans="1:11" s="2446" customFormat="1" ht="26.1" hidden="1" customHeight="1">
      <c r="A41" s="4369"/>
      <c r="B41" s="4402"/>
      <c r="C41" s="4402"/>
      <c r="D41" s="4403"/>
      <c r="E41" s="4404"/>
      <c r="F41" s="4401"/>
      <c r="G41" s="2445">
        <v>5</v>
      </c>
      <c r="H41" s="2445"/>
      <c r="I41" s="2603"/>
      <c r="J41" s="2603"/>
      <c r="K41" s="2604"/>
    </row>
    <row r="42" spans="1:11" s="2446" customFormat="1" ht="26.1" hidden="1" customHeight="1">
      <c r="A42" s="4395"/>
      <c r="B42" s="4396"/>
      <c r="C42" s="4396"/>
      <c r="D42" s="4397"/>
      <c r="E42" s="4399"/>
      <c r="F42" s="4401"/>
      <c r="G42" s="2445"/>
      <c r="H42" s="2445"/>
      <c r="I42" s="2603"/>
      <c r="J42" s="2603"/>
      <c r="K42" s="2604"/>
    </row>
    <row r="43" spans="1:11" s="2446" customFormat="1" ht="26.1" hidden="1" customHeight="1">
      <c r="A43" s="4369"/>
      <c r="B43" s="4402"/>
      <c r="C43" s="4402"/>
      <c r="D43" s="4403"/>
      <c r="E43" s="4404"/>
      <c r="F43" s="4401"/>
      <c r="G43" s="2445">
        <v>6</v>
      </c>
      <c r="H43" s="2445"/>
      <c r="I43" s="2603"/>
      <c r="J43" s="2603"/>
      <c r="K43" s="2604"/>
    </row>
    <row r="44" spans="1:11" s="2446" customFormat="1" ht="26.1" hidden="1" customHeight="1">
      <c r="A44" s="4395"/>
      <c r="B44" s="4396"/>
      <c r="C44" s="4396"/>
      <c r="D44" s="4397"/>
      <c r="E44" s="4399"/>
      <c r="F44" s="4401"/>
      <c r="G44" s="2445"/>
      <c r="H44" s="2445"/>
      <c r="I44" s="2603"/>
      <c r="J44" s="2603"/>
      <c r="K44" s="2604"/>
    </row>
    <row r="45" spans="1:11" s="2446" customFormat="1" ht="26.1" hidden="1" customHeight="1">
      <c r="A45" s="4369"/>
      <c r="B45" s="4402"/>
      <c r="C45" s="4402"/>
      <c r="D45" s="4403"/>
      <c r="E45" s="4404"/>
      <c r="F45" s="4401"/>
      <c r="G45" s="2445">
        <v>7</v>
      </c>
      <c r="H45" s="2445"/>
      <c r="I45" s="2603"/>
      <c r="J45" s="2603"/>
      <c r="K45" s="2604"/>
    </row>
    <row r="46" spans="1:11" s="2446" customFormat="1" ht="26.1" hidden="1" customHeight="1">
      <c r="A46" s="4395"/>
      <c r="B46" s="4396"/>
      <c r="C46" s="4396"/>
      <c r="D46" s="4397"/>
      <c r="E46" s="4399"/>
      <c r="F46" s="4401"/>
      <c r="G46" s="2445"/>
      <c r="H46" s="2445"/>
      <c r="I46" s="2603"/>
      <c r="J46" s="2603"/>
      <c r="K46" s="2604"/>
    </row>
    <row r="47" spans="1:11" s="2446" customFormat="1" ht="26.1" hidden="1" customHeight="1">
      <c r="A47" s="4369"/>
      <c r="B47" s="4402"/>
      <c r="C47" s="4402"/>
      <c r="D47" s="4403"/>
      <c r="E47" s="4404"/>
      <c r="F47" s="4401"/>
      <c r="G47" s="2445">
        <v>8</v>
      </c>
      <c r="H47" s="2445"/>
      <c r="I47" s="2603"/>
      <c r="J47" s="2603"/>
      <c r="K47" s="2604"/>
    </row>
    <row r="48" spans="1:11" s="2446" customFormat="1" ht="26.1" hidden="1" customHeight="1">
      <c r="A48" s="4395"/>
      <c r="B48" s="4396"/>
      <c r="C48" s="4396"/>
      <c r="D48" s="4397"/>
      <c r="E48" s="4399"/>
      <c r="F48" s="4401"/>
      <c r="G48" s="2445"/>
      <c r="H48" s="2445"/>
      <c r="I48" s="2603"/>
      <c r="J48" s="2603"/>
      <c r="K48" s="2604"/>
    </row>
    <row r="49" spans="1:11" s="2446" customFormat="1" ht="26.1" hidden="1" customHeight="1">
      <c r="A49" s="4369"/>
      <c r="B49" s="4402"/>
      <c r="C49" s="4402"/>
      <c r="D49" s="4403"/>
      <c r="E49" s="4404"/>
      <c r="F49" s="4401"/>
      <c r="G49" s="2445">
        <v>9</v>
      </c>
      <c r="H49" s="2445"/>
      <c r="I49" s="2603"/>
      <c r="J49" s="2603"/>
      <c r="K49" s="2604"/>
    </row>
    <row r="50" spans="1:11" s="2446" customFormat="1" ht="26.1" hidden="1" customHeight="1">
      <c r="A50" s="4395"/>
      <c r="B50" s="4396"/>
      <c r="C50" s="4396"/>
      <c r="D50" s="4397"/>
      <c r="E50" s="4399"/>
      <c r="F50" s="4401"/>
      <c r="G50" s="2445"/>
      <c r="H50" s="2445"/>
      <c r="I50" s="2603"/>
      <c r="J50" s="2603"/>
      <c r="K50" s="2604"/>
    </row>
    <row r="51" spans="1:11" s="2446" customFormat="1" ht="26.1" hidden="1" customHeight="1">
      <c r="A51" s="4369"/>
      <c r="B51" s="4402"/>
      <c r="C51" s="4402"/>
      <c r="D51" s="4403"/>
      <c r="E51" s="4404"/>
      <c r="F51" s="4401"/>
      <c r="G51" s="2445">
        <v>10</v>
      </c>
      <c r="H51" s="2445"/>
      <c r="I51" s="2603"/>
      <c r="J51" s="2603"/>
      <c r="K51" s="2604"/>
    </row>
    <row r="52" spans="1:11" s="2446" customFormat="1" ht="26.1" hidden="1" customHeight="1">
      <c r="A52" s="4395"/>
      <c r="B52" s="4396"/>
      <c r="C52" s="4396"/>
      <c r="D52" s="4397"/>
      <c r="E52" s="4399"/>
      <c r="F52" s="4401"/>
      <c r="G52" s="2445"/>
      <c r="H52" s="2445"/>
      <c r="I52" s="2603"/>
      <c r="J52" s="2603"/>
      <c r="K52" s="2604"/>
    </row>
    <row r="53" spans="1:11" s="2446" customFormat="1" ht="26.1" hidden="1" customHeight="1">
      <c r="A53" s="4369"/>
      <c r="B53" s="4402"/>
      <c r="C53" s="4402"/>
      <c r="D53" s="4403"/>
      <c r="E53" s="4404"/>
      <c r="F53" s="4401"/>
      <c r="G53" s="2445">
        <v>11</v>
      </c>
      <c r="H53" s="2445"/>
      <c r="I53" s="2603"/>
      <c r="J53" s="2603"/>
      <c r="K53" s="2604"/>
    </row>
    <row r="54" spans="1:11" s="2446" customFormat="1" ht="26.1" hidden="1" customHeight="1">
      <c r="A54" s="4395"/>
      <c r="B54" s="4396"/>
      <c r="C54" s="4396"/>
      <c r="D54" s="4397"/>
      <c r="E54" s="4399"/>
      <c r="F54" s="4401"/>
      <c r="G54" s="2445"/>
      <c r="H54" s="2445"/>
      <c r="I54" s="2603"/>
      <c r="J54" s="2603"/>
      <c r="K54" s="2604"/>
    </row>
    <row r="55" spans="1:11" s="2446" customFormat="1" ht="26.1" customHeight="1">
      <c r="A55" s="4369"/>
      <c r="B55" s="4402"/>
      <c r="C55" s="4402"/>
      <c r="D55" s="4403"/>
      <c r="E55" s="4404"/>
      <c r="F55" s="4401"/>
      <c r="G55" s="2605">
        <v>12</v>
      </c>
      <c r="H55" s="2445"/>
      <c r="I55" s="2603"/>
      <c r="J55" s="2603"/>
      <c r="K55" s="2604"/>
    </row>
    <row r="56" spans="1:11" s="2446" customFormat="1" ht="26.1" customHeight="1" thickBot="1">
      <c r="A56" s="4424"/>
      <c r="B56" s="4425"/>
      <c r="C56" s="4425"/>
      <c r="D56" s="4426"/>
      <c r="E56" s="4427"/>
      <c r="F56" s="4374"/>
      <c r="G56" s="2445"/>
      <c r="H56" s="2445"/>
      <c r="I56" s="2603"/>
      <c r="J56" s="2603"/>
      <c r="K56" s="2604"/>
    </row>
    <row r="57" spans="1:11" ht="23.25" customHeight="1">
      <c r="A57" s="4419" t="s">
        <v>298</v>
      </c>
      <c r="B57" s="4420"/>
      <c r="C57" s="4420"/>
      <c r="D57" s="4421"/>
      <c r="E57" s="4411">
        <f>SUM(E33:E56)</f>
        <v>0</v>
      </c>
      <c r="F57" s="4413"/>
      <c r="G57" s="538"/>
      <c r="H57" s="538"/>
      <c r="I57" s="542"/>
      <c r="J57" s="542"/>
      <c r="K57" s="13"/>
    </row>
    <row r="58" spans="1:11" ht="23.25" customHeight="1" thickBot="1">
      <c r="A58" s="4408"/>
      <c r="B58" s="4409"/>
      <c r="C58" s="4409"/>
      <c r="D58" s="4410"/>
      <c r="E58" s="4412"/>
      <c r="F58" s="4414"/>
      <c r="G58" s="538"/>
      <c r="H58" s="538"/>
      <c r="I58" s="542"/>
      <c r="J58" s="542"/>
      <c r="K58" s="13"/>
    </row>
    <row r="59" spans="1:11" ht="24.75" customHeight="1">
      <c r="A59" s="4415" t="s">
        <v>876</v>
      </c>
      <c r="B59" s="4415"/>
      <c r="C59" s="4415"/>
      <c r="D59" s="4415"/>
      <c r="E59" s="4415"/>
      <c r="F59" s="4415"/>
      <c r="G59" s="538"/>
      <c r="H59" s="538"/>
      <c r="I59" s="542"/>
      <c r="J59" s="542"/>
      <c r="K59" s="13"/>
    </row>
    <row r="60" spans="1:11" ht="24.75" customHeight="1" thickBot="1">
      <c r="A60" s="341" t="s">
        <v>302</v>
      </c>
      <c r="B60" s="341"/>
      <c r="C60" s="2462"/>
      <c r="D60" s="2462"/>
      <c r="E60" s="2462"/>
      <c r="F60" s="2462"/>
      <c r="G60" s="538"/>
      <c r="H60" s="538"/>
      <c r="I60" s="1076"/>
      <c r="J60" s="542"/>
      <c r="K60" s="13"/>
    </row>
    <row r="61" spans="1:11" ht="24.2" customHeight="1">
      <c r="A61" s="4422" t="s">
        <v>294</v>
      </c>
      <c r="B61" s="4382"/>
      <c r="C61" s="4381" t="s">
        <v>303</v>
      </c>
      <c r="D61" s="4423"/>
      <c r="E61" s="4382"/>
      <c r="F61" s="4386" t="s">
        <v>297</v>
      </c>
      <c r="G61" s="538"/>
      <c r="H61" s="538"/>
      <c r="I61" s="542"/>
      <c r="J61" s="542"/>
      <c r="K61" s="13"/>
    </row>
    <row r="62" spans="1:11" ht="24.2" customHeight="1" thickBot="1">
      <c r="A62" s="4379"/>
      <c r="B62" s="4380"/>
      <c r="C62" s="4383"/>
      <c r="D62" s="4418"/>
      <c r="E62" s="4380"/>
      <c r="F62" s="4387"/>
      <c r="G62" s="538"/>
      <c r="H62" s="538"/>
      <c r="I62" s="538"/>
      <c r="J62" s="538"/>
    </row>
    <row r="63" spans="1:11" s="2446" customFormat="1" ht="30" customHeight="1" thickBot="1">
      <c r="A63" s="4432"/>
      <c r="B63" s="4433"/>
      <c r="C63" s="4434"/>
      <c r="D63" s="4435"/>
      <c r="E63" s="4433"/>
      <c r="F63" s="2584"/>
      <c r="G63" s="2445">
        <v>1</v>
      </c>
      <c r="H63" s="2445"/>
      <c r="I63" s="2606" t="s">
        <v>1257</v>
      </c>
      <c r="J63" s="2445"/>
    </row>
    <row r="64" spans="1:11" s="2446" customFormat="1" ht="30" customHeight="1" thickTop="1">
      <c r="A64" s="4428"/>
      <c r="B64" s="4429"/>
      <c r="C64" s="4430"/>
      <c r="D64" s="4431"/>
      <c r="E64" s="4429"/>
      <c r="F64" s="2585"/>
      <c r="G64" s="2445">
        <v>2</v>
      </c>
      <c r="H64" s="2445"/>
      <c r="I64" s="2445"/>
      <c r="J64" s="2445"/>
    </row>
    <row r="65" spans="1:10" s="2446" customFormat="1" ht="30" customHeight="1" thickBot="1">
      <c r="A65" s="4428"/>
      <c r="B65" s="4429"/>
      <c r="C65" s="4430"/>
      <c r="D65" s="4431"/>
      <c r="E65" s="4429"/>
      <c r="F65" s="2585"/>
      <c r="G65" s="2445">
        <v>3</v>
      </c>
      <c r="H65" s="2445"/>
      <c r="I65" s="2607" t="s">
        <v>1090</v>
      </c>
      <c r="J65" s="2445"/>
    </row>
    <row r="66" spans="1:10" s="2446" customFormat="1" ht="30" customHeight="1" thickTop="1">
      <c r="A66" s="4428"/>
      <c r="B66" s="4429"/>
      <c r="C66" s="4430"/>
      <c r="D66" s="4431"/>
      <c r="E66" s="4429"/>
      <c r="F66" s="2585"/>
      <c r="G66" s="2605">
        <v>4</v>
      </c>
      <c r="H66" s="2445"/>
      <c r="I66" s="2445"/>
      <c r="J66" s="2445"/>
    </row>
    <row r="67" spans="1:10" s="2446" customFormat="1" ht="30" hidden="1" customHeight="1">
      <c r="A67" s="4428"/>
      <c r="B67" s="4429"/>
      <c r="C67" s="4430"/>
      <c r="D67" s="4431"/>
      <c r="E67" s="4429"/>
      <c r="F67" s="2585"/>
      <c r="G67" s="2445">
        <v>5</v>
      </c>
      <c r="H67" s="2445"/>
      <c r="I67" s="2445"/>
      <c r="J67" s="2445"/>
    </row>
    <row r="68" spans="1:10" s="2446" customFormat="1" ht="30" hidden="1" customHeight="1">
      <c r="A68" s="4428"/>
      <c r="B68" s="4429"/>
      <c r="C68" s="4430"/>
      <c r="D68" s="4431"/>
      <c r="E68" s="4429"/>
      <c r="F68" s="2585"/>
      <c r="G68" s="2445">
        <v>6</v>
      </c>
      <c r="H68" s="2445"/>
      <c r="I68" s="2445"/>
      <c r="J68" s="2445"/>
    </row>
    <row r="69" spans="1:10" s="2446" customFormat="1" ht="30" hidden="1" customHeight="1">
      <c r="A69" s="4428"/>
      <c r="B69" s="4429"/>
      <c r="C69" s="4430"/>
      <c r="D69" s="4431"/>
      <c r="E69" s="4429"/>
      <c r="F69" s="2585"/>
      <c r="G69" s="2445">
        <v>7</v>
      </c>
      <c r="H69" s="2445"/>
      <c r="I69" s="2445"/>
      <c r="J69" s="2445"/>
    </row>
    <row r="70" spans="1:10" s="2446" customFormat="1" ht="30" hidden="1" customHeight="1">
      <c r="A70" s="4428"/>
      <c r="B70" s="4429"/>
      <c r="C70" s="4430"/>
      <c r="D70" s="4431"/>
      <c r="E70" s="4429"/>
      <c r="F70" s="2585"/>
      <c r="G70" s="2445">
        <v>8</v>
      </c>
      <c r="H70" s="2445"/>
      <c r="I70" s="2445"/>
      <c r="J70" s="2445"/>
    </row>
    <row r="71" spans="1:10" s="2446" customFormat="1" ht="30" hidden="1" customHeight="1">
      <c r="A71" s="4428"/>
      <c r="B71" s="4429"/>
      <c r="C71" s="4430"/>
      <c r="D71" s="4431"/>
      <c r="E71" s="4429"/>
      <c r="F71" s="2585"/>
      <c r="G71" s="2445">
        <v>9</v>
      </c>
      <c r="H71" s="2445"/>
      <c r="I71" s="2445"/>
      <c r="J71" s="2445"/>
    </row>
    <row r="72" spans="1:10" s="2446" customFormat="1" ht="30" hidden="1" customHeight="1">
      <c r="A72" s="4428"/>
      <c r="B72" s="4429"/>
      <c r="C72" s="4430"/>
      <c r="D72" s="4431"/>
      <c r="E72" s="4429"/>
      <c r="F72" s="2585"/>
      <c r="G72" s="2445">
        <v>10</v>
      </c>
      <c r="H72" s="2445"/>
      <c r="I72" s="2445"/>
      <c r="J72" s="2445"/>
    </row>
    <row r="73" spans="1:10" s="2446" customFormat="1" ht="30" hidden="1" customHeight="1">
      <c r="A73" s="4428"/>
      <c r="B73" s="4429"/>
      <c r="C73" s="4430"/>
      <c r="D73" s="4431"/>
      <c r="E73" s="4429"/>
      <c r="F73" s="2585"/>
      <c r="G73" s="2445">
        <v>11</v>
      </c>
      <c r="H73" s="2445"/>
      <c r="I73" s="2445"/>
      <c r="J73" s="2445"/>
    </row>
    <row r="74" spans="1:10" s="2446" customFormat="1" ht="30" hidden="1" customHeight="1">
      <c r="A74" s="4428"/>
      <c r="B74" s="4429"/>
      <c r="C74" s="4430"/>
      <c r="D74" s="4431"/>
      <c r="E74" s="4429"/>
      <c r="F74" s="2585"/>
      <c r="G74" s="2445">
        <v>12</v>
      </c>
      <c r="H74" s="2445"/>
      <c r="I74" s="2445"/>
      <c r="J74" s="2445"/>
    </row>
    <row r="75" spans="1:10" s="2446" customFormat="1" ht="30" hidden="1" customHeight="1">
      <c r="A75" s="4428"/>
      <c r="B75" s="4429"/>
      <c r="C75" s="4430"/>
      <c r="D75" s="4431"/>
      <c r="E75" s="4429"/>
      <c r="F75" s="2585"/>
      <c r="G75" s="2445">
        <v>13</v>
      </c>
      <c r="H75" s="2445"/>
      <c r="I75" s="2445"/>
      <c r="J75" s="2445"/>
    </row>
    <row r="76" spans="1:10" s="2446" customFormat="1" ht="30" hidden="1" customHeight="1">
      <c r="A76" s="4428"/>
      <c r="B76" s="4429"/>
      <c r="C76" s="4430"/>
      <c r="D76" s="4431"/>
      <c r="E76" s="4429"/>
      <c r="F76" s="2585"/>
      <c r="G76" s="2445">
        <v>14</v>
      </c>
      <c r="H76" s="2445"/>
      <c r="I76" s="2445"/>
      <c r="J76" s="2445"/>
    </row>
    <row r="77" spans="1:10" s="2446" customFormat="1" ht="30" hidden="1" customHeight="1">
      <c r="A77" s="4428"/>
      <c r="B77" s="4429"/>
      <c r="C77" s="4430"/>
      <c r="D77" s="4431"/>
      <c r="E77" s="4429"/>
      <c r="F77" s="2585"/>
      <c r="G77" s="2445">
        <v>15</v>
      </c>
      <c r="H77" s="2445"/>
      <c r="I77" s="2445"/>
      <c r="J77" s="2445"/>
    </row>
    <row r="78" spans="1:10" s="2446" customFormat="1" ht="30" hidden="1" customHeight="1">
      <c r="A78" s="4428"/>
      <c r="B78" s="4429"/>
      <c r="C78" s="4430"/>
      <c r="D78" s="4431"/>
      <c r="E78" s="4429"/>
      <c r="F78" s="2585"/>
      <c r="G78" s="2445">
        <v>16</v>
      </c>
      <c r="H78" s="2445"/>
      <c r="I78" s="2445"/>
      <c r="J78" s="2445"/>
    </row>
    <row r="79" spans="1:10" s="2446" customFormat="1" ht="30" hidden="1" customHeight="1">
      <c r="A79" s="4428"/>
      <c r="B79" s="4429"/>
      <c r="C79" s="4430"/>
      <c r="D79" s="4431"/>
      <c r="E79" s="4429"/>
      <c r="F79" s="2585"/>
      <c r="G79" s="2445">
        <v>17</v>
      </c>
      <c r="H79" s="2445"/>
      <c r="I79" s="2445"/>
      <c r="J79" s="2445"/>
    </row>
    <row r="80" spans="1:10" s="2446" customFormat="1" ht="30" hidden="1" customHeight="1">
      <c r="A80" s="4428"/>
      <c r="B80" s="4429"/>
      <c r="C80" s="4430"/>
      <c r="D80" s="4431"/>
      <c r="E80" s="4429"/>
      <c r="F80" s="2585"/>
      <c r="G80" s="2445">
        <v>18</v>
      </c>
      <c r="H80" s="2445"/>
      <c r="I80" s="2445"/>
      <c r="J80" s="2445"/>
    </row>
    <row r="81" spans="1:10" s="2446" customFormat="1" ht="30" hidden="1" customHeight="1">
      <c r="A81" s="4428"/>
      <c r="B81" s="4429"/>
      <c r="C81" s="4430"/>
      <c r="D81" s="4431"/>
      <c r="E81" s="4429"/>
      <c r="F81" s="2585"/>
      <c r="G81" s="2445">
        <v>19</v>
      </c>
      <c r="H81" s="2445"/>
      <c r="I81" s="2445"/>
      <c r="J81" s="2445"/>
    </row>
    <row r="82" spans="1:10" s="2446" customFormat="1" ht="30" customHeight="1" thickBot="1">
      <c r="A82" s="4436"/>
      <c r="B82" s="4437"/>
      <c r="C82" s="4438"/>
      <c r="D82" s="4439"/>
      <c r="E82" s="4437"/>
      <c r="F82" s="342"/>
      <c r="G82" s="2605">
        <v>20</v>
      </c>
      <c r="H82" s="2445"/>
      <c r="I82" s="2445"/>
      <c r="J82" s="2445"/>
    </row>
    <row r="83" spans="1:10">
      <c r="A83" s="900"/>
      <c r="B83" s="900"/>
      <c r="C83" s="900"/>
      <c r="D83" s="900"/>
      <c r="E83" s="900"/>
      <c r="F83" s="900"/>
      <c r="G83" s="538"/>
      <c r="H83" s="538"/>
      <c r="I83" s="538"/>
      <c r="J83" s="538"/>
    </row>
    <row r="84" spans="1:10">
      <c r="A84" s="900"/>
      <c r="B84" s="900"/>
      <c r="C84" s="900"/>
      <c r="D84" s="900"/>
      <c r="E84" s="900"/>
      <c r="F84" s="900"/>
      <c r="G84" s="538"/>
      <c r="H84" s="538"/>
      <c r="I84" s="538"/>
      <c r="J84" s="538"/>
    </row>
  </sheetData>
  <sheetProtection sheet="1" objects="1" scenarios="1" formatCells="0" formatColumns="0" formatRows="0" insertRows="0" deleteRows="0"/>
  <mergeCells count="136">
    <mergeCell ref="A70:B70"/>
    <mergeCell ref="C70:E70"/>
    <mergeCell ref="A71:B71"/>
    <mergeCell ref="C71:E71"/>
    <mergeCell ref="A72:B72"/>
    <mergeCell ref="C72:E72"/>
    <mergeCell ref="A81:B81"/>
    <mergeCell ref="C81:E81"/>
    <mergeCell ref="A82:B82"/>
    <mergeCell ref="C82:E82"/>
    <mergeCell ref="A78:B78"/>
    <mergeCell ref="C78:E78"/>
    <mergeCell ref="A79:B79"/>
    <mergeCell ref="C79:E79"/>
    <mergeCell ref="A80:B80"/>
    <mergeCell ref="C80:E80"/>
    <mergeCell ref="A66:B66"/>
    <mergeCell ref="C66:E66"/>
    <mergeCell ref="A76:B76"/>
    <mergeCell ref="C76:E76"/>
    <mergeCell ref="A77:B77"/>
    <mergeCell ref="C77:E77"/>
    <mergeCell ref="A63:B63"/>
    <mergeCell ref="C63:E63"/>
    <mergeCell ref="A64:B64"/>
    <mergeCell ref="C64:E64"/>
    <mergeCell ref="A65:B65"/>
    <mergeCell ref="C65:E65"/>
    <mergeCell ref="A67:B67"/>
    <mergeCell ref="C67:E67"/>
    <mergeCell ref="A68:B68"/>
    <mergeCell ref="C68:E68"/>
    <mergeCell ref="A69:B69"/>
    <mergeCell ref="C69:E69"/>
    <mergeCell ref="A73:B73"/>
    <mergeCell ref="C73:E73"/>
    <mergeCell ref="A74:B74"/>
    <mergeCell ref="C74:E74"/>
    <mergeCell ref="A75:B75"/>
    <mergeCell ref="C75:E75"/>
    <mergeCell ref="A57:D58"/>
    <mergeCell ref="E57:E58"/>
    <mergeCell ref="F57:F58"/>
    <mergeCell ref="A59:F59"/>
    <mergeCell ref="A61:B62"/>
    <mergeCell ref="C61:E62"/>
    <mergeCell ref="F61:F62"/>
    <mergeCell ref="A53:D54"/>
    <mergeCell ref="E53:E54"/>
    <mergeCell ref="F53:F54"/>
    <mergeCell ref="A55:D56"/>
    <mergeCell ref="E55:E56"/>
    <mergeCell ref="F55:F56"/>
    <mergeCell ref="A49:D50"/>
    <mergeCell ref="E49:E50"/>
    <mergeCell ref="F49:F50"/>
    <mergeCell ref="A51:D52"/>
    <mergeCell ref="E51:E52"/>
    <mergeCell ref="F51:F52"/>
    <mergeCell ref="A45:D46"/>
    <mergeCell ref="E45:E46"/>
    <mergeCell ref="F45:F46"/>
    <mergeCell ref="A47:D48"/>
    <mergeCell ref="E47:E48"/>
    <mergeCell ref="F47:F48"/>
    <mergeCell ref="A41:D42"/>
    <mergeCell ref="E41:E42"/>
    <mergeCell ref="F41:F42"/>
    <mergeCell ref="A43:D44"/>
    <mergeCell ref="E43:E44"/>
    <mergeCell ref="F43:F44"/>
    <mergeCell ref="A37:D38"/>
    <mergeCell ref="E37:E38"/>
    <mergeCell ref="F37:F38"/>
    <mergeCell ref="A39:D40"/>
    <mergeCell ref="E39:E40"/>
    <mergeCell ref="F39:F40"/>
    <mergeCell ref="A33:D34"/>
    <mergeCell ref="E33:E34"/>
    <mergeCell ref="F33:F34"/>
    <mergeCell ref="A35:D36"/>
    <mergeCell ref="E35:E36"/>
    <mergeCell ref="F35:F36"/>
    <mergeCell ref="A27:D28"/>
    <mergeCell ref="E27:E28"/>
    <mergeCell ref="F27:F28"/>
    <mergeCell ref="A29:F29"/>
    <mergeCell ref="A31:D32"/>
    <mergeCell ref="E31:E32"/>
    <mergeCell ref="F31:F32"/>
    <mergeCell ref="A23:B24"/>
    <mergeCell ref="C23:D24"/>
    <mergeCell ref="E23:E24"/>
    <mergeCell ref="F23:F24"/>
    <mergeCell ref="A25:B26"/>
    <mergeCell ref="C25:D26"/>
    <mergeCell ref="E25:E26"/>
    <mergeCell ref="F25:F26"/>
    <mergeCell ref="A19:B20"/>
    <mergeCell ref="C19:D20"/>
    <mergeCell ref="E19:E20"/>
    <mergeCell ref="F19:F20"/>
    <mergeCell ref="A21:B22"/>
    <mergeCell ref="C21:D22"/>
    <mergeCell ref="E21:E22"/>
    <mergeCell ref="F21:F22"/>
    <mergeCell ref="A15:B16"/>
    <mergeCell ref="C15:D16"/>
    <mergeCell ref="E15:E16"/>
    <mergeCell ref="F15:F16"/>
    <mergeCell ref="A17:B18"/>
    <mergeCell ref="C17:D18"/>
    <mergeCell ref="E17:E18"/>
    <mergeCell ref="F17:F18"/>
    <mergeCell ref="A11:B12"/>
    <mergeCell ref="C11:D12"/>
    <mergeCell ref="E11:E12"/>
    <mergeCell ref="F11:F12"/>
    <mergeCell ref="A13:B14"/>
    <mergeCell ref="C13:D14"/>
    <mergeCell ref="E13:E14"/>
    <mergeCell ref="F13:F14"/>
    <mergeCell ref="A7:B8"/>
    <mergeCell ref="C7:D8"/>
    <mergeCell ref="E7:E8"/>
    <mergeCell ref="F7:F8"/>
    <mergeCell ref="A9:B10"/>
    <mergeCell ref="C9:D10"/>
    <mergeCell ref="E9:E10"/>
    <mergeCell ref="F9:F10"/>
    <mergeCell ref="A2:F2"/>
    <mergeCell ref="B3:D3"/>
    <mergeCell ref="A5:B6"/>
    <mergeCell ref="C5:D6"/>
    <mergeCell ref="E5:E6"/>
    <mergeCell ref="F5:F6"/>
  </mergeCells>
  <phoneticPr fontId="22"/>
  <conditionalFormatting sqref="A63:F82">
    <cfRule type="containsBlanks" dxfId="219" priority="27" stopIfTrue="1">
      <formula>LEN(TRIM(A63))=0</formula>
    </cfRule>
  </conditionalFormatting>
  <conditionalFormatting sqref="A7:D26 F7:F26">
    <cfRule type="cellIs" dxfId="218" priority="18" stopIfTrue="1" operator="notEqual">
      <formula>0</formula>
    </cfRule>
  </conditionalFormatting>
  <conditionalFormatting sqref="A7:F26">
    <cfRule type="containsBlanks" dxfId="217" priority="28" stopIfTrue="1">
      <formula>LEN(TRIM(A7))=0</formula>
    </cfRule>
  </conditionalFormatting>
  <conditionalFormatting sqref="A33:F56">
    <cfRule type="containsBlanks" dxfId="216" priority="5">
      <formula>LEN(TRIM(A33))=0</formula>
    </cfRule>
  </conditionalFormatting>
  <conditionalFormatting sqref="E33:E56">
    <cfRule type="expression" dxfId="215" priority="4">
      <formula>SUM(COUNTIF($A33,内容))&gt;0</formula>
    </cfRule>
  </conditionalFormatting>
  <dataValidations count="2">
    <dataValidation imeMode="off" allowBlank="1" showInputMessage="1" showErrorMessage="1" sqref="E51 E53 E41 E55 E33 E35 E37 E39 E43 E45 E47 E49"/>
    <dataValidation imeMode="hiragana" allowBlank="1" showInputMessage="1" showErrorMessage="1" sqref="A7:D26 F7:F26 A33:D56 F33:F56 A63:F82"/>
  </dataValidations>
  <hyperlinks>
    <hyperlink ref="I63" location="様式9!A8" display="様式9作成へ"/>
    <hyperlink ref="I65" location="一覧表!M47" display="一覧表へ戻る"/>
  </hyperlinks>
  <printOptions horizontalCentered="1"/>
  <pageMargins left="0.6692913385826772" right="0.19685039370078741" top="0.39370078740157483" bottom="0.19685039370078741" header="0.27559055118110237" footer="0"/>
  <pageSetup paperSize="9" scale="70" orientation="portrait" r:id="rId1"/>
  <colBreaks count="1" manualBreakCount="1">
    <brk id="6" max="1048575" man="1"/>
  </colBreaks>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M51"/>
  <sheetViews>
    <sheetView showWhiteSpace="0" zoomScale="70" zoomScaleNormal="70" zoomScaleSheetLayoutView="75" zoomScalePageLayoutView="75" workbookViewId="0">
      <selection activeCell="A8" sqref="A8"/>
    </sheetView>
  </sheetViews>
  <sheetFormatPr defaultColWidth="9" defaultRowHeight="14.25"/>
  <cols>
    <col min="1" max="1" width="5.625" style="322" customWidth="1"/>
    <col min="2" max="2" width="29.875" style="321" customWidth="1"/>
    <col min="3" max="4" width="7.125" style="321" customWidth="1"/>
    <col min="5" max="6" width="7.25" style="321" customWidth="1"/>
    <col min="7" max="7" width="25.25" style="321" customWidth="1"/>
    <col min="8" max="35" width="3" style="321" customWidth="1"/>
    <col min="36" max="36" width="4.375" style="321" customWidth="1"/>
    <col min="37" max="37" width="26.25" style="322" customWidth="1"/>
    <col min="38" max="38" width="5.5" style="322" customWidth="1"/>
    <col min="39" max="48" width="15.625" style="322" customWidth="1"/>
    <col min="49" max="16384" width="9" style="322"/>
  </cols>
  <sheetData>
    <row r="1" spans="1:38" ht="22.5" customHeight="1">
      <c r="A1" s="715"/>
      <c r="B1" s="105"/>
      <c r="C1" s="105"/>
      <c r="D1" s="105"/>
      <c r="E1" s="105"/>
      <c r="F1" s="105"/>
      <c r="G1" s="105"/>
      <c r="H1" s="105"/>
      <c r="I1" s="105"/>
      <c r="J1" s="105"/>
      <c r="K1" s="105"/>
      <c r="L1" s="105"/>
      <c r="M1" s="105"/>
      <c r="N1" s="105"/>
      <c r="O1" s="105"/>
      <c r="P1" s="105"/>
      <c r="Q1" s="105"/>
      <c r="R1" s="105"/>
      <c r="S1" s="105"/>
      <c r="T1" s="105"/>
      <c r="U1" s="105"/>
      <c r="V1" s="105"/>
      <c r="W1" s="105"/>
      <c r="X1" s="105"/>
      <c r="Y1" s="105"/>
      <c r="Z1" s="105"/>
      <c r="AA1" s="105"/>
      <c r="AB1" s="105"/>
      <c r="AC1" s="105"/>
      <c r="AD1" s="319"/>
      <c r="AE1" s="319"/>
      <c r="AF1" s="319"/>
      <c r="AG1" s="319"/>
      <c r="AH1" s="319"/>
      <c r="AI1" s="320" t="s">
        <v>304</v>
      </c>
      <c r="AJ1" s="901"/>
      <c r="AK1" s="902"/>
      <c r="AL1" s="902"/>
    </row>
    <row r="2" spans="1:38" ht="34.700000000000003" customHeight="1">
      <c r="A2" s="4535" t="s">
        <v>305</v>
      </c>
      <c r="B2" s="4535"/>
      <c r="C2" s="4535"/>
      <c r="D2" s="4535"/>
      <c r="E2" s="4535"/>
      <c r="F2" s="4535"/>
      <c r="G2" s="4535"/>
      <c r="H2" s="4535"/>
      <c r="I2" s="4535"/>
      <c r="J2" s="4535"/>
      <c r="K2" s="4535"/>
      <c r="L2" s="4535"/>
      <c r="M2" s="4535"/>
      <c r="N2" s="4535"/>
      <c r="O2" s="4535"/>
      <c r="P2" s="4535"/>
      <c r="Q2" s="4535"/>
      <c r="R2" s="4535"/>
      <c r="S2" s="4535"/>
      <c r="T2" s="4535"/>
      <c r="U2" s="4535"/>
      <c r="V2" s="4535"/>
      <c r="W2" s="4535"/>
      <c r="X2" s="4535"/>
      <c r="Y2" s="4535"/>
      <c r="Z2" s="4535"/>
      <c r="AA2" s="4535"/>
      <c r="AB2" s="4535"/>
      <c r="AC2" s="4535"/>
      <c r="AD2" s="4535"/>
      <c r="AE2" s="4535"/>
      <c r="AF2" s="4535"/>
      <c r="AG2" s="4535"/>
      <c r="AH2" s="4535"/>
      <c r="AI2" s="4535"/>
      <c r="AJ2" s="903"/>
      <c r="AK2" s="902"/>
      <c r="AL2" s="902"/>
    </row>
    <row r="3" spans="1:38" ht="12.95" customHeight="1">
      <c r="A3" s="106"/>
      <c r="B3" s="319"/>
      <c r="C3" s="319"/>
      <c r="D3" s="319"/>
      <c r="E3" s="319"/>
      <c r="F3" s="319"/>
      <c r="G3" s="319"/>
      <c r="H3" s="4536"/>
      <c r="I3" s="4536"/>
      <c r="J3" s="4536"/>
      <c r="K3" s="4536"/>
      <c r="L3" s="4536"/>
      <c r="M3" s="4536"/>
      <c r="N3" s="4536"/>
      <c r="O3" s="4536"/>
      <c r="P3" s="4536"/>
      <c r="Q3" s="4536"/>
      <c r="R3" s="4536"/>
      <c r="S3" s="4536"/>
      <c r="T3" s="4536"/>
      <c r="U3" s="4536"/>
      <c r="V3" s="4536"/>
      <c r="W3" s="4536"/>
      <c r="X3" s="4536"/>
      <c r="Y3" s="4536"/>
      <c r="Z3" s="4536"/>
      <c r="AA3" s="4536"/>
      <c r="AB3" s="4536"/>
      <c r="AC3" s="4536"/>
      <c r="AD3" s="4536"/>
      <c r="AE3" s="4536"/>
      <c r="AF3" s="4536"/>
      <c r="AG3" s="4536"/>
      <c r="AH3" s="4536"/>
      <c r="AI3" s="4536"/>
      <c r="AJ3" s="904"/>
      <c r="AK3" s="902"/>
      <c r="AL3" s="902"/>
    </row>
    <row r="4" spans="1:38" s="323" customFormat="1" ht="24.95" customHeight="1" thickBot="1">
      <c r="A4" s="4409" t="s">
        <v>306</v>
      </c>
      <c r="B4" s="4409"/>
      <c r="C4" s="4533" t="str">
        <f>実施機関名</f>
        <v/>
      </c>
      <c r="D4" s="4533"/>
      <c r="E4" s="4533"/>
      <c r="F4" s="4533"/>
      <c r="G4" s="4533"/>
      <c r="H4" s="4543" t="s">
        <v>79</v>
      </c>
      <c r="I4" s="4543"/>
      <c r="J4" s="4543"/>
      <c r="K4" s="4543"/>
      <c r="L4" s="4543"/>
      <c r="M4" s="4543"/>
      <c r="N4" s="4543"/>
      <c r="O4" s="4543"/>
      <c r="P4" s="4533" t="str">
        <f>訓練科名</f>
        <v/>
      </c>
      <c r="Q4" s="4533"/>
      <c r="R4" s="4533"/>
      <c r="S4" s="4533"/>
      <c r="T4" s="4533"/>
      <c r="U4" s="4533"/>
      <c r="V4" s="4533"/>
      <c r="W4" s="4533"/>
      <c r="X4" s="4533"/>
      <c r="Y4" s="4533"/>
      <c r="Z4" s="4533"/>
      <c r="AA4" s="4533"/>
      <c r="AB4" s="4533"/>
      <c r="AC4" s="4533"/>
      <c r="AD4" s="4533"/>
      <c r="AE4" s="4533"/>
      <c r="AF4" s="4533"/>
      <c r="AG4" s="4533"/>
      <c r="AH4" s="4533"/>
      <c r="AI4" s="4533"/>
      <c r="AJ4" s="905"/>
      <c r="AK4" s="906"/>
      <c r="AL4" s="906"/>
    </row>
    <row r="5" spans="1:38" ht="12.95" customHeight="1" thickBot="1">
      <c r="A5" s="324"/>
      <c r="B5" s="325"/>
      <c r="C5" s="325"/>
      <c r="D5" s="325"/>
      <c r="E5" s="325"/>
      <c r="F5" s="325"/>
      <c r="G5" s="325"/>
      <c r="H5" s="4534"/>
      <c r="I5" s="4534"/>
      <c r="J5" s="4534"/>
      <c r="K5" s="4534"/>
      <c r="L5" s="4534"/>
      <c r="M5" s="4534"/>
      <c r="N5" s="4534"/>
      <c r="O5" s="4534"/>
      <c r="P5" s="4534"/>
      <c r="Q5" s="4534"/>
      <c r="R5" s="4534"/>
      <c r="S5" s="4534"/>
      <c r="T5" s="4534"/>
      <c r="U5" s="4534"/>
      <c r="V5" s="4534"/>
      <c r="W5" s="4534"/>
      <c r="X5" s="4534"/>
      <c r="Y5" s="4534"/>
      <c r="Z5" s="4534"/>
      <c r="AA5" s="4534"/>
      <c r="AB5" s="4534"/>
      <c r="AC5" s="4534"/>
      <c r="AD5" s="4534"/>
      <c r="AE5" s="4534"/>
      <c r="AF5" s="4534"/>
      <c r="AG5" s="4534"/>
      <c r="AH5" s="4534"/>
      <c r="AI5" s="4534"/>
      <c r="AJ5" s="907"/>
      <c r="AK5" s="902"/>
      <c r="AL5" s="902"/>
    </row>
    <row r="6" spans="1:38" ht="34.700000000000003" customHeight="1">
      <c r="A6" s="4537" t="s">
        <v>307</v>
      </c>
      <c r="B6" s="4538"/>
      <c r="C6" s="4538"/>
      <c r="D6" s="4538"/>
      <c r="E6" s="4538"/>
      <c r="F6" s="4538"/>
      <c r="G6" s="4538"/>
      <c r="H6" s="4538"/>
      <c r="I6" s="4538"/>
      <c r="J6" s="4538"/>
      <c r="K6" s="4538"/>
      <c r="L6" s="4538"/>
      <c r="M6" s="4538"/>
      <c r="N6" s="4538"/>
      <c r="O6" s="4538"/>
      <c r="P6" s="4538"/>
      <c r="Q6" s="4538"/>
      <c r="R6" s="4538"/>
      <c r="S6" s="4538"/>
      <c r="T6" s="4538"/>
      <c r="U6" s="4538"/>
      <c r="V6" s="4538"/>
      <c r="W6" s="4538"/>
      <c r="X6" s="4538"/>
      <c r="Y6" s="4538"/>
      <c r="Z6" s="4538"/>
      <c r="AA6" s="4538"/>
      <c r="AB6" s="4538"/>
      <c r="AC6" s="4538"/>
      <c r="AD6" s="4538"/>
      <c r="AE6" s="4538"/>
      <c r="AF6" s="4538"/>
      <c r="AG6" s="4538"/>
      <c r="AH6" s="4538"/>
      <c r="AI6" s="4539"/>
      <c r="AJ6" s="908"/>
      <c r="AK6" s="902"/>
      <c r="AL6" s="902"/>
    </row>
    <row r="7" spans="1:38" ht="25.5" customHeight="1">
      <c r="A7" s="4540" t="s">
        <v>308</v>
      </c>
      <c r="B7" s="4508"/>
      <c r="C7" s="4508"/>
      <c r="D7" s="4508"/>
      <c r="E7" s="4508"/>
      <c r="F7" s="1257"/>
      <c r="G7" s="326"/>
      <c r="H7" s="4541"/>
      <c r="I7" s="4541"/>
      <c r="J7" s="4541"/>
      <c r="K7" s="4541"/>
      <c r="L7" s="4541"/>
      <c r="M7" s="4541"/>
      <c r="N7" s="4541"/>
      <c r="O7" s="4541"/>
      <c r="P7" s="4541"/>
      <c r="Q7" s="4541"/>
      <c r="R7" s="4541"/>
      <c r="S7" s="4541"/>
      <c r="T7" s="4541"/>
      <c r="U7" s="4541"/>
      <c r="V7" s="4541"/>
      <c r="W7" s="4541"/>
      <c r="X7" s="4541"/>
      <c r="Y7" s="4541"/>
      <c r="Z7" s="4541"/>
      <c r="AA7" s="4541"/>
      <c r="AB7" s="4541"/>
      <c r="AC7" s="4541"/>
      <c r="AD7" s="4541"/>
      <c r="AE7" s="4541"/>
      <c r="AF7" s="4541"/>
      <c r="AG7" s="4541"/>
      <c r="AH7" s="4541"/>
      <c r="AI7" s="4542"/>
      <c r="AJ7" s="909"/>
      <c r="AK7" s="902"/>
      <c r="AL7" s="902"/>
    </row>
    <row r="8" spans="1:38" ht="24.95" customHeight="1">
      <c r="A8" s="339"/>
      <c r="B8" s="4508" t="s">
        <v>309</v>
      </c>
      <c r="C8" s="4508"/>
      <c r="D8" s="4508"/>
      <c r="E8" s="4508"/>
      <c r="F8" s="4508"/>
      <c r="G8" s="4508"/>
      <c r="H8" s="4508"/>
      <c r="I8" s="4508"/>
      <c r="J8" s="4508"/>
      <c r="K8" s="4508"/>
      <c r="L8" s="4508"/>
      <c r="M8" s="4508"/>
      <c r="N8" s="4508"/>
      <c r="O8" s="4508"/>
      <c r="P8" s="4508"/>
      <c r="Q8" s="4508"/>
      <c r="R8" s="4508"/>
      <c r="S8" s="4508"/>
      <c r="T8" s="4508"/>
      <c r="U8" s="4508"/>
      <c r="V8" s="4508"/>
      <c r="W8" s="4508"/>
      <c r="X8" s="4508"/>
      <c r="Y8" s="4508"/>
      <c r="Z8" s="4508"/>
      <c r="AA8" s="4508"/>
      <c r="AB8" s="4508"/>
      <c r="AC8" s="4508"/>
      <c r="AD8" s="4508"/>
      <c r="AE8" s="4508"/>
      <c r="AF8" s="4508"/>
      <c r="AG8" s="4508"/>
      <c r="AH8" s="4508"/>
      <c r="AI8" s="4509"/>
      <c r="AJ8" s="909"/>
      <c r="AK8" s="902"/>
      <c r="AL8" s="902"/>
    </row>
    <row r="9" spans="1:38" ht="27.2" customHeight="1">
      <c r="A9" s="4510" t="s">
        <v>310</v>
      </c>
      <c r="B9" s="4511"/>
      <c r="C9" s="4512"/>
      <c r="D9" s="4512"/>
      <c r="E9" s="4512"/>
      <c r="F9" s="4512"/>
      <c r="G9" s="4512"/>
      <c r="H9" s="4511"/>
      <c r="I9" s="4511"/>
      <c r="J9" s="4511"/>
      <c r="K9" s="4511"/>
      <c r="L9" s="4511"/>
      <c r="M9" s="4511"/>
      <c r="N9" s="4511"/>
      <c r="O9" s="4511"/>
      <c r="P9" s="4511"/>
      <c r="Q9" s="4511"/>
      <c r="R9" s="4511"/>
      <c r="S9" s="327"/>
      <c r="T9" s="4513"/>
      <c r="U9" s="4513"/>
      <c r="V9" s="4513"/>
      <c r="W9" s="4513"/>
      <c r="X9" s="4513"/>
      <c r="Y9" s="4513"/>
      <c r="Z9" s="4513"/>
      <c r="AA9" s="4513"/>
      <c r="AB9" s="4513"/>
      <c r="AC9" s="4513"/>
      <c r="AD9" s="4513"/>
      <c r="AE9" s="4513"/>
      <c r="AF9" s="4513"/>
      <c r="AG9" s="4513"/>
      <c r="AH9" s="4513"/>
      <c r="AI9" s="4514"/>
      <c r="AJ9" s="909"/>
      <c r="AK9" s="902"/>
      <c r="AL9" s="902"/>
    </row>
    <row r="10" spans="1:38" ht="27.2" customHeight="1">
      <c r="A10" s="4518" t="s">
        <v>1449</v>
      </c>
      <c r="B10" s="3289"/>
      <c r="C10" s="3289"/>
      <c r="D10" s="3289"/>
      <c r="E10" s="3289"/>
      <c r="F10" s="3289"/>
      <c r="G10" s="3289"/>
      <c r="H10" s="3289"/>
      <c r="I10" s="3289"/>
      <c r="J10" s="3289"/>
      <c r="K10" s="3289"/>
      <c r="L10" s="3289"/>
      <c r="M10" s="3289"/>
      <c r="N10" s="3289"/>
      <c r="O10" s="1269"/>
      <c r="P10" s="1269"/>
      <c r="Q10" s="1269"/>
      <c r="R10" s="1269"/>
      <c r="S10" s="327"/>
      <c r="T10" s="1270"/>
      <c r="U10" s="1270"/>
      <c r="V10" s="1270"/>
      <c r="W10" s="1270"/>
      <c r="X10" s="1270"/>
      <c r="Y10" s="1270"/>
      <c r="Z10" s="1270"/>
      <c r="AA10" s="1270"/>
      <c r="AB10" s="1270"/>
      <c r="AC10" s="1270"/>
      <c r="AD10" s="1270"/>
      <c r="AE10" s="1270"/>
      <c r="AF10" s="1270"/>
      <c r="AG10" s="1270"/>
      <c r="AH10" s="1270"/>
      <c r="AI10" s="1271"/>
      <c r="AJ10" s="909"/>
      <c r="AK10" s="902"/>
      <c r="AL10" s="902"/>
    </row>
    <row r="11" spans="1:38" ht="41.25" customHeight="1">
      <c r="A11" s="4507" t="s">
        <v>1484</v>
      </c>
      <c r="B11" s="4494"/>
      <c r="C11" s="4494"/>
      <c r="D11" s="4494"/>
      <c r="E11" s="4494"/>
      <c r="F11" s="4494"/>
      <c r="G11" s="4494"/>
      <c r="H11" s="4494"/>
      <c r="I11" s="4494"/>
      <c r="J11" s="4494"/>
      <c r="K11" s="4494"/>
      <c r="L11" s="4494"/>
      <c r="M11" s="4494"/>
      <c r="N11" s="4494"/>
      <c r="O11" s="4494"/>
      <c r="P11" s="4494"/>
      <c r="Q11" s="4494"/>
      <c r="R11" s="4494"/>
      <c r="S11" s="4494"/>
      <c r="T11" s="4494"/>
      <c r="U11" s="4494"/>
      <c r="V11" s="4494"/>
      <c r="W11" s="4494"/>
      <c r="X11" s="4494"/>
      <c r="Y11" s="4494"/>
      <c r="Z11" s="4494"/>
      <c r="AA11" s="4494"/>
      <c r="AB11" s="4494"/>
      <c r="AC11" s="4494"/>
      <c r="AD11" s="4494"/>
      <c r="AE11" s="4494"/>
      <c r="AF11" s="4494"/>
      <c r="AG11" s="4494"/>
      <c r="AH11" s="4494"/>
      <c r="AI11" s="4495"/>
      <c r="AJ11" s="909"/>
      <c r="AK11" s="902"/>
      <c r="AL11" s="902"/>
    </row>
    <row r="12" spans="1:38" ht="110.45" customHeight="1">
      <c r="A12" s="4507" t="s">
        <v>545</v>
      </c>
      <c r="B12" s="4494"/>
      <c r="C12" s="4494"/>
      <c r="D12" s="4494"/>
      <c r="E12" s="4494"/>
      <c r="F12" s="4494"/>
      <c r="G12" s="4494"/>
      <c r="H12" s="4494"/>
      <c r="I12" s="4494"/>
      <c r="J12" s="4494"/>
      <c r="K12" s="4494"/>
      <c r="L12" s="4494"/>
      <c r="M12" s="4494"/>
      <c r="N12" s="4494"/>
      <c r="O12" s="4494"/>
      <c r="P12" s="4494"/>
      <c r="Q12" s="4494"/>
      <c r="R12" s="4494"/>
      <c r="S12" s="4494"/>
      <c r="T12" s="4494"/>
      <c r="U12" s="4494"/>
      <c r="V12" s="4494"/>
      <c r="W12" s="4494"/>
      <c r="X12" s="4494"/>
      <c r="Y12" s="4494"/>
      <c r="Z12" s="4494"/>
      <c r="AA12" s="4494"/>
      <c r="AB12" s="4494"/>
      <c r="AC12" s="4494"/>
      <c r="AD12" s="4494"/>
      <c r="AE12" s="4494"/>
      <c r="AF12" s="4494"/>
      <c r="AG12" s="4494"/>
      <c r="AH12" s="4494"/>
      <c r="AI12" s="4495"/>
      <c r="AJ12" s="909"/>
      <c r="AK12" s="902"/>
      <c r="AL12" s="902"/>
    </row>
    <row r="13" spans="1:38" ht="62.25" customHeight="1">
      <c r="A13" s="4515" t="s">
        <v>2414</v>
      </c>
      <c r="B13" s="4516"/>
      <c r="C13" s="4516"/>
      <c r="D13" s="4516"/>
      <c r="E13" s="4516"/>
      <c r="F13" s="4516"/>
      <c r="G13" s="4516"/>
      <c r="H13" s="4516"/>
      <c r="I13" s="4516"/>
      <c r="J13" s="4516"/>
      <c r="K13" s="4516"/>
      <c r="L13" s="4516"/>
      <c r="M13" s="4516"/>
      <c r="N13" s="4516"/>
      <c r="O13" s="4516"/>
      <c r="P13" s="4516"/>
      <c r="Q13" s="4516"/>
      <c r="R13" s="4516"/>
      <c r="S13" s="4516"/>
      <c r="T13" s="4516"/>
      <c r="U13" s="4516"/>
      <c r="V13" s="4516"/>
      <c r="W13" s="4516"/>
      <c r="X13" s="4516"/>
      <c r="Y13" s="4516"/>
      <c r="Z13" s="4516"/>
      <c r="AA13" s="4516"/>
      <c r="AB13" s="4516"/>
      <c r="AC13" s="4516"/>
      <c r="AD13" s="4516"/>
      <c r="AE13" s="4516"/>
      <c r="AF13" s="4516"/>
      <c r="AG13" s="4516"/>
      <c r="AH13" s="4516"/>
      <c r="AI13" s="4517"/>
      <c r="AJ13" s="909"/>
      <c r="AK13" s="902"/>
      <c r="AL13" s="902"/>
    </row>
    <row r="14" spans="1:38" ht="24.95" customHeight="1">
      <c r="A14" s="339"/>
      <c r="B14" s="4494" t="s">
        <v>1479</v>
      </c>
      <c r="C14" s="4499"/>
      <c r="D14" s="4499"/>
      <c r="E14" s="4499"/>
      <c r="F14" s="4499"/>
      <c r="G14" s="4499"/>
      <c r="H14" s="4499"/>
      <c r="I14" s="4499"/>
      <c r="J14" s="4499"/>
      <c r="K14" s="4499"/>
      <c r="L14" s="4499"/>
      <c r="M14" s="4499"/>
      <c r="N14" s="4499"/>
      <c r="O14" s="4499"/>
      <c r="P14" s="4499"/>
      <c r="Q14" s="4499"/>
      <c r="R14" s="4499"/>
      <c r="S14" s="4499"/>
      <c r="T14" s="4499"/>
      <c r="U14" s="4499"/>
      <c r="V14" s="4499"/>
      <c r="W14" s="4499"/>
      <c r="X14" s="4499"/>
      <c r="Y14" s="4499"/>
      <c r="Z14" s="4499"/>
      <c r="AA14" s="4499"/>
      <c r="AB14" s="4499"/>
      <c r="AC14" s="4499"/>
      <c r="AD14" s="4499"/>
      <c r="AE14" s="4499"/>
      <c r="AF14" s="4499"/>
      <c r="AG14" s="4499"/>
      <c r="AH14" s="4499"/>
      <c r="AI14" s="4500"/>
      <c r="AJ14" s="909"/>
      <c r="AK14" s="902"/>
      <c r="AL14" s="902"/>
    </row>
    <row r="15" spans="1:38" ht="30" customHeight="1">
      <c r="A15" s="4501" t="s">
        <v>2408</v>
      </c>
      <c r="B15" s="4502"/>
      <c r="C15" s="4502"/>
      <c r="D15" s="4502"/>
      <c r="E15" s="4502"/>
      <c r="F15" s="4502"/>
      <c r="G15" s="4502"/>
      <c r="H15" s="4502"/>
      <c r="I15" s="4502"/>
      <c r="J15" s="4502"/>
      <c r="K15" s="4502"/>
      <c r="L15" s="4502"/>
      <c r="M15" s="4502"/>
      <c r="N15" s="4502"/>
      <c r="O15" s="4502"/>
      <c r="P15" s="4502"/>
      <c r="Q15" s="4502"/>
      <c r="R15" s="4502"/>
      <c r="S15" s="4502"/>
      <c r="T15" s="4502"/>
      <c r="U15" s="4502"/>
      <c r="V15" s="4502"/>
      <c r="W15" s="4502"/>
      <c r="X15" s="4502"/>
      <c r="Y15" s="4502"/>
      <c r="Z15" s="4502"/>
      <c r="AA15" s="4502"/>
      <c r="AB15" s="4502"/>
      <c r="AC15" s="4502"/>
      <c r="AD15" s="4502"/>
      <c r="AE15" s="4502"/>
      <c r="AF15" s="4502"/>
      <c r="AG15" s="4502"/>
      <c r="AH15" s="4502"/>
      <c r="AI15" s="4503"/>
      <c r="AJ15" s="909"/>
      <c r="AK15" s="902"/>
      <c r="AL15" s="902"/>
    </row>
    <row r="16" spans="1:38" ht="30" customHeight="1">
      <c r="A16" s="4530" t="s">
        <v>2410</v>
      </c>
      <c r="B16" s="4531"/>
      <c r="C16" s="4531"/>
      <c r="D16" s="4531"/>
      <c r="E16" s="4531"/>
      <c r="F16" s="4531"/>
      <c r="G16" s="4531"/>
      <c r="H16" s="4531"/>
      <c r="I16" s="4531"/>
      <c r="J16" s="4531"/>
      <c r="K16" s="4531"/>
      <c r="L16" s="4531"/>
      <c r="M16" s="4531"/>
      <c r="N16" s="4531"/>
      <c r="O16" s="4531"/>
      <c r="P16" s="4531"/>
      <c r="Q16" s="4531"/>
      <c r="R16" s="4531"/>
      <c r="S16" s="4531"/>
      <c r="T16" s="4531"/>
      <c r="U16" s="4531"/>
      <c r="V16" s="4531"/>
      <c r="W16" s="4531"/>
      <c r="X16" s="4531"/>
      <c r="Y16" s="4531"/>
      <c r="Z16" s="4531"/>
      <c r="AA16" s="4531"/>
      <c r="AB16" s="4531"/>
      <c r="AC16" s="4531"/>
      <c r="AD16" s="4531"/>
      <c r="AE16" s="4531"/>
      <c r="AF16" s="4531"/>
      <c r="AG16" s="4531"/>
      <c r="AH16" s="4531"/>
      <c r="AI16" s="4532"/>
      <c r="AJ16" s="909"/>
      <c r="AK16" s="902"/>
      <c r="AL16" s="902"/>
    </row>
    <row r="17" spans="1:38" ht="30" customHeight="1">
      <c r="A17" s="4501" t="s">
        <v>2409</v>
      </c>
      <c r="B17" s="4502"/>
      <c r="C17" s="4502"/>
      <c r="D17" s="4502"/>
      <c r="E17" s="4502"/>
      <c r="F17" s="4502"/>
      <c r="G17" s="4502"/>
      <c r="H17" s="4502"/>
      <c r="I17" s="4502"/>
      <c r="J17" s="4502"/>
      <c r="K17" s="4502"/>
      <c r="L17" s="4502"/>
      <c r="M17" s="4502"/>
      <c r="N17" s="4502"/>
      <c r="O17" s="4502"/>
      <c r="P17" s="4502"/>
      <c r="Q17" s="4502"/>
      <c r="R17" s="4502"/>
      <c r="S17" s="4502"/>
      <c r="T17" s="4502"/>
      <c r="U17" s="4502"/>
      <c r="V17" s="4502"/>
      <c r="W17" s="4502"/>
      <c r="X17" s="4502"/>
      <c r="Y17" s="4502"/>
      <c r="Z17" s="4502"/>
      <c r="AA17" s="4502"/>
      <c r="AB17" s="4502"/>
      <c r="AC17" s="4502"/>
      <c r="AD17" s="4502"/>
      <c r="AE17" s="4502"/>
      <c r="AF17" s="4502"/>
      <c r="AG17" s="4502"/>
      <c r="AH17" s="4502"/>
      <c r="AI17" s="4503"/>
      <c r="AJ17" s="909"/>
      <c r="AK17" s="902"/>
      <c r="AL17" s="902"/>
    </row>
    <row r="18" spans="1:38" s="328" customFormat="1" ht="39.75" customHeight="1">
      <c r="A18" s="4504" t="s">
        <v>1450</v>
      </c>
      <c r="B18" s="4505"/>
      <c r="C18" s="4505"/>
      <c r="D18" s="4505"/>
      <c r="E18" s="4505"/>
      <c r="F18" s="4505"/>
      <c r="G18" s="4505"/>
      <c r="H18" s="4505"/>
      <c r="I18" s="4505"/>
      <c r="J18" s="4505"/>
      <c r="K18" s="4505"/>
      <c r="L18" s="4505"/>
      <c r="M18" s="4505"/>
      <c r="N18" s="4505"/>
      <c r="O18" s="4505"/>
      <c r="P18" s="4505"/>
      <c r="Q18" s="4505"/>
      <c r="R18" s="4505"/>
      <c r="S18" s="4505"/>
      <c r="T18" s="4505"/>
      <c r="U18" s="4505"/>
      <c r="V18" s="4505"/>
      <c r="W18" s="4505"/>
      <c r="X18" s="4505"/>
      <c r="Y18" s="4505"/>
      <c r="Z18" s="4505"/>
      <c r="AA18" s="4505"/>
      <c r="AB18" s="4505"/>
      <c r="AC18" s="4505"/>
      <c r="AD18" s="4505"/>
      <c r="AE18" s="4505"/>
      <c r="AF18" s="4505"/>
      <c r="AG18" s="4505"/>
      <c r="AH18" s="4505"/>
      <c r="AI18" s="4506"/>
      <c r="AJ18" s="909"/>
      <c r="AK18" s="910"/>
      <c r="AL18" s="910"/>
    </row>
    <row r="19" spans="1:38" s="328" customFormat="1" ht="24.95" customHeight="1">
      <c r="A19" s="339"/>
      <c r="B19" s="4519" t="s">
        <v>1451</v>
      </c>
      <c r="C19" s="4520"/>
      <c r="D19" s="4520"/>
      <c r="E19" s="4520"/>
      <c r="F19" s="4520"/>
      <c r="G19" s="4520"/>
      <c r="H19" s="4520"/>
      <c r="I19" s="4520"/>
      <c r="J19" s="4520"/>
      <c r="K19" s="4520"/>
      <c r="L19" s="4520"/>
      <c r="M19" s="4520"/>
      <c r="N19" s="4520"/>
      <c r="O19" s="4520"/>
      <c r="P19" s="4520"/>
      <c r="Q19" s="4520"/>
      <c r="R19" s="4520"/>
      <c r="S19" s="4520"/>
      <c r="T19" s="4520"/>
      <c r="U19" s="4520"/>
      <c r="V19" s="4520"/>
      <c r="W19" s="4520"/>
      <c r="X19" s="4520"/>
      <c r="Y19" s="4520"/>
      <c r="Z19" s="4520"/>
      <c r="AA19" s="4520"/>
      <c r="AB19" s="4520"/>
      <c r="AC19" s="4520"/>
      <c r="AD19" s="1255"/>
      <c r="AE19" s="1255"/>
      <c r="AF19" s="1255"/>
      <c r="AG19" s="1255"/>
      <c r="AH19" s="1255"/>
      <c r="AI19" s="1256"/>
      <c r="AJ19" s="909"/>
      <c r="AK19" s="910"/>
      <c r="AL19" s="910"/>
    </row>
    <row r="20" spans="1:38" s="328" customFormat="1" ht="30" customHeight="1">
      <c r="A20" s="4527" t="s">
        <v>2415</v>
      </c>
      <c r="B20" s="4528"/>
      <c r="C20" s="4528"/>
      <c r="D20" s="4528"/>
      <c r="E20" s="4528"/>
      <c r="F20" s="4528"/>
      <c r="G20" s="4528"/>
      <c r="H20" s="4528"/>
      <c r="I20" s="4528"/>
      <c r="J20" s="4528"/>
      <c r="K20" s="4528"/>
      <c r="L20" s="4528"/>
      <c r="M20" s="4528"/>
      <c r="N20" s="4528"/>
      <c r="O20" s="4528"/>
      <c r="P20" s="4528"/>
      <c r="Q20" s="4528"/>
      <c r="R20" s="4528"/>
      <c r="S20" s="4528"/>
      <c r="T20" s="4528"/>
      <c r="U20" s="4528"/>
      <c r="V20" s="4528"/>
      <c r="W20" s="4528"/>
      <c r="X20" s="4528"/>
      <c r="Y20" s="4528"/>
      <c r="Z20" s="4528"/>
      <c r="AA20" s="4528"/>
      <c r="AB20" s="4528"/>
      <c r="AC20" s="4528"/>
      <c r="AD20" s="4528"/>
      <c r="AE20" s="4528"/>
      <c r="AF20" s="4528"/>
      <c r="AG20" s="4528"/>
      <c r="AH20" s="4528"/>
      <c r="AI20" s="4529"/>
      <c r="AJ20" s="909"/>
      <c r="AK20" s="910"/>
      <c r="AL20" s="910"/>
    </row>
    <row r="21" spans="1:38" s="328" customFormat="1" ht="38.450000000000003" customHeight="1">
      <c r="A21" s="4521" t="s">
        <v>1455</v>
      </c>
      <c r="B21" s="4522"/>
      <c r="C21" s="4512"/>
      <c r="D21" s="4512"/>
      <c r="E21" s="4512"/>
      <c r="F21" s="4512"/>
      <c r="G21" s="4512"/>
      <c r="H21" s="1255"/>
      <c r="I21" s="1255"/>
      <c r="J21" s="1255"/>
      <c r="K21" s="4511" t="s">
        <v>1452</v>
      </c>
      <c r="L21" s="4523"/>
      <c r="M21" s="4523"/>
      <c r="N21" s="4523"/>
      <c r="O21" s="4523"/>
      <c r="P21" s="4523"/>
      <c r="Q21" s="4523"/>
      <c r="R21" s="4523"/>
      <c r="S21" s="1255"/>
      <c r="T21" s="4524"/>
      <c r="U21" s="4525"/>
      <c r="V21" s="4525"/>
      <c r="W21" s="4525"/>
      <c r="X21" s="4525"/>
      <c r="Y21" s="4525"/>
      <c r="Z21" s="4525"/>
      <c r="AA21" s="4525"/>
      <c r="AB21" s="4525"/>
      <c r="AC21" s="4525"/>
      <c r="AD21" s="4525"/>
      <c r="AE21" s="4525"/>
      <c r="AF21" s="4525"/>
      <c r="AG21" s="4525"/>
      <c r="AH21" s="4525"/>
      <c r="AI21" s="4526"/>
      <c r="AJ21" s="909"/>
      <c r="AK21" s="910"/>
      <c r="AL21" s="910"/>
    </row>
    <row r="22" spans="1:38" s="328" customFormat="1" ht="21.75" customHeight="1">
      <c r="A22" s="1253"/>
      <c r="B22" s="4505" t="s">
        <v>1453</v>
      </c>
      <c r="C22" s="4520"/>
      <c r="D22" s="4520"/>
      <c r="E22" s="4520"/>
      <c r="F22" s="4520"/>
      <c r="G22" s="4520"/>
      <c r="H22" s="4520"/>
      <c r="I22" s="4520"/>
      <c r="J22" s="4520"/>
      <c r="K22" s="4520"/>
      <c r="L22" s="4520"/>
      <c r="M22" s="4520"/>
      <c r="N22" s="4520"/>
      <c r="O22" s="4520"/>
      <c r="P22" s="4520"/>
      <c r="Q22" s="4520"/>
      <c r="R22" s="4520"/>
      <c r="S22" s="4520"/>
      <c r="T22" s="4520"/>
      <c r="U22" s="4520"/>
      <c r="V22" s="4520"/>
      <c r="W22" s="4520"/>
      <c r="X22" s="4520"/>
      <c r="Y22" s="4520"/>
      <c r="Z22" s="4520"/>
      <c r="AA22" s="4520"/>
      <c r="AB22" s="4520"/>
      <c r="AC22" s="4520"/>
      <c r="AD22" s="4520"/>
      <c r="AE22" s="1272"/>
      <c r="AF22" s="1272"/>
      <c r="AG22" s="1272"/>
      <c r="AH22" s="1272"/>
      <c r="AI22" s="1273"/>
      <c r="AJ22" s="909"/>
      <c r="AK22" s="910"/>
      <c r="AL22" s="910"/>
    </row>
    <row r="23" spans="1:38" s="328" customFormat="1" ht="22.5" customHeight="1">
      <c r="A23" s="4507" t="s">
        <v>1485</v>
      </c>
      <c r="B23" s="4494"/>
      <c r="C23" s="4494"/>
      <c r="D23" s="4494"/>
      <c r="E23" s="4494"/>
      <c r="F23" s="4494"/>
      <c r="G23" s="4494"/>
      <c r="H23" s="4494"/>
      <c r="I23" s="4494"/>
      <c r="J23" s="4494"/>
      <c r="K23" s="4494"/>
      <c r="L23" s="4494"/>
      <c r="M23" s="4494"/>
      <c r="N23" s="4494"/>
      <c r="O23" s="4494"/>
      <c r="P23" s="4494"/>
      <c r="Q23" s="4494"/>
      <c r="R23" s="4494"/>
      <c r="S23" s="4494"/>
      <c r="T23" s="4494"/>
      <c r="U23" s="4494"/>
      <c r="V23" s="4494"/>
      <c r="W23" s="4494"/>
      <c r="X23" s="4494"/>
      <c r="Y23" s="4494"/>
      <c r="Z23" s="4494"/>
      <c r="AA23" s="4494"/>
      <c r="AB23" s="4494"/>
      <c r="AC23" s="4494"/>
      <c r="AD23" s="4494"/>
      <c r="AE23" s="4494"/>
      <c r="AF23" s="4494"/>
      <c r="AG23" s="4494"/>
      <c r="AH23" s="4494"/>
      <c r="AI23" s="4495"/>
      <c r="AJ23" s="909"/>
      <c r="AK23" s="910"/>
      <c r="AL23" s="910"/>
    </row>
    <row r="24" spans="1:38" ht="36" customHeight="1">
      <c r="A24" s="339"/>
      <c r="B24" s="4494" t="s">
        <v>2416</v>
      </c>
      <c r="C24" s="4494"/>
      <c r="D24" s="4494"/>
      <c r="E24" s="4494"/>
      <c r="F24" s="4494"/>
      <c r="G24" s="4494"/>
      <c r="H24" s="4494"/>
      <c r="I24" s="4494"/>
      <c r="J24" s="4494"/>
      <c r="K24" s="4494"/>
      <c r="L24" s="4494"/>
      <c r="M24" s="4494"/>
      <c r="N24" s="4494"/>
      <c r="O24" s="4494"/>
      <c r="P24" s="4494"/>
      <c r="Q24" s="4494"/>
      <c r="R24" s="4494"/>
      <c r="S24" s="4494"/>
      <c r="T24" s="4494"/>
      <c r="U24" s="4494"/>
      <c r="V24" s="4494"/>
      <c r="W24" s="4494"/>
      <c r="X24" s="4494"/>
      <c r="Y24" s="4494"/>
      <c r="Z24" s="4494"/>
      <c r="AA24" s="4494"/>
      <c r="AB24" s="4494"/>
      <c r="AC24" s="4494"/>
      <c r="AD24" s="4494"/>
      <c r="AE24" s="4494"/>
      <c r="AF24" s="4494"/>
      <c r="AG24" s="4494"/>
      <c r="AH24" s="4494"/>
      <c r="AI24" s="4495"/>
      <c r="AJ24" s="911"/>
      <c r="AK24" s="902"/>
      <c r="AL24" s="902"/>
    </row>
    <row r="25" spans="1:38" ht="36" customHeight="1">
      <c r="A25" s="339"/>
      <c r="B25" s="4494" t="s">
        <v>1671</v>
      </c>
      <c r="C25" s="4494"/>
      <c r="D25" s="4494"/>
      <c r="E25" s="4494"/>
      <c r="F25" s="4494"/>
      <c r="G25" s="4494"/>
      <c r="H25" s="4494"/>
      <c r="I25" s="4494"/>
      <c r="J25" s="4494"/>
      <c r="K25" s="4494"/>
      <c r="L25" s="4494"/>
      <c r="M25" s="4494"/>
      <c r="N25" s="4494"/>
      <c r="O25" s="4494"/>
      <c r="P25" s="4494"/>
      <c r="Q25" s="4494"/>
      <c r="R25" s="4494"/>
      <c r="S25" s="4494"/>
      <c r="T25" s="4494"/>
      <c r="U25" s="4494"/>
      <c r="V25" s="4494"/>
      <c r="W25" s="4494"/>
      <c r="X25" s="4494"/>
      <c r="Y25" s="4494"/>
      <c r="Z25" s="4494"/>
      <c r="AA25" s="4494"/>
      <c r="AB25" s="4494"/>
      <c r="AC25" s="4494"/>
      <c r="AD25" s="4494"/>
      <c r="AE25" s="4494"/>
      <c r="AF25" s="4494"/>
      <c r="AG25" s="4494"/>
      <c r="AH25" s="4494"/>
      <c r="AI25" s="4495"/>
      <c r="AJ25" s="911"/>
      <c r="AK25" s="902"/>
      <c r="AL25" s="902"/>
    </row>
    <row r="26" spans="1:38" ht="36" customHeight="1">
      <c r="A26" s="339"/>
      <c r="B26" s="4494" t="s">
        <v>877</v>
      </c>
      <c r="C26" s="4494"/>
      <c r="D26" s="4494"/>
      <c r="E26" s="4494"/>
      <c r="F26" s="4494"/>
      <c r="G26" s="4494"/>
      <c r="H26" s="4494"/>
      <c r="I26" s="4494"/>
      <c r="J26" s="4494"/>
      <c r="K26" s="4494"/>
      <c r="L26" s="4494"/>
      <c r="M26" s="4494"/>
      <c r="N26" s="4494"/>
      <c r="O26" s="4494"/>
      <c r="P26" s="4494"/>
      <c r="Q26" s="4494"/>
      <c r="R26" s="4494"/>
      <c r="S26" s="4494"/>
      <c r="T26" s="4494"/>
      <c r="U26" s="4494"/>
      <c r="V26" s="4494"/>
      <c r="W26" s="4494"/>
      <c r="X26" s="4494"/>
      <c r="Y26" s="4494"/>
      <c r="Z26" s="4494"/>
      <c r="AA26" s="4494"/>
      <c r="AB26" s="4494"/>
      <c r="AC26" s="4494"/>
      <c r="AD26" s="4494"/>
      <c r="AE26" s="4494"/>
      <c r="AF26" s="4494"/>
      <c r="AG26" s="4494"/>
      <c r="AH26" s="4494"/>
      <c r="AI26" s="4495"/>
      <c r="AJ26" s="911"/>
      <c r="AK26" s="902"/>
      <c r="AL26" s="902"/>
    </row>
    <row r="27" spans="1:38" s="328" customFormat="1" ht="7.5" customHeight="1">
      <c r="A27" s="329"/>
      <c r="B27" s="330"/>
      <c r="C27" s="330"/>
      <c r="D27" s="330"/>
      <c r="E27" s="330"/>
      <c r="F27" s="330"/>
      <c r="G27" s="330"/>
      <c r="H27" s="4496"/>
      <c r="I27" s="4496"/>
      <c r="J27" s="4496"/>
      <c r="K27" s="4496"/>
      <c r="L27" s="4496"/>
      <c r="M27" s="4496"/>
      <c r="N27" s="4496"/>
      <c r="O27" s="4496"/>
      <c r="P27" s="4496"/>
      <c r="Q27" s="4496"/>
      <c r="R27" s="4496"/>
      <c r="S27" s="4496"/>
      <c r="T27" s="4496"/>
      <c r="U27" s="4496"/>
      <c r="V27" s="4496"/>
      <c r="W27" s="4496"/>
      <c r="X27" s="4496"/>
      <c r="Y27" s="4496"/>
      <c r="Z27" s="4496"/>
      <c r="AA27" s="4496"/>
      <c r="AB27" s="4496"/>
      <c r="AC27" s="4496"/>
      <c r="AD27" s="4496"/>
      <c r="AE27" s="4496"/>
      <c r="AF27" s="4497"/>
      <c r="AG27" s="4497"/>
      <c r="AH27" s="4497"/>
      <c r="AI27" s="4498"/>
      <c r="AJ27" s="912"/>
      <c r="AK27" s="910"/>
      <c r="AL27" s="910"/>
    </row>
    <row r="28" spans="1:38" ht="25.5" customHeight="1">
      <c r="A28" s="331" t="s">
        <v>311</v>
      </c>
      <c r="B28" s="4482" t="s">
        <v>312</v>
      </c>
      <c r="C28" s="4482"/>
      <c r="D28" s="4482"/>
      <c r="E28" s="4482"/>
      <c r="F28" s="4482"/>
      <c r="G28" s="4482"/>
      <c r="H28" s="4490">
        <v>1</v>
      </c>
      <c r="I28" s="4491"/>
      <c r="J28" s="4492" t="s">
        <v>841</v>
      </c>
      <c r="K28" s="4493"/>
      <c r="L28" s="4490" t="str">
        <f>IF(様式6!$B$173="","",様式6!$B$173)</f>
        <v/>
      </c>
      <c r="M28" s="4491"/>
      <c r="N28" s="4492" t="str">
        <f>IF(L28="","","か月目")</f>
        <v/>
      </c>
      <c r="O28" s="4493"/>
      <c r="P28" s="4490" t="str">
        <f>IF(様式6!$B$174="","",様式6!$B$174)</f>
        <v/>
      </c>
      <c r="Q28" s="4491"/>
      <c r="R28" s="4492" t="str">
        <f>IF(P28="","","か月目")</f>
        <v/>
      </c>
      <c r="S28" s="4493"/>
      <c r="T28" s="4490" t="str">
        <f>IF(様式6!$B$175="","",様式6!$B$175)</f>
        <v/>
      </c>
      <c r="U28" s="4491"/>
      <c r="V28" s="4492" t="str">
        <f>IF(T28="","","か月目")</f>
        <v/>
      </c>
      <c r="W28" s="4493"/>
      <c r="X28" s="4490" t="str">
        <f>IF(様式6!$B$176="","",様式6!$B$176)</f>
        <v/>
      </c>
      <c r="Y28" s="4491"/>
      <c r="Z28" s="4492" t="str">
        <f>IF(X28="","","か月目")</f>
        <v/>
      </c>
      <c r="AA28" s="4493"/>
      <c r="AB28" s="4490" t="str">
        <f>IF(様式6!$B$177="","",様式6!$B$177)</f>
        <v/>
      </c>
      <c r="AC28" s="4491"/>
      <c r="AD28" s="4492" t="str">
        <f>IF(AB28="","","か月目")</f>
        <v/>
      </c>
      <c r="AE28" s="4493"/>
      <c r="AF28" s="517"/>
      <c r="AG28" s="326"/>
      <c r="AH28" s="326"/>
      <c r="AI28" s="518"/>
      <c r="AJ28" s="902"/>
      <c r="AK28" s="902"/>
      <c r="AL28" s="902"/>
    </row>
    <row r="29" spans="1:38" ht="36" customHeight="1">
      <c r="A29" s="4483" t="s">
        <v>313</v>
      </c>
      <c r="B29" s="4468" t="s">
        <v>314</v>
      </c>
      <c r="C29" s="4468"/>
      <c r="D29" s="4468"/>
      <c r="E29" s="4468"/>
      <c r="F29" s="4468"/>
      <c r="G29" s="4468"/>
      <c r="H29" s="4465"/>
      <c r="I29" s="4466"/>
      <c r="J29" s="4466"/>
      <c r="K29" s="4467"/>
      <c r="L29" s="4465"/>
      <c r="M29" s="4466"/>
      <c r="N29" s="4466"/>
      <c r="O29" s="4467"/>
      <c r="P29" s="4465"/>
      <c r="Q29" s="4466"/>
      <c r="R29" s="4466"/>
      <c r="S29" s="4467"/>
      <c r="T29" s="4465"/>
      <c r="U29" s="4466"/>
      <c r="V29" s="4466"/>
      <c r="W29" s="4467"/>
      <c r="X29" s="4465"/>
      <c r="Y29" s="4466"/>
      <c r="Z29" s="4466"/>
      <c r="AA29" s="4467"/>
      <c r="AB29" s="4465"/>
      <c r="AC29" s="4466"/>
      <c r="AD29" s="4466"/>
      <c r="AE29" s="4467"/>
      <c r="AF29" s="517"/>
      <c r="AG29" s="326"/>
      <c r="AH29" s="326"/>
      <c r="AI29" s="518"/>
      <c r="AJ29" s="913"/>
      <c r="AK29" s="902"/>
      <c r="AL29" s="902"/>
    </row>
    <row r="30" spans="1:38" ht="36" customHeight="1">
      <c r="A30" s="4484"/>
      <c r="B30" s="4468" t="s">
        <v>315</v>
      </c>
      <c r="C30" s="4468"/>
      <c r="D30" s="4468"/>
      <c r="E30" s="4468"/>
      <c r="F30" s="4468"/>
      <c r="G30" s="4468"/>
      <c r="H30" s="4465"/>
      <c r="I30" s="4466"/>
      <c r="J30" s="4466"/>
      <c r="K30" s="4467"/>
      <c r="L30" s="4465"/>
      <c r="M30" s="4466"/>
      <c r="N30" s="4466"/>
      <c r="O30" s="4467"/>
      <c r="P30" s="4465"/>
      <c r="Q30" s="4466"/>
      <c r="R30" s="4466"/>
      <c r="S30" s="4467"/>
      <c r="T30" s="4465"/>
      <c r="U30" s="4466"/>
      <c r="V30" s="4466"/>
      <c r="W30" s="4467"/>
      <c r="X30" s="4465"/>
      <c r="Y30" s="4466"/>
      <c r="Z30" s="4466"/>
      <c r="AA30" s="4467"/>
      <c r="AB30" s="4465"/>
      <c r="AC30" s="4466"/>
      <c r="AD30" s="4466"/>
      <c r="AE30" s="4467"/>
      <c r="AF30" s="517"/>
      <c r="AG30" s="326"/>
      <c r="AH30" s="326"/>
      <c r="AI30" s="518"/>
      <c r="AJ30" s="913"/>
      <c r="AK30" s="902"/>
      <c r="AL30" s="902"/>
    </row>
    <row r="31" spans="1:38" ht="36" customHeight="1">
      <c r="A31" s="4484"/>
      <c r="B31" s="4468" t="s">
        <v>316</v>
      </c>
      <c r="C31" s="4468"/>
      <c r="D31" s="4468"/>
      <c r="E31" s="4468"/>
      <c r="F31" s="4468"/>
      <c r="G31" s="4468"/>
      <c r="H31" s="4465"/>
      <c r="I31" s="4466"/>
      <c r="J31" s="4466"/>
      <c r="K31" s="4467"/>
      <c r="L31" s="4465"/>
      <c r="M31" s="4466"/>
      <c r="N31" s="4466"/>
      <c r="O31" s="4467"/>
      <c r="P31" s="4465"/>
      <c r="Q31" s="4466"/>
      <c r="R31" s="4466"/>
      <c r="S31" s="4467"/>
      <c r="T31" s="4465"/>
      <c r="U31" s="4466"/>
      <c r="V31" s="4466"/>
      <c r="W31" s="4467"/>
      <c r="X31" s="4465"/>
      <c r="Y31" s="4466"/>
      <c r="Z31" s="4466"/>
      <c r="AA31" s="4467"/>
      <c r="AB31" s="4465"/>
      <c r="AC31" s="4466"/>
      <c r="AD31" s="4466"/>
      <c r="AE31" s="4467"/>
      <c r="AF31" s="517"/>
      <c r="AG31" s="326"/>
      <c r="AH31" s="326"/>
      <c r="AI31" s="518"/>
      <c r="AJ31" s="913"/>
      <c r="AK31" s="902"/>
      <c r="AL31" s="902"/>
    </row>
    <row r="32" spans="1:38" ht="36" customHeight="1">
      <c r="A32" s="4484"/>
      <c r="B32" s="4468" t="s">
        <v>317</v>
      </c>
      <c r="C32" s="4468"/>
      <c r="D32" s="4468"/>
      <c r="E32" s="4468"/>
      <c r="F32" s="4468"/>
      <c r="G32" s="4468"/>
      <c r="H32" s="4465"/>
      <c r="I32" s="4466"/>
      <c r="J32" s="4466"/>
      <c r="K32" s="4467"/>
      <c r="L32" s="4465"/>
      <c r="M32" s="4466"/>
      <c r="N32" s="4466"/>
      <c r="O32" s="4467"/>
      <c r="P32" s="4465"/>
      <c r="Q32" s="4466"/>
      <c r="R32" s="4466"/>
      <c r="S32" s="4467"/>
      <c r="T32" s="4465"/>
      <c r="U32" s="4466"/>
      <c r="V32" s="4466"/>
      <c r="W32" s="4467"/>
      <c r="X32" s="4465"/>
      <c r="Y32" s="4466"/>
      <c r="Z32" s="4466"/>
      <c r="AA32" s="4467"/>
      <c r="AB32" s="4465"/>
      <c r="AC32" s="4466"/>
      <c r="AD32" s="4466"/>
      <c r="AE32" s="4467"/>
      <c r="AF32" s="517"/>
      <c r="AG32" s="326"/>
      <c r="AH32" s="326"/>
      <c r="AI32" s="518"/>
      <c r="AJ32" s="913"/>
      <c r="AK32" s="902"/>
      <c r="AL32" s="902"/>
    </row>
    <row r="33" spans="1:39" ht="36" customHeight="1">
      <c r="A33" s="4484"/>
      <c r="B33" s="4468" t="s">
        <v>318</v>
      </c>
      <c r="C33" s="4468"/>
      <c r="D33" s="4468"/>
      <c r="E33" s="4468"/>
      <c r="F33" s="4468"/>
      <c r="G33" s="4468"/>
      <c r="H33" s="4465"/>
      <c r="I33" s="4466"/>
      <c r="J33" s="4466"/>
      <c r="K33" s="4467"/>
      <c r="L33" s="4465"/>
      <c r="M33" s="4466"/>
      <c r="N33" s="4466"/>
      <c r="O33" s="4467"/>
      <c r="P33" s="4465"/>
      <c r="Q33" s="4466"/>
      <c r="R33" s="4466"/>
      <c r="S33" s="4467"/>
      <c r="T33" s="4465"/>
      <c r="U33" s="4466"/>
      <c r="V33" s="4466"/>
      <c r="W33" s="4467"/>
      <c r="X33" s="4465"/>
      <c r="Y33" s="4466"/>
      <c r="Z33" s="4466"/>
      <c r="AA33" s="4467"/>
      <c r="AB33" s="4465"/>
      <c r="AC33" s="4466"/>
      <c r="AD33" s="4466"/>
      <c r="AE33" s="4467"/>
      <c r="AF33" s="517"/>
      <c r="AG33" s="326"/>
      <c r="AH33" s="326"/>
      <c r="AI33" s="518"/>
      <c r="AJ33" s="908"/>
      <c r="AK33" s="914"/>
      <c r="AL33" s="913"/>
    </row>
    <row r="34" spans="1:39" ht="36" customHeight="1" thickBot="1">
      <c r="A34" s="4485"/>
      <c r="B34" s="4486" t="s">
        <v>319</v>
      </c>
      <c r="C34" s="4486"/>
      <c r="D34" s="4486"/>
      <c r="E34" s="4486"/>
      <c r="F34" s="4486"/>
      <c r="G34" s="4486"/>
      <c r="H34" s="4487"/>
      <c r="I34" s="4488"/>
      <c r="J34" s="4488"/>
      <c r="K34" s="4489"/>
      <c r="L34" s="4465"/>
      <c r="M34" s="4466"/>
      <c r="N34" s="4466"/>
      <c r="O34" s="4467"/>
      <c r="P34" s="4465"/>
      <c r="Q34" s="4466"/>
      <c r="R34" s="4466"/>
      <c r="S34" s="4467"/>
      <c r="T34" s="4465"/>
      <c r="U34" s="4466"/>
      <c r="V34" s="4466"/>
      <c r="W34" s="4467"/>
      <c r="X34" s="4465"/>
      <c r="Y34" s="4466"/>
      <c r="Z34" s="4466"/>
      <c r="AA34" s="4467"/>
      <c r="AB34" s="4465"/>
      <c r="AC34" s="4466"/>
      <c r="AD34" s="4466"/>
      <c r="AE34" s="4467"/>
      <c r="AF34" s="517"/>
      <c r="AG34" s="326"/>
      <c r="AH34" s="326"/>
      <c r="AI34" s="518"/>
      <c r="AJ34" s="914"/>
      <c r="AK34" s="914"/>
      <c r="AL34" s="913"/>
    </row>
    <row r="35" spans="1:39" ht="36" customHeight="1" thickTop="1">
      <c r="A35" s="4473" t="s">
        <v>320</v>
      </c>
      <c r="B35" s="4475" t="s">
        <v>542</v>
      </c>
      <c r="C35" s="4475"/>
      <c r="D35" s="4475"/>
      <c r="E35" s="4475"/>
      <c r="F35" s="4475"/>
      <c r="G35" s="4475"/>
      <c r="H35" s="4476"/>
      <c r="I35" s="4477"/>
      <c r="J35" s="4477"/>
      <c r="K35" s="4478"/>
      <c r="L35" s="4479"/>
      <c r="M35" s="4480"/>
      <c r="N35" s="4480"/>
      <c r="O35" s="4481"/>
      <c r="P35" s="4479"/>
      <c r="Q35" s="4480"/>
      <c r="R35" s="4480"/>
      <c r="S35" s="4481"/>
      <c r="T35" s="4479"/>
      <c r="U35" s="4480"/>
      <c r="V35" s="4480"/>
      <c r="W35" s="4481"/>
      <c r="X35" s="4479"/>
      <c r="Y35" s="4480"/>
      <c r="Z35" s="4480"/>
      <c r="AA35" s="4481"/>
      <c r="AB35" s="4479"/>
      <c r="AC35" s="4480"/>
      <c r="AD35" s="4480"/>
      <c r="AE35" s="4481"/>
      <c r="AF35" s="517"/>
      <c r="AG35" s="326"/>
      <c r="AH35" s="326"/>
      <c r="AI35" s="518"/>
      <c r="AJ35" s="902"/>
      <c r="AK35" s="902"/>
      <c r="AL35" s="902"/>
    </row>
    <row r="36" spans="1:39" ht="36" customHeight="1">
      <c r="A36" s="4474"/>
      <c r="B36" s="4468" t="s">
        <v>543</v>
      </c>
      <c r="C36" s="4468"/>
      <c r="D36" s="4468"/>
      <c r="E36" s="4468"/>
      <c r="F36" s="4468"/>
      <c r="G36" s="4468"/>
      <c r="H36" s="4465"/>
      <c r="I36" s="4466"/>
      <c r="J36" s="4466"/>
      <c r="K36" s="4467"/>
      <c r="L36" s="4465"/>
      <c r="M36" s="4466"/>
      <c r="N36" s="4466"/>
      <c r="O36" s="4467"/>
      <c r="P36" s="4465"/>
      <c r="Q36" s="4466"/>
      <c r="R36" s="4466"/>
      <c r="S36" s="4467"/>
      <c r="T36" s="4465"/>
      <c r="U36" s="4466"/>
      <c r="V36" s="4466"/>
      <c r="W36" s="4467"/>
      <c r="X36" s="4465"/>
      <c r="Y36" s="4466"/>
      <c r="Z36" s="4466"/>
      <c r="AA36" s="4467"/>
      <c r="AB36" s="4465"/>
      <c r="AC36" s="4466"/>
      <c r="AD36" s="4466"/>
      <c r="AE36" s="4467"/>
      <c r="AF36" s="517"/>
      <c r="AG36" s="326"/>
      <c r="AH36" s="326"/>
      <c r="AI36" s="518"/>
      <c r="AJ36" s="902"/>
      <c r="AK36" s="902"/>
      <c r="AL36" s="902"/>
    </row>
    <row r="37" spans="1:39" ht="36" customHeight="1">
      <c r="A37" s="4474"/>
      <c r="B37" s="4468" t="s">
        <v>546</v>
      </c>
      <c r="C37" s="4468"/>
      <c r="D37" s="4468"/>
      <c r="E37" s="4468"/>
      <c r="F37" s="4468"/>
      <c r="G37" s="4468"/>
      <c r="H37" s="4465"/>
      <c r="I37" s="4466"/>
      <c r="J37" s="4466"/>
      <c r="K37" s="4467"/>
      <c r="L37" s="4465"/>
      <c r="M37" s="4466"/>
      <c r="N37" s="4466"/>
      <c r="O37" s="4467"/>
      <c r="P37" s="4465"/>
      <c r="Q37" s="4466"/>
      <c r="R37" s="4466"/>
      <c r="S37" s="4467"/>
      <c r="T37" s="4465"/>
      <c r="U37" s="4466"/>
      <c r="V37" s="4466"/>
      <c r="W37" s="4467"/>
      <c r="X37" s="4465"/>
      <c r="Y37" s="4466"/>
      <c r="Z37" s="4466"/>
      <c r="AA37" s="4467"/>
      <c r="AB37" s="4465"/>
      <c r="AC37" s="4466"/>
      <c r="AD37" s="4466"/>
      <c r="AE37" s="4467"/>
      <c r="AF37" s="517"/>
      <c r="AG37" s="326"/>
      <c r="AH37" s="326"/>
      <c r="AI37" s="518"/>
      <c r="AJ37" s="902"/>
      <c r="AK37" s="902"/>
      <c r="AL37" s="902"/>
    </row>
    <row r="38" spans="1:39" ht="36" customHeight="1">
      <c r="A38" s="4474"/>
      <c r="B38" s="4468" t="s">
        <v>544</v>
      </c>
      <c r="C38" s="4468"/>
      <c r="D38" s="4468"/>
      <c r="E38" s="4468"/>
      <c r="F38" s="4468"/>
      <c r="G38" s="4468"/>
      <c r="H38" s="4465"/>
      <c r="I38" s="4466"/>
      <c r="J38" s="4466"/>
      <c r="K38" s="4467"/>
      <c r="L38" s="4465"/>
      <c r="M38" s="4466"/>
      <c r="N38" s="4466"/>
      <c r="O38" s="4467"/>
      <c r="P38" s="4465"/>
      <c r="Q38" s="4466"/>
      <c r="R38" s="4466"/>
      <c r="S38" s="4467"/>
      <c r="T38" s="4465"/>
      <c r="U38" s="4466"/>
      <c r="V38" s="4466"/>
      <c r="W38" s="4467"/>
      <c r="X38" s="4465"/>
      <c r="Y38" s="4466"/>
      <c r="Z38" s="4466"/>
      <c r="AA38" s="4467"/>
      <c r="AB38" s="4465"/>
      <c r="AC38" s="4466"/>
      <c r="AD38" s="4466"/>
      <c r="AE38" s="4467"/>
      <c r="AF38" s="517"/>
      <c r="AG38" s="326"/>
      <c r="AH38" s="326"/>
      <c r="AI38" s="518"/>
      <c r="AJ38" s="902"/>
      <c r="AK38" s="902"/>
      <c r="AL38" s="902"/>
    </row>
    <row r="39" spans="1:39" ht="15" customHeight="1" thickBot="1">
      <c r="A39" s="4469"/>
      <c r="B39" s="4470"/>
      <c r="C39" s="4470"/>
      <c r="D39" s="4470"/>
      <c r="E39" s="4470"/>
      <c r="F39" s="4470"/>
      <c r="G39" s="4470"/>
      <c r="H39" s="4470"/>
      <c r="I39" s="4470"/>
      <c r="J39" s="4470"/>
      <c r="K39" s="4470"/>
      <c r="L39" s="4470"/>
      <c r="M39" s="4470"/>
      <c r="N39" s="4470"/>
      <c r="O39" s="4470"/>
      <c r="P39" s="4470"/>
      <c r="Q39" s="4470"/>
      <c r="R39" s="4470"/>
      <c r="S39" s="4470"/>
      <c r="T39" s="4470"/>
      <c r="U39" s="4470"/>
      <c r="V39" s="4470"/>
      <c r="W39" s="4470"/>
      <c r="X39" s="4470"/>
      <c r="Y39" s="4470"/>
      <c r="Z39" s="4470"/>
      <c r="AA39" s="4470"/>
      <c r="AB39" s="4470"/>
      <c r="AC39" s="4470"/>
      <c r="AD39" s="4470"/>
      <c r="AE39" s="4470"/>
      <c r="AF39" s="4471"/>
      <c r="AG39" s="4471"/>
      <c r="AH39" s="4471"/>
      <c r="AI39" s="4472"/>
      <c r="AJ39" s="915"/>
      <c r="AK39" s="902"/>
      <c r="AL39" s="902"/>
    </row>
    <row r="40" spans="1:39" ht="45.2" customHeight="1" thickBot="1">
      <c r="A40" s="4440" t="s">
        <v>321</v>
      </c>
      <c r="B40" s="4441"/>
      <c r="C40" s="4441"/>
      <c r="D40" s="4441"/>
      <c r="E40" s="4441"/>
      <c r="F40" s="4441"/>
      <c r="G40" s="4441"/>
      <c r="H40" s="4441"/>
      <c r="I40" s="4441"/>
      <c r="J40" s="4441"/>
      <c r="K40" s="4441"/>
      <c r="L40" s="4441"/>
      <c r="M40" s="4441"/>
      <c r="N40" s="4441"/>
      <c r="O40" s="4441"/>
      <c r="P40" s="4441"/>
      <c r="Q40" s="4441"/>
      <c r="R40" s="4441"/>
      <c r="S40" s="4441"/>
      <c r="T40" s="4441"/>
      <c r="U40" s="4441"/>
      <c r="V40" s="4441"/>
      <c r="W40" s="4441"/>
      <c r="X40" s="4441"/>
      <c r="Y40" s="4441"/>
      <c r="Z40" s="4441"/>
      <c r="AA40" s="4441"/>
      <c r="AB40" s="4441"/>
      <c r="AC40" s="4441"/>
      <c r="AD40" s="4441"/>
      <c r="AE40" s="4441"/>
      <c r="AF40" s="4441"/>
      <c r="AG40" s="4441"/>
      <c r="AH40" s="4441"/>
      <c r="AI40" s="4442"/>
      <c r="AJ40" s="916"/>
      <c r="AK40" s="902"/>
      <c r="AL40" s="902"/>
      <c r="AM40" s="332"/>
    </row>
    <row r="41" spans="1:39" ht="24.95" customHeight="1">
      <c r="A41" s="4443"/>
      <c r="B41" s="4444"/>
      <c r="C41" s="4444"/>
      <c r="D41" s="4444"/>
      <c r="E41" s="4444"/>
      <c r="F41" s="4444"/>
      <c r="G41" s="4444"/>
      <c r="H41" s="4444"/>
      <c r="I41" s="4444"/>
      <c r="J41" s="4444"/>
      <c r="K41" s="4444"/>
      <c r="L41" s="4444"/>
      <c r="M41" s="4444"/>
      <c r="N41" s="4444"/>
      <c r="O41" s="4444"/>
      <c r="P41" s="4444"/>
      <c r="Q41" s="4444"/>
      <c r="R41" s="4444"/>
      <c r="S41" s="4444"/>
      <c r="T41" s="4444"/>
      <c r="U41" s="4444"/>
      <c r="V41" s="4444"/>
      <c r="W41" s="4444"/>
      <c r="X41" s="4444"/>
      <c r="Y41" s="4444"/>
      <c r="Z41" s="4444"/>
      <c r="AA41" s="4444"/>
      <c r="AB41" s="4444"/>
      <c r="AC41" s="4444"/>
      <c r="AD41" s="4444"/>
      <c r="AE41" s="4444"/>
      <c r="AF41" s="4444"/>
      <c r="AG41" s="4444"/>
      <c r="AH41" s="4444"/>
      <c r="AI41" s="4445"/>
      <c r="AJ41" s="917"/>
      <c r="AK41" s="902"/>
      <c r="AL41" s="902"/>
      <c r="AM41" s="332"/>
    </row>
    <row r="42" spans="1:39" ht="24.95" customHeight="1">
      <c r="A42" s="4446"/>
      <c r="B42" s="4447"/>
      <c r="C42" s="4447"/>
      <c r="D42" s="4447"/>
      <c r="E42" s="4447"/>
      <c r="F42" s="4447"/>
      <c r="G42" s="4447"/>
      <c r="H42" s="4447"/>
      <c r="I42" s="4447"/>
      <c r="J42" s="4447"/>
      <c r="K42" s="4447"/>
      <c r="L42" s="4447"/>
      <c r="M42" s="4447"/>
      <c r="N42" s="4447"/>
      <c r="O42" s="4447"/>
      <c r="P42" s="4447"/>
      <c r="Q42" s="4447"/>
      <c r="R42" s="4447"/>
      <c r="S42" s="4447"/>
      <c r="T42" s="4447"/>
      <c r="U42" s="4447"/>
      <c r="V42" s="4447"/>
      <c r="W42" s="4447"/>
      <c r="X42" s="4447"/>
      <c r="Y42" s="4447"/>
      <c r="Z42" s="4447"/>
      <c r="AA42" s="4447"/>
      <c r="AB42" s="4447"/>
      <c r="AC42" s="4447"/>
      <c r="AD42" s="4447"/>
      <c r="AE42" s="4447"/>
      <c r="AF42" s="4447"/>
      <c r="AG42" s="4447"/>
      <c r="AH42" s="4447"/>
      <c r="AI42" s="4448"/>
      <c r="AJ42" s="913"/>
      <c r="AK42" s="915"/>
      <c r="AL42" s="902"/>
      <c r="AM42" s="332"/>
    </row>
    <row r="43" spans="1:39" ht="24.95" customHeight="1">
      <c r="A43" s="4446"/>
      <c r="B43" s="4447"/>
      <c r="C43" s="4447"/>
      <c r="D43" s="4447"/>
      <c r="E43" s="4447"/>
      <c r="F43" s="4447"/>
      <c r="G43" s="4447"/>
      <c r="H43" s="4447"/>
      <c r="I43" s="4447"/>
      <c r="J43" s="4447"/>
      <c r="K43" s="4447"/>
      <c r="L43" s="4447"/>
      <c r="M43" s="4447"/>
      <c r="N43" s="4447"/>
      <c r="O43" s="4447"/>
      <c r="P43" s="4447"/>
      <c r="Q43" s="4447"/>
      <c r="R43" s="4447"/>
      <c r="S43" s="4447"/>
      <c r="T43" s="4447"/>
      <c r="U43" s="4447"/>
      <c r="V43" s="4447"/>
      <c r="W43" s="4447"/>
      <c r="X43" s="4447"/>
      <c r="Y43" s="4447"/>
      <c r="Z43" s="4447"/>
      <c r="AA43" s="4447"/>
      <c r="AB43" s="4447"/>
      <c r="AC43" s="4447"/>
      <c r="AD43" s="4447"/>
      <c r="AE43" s="4447"/>
      <c r="AF43" s="4447"/>
      <c r="AG43" s="4447"/>
      <c r="AH43" s="4447"/>
      <c r="AI43" s="4448"/>
      <c r="AJ43" s="918"/>
      <c r="AK43" s="902"/>
      <c r="AL43" s="902"/>
      <c r="AM43" s="332"/>
    </row>
    <row r="44" spans="1:39" ht="24.95" customHeight="1" thickBot="1">
      <c r="A44" s="4446"/>
      <c r="B44" s="4447"/>
      <c r="C44" s="4447"/>
      <c r="D44" s="4447"/>
      <c r="E44" s="4447"/>
      <c r="F44" s="4447"/>
      <c r="G44" s="4447"/>
      <c r="H44" s="4447"/>
      <c r="I44" s="4447"/>
      <c r="J44" s="4447"/>
      <c r="K44" s="4447"/>
      <c r="L44" s="4447"/>
      <c r="M44" s="4447"/>
      <c r="N44" s="4447"/>
      <c r="O44" s="4447"/>
      <c r="P44" s="4447"/>
      <c r="Q44" s="4447"/>
      <c r="R44" s="4447"/>
      <c r="S44" s="4447"/>
      <c r="T44" s="4447"/>
      <c r="U44" s="4447"/>
      <c r="V44" s="4447"/>
      <c r="W44" s="4447"/>
      <c r="X44" s="4447"/>
      <c r="Y44" s="4447"/>
      <c r="Z44" s="4447"/>
      <c r="AA44" s="4447"/>
      <c r="AB44" s="4447"/>
      <c r="AC44" s="4447"/>
      <c r="AD44" s="4447"/>
      <c r="AE44" s="4447"/>
      <c r="AF44" s="4447"/>
      <c r="AG44" s="4447"/>
      <c r="AH44" s="4447"/>
      <c r="AI44" s="4448"/>
      <c r="AJ44" s="909"/>
      <c r="AK44" s="1359" t="s">
        <v>1258</v>
      </c>
      <c r="AL44" s="902"/>
      <c r="AM44" s="332"/>
    </row>
    <row r="45" spans="1:39" ht="24.95" customHeight="1" thickTop="1">
      <c r="A45" s="4446"/>
      <c r="B45" s="4447"/>
      <c r="C45" s="4447"/>
      <c r="D45" s="4447"/>
      <c r="E45" s="4447"/>
      <c r="F45" s="4447"/>
      <c r="G45" s="4447"/>
      <c r="H45" s="4447"/>
      <c r="I45" s="4447"/>
      <c r="J45" s="4447"/>
      <c r="K45" s="4447"/>
      <c r="L45" s="4447"/>
      <c r="M45" s="4447"/>
      <c r="N45" s="4447"/>
      <c r="O45" s="4447"/>
      <c r="P45" s="4447"/>
      <c r="Q45" s="4447"/>
      <c r="R45" s="4447"/>
      <c r="S45" s="4447"/>
      <c r="T45" s="4447"/>
      <c r="U45" s="4447"/>
      <c r="V45" s="4447"/>
      <c r="W45" s="4447"/>
      <c r="X45" s="4447"/>
      <c r="Y45" s="4447"/>
      <c r="Z45" s="4447"/>
      <c r="AA45" s="4447"/>
      <c r="AB45" s="4447"/>
      <c r="AC45" s="4447"/>
      <c r="AD45" s="4447"/>
      <c r="AE45" s="4447"/>
      <c r="AF45" s="4447"/>
      <c r="AG45" s="4447"/>
      <c r="AH45" s="4447"/>
      <c r="AI45" s="4448"/>
      <c r="AJ45" s="917"/>
      <c r="AK45" s="902"/>
      <c r="AL45" s="902"/>
      <c r="AM45" s="332"/>
    </row>
    <row r="46" spans="1:39" ht="24.95" customHeight="1" thickBot="1">
      <c r="A46" s="4449"/>
      <c r="B46" s="4450"/>
      <c r="C46" s="4450"/>
      <c r="D46" s="4450"/>
      <c r="E46" s="4450"/>
      <c r="F46" s="4450"/>
      <c r="G46" s="4450"/>
      <c r="H46" s="4450"/>
      <c r="I46" s="4450"/>
      <c r="J46" s="4450"/>
      <c r="K46" s="4450"/>
      <c r="L46" s="4450"/>
      <c r="M46" s="4450"/>
      <c r="N46" s="4450"/>
      <c r="O46" s="4450"/>
      <c r="P46" s="4450"/>
      <c r="Q46" s="4450"/>
      <c r="R46" s="4450"/>
      <c r="S46" s="4450"/>
      <c r="T46" s="4450"/>
      <c r="U46" s="4450"/>
      <c r="V46" s="4450"/>
      <c r="W46" s="4450"/>
      <c r="X46" s="4450"/>
      <c r="Y46" s="4450"/>
      <c r="Z46" s="4450"/>
      <c r="AA46" s="4450"/>
      <c r="AB46" s="4450"/>
      <c r="AC46" s="4450"/>
      <c r="AD46" s="4450"/>
      <c r="AE46" s="4450"/>
      <c r="AF46" s="4450"/>
      <c r="AG46" s="4450"/>
      <c r="AH46" s="4450"/>
      <c r="AI46" s="4451"/>
      <c r="AJ46" s="917"/>
      <c r="AK46" s="1359" t="s">
        <v>1262</v>
      </c>
      <c r="AL46" s="918"/>
      <c r="AM46" s="332"/>
    </row>
    <row r="47" spans="1:39" ht="33.75" customHeight="1" thickBot="1">
      <c r="A47" s="4452" t="s">
        <v>322</v>
      </c>
      <c r="B47" s="333" t="s">
        <v>323</v>
      </c>
      <c r="C47" s="2"/>
      <c r="D47" s="334" t="s">
        <v>324</v>
      </c>
      <c r="E47" s="2"/>
      <c r="F47" s="335" t="s">
        <v>95</v>
      </c>
      <c r="G47" s="336" t="s">
        <v>325</v>
      </c>
      <c r="H47" s="4455"/>
      <c r="I47" s="4456"/>
      <c r="J47" s="4456"/>
      <c r="K47" s="4456"/>
      <c r="L47" s="4456"/>
      <c r="M47" s="4456"/>
      <c r="N47" s="4456"/>
      <c r="O47" s="4456"/>
      <c r="P47" s="4457" t="s">
        <v>160</v>
      </c>
      <c r="Q47" s="4457"/>
      <c r="R47" s="4457"/>
      <c r="S47" s="4457"/>
      <c r="T47" s="4456"/>
      <c r="U47" s="4456"/>
      <c r="V47" s="4456"/>
      <c r="W47" s="4456"/>
      <c r="X47" s="4457" t="s">
        <v>161</v>
      </c>
      <c r="Y47" s="4457"/>
      <c r="Z47" s="4457"/>
      <c r="AA47" s="4457"/>
      <c r="AB47" s="4456"/>
      <c r="AC47" s="4456"/>
      <c r="AD47" s="4456"/>
      <c r="AE47" s="4456"/>
      <c r="AF47" s="4457" t="s">
        <v>162</v>
      </c>
      <c r="AG47" s="4457"/>
      <c r="AH47" s="4457"/>
      <c r="AI47" s="4464"/>
      <c r="AJ47" s="908"/>
      <c r="AK47" s="1359" t="s">
        <v>1263</v>
      </c>
      <c r="AL47" s="902"/>
      <c r="AM47" s="332"/>
    </row>
    <row r="48" spans="1:39" ht="33.75" customHeight="1" thickBot="1">
      <c r="A48" s="4453"/>
      <c r="B48" s="333" t="s">
        <v>326</v>
      </c>
      <c r="C48" s="2"/>
      <c r="D48" s="334" t="s">
        <v>324</v>
      </c>
      <c r="E48" s="2"/>
      <c r="F48" s="335" t="s">
        <v>95</v>
      </c>
      <c r="G48" s="336" t="s">
        <v>327</v>
      </c>
      <c r="H48" s="4458" t="s">
        <v>1081</v>
      </c>
      <c r="I48" s="4457"/>
      <c r="J48" s="4457"/>
      <c r="K48" s="4457"/>
      <c r="L48" s="4456"/>
      <c r="M48" s="4456"/>
      <c r="N48" s="4456"/>
      <c r="O48" s="4456"/>
      <c r="P48" s="4457" t="s">
        <v>160</v>
      </c>
      <c r="Q48" s="4457"/>
      <c r="R48" s="4457"/>
      <c r="S48" s="4457"/>
      <c r="T48" s="4456"/>
      <c r="U48" s="4456"/>
      <c r="V48" s="4456"/>
      <c r="W48" s="4456"/>
      <c r="X48" s="4457" t="s">
        <v>161</v>
      </c>
      <c r="Y48" s="4457"/>
      <c r="Z48" s="4457"/>
      <c r="AA48" s="4457"/>
      <c r="AB48" s="4456"/>
      <c r="AC48" s="4456"/>
      <c r="AD48" s="4456"/>
      <c r="AE48" s="4456"/>
      <c r="AF48" s="4457" t="s">
        <v>162</v>
      </c>
      <c r="AG48" s="4457"/>
      <c r="AH48" s="4457"/>
      <c r="AI48" s="4464"/>
      <c r="AJ48" s="908"/>
      <c r="AK48" s="538"/>
      <c r="AL48" s="902"/>
      <c r="AM48" s="332"/>
    </row>
    <row r="49" spans="1:38" ht="36" customHeight="1" thickBot="1">
      <c r="A49" s="4453"/>
      <c r="B49" s="337" t="s">
        <v>1661</v>
      </c>
      <c r="C49" s="4458" t="s">
        <v>328</v>
      </c>
      <c r="D49" s="4457"/>
      <c r="E49" s="4459"/>
      <c r="F49" s="4459"/>
      <c r="G49" s="4459"/>
      <c r="H49" s="4459"/>
      <c r="I49" s="4459"/>
      <c r="J49" s="4459"/>
      <c r="K49" s="4459"/>
      <c r="L49" s="4457" t="s">
        <v>329</v>
      </c>
      <c r="M49" s="4457"/>
      <c r="N49" s="4457"/>
      <c r="O49" s="4457"/>
      <c r="P49" s="4459"/>
      <c r="Q49" s="4459"/>
      <c r="R49" s="4459"/>
      <c r="S49" s="4459"/>
      <c r="T49" s="4459"/>
      <c r="U49" s="4459"/>
      <c r="V49" s="4459"/>
      <c r="W49" s="4459"/>
      <c r="X49" s="4459"/>
      <c r="Y49" s="4459"/>
      <c r="Z49" s="4459"/>
      <c r="AA49" s="4459"/>
      <c r="AB49" s="4459"/>
      <c r="AC49" s="4459"/>
      <c r="AD49" s="4459"/>
      <c r="AE49" s="4459"/>
      <c r="AF49" s="4459"/>
      <c r="AG49" s="4459"/>
      <c r="AH49" s="4459"/>
      <c r="AI49" s="4460"/>
      <c r="AJ49" s="908"/>
      <c r="AK49" s="1356" t="s">
        <v>1090</v>
      </c>
      <c r="AL49" s="902"/>
    </row>
    <row r="50" spans="1:38" ht="60.2" customHeight="1" thickBot="1">
      <c r="A50" s="4454"/>
      <c r="B50" s="338" t="s">
        <v>330</v>
      </c>
      <c r="C50" s="4461"/>
      <c r="D50" s="4462"/>
      <c r="E50" s="4462"/>
      <c r="F50" s="4462"/>
      <c r="G50" s="4462"/>
      <c r="H50" s="4462"/>
      <c r="I50" s="4462"/>
      <c r="J50" s="4462"/>
      <c r="K50" s="4462"/>
      <c r="L50" s="4462"/>
      <c r="M50" s="4462"/>
      <c r="N50" s="4462"/>
      <c r="O50" s="4462"/>
      <c r="P50" s="4462"/>
      <c r="Q50" s="4462"/>
      <c r="R50" s="4462"/>
      <c r="S50" s="4462"/>
      <c r="T50" s="4462"/>
      <c r="U50" s="4462"/>
      <c r="V50" s="4462"/>
      <c r="W50" s="4462"/>
      <c r="X50" s="4462"/>
      <c r="Y50" s="4462"/>
      <c r="Z50" s="4462"/>
      <c r="AA50" s="4462"/>
      <c r="AB50" s="4462"/>
      <c r="AC50" s="4462"/>
      <c r="AD50" s="4462"/>
      <c r="AE50" s="4462"/>
      <c r="AF50" s="4462"/>
      <c r="AG50" s="4462"/>
      <c r="AH50" s="4462"/>
      <c r="AI50" s="4463"/>
      <c r="AJ50" s="908"/>
      <c r="AK50" s="902"/>
      <c r="AL50" s="902"/>
    </row>
    <row r="51" spans="1:38" ht="33.75" customHeight="1">
      <c r="A51" s="902"/>
      <c r="B51" s="901"/>
      <c r="C51" s="901"/>
      <c r="D51" s="901"/>
      <c r="E51" s="901"/>
      <c r="F51" s="901"/>
      <c r="G51" s="901"/>
      <c r="H51" s="901"/>
      <c r="I51" s="901"/>
      <c r="J51" s="901"/>
      <c r="K51" s="901"/>
      <c r="L51" s="901"/>
      <c r="M51" s="901"/>
      <c r="N51" s="901"/>
      <c r="O51" s="901"/>
      <c r="P51" s="901"/>
      <c r="Q51" s="901"/>
      <c r="R51" s="901"/>
      <c r="S51" s="901"/>
      <c r="T51" s="901"/>
      <c r="U51" s="901"/>
      <c r="V51" s="901"/>
      <c r="W51" s="901"/>
      <c r="X51" s="901"/>
      <c r="Y51" s="901"/>
      <c r="Z51" s="901"/>
      <c r="AA51" s="901"/>
      <c r="AB51" s="901"/>
      <c r="AC51" s="901"/>
      <c r="AD51" s="901"/>
      <c r="AE51" s="901"/>
      <c r="AF51" s="901"/>
      <c r="AG51" s="901"/>
      <c r="AH51" s="901"/>
      <c r="AI51" s="901"/>
      <c r="AJ51" s="901"/>
      <c r="AK51" s="902"/>
      <c r="AL51" s="902"/>
    </row>
  </sheetData>
  <sheetProtection sheet="1" formatCells="0" formatColumns="0" formatRows="0"/>
  <mergeCells count="165">
    <mergeCell ref="T28:U28"/>
    <mergeCell ref="V28:W28"/>
    <mergeCell ref="X28:Y28"/>
    <mergeCell ref="Z28:AA28"/>
    <mergeCell ref="AB28:AC28"/>
    <mergeCell ref="AD28:AE28"/>
    <mergeCell ref="A2:AI2"/>
    <mergeCell ref="H3:L3"/>
    <mergeCell ref="M3:Q3"/>
    <mergeCell ref="R3:V3"/>
    <mergeCell ref="W3:AA3"/>
    <mergeCell ref="AB3:AF3"/>
    <mergeCell ref="AG3:AI3"/>
    <mergeCell ref="A6:AI6"/>
    <mergeCell ref="A7:E7"/>
    <mergeCell ref="H7:L7"/>
    <mergeCell ref="M7:Q7"/>
    <mergeCell ref="R7:V7"/>
    <mergeCell ref="W7:AA7"/>
    <mergeCell ref="AB7:AF7"/>
    <mergeCell ref="AG7:AI7"/>
    <mergeCell ref="A4:B4"/>
    <mergeCell ref="C4:G4"/>
    <mergeCell ref="H4:O4"/>
    <mergeCell ref="P4:AI4"/>
    <mergeCell ref="H5:L5"/>
    <mergeCell ref="M5:Q5"/>
    <mergeCell ref="R5:V5"/>
    <mergeCell ref="W5:AA5"/>
    <mergeCell ref="AB5:AF5"/>
    <mergeCell ref="AG5:AI5"/>
    <mergeCell ref="A11:AI11"/>
    <mergeCell ref="A12:AI12"/>
    <mergeCell ref="B14:AI14"/>
    <mergeCell ref="A15:AI15"/>
    <mergeCell ref="A18:AI18"/>
    <mergeCell ref="A23:AI23"/>
    <mergeCell ref="B8:AI8"/>
    <mergeCell ref="A9:B9"/>
    <mergeCell ref="C9:G9"/>
    <mergeCell ref="T9:AI9"/>
    <mergeCell ref="H9:R9"/>
    <mergeCell ref="A13:AI13"/>
    <mergeCell ref="A10:N10"/>
    <mergeCell ref="B19:AC19"/>
    <mergeCell ref="A21:B21"/>
    <mergeCell ref="C21:G21"/>
    <mergeCell ref="K21:R21"/>
    <mergeCell ref="T21:AI21"/>
    <mergeCell ref="B22:AD22"/>
    <mergeCell ref="A20:AI20"/>
    <mergeCell ref="A17:AI17"/>
    <mergeCell ref="A16:AI16"/>
    <mergeCell ref="B24:AI24"/>
    <mergeCell ref="B25:AI25"/>
    <mergeCell ref="B26:AI26"/>
    <mergeCell ref="H27:K27"/>
    <mergeCell ref="L27:O27"/>
    <mergeCell ref="P27:S27"/>
    <mergeCell ref="T27:W27"/>
    <mergeCell ref="X27:AA27"/>
    <mergeCell ref="AB27:AE27"/>
    <mergeCell ref="AF27:AI27"/>
    <mergeCell ref="B28:G28"/>
    <mergeCell ref="A29:A34"/>
    <mergeCell ref="B29:G29"/>
    <mergeCell ref="H29:K29"/>
    <mergeCell ref="L29:O29"/>
    <mergeCell ref="P29:S29"/>
    <mergeCell ref="B32:G32"/>
    <mergeCell ref="H32:K32"/>
    <mergeCell ref="L32:O32"/>
    <mergeCell ref="P32:S32"/>
    <mergeCell ref="B31:G31"/>
    <mergeCell ref="H31:K31"/>
    <mergeCell ref="L31:O31"/>
    <mergeCell ref="P31:S31"/>
    <mergeCell ref="B34:G34"/>
    <mergeCell ref="H34:K34"/>
    <mergeCell ref="L34:O34"/>
    <mergeCell ref="P34:S34"/>
    <mergeCell ref="H28:I28"/>
    <mergeCell ref="J28:K28"/>
    <mergeCell ref="L28:M28"/>
    <mergeCell ref="N28:O28"/>
    <mergeCell ref="P28:Q28"/>
    <mergeCell ref="R28:S28"/>
    <mergeCell ref="T29:W29"/>
    <mergeCell ref="X29:AA29"/>
    <mergeCell ref="AB29:AE29"/>
    <mergeCell ref="B30:G30"/>
    <mergeCell ref="H30:K30"/>
    <mergeCell ref="L30:O30"/>
    <mergeCell ref="P30:S30"/>
    <mergeCell ref="T30:W30"/>
    <mergeCell ref="X30:AA30"/>
    <mergeCell ref="AB30:AE30"/>
    <mergeCell ref="T31:W31"/>
    <mergeCell ref="X31:AA31"/>
    <mergeCell ref="AB31:AE31"/>
    <mergeCell ref="T32:W32"/>
    <mergeCell ref="X32:AA32"/>
    <mergeCell ref="AB32:AE32"/>
    <mergeCell ref="B33:G33"/>
    <mergeCell ref="H33:K33"/>
    <mergeCell ref="L33:O33"/>
    <mergeCell ref="P33:S33"/>
    <mergeCell ref="T33:W33"/>
    <mergeCell ref="X33:AA33"/>
    <mergeCell ref="AB33:AE33"/>
    <mergeCell ref="T34:W34"/>
    <mergeCell ref="X34:AA34"/>
    <mergeCell ref="AB34:AE34"/>
    <mergeCell ref="A35:A38"/>
    <mergeCell ref="B35:G35"/>
    <mergeCell ref="H35:K35"/>
    <mergeCell ref="L35:O35"/>
    <mergeCell ref="P35:S35"/>
    <mergeCell ref="T35:W35"/>
    <mergeCell ref="X35:AA35"/>
    <mergeCell ref="AB35:AE35"/>
    <mergeCell ref="B36:G36"/>
    <mergeCell ref="H36:K36"/>
    <mergeCell ref="L36:O36"/>
    <mergeCell ref="P36:S36"/>
    <mergeCell ref="T36:W36"/>
    <mergeCell ref="X36:AA36"/>
    <mergeCell ref="AB36:AE36"/>
    <mergeCell ref="AB37:AE37"/>
    <mergeCell ref="B38:G38"/>
    <mergeCell ref="H38:K38"/>
    <mergeCell ref="L38:O38"/>
    <mergeCell ref="P38:S38"/>
    <mergeCell ref="T38:W38"/>
    <mergeCell ref="X38:AA38"/>
    <mergeCell ref="AB38:AE38"/>
    <mergeCell ref="B37:G37"/>
    <mergeCell ref="H37:K37"/>
    <mergeCell ref="L37:O37"/>
    <mergeCell ref="P37:S37"/>
    <mergeCell ref="T37:W37"/>
    <mergeCell ref="X37:AA37"/>
    <mergeCell ref="A39:AI39"/>
    <mergeCell ref="A40:AI40"/>
    <mergeCell ref="A41:AI46"/>
    <mergeCell ref="A47:A50"/>
    <mergeCell ref="H47:K47"/>
    <mergeCell ref="L47:O47"/>
    <mergeCell ref="P47:S47"/>
    <mergeCell ref="T47:W47"/>
    <mergeCell ref="X47:AA47"/>
    <mergeCell ref="AB47:AE47"/>
    <mergeCell ref="C49:D49"/>
    <mergeCell ref="E49:K49"/>
    <mergeCell ref="L49:O49"/>
    <mergeCell ref="P49:AI49"/>
    <mergeCell ref="C50:AI50"/>
    <mergeCell ref="AF47:AI47"/>
    <mergeCell ref="H48:K48"/>
    <mergeCell ref="L48:O48"/>
    <mergeCell ref="P48:S48"/>
    <mergeCell ref="T48:W48"/>
    <mergeCell ref="X48:AA48"/>
    <mergeCell ref="AB48:AE48"/>
    <mergeCell ref="AF48:AI48"/>
  </mergeCells>
  <phoneticPr fontId="22"/>
  <conditionalFormatting sqref="C9:G9 A8 A24:A26">
    <cfRule type="cellIs" dxfId="214" priority="38" stopIfTrue="1" operator="equal">
      <formula>""</formula>
    </cfRule>
  </conditionalFormatting>
  <conditionalFormatting sqref="A41:AI46">
    <cfRule type="cellIs" dxfId="213" priority="37" stopIfTrue="1" operator="equal">
      <formula>""</formula>
    </cfRule>
  </conditionalFormatting>
  <conditionalFormatting sqref="H29:K29">
    <cfRule type="cellIs" dxfId="212" priority="36" stopIfTrue="1" operator="equal">
      <formula>""</formula>
    </cfRule>
  </conditionalFormatting>
  <conditionalFormatting sqref="H30:K34">
    <cfRule type="cellIs" dxfId="211" priority="35" stopIfTrue="1" operator="equal">
      <formula>""</formula>
    </cfRule>
  </conditionalFormatting>
  <conditionalFormatting sqref="L29:AE34">
    <cfRule type="cellIs" dxfId="210" priority="34" stopIfTrue="1" operator="equal">
      <formula>""</formula>
    </cfRule>
  </conditionalFormatting>
  <conditionalFormatting sqref="H35:K35">
    <cfRule type="cellIs" dxfId="209" priority="33" stopIfTrue="1" operator="equal">
      <formula>""</formula>
    </cfRule>
  </conditionalFormatting>
  <conditionalFormatting sqref="L35:AE38">
    <cfRule type="cellIs" dxfId="208" priority="32" stopIfTrue="1" operator="equal">
      <formula>""</formula>
    </cfRule>
  </conditionalFormatting>
  <conditionalFormatting sqref="H36:K38">
    <cfRule type="cellIs" dxfId="207" priority="31" stopIfTrue="1" operator="equal">
      <formula>""</formula>
    </cfRule>
  </conditionalFormatting>
  <conditionalFormatting sqref="C47">
    <cfRule type="expression" dxfId="206" priority="30" stopIfTrue="1">
      <formula>($C$47="")*($E$47="")</formula>
    </cfRule>
  </conditionalFormatting>
  <conditionalFormatting sqref="E47">
    <cfRule type="expression" dxfId="205" priority="29" stopIfTrue="1">
      <formula>($C$47="")*($E$47="")</formula>
    </cfRule>
  </conditionalFormatting>
  <conditionalFormatting sqref="L47:O47">
    <cfRule type="cellIs" dxfId="204" priority="28" stopIfTrue="1" operator="equal">
      <formula>(COUNTIF($C$47,"○")&lt;1)</formula>
    </cfRule>
  </conditionalFormatting>
  <conditionalFormatting sqref="T47:W47">
    <cfRule type="cellIs" dxfId="203" priority="27" stopIfTrue="1" operator="equal">
      <formula>(COUNTIF($C$47,"○")&lt;1)</formula>
    </cfRule>
  </conditionalFormatting>
  <conditionalFormatting sqref="AB47:AE47">
    <cfRule type="cellIs" dxfId="202" priority="26" stopIfTrue="1" operator="equal">
      <formula>(COUNTIF($C$47,"○")&lt;1)</formula>
    </cfRule>
  </conditionalFormatting>
  <conditionalFormatting sqref="C48">
    <cfRule type="expression" dxfId="201" priority="25" stopIfTrue="1">
      <formula>($C$48="")*($E$48="")</formula>
    </cfRule>
  </conditionalFormatting>
  <conditionalFormatting sqref="E48">
    <cfRule type="expression" dxfId="200" priority="24" stopIfTrue="1">
      <formula>($C$48="")*($E$48="")</formula>
    </cfRule>
  </conditionalFormatting>
  <conditionalFormatting sqref="L48 T48 AB48 E49 P49 C50">
    <cfRule type="cellIs" dxfId="199" priority="23" stopIfTrue="1" operator="equal">
      <formula>(COUNTIF($C$48,"○")&lt;1)</formula>
    </cfRule>
  </conditionalFormatting>
  <conditionalFormatting sqref="E49:K49">
    <cfRule type="cellIs" dxfId="198" priority="20" stopIfTrue="1" operator="equal">
      <formula>(COUNTIF($C$47,"○")&lt;1)</formula>
    </cfRule>
  </conditionalFormatting>
  <conditionalFormatting sqref="P49:AI49">
    <cfRule type="cellIs" dxfId="197" priority="19" stopIfTrue="1" operator="equal">
      <formula>(COUNTIF($C$47,"○")&lt;1)</formula>
    </cfRule>
  </conditionalFormatting>
  <conditionalFormatting sqref="C50:AI50">
    <cfRule type="cellIs" dxfId="196" priority="18" stopIfTrue="1" operator="equal">
      <formula>(COUNTIF($C$47,"○")&lt;1)</formula>
    </cfRule>
  </conditionalFormatting>
  <conditionalFormatting sqref="A14">
    <cfRule type="cellIs" dxfId="195" priority="17" stopIfTrue="1" operator="equal">
      <formula>""</formula>
    </cfRule>
  </conditionalFormatting>
  <conditionalFormatting sqref="A19">
    <cfRule type="cellIs" dxfId="194" priority="6" stopIfTrue="1" operator="equal">
      <formula>""</formula>
    </cfRule>
  </conditionalFormatting>
  <conditionalFormatting sqref="C21:G21">
    <cfRule type="cellIs" dxfId="193" priority="5" stopIfTrue="1" operator="equal">
      <formula>""</formula>
    </cfRule>
  </conditionalFormatting>
  <conditionalFormatting sqref="T21:AH21">
    <cfRule type="containsBlanks" dxfId="192" priority="4">
      <formula>LEN(TRIM(T21))=0</formula>
    </cfRule>
  </conditionalFormatting>
  <conditionalFormatting sqref="H47:K47">
    <cfRule type="cellIs" dxfId="191" priority="3" operator="equal">
      <formula>(COUNTIF($C$47,"○")&lt;1)</formula>
    </cfRule>
  </conditionalFormatting>
  <conditionalFormatting sqref="C48 E48">
    <cfRule type="expression" dxfId="190" priority="2">
      <formula>AND($C$47="○",$C$48="",$E$48="")</formula>
    </cfRule>
  </conditionalFormatting>
  <dataValidations count="5">
    <dataValidation imeMode="off" allowBlank="1" showInputMessage="1" showErrorMessage="1" sqref="T9:AI10 T47:W48 AB47:AE48 L47:O48 J28 N28 R28 Z28 AB28 V28 H28 L28 P28 T28 X28 AD28 T21:AI21"/>
    <dataValidation imeMode="hiragana" allowBlank="1" showInputMessage="1" showErrorMessage="1" sqref="C50:AI50 A41:AI46 E49:H49 P49:AI49 C9:G9 C21:G21"/>
    <dataValidation type="list" allowBlank="1" showInputMessage="1" showErrorMessage="1" sqref="C47:C48 E47:E48 H29:AE38">
      <formula1>"○"</formula1>
    </dataValidation>
    <dataValidation type="list" allowBlank="1" showInputMessage="1" showErrorMessage="1" sqref="A8 A24:A26 A14 A19">
      <formula1>"✔"</formula1>
    </dataValidation>
    <dataValidation type="list" allowBlank="1" showInputMessage="1" showErrorMessage="1" sqref="H47:K47">
      <formula1>OFFSET(職歴年号,,,COUNTA(職歴年号))</formula1>
    </dataValidation>
  </dataValidations>
  <hyperlinks>
    <hyperlink ref="AK44" location="'様式10 '!B6" display="'様式10作成へ"/>
    <hyperlink ref="AK49" location="一覧表!M48" display="一覧表へ戻る"/>
    <hyperlink ref="AK46" location="様式13の1基!L28" display="様式13の1基 作成へ"/>
    <hyperlink ref="AK47" location="様式13の1実!L28" display="様式13の1実 作成へ"/>
  </hyperlinks>
  <printOptions horizontalCentered="1"/>
  <pageMargins left="0.6692913385826772" right="0.19685039370078741" top="0.19685039370078741" bottom="0.19685039370078741" header="0" footer="0"/>
  <pageSetup paperSize="9" scale="52" orientation="portrait" verticalDpi="300" r:id="rId1"/>
  <headerFooter scaleWithDoc="0" alignWithMargins="0"/>
  <colBreaks count="1" manualBreakCount="1">
    <brk id="38" max="1048575" man="1"/>
  </colBreaks>
  <ignoredErrors>
    <ignoredError sqref="T28 X28 AB28 P28" formula="1"/>
  </ignoredErrors>
  <legacyDrawing r:id="rId2"/>
  <extLst>
    <ext xmlns:x14="http://schemas.microsoft.com/office/spreadsheetml/2009/9/main" uri="{78C0D931-6437-407d-A8EE-F0AAD7539E65}">
      <x14:conditionalFormattings>
        <x14:conditionalFormatting xmlns:xm="http://schemas.microsoft.com/office/excel/2006/main">
          <x14:cfRule type="expression" priority="9" id="{F4F2A5E0-3EEF-4A6F-B9EB-71C4AA33F871}">
            <xm:f>OR(様式5基!$L$117="✔",様式5実!$L$117="✔")</xm:f>
            <x14:dxf>
              <fill>
                <patternFill>
                  <bgColor rgb="FF0000FF"/>
                </patternFill>
              </fill>
            </x14:dxf>
          </x14:cfRule>
          <xm:sqref>AK44</xm:sqref>
        </x14:conditionalFormatting>
        <x14:conditionalFormatting xmlns:xm="http://schemas.microsoft.com/office/excel/2006/main">
          <x14:cfRule type="expression" priority="8" id="{5C0040A9-CCB5-4D2C-A4ED-B6DB0670507F}">
            <xm:f>様式1!$E$20=""</xm:f>
            <x14:dxf>
              <fill>
                <patternFill>
                  <bgColor rgb="FF0000FF"/>
                </patternFill>
              </fill>
            </x14:dxf>
          </x14:cfRule>
          <xm:sqref>AK46</xm:sqref>
        </x14:conditionalFormatting>
        <x14:conditionalFormatting xmlns:xm="http://schemas.microsoft.com/office/excel/2006/main">
          <x14:cfRule type="expression" priority="7" id="{9E4D8858-F674-43DE-9B20-015171C2C591}">
            <xm:f>様式1!$E$21=""</xm:f>
            <x14:dxf>
              <fill>
                <patternFill>
                  <bgColor rgb="FF0000FF"/>
                </patternFill>
              </fill>
            </x14:dxf>
          </x14:cfRule>
          <xm:sqref>AK47</xm:sqref>
        </x14:conditionalFormatting>
        <x14:conditionalFormatting xmlns:xm="http://schemas.microsoft.com/office/excel/2006/main">
          <x14:cfRule type="expression" priority="1" id="{543DD962-9A05-4A5B-9B69-5F37DDD4E223}">
            <xm:f>様式1!$E$21&lt;&gt;""</xm:f>
            <x14:dxf>
              <font>
                <strike val="0"/>
                <color rgb="FFFF0000"/>
              </font>
            </x14:dxf>
          </x14:cfRule>
          <xm:sqref>A16:AI16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E60"/>
  <sheetViews>
    <sheetView workbookViewId="0"/>
  </sheetViews>
  <sheetFormatPr defaultColWidth="6.625" defaultRowHeight="15.95" customHeight="1"/>
  <cols>
    <col min="1" max="1" width="2.625" style="2051" customWidth="1"/>
    <col min="2" max="2" width="13.875" style="2051" bestFit="1" customWidth="1"/>
    <col min="3" max="3" width="28.875" style="2051" bestFit="1" customWidth="1"/>
    <col min="4" max="4" width="129.375" style="2051" bestFit="1" customWidth="1"/>
    <col min="5" max="16384" width="6.625" style="2051"/>
  </cols>
  <sheetData>
    <row r="1" spans="1:5" ht="18" customHeight="1">
      <c r="A1" s="2050" t="s">
        <v>1978</v>
      </c>
    </row>
    <row r="2" spans="1:5" ht="6.2" customHeight="1">
      <c r="A2" s="2052"/>
    </row>
    <row r="3" spans="1:5" ht="15.95" customHeight="1">
      <c r="A3" s="2052"/>
      <c r="B3" s="3065" t="s">
        <v>2052</v>
      </c>
      <c r="C3" s="3065"/>
      <c r="D3" s="2051" t="s">
        <v>2051</v>
      </c>
    </row>
    <row r="4" spans="1:5" ht="15.95" customHeight="1">
      <c r="A4" s="2052"/>
      <c r="B4" s="2092"/>
      <c r="D4" s="2051" t="s">
        <v>2067</v>
      </c>
    </row>
    <row r="5" spans="1:5" ht="15.95" customHeight="1">
      <c r="A5" s="2052"/>
      <c r="B5" s="2092"/>
      <c r="D5" s="2051" t="s">
        <v>2068</v>
      </c>
    </row>
    <row r="6" spans="1:5" ht="15.95" customHeight="1">
      <c r="A6" s="2052"/>
      <c r="B6" s="2092"/>
      <c r="D6" s="2051" t="s">
        <v>2070</v>
      </c>
    </row>
    <row r="7" spans="1:5" ht="15.95" customHeight="1">
      <c r="A7" s="2052"/>
      <c r="B7" s="2092"/>
      <c r="D7" s="2051" t="s">
        <v>2071</v>
      </c>
    </row>
    <row r="8" spans="1:5" ht="15.95" customHeight="1">
      <c r="A8" s="2052"/>
      <c r="B8" s="2092"/>
      <c r="D8" s="2099" t="s">
        <v>2072</v>
      </c>
      <c r="E8" s="2097"/>
    </row>
    <row r="9" spans="1:5" ht="15.95" customHeight="1">
      <c r="A9" s="2052"/>
      <c r="B9" s="2092"/>
      <c r="D9" s="2051" t="s">
        <v>2054</v>
      </c>
    </row>
    <row r="10" spans="1:5" ht="15.95" customHeight="1">
      <c r="A10" s="2052"/>
      <c r="B10" s="2092"/>
      <c r="D10" s="2051" t="s">
        <v>2091</v>
      </c>
    </row>
    <row r="11" spans="1:5" ht="15.95" customHeight="1">
      <c r="A11" s="2052"/>
      <c r="B11" s="2092"/>
      <c r="D11" s="2051" t="s">
        <v>2092</v>
      </c>
    </row>
    <row r="12" spans="1:5" ht="15.95" customHeight="1">
      <c r="A12" s="2052"/>
      <c r="D12" s="2051" t="s">
        <v>2075</v>
      </c>
    </row>
    <row r="13" spans="1:5" ht="15.95" customHeight="1">
      <c r="A13" s="2052"/>
      <c r="D13" s="2051" t="s">
        <v>2069</v>
      </c>
    </row>
    <row r="14" spans="1:5" ht="15.95" customHeight="1">
      <c r="A14" s="2052"/>
      <c r="D14" s="2051" t="s">
        <v>2076</v>
      </c>
    </row>
    <row r="15" spans="1:5" ht="15.95" customHeight="1">
      <c r="A15" s="2052"/>
      <c r="B15" s="3065" t="s">
        <v>2056</v>
      </c>
      <c r="C15" s="3065"/>
      <c r="D15" s="2051" t="s">
        <v>2059</v>
      </c>
    </row>
    <row r="16" spans="1:5" ht="15.95" customHeight="1">
      <c r="A16" s="2052"/>
      <c r="B16" s="2093"/>
      <c r="C16" s="2093"/>
      <c r="D16" s="2051" t="s">
        <v>2060</v>
      </c>
    </row>
    <row r="17" spans="1:4" ht="15.95" customHeight="1">
      <c r="A17" s="2052"/>
      <c r="B17" s="2093"/>
      <c r="C17" s="2093"/>
      <c r="D17" s="2051" t="s">
        <v>2061</v>
      </c>
    </row>
    <row r="18" spans="1:4" ht="15.95" customHeight="1">
      <c r="A18" s="2052"/>
      <c r="B18" s="2093"/>
      <c r="C18" s="2093"/>
      <c r="D18" s="2051" t="s">
        <v>2062</v>
      </c>
    </row>
    <row r="19" spans="1:4" ht="15.95" customHeight="1">
      <c r="A19" s="2052"/>
      <c r="B19" s="2093"/>
      <c r="C19" s="2093"/>
      <c r="D19" s="2051" t="s">
        <v>2063</v>
      </c>
    </row>
    <row r="20" spans="1:4" ht="15.95" customHeight="1">
      <c r="A20" s="2052"/>
      <c r="B20" s="2093"/>
      <c r="C20" s="2093"/>
      <c r="D20" s="2051" t="s">
        <v>2064</v>
      </c>
    </row>
    <row r="21" spans="1:4" ht="15.95" customHeight="1">
      <c r="A21" s="2052"/>
      <c r="B21" s="2093"/>
      <c r="C21" s="2093"/>
      <c r="D21" s="2051" t="s">
        <v>2065</v>
      </c>
    </row>
    <row r="22" spans="1:4" ht="15.95" customHeight="1" thickBot="1">
      <c r="A22" s="2052"/>
      <c r="B22" s="2093"/>
      <c r="C22" s="2098" t="s">
        <v>2066</v>
      </c>
    </row>
    <row r="23" spans="1:4" ht="15.95" customHeight="1" thickBot="1">
      <c r="B23" s="2053" t="s">
        <v>1979</v>
      </c>
      <c r="C23" s="2054" t="s">
        <v>1980</v>
      </c>
      <c r="D23" s="2055" t="s">
        <v>1981</v>
      </c>
    </row>
    <row r="24" spans="1:4" ht="15.95" customHeight="1">
      <c r="B24" s="3066" t="s">
        <v>2023</v>
      </c>
      <c r="C24" s="3063" t="s">
        <v>2024</v>
      </c>
      <c r="D24" s="2091" t="s">
        <v>2047</v>
      </c>
    </row>
    <row r="25" spans="1:4" ht="15.95" customHeight="1">
      <c r="B25" s="3067"/>
      <c r="C25" s="3062"/>
      <c r="D25" s="2072" t="s">
        <v>2048</v>
      </c>
    </row>
    <row r="26" spans="1:4" ht="15.95" customHeight="1">
      <c r="B26" s="3067"/>
      <c r="C26" s="3064"/>
      <c r="D26" s="2074" t="s">
        <v>2035</v>
      </c>
    </row>
    <row r="27" spans="1:4" ht="15.95" customHeight="1">
      <c r="B27" s="3067"/>
      <c r="C27" s="2109" t="s">
        <v>2081</v>
      </c>
      <c r="D27" s="2056" t="s">
        <v>2082</v>
      </c>
    </row>
    <row r="28" spans="1:4" ht="15.95" customHeight="1">
      <c r="B28" s="3067"/>
      <c r="C28" s="2109" t="s">
        <v>2093</v>
      </c>
      <c r="D28" s="2056" t="s">
        <v>2094</v>
      </c>
    </row>
    <row r="29" spans="1:4" ht="15.95" customHeight="1">
      <c r="B29" s="3067"/>
      <c r="C29" s="3061" t="s">
        <v>2036</v>
      </c>
      <c r="D29" s="2072" t="s">
        <v>2037</v>
      </c>
    </row>
    <row r="30" spans="1:4" ht="15.95" customHeight="1">
      <c r="B30" s="3067"/>
      <c r="C30" s="3062"/>
      <c r="D30" s="2072" t="s">
        <v>2041</v>
      </c>
    </row>
    <row r="31" spans="1:4" ht="15.95" customHeight="1">
      <c r="B31" s="3067"/>
      <c r="C31" s="3062"/>
      <c r="D31" s="2072" t="s">
        <v>2038</v>
      </c>
    </row>
    <row r="32" spans="1:4" ht="15.95" customHeight="1">
      <c r="B32" s="3067"/>
      <c r="C32" s="3062"/>
      <c r="D32" s="2072" t="s">
        <v>2083</v>
      </c>
    </row>
    <row r="33" spans="2:4" ht="15.95" customHeight="1">
      <c r="B33" s="3067"/>
      <c r="C33" s="2087" t="s">
        <v>2026</v>
      </c>
      <c r="D33" s="2073" t="s">
        <v>2032</v>
      </c>
    </row>
    <row r="34" spans="2:4" ht="15.95" customHeight="1">
      <c r="B34" s="3067"/>
      <c r="C34" s="2086" t="s">
        <v>2039</v>
      </c>
      <c r="D34" s="2074" t="s">
        <v>2040</v>
      </c>
    </row>
    <row r="35" spans="2:4" ht="15.95" customHeight="1">
      <c r="B35" s="3067"/>
      <c r="C35" s="2087" t="s">
        <v>2050</v>
      </c>
      <c r="D35" s="2073" t="s">
        <v>2058</v>
      </c>
    </row>
    <row r="36" spans="2:4" ht="15.95" customHeight="1">
      <c r="B36" s="3067"/>
      <c r="C36" s="2086"/>
      <c r="D36" s="2074" t="s">
        <v>2057</v>
      </c>
    </row>
    <row r="37" spans="2:4" ht="15.95" customHeight="1">
      <c r="B37" s="3067"/>
      <c r="C37" s="2108" t="s">
        <v>2084</v>
      </c>
      <c r="D37" s="2073" t="s">
        <v>2088</v>
      </c>
    </row>
    <row r="38" spans="2:4" ht="15.95" customHeight="1">
      <c r="B38" s="3067"/>
      <c r="C38" s="2108"/>
      <c r="D38" s="2074" t="s">
        <v>2085</v>
      </c>
    </row>
    <row r="39" spans="2:4" ht="15.95" customHeight="1">
      <c r="B39" s="3067"/>
      <c r="C39" s="2087" t="s">
        <v>2049</v>
      </c>
      <c r="D39" s="2073" t="s">
        <v>2087</v>
      </c>
    </row>
    <row r="40" spans="2:4" ht="15.95" customHeight="1">
      <c r="B40" s="3067"/>
      <c r="C40" s="2086"/>
      <c r="D40" s="2074" t="s">
        <v>2086</v>
      </c>
    </row>
    <row r="41" spans="2:4" ht="15.95" customHeight="1">
      <c r="B41" s="3067"/>
      <c r="C41" s="2057" t="s">
        <v>2089</v>
      </c>
      <c r="D41" s="2056" t="s">
        <v>2090</v>
      </c>
    </row>
    <row r="42" spans="2:4" ht="15.95" customHeight="1">
      <c r="B42" s="3067"/>
      <c r="C42" s="2061" t="s">
        <v>2044</v>
      </c>
      <c r="D42" s="2072" t="s">
        <v>2074</v>
      </c>
    </row>
    <row r="43" spans="2:4" ht="15.95" customHeight="1">
      <c r="B43" s="3067"/>
      <c r="C43" s="2087" t="s">
        <v>2027</v>
      </c>
      <c r="D43" s="2073" t="s">
        <v>2028</v>
      </c>
    </row>
    <row r="44" spans="2:4" ht="15.95" customHeight="1" thickBot="1">
      <c r="B44" s="3068"/>
      <c r="C44" s="2086"/>
      <c r="D44" s="2074" t="s">
        <v>2042</v>
      </c>
    </row>
    <row r="45" spans="2:4" ht="15.95" customHeight="1">
      <c r="B45" s="3066" t="s">
        <v>2010</v>
      </c>
      <c r="C45" s="3063" t="s">
        <v>2011</v>
      </c>
      <c r="D45" s="2071" t="s">
        <v>2012</v>
      </c>
    </row>
    <row r="46" spans="2:4" ht="15.95" customHeight="1" thickBot="1">
      <c r="B46" s="3067"/>
      <c r="C46" s="3062"/>
      <c r="D46" s="2056" t="s">
        <v>2073</v>
      </c>
    </row>
    <row r="47" spans="2:4" ht="32.1" customHeight="1">
      <c r="B47" s="3066" t="s">
        <v>1982</v>
      </c>
      <c r="C47" s="3063" t="s">
        <v>1983</v>
      </c>
      <c r="D47" s="2064" t="s">
        <v>1984</v>
      </c>
    </row>
    <row r="48" spans="2:4" ht="15.95" customHeight="1">
      <c r="B48" s="3067"/>
      <c r="C48" s="3062"/>
      <c r="D48" s="2065" t="s">
        <v>1994</v>
      </c>
    </row>
    <row r="49" spans="2:4" ht="15.95" customHeight="1">
      <c r="B49" s="3067"/>
      <c r="C49" s="3062"/>
      <c r="D49" s="2065" t="s">
        <v>1993</v>
      </c>
    </row>
    <row r="50" spans="2:4" ht="15.95" customHeight="1">
      <c r="B50" s="3067"/>
      <c r="C50" s="3064"/>
      <c r="D50" s="2065" t="s">
        <v>1999</v>
      </c>
    </row>
    <row r="51" spans="2:4" ht="15.95" customHeight="1">
      <c r="B51" s="3067"/>
      <c r="C51" s="2063" t="s">
        <v>1985</v>
      </c>
      <c r="D51" s="2065" t="s">
        <v>1986</v>
      </c>
    </row>
    <row r="52" spans="2:4" ht="15.95" customHeight="1">
      <c r="B52" s="3067"/>
      <c r="C52" s="2057" t="s">
        <v>1992</v>
      </c>
      <c r="D52" s="2066" t="s">
        <v>2002</v>
      </c>
    </row>
    <row r="53" spans="2:4" ht="15.95" customHeight="1">
      <c r="B53" s="3067"/>
      <c r="C53" s="2057" t="s">
        <v>1987</v>
      </c>
      <c r="D53" s="2067" t="s">
        <v>1996</v>
      </c>
    </row>
    <row r="54" spans="2:4" ht="15.95" customHeight="1">
      <c r="B54" s="3067"/>
      <c r="C54" s="2061" t="s">
        <v>1995</v>
      </c>
      <c r="D54" s="2068" t="s">
        <v>1997</v>
      </c>
    </row>
    <row r="55" spans="2:4" ht="15.95" customHeight="1">
      <c r="B55" s="3067"/>
      <c r="C55" s="2057" t="s">
        <v>2008</v>
      </c>
      <c r="D55" s="3069" t="s">
        <v>2009</v>
      </c>
    </row>
    <row r="56" spans="2:4" ht="15.95" customHeight="1">
      <c r="B56" s="3067"/>
      <c r="C56" s="2057" t="s">
        <v>2007</v>
      </c>
      <c r="D56" s="3070"/>
    </row>
    <row r="57" spans="2:4" ht="32.1" customHeight="1">
      <c r="B57" s="3067"/>
      <c r="C57" s="2057" t="s">
        <v>1990</v>
      </c>
      <c r="D57" s="2062" t="s">
        <v>2005</v>
      </c>
    </row>
    <row r="58" spans="2:4" ht="32.1" customHeight="1">
      <c r="B58" s="3067"/>
      <c r="C58" s="2057" t="s">
        <v>1991</v>
      </c>
      <c r="D58" s="2062" t="s">
        <v>2006</v>
      </c>
    </row>
    <row r="59" spans="2:4" ht="15.95" customHeight="1">
      <c r="B59" s="3067"/>
      <c r="C59" s="2063" t="s">
        <v>2001</v>
      </c>
      <c r="D59" s="2056" t="s">
        <v>2004</v>
      </c>
    </row>
    <row r="60" spans="2:4" ht="15.95" customHeight="1" thickBot="1">
      <c r="B60" s="3068"/>
      <c r="C60" s="2069" t="s">
        <v>2000</v>
      </c>
      <c r="D60" s="2070" t="s">
        <v>2003</v>
      </c>
    </row>
  </sheetData>
  <sheetProtection algorithmName="SHA-512" hashValue="TndNJQTjAvNGmWbSq4qM3WX9oHVnt77oP6WY/4q+c7OsDeLqcKGdQa/kOBEt+LPXxoC4i+mZHw2wDN4fOdaUqw==" saltValue="A3asaUjJF9VX5Zhilo54Qw==" spinCount="100000" sheet="1" objects="1" scenarios="1"/>
  <mergeCells count="10">
    <mergeCell ref="D55:D56"/>
    <mergeCell ref="B47:B60"/>
    <mergeCell ref="C47:C50"/>
    <mergeCell ref="B45:B46"/>
    <mergeCell ref="C45:C46"/>
    <mergeCell ref="C29:C32"/>
    <mergeCell ref="C24:C26"/>
    <mergeCell ref="B3:C3"/>
    <mergeCell ref="B15:C15"/>
    <mergeCell ref="B24:B44"/>
  </mergeCells>
  <phoneticPr fontId="22"/>
  <pageMargins left="0.51181102362204722" right="0.11811023622047245" top="0.35433070866141736" bottom="0.15748031496062992" header="0.31496062992125984" footer="0.31496062992125984"/>
  <pageSetup paperSize="9" scale="80" orientation="landscape" r:id="rId1"/>
  <headerFooter>
    <oddHeader>&amp;R&amp;"HGｺﾞｼｯｸM,ﾒﾃﾞｨｳﾑ 太字"&amp;12【通常コース】</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8" tint="0.39997558519241921"/>
  </sheetPr>
  <dimension ref="A1:S75"/>
  <sheetViews>
    <sheetView zoomScale="75" zoomScaleNormal="75" zoomScaleSheetLayoutView="80" zoomScalePageLayoutView="75" workbookViewId="0">
      <selection activeCell="B6" sqref="B6:C7"/>
    </sheetView>
  </sheetViews>
  <sheetFormatPr defaultColWidth="9" defaultRowHeight="39.950000000000003" customHeight="1"/>
  <cols>
    <col min="1" max="1" width="4.25" style="309" customWidth="1"/>
    <col min="2" max="2" width="13" style="309" customWidth="1"/>
    <col min="3" max="3" width="20.875" style="309" customWidth="1"/>
    <col min="4" max="4" width="13.375" style="309" customWidth="1"/>
    <col min="5" max="13" width="6.125" style="309" customWidth="1"/>
    <col min="14" max="14" width="6.375" style="309" customWidth="1"/>
    <col min="15" max="15" width="50.875" style="309" customWidth="1"/>
    <col min="16" max="16" width="4.25" style="309" customWidth="1"/>
    <col min="17" max="17" width="9" style="309"/>
    <col min="18" max="18" width="15.625" style="309" customWidth="1"/>
    <col min="19" max="19" width="5.625" style="309" customWidth="1"/>
    <col min="20" max="16384" width="9" style="309"/>
  </cols>
  <sheetData>
    <row r="1" spans="1:19" ht="24.2" customHeight="1">
      <c r="A1" s="4"/>
      <c r="B1" s="4"/>
      <c r="C1" s="1009" t="s">
        <v>1265</v>
      </c>
      <c r="D1" s="4"/>
      <c r="E1" s="4"/>
      <c r="F1" s="4"/>
      <c r="G1" s="4"/>
      <c r="H1" s="4"/>
      <c r="I1" s="4"/>
      <c r="J1" s="4"/>
      <c r="K1" s="4"/>
      <c r="L1" s="4"/>
      <c r="M1" s="4"/>
      <c r="N1" s="4"/>
      <c r="O1" s="1035" t="s">
        <v>1202</v>
      </c>
      <c r="P1" s="924"/>
      <c r="Q1" s="924"/>
      <c r="R1" s="924"/>
      <c r="S1" s="924"/>
    </row>
    <row r="2" spans="1:19" ht="48" customHeight="1">
      <c r="A2" s="4544" t="s">
        <v>331</v>
      </c>
      <c r="B2" s="4544"/>
      <c r="C2" s="4544"/>
      <c r="D2" s="4544"/>
      <c r="E2" s="4544"/>
      <c r="F2" s="4544"/>
      <c r="G2" s="4544"/>
      <c r="H2" s="4544"/>
      <c r="I2" s="4544"/>
      <c r="J2" s="4544"/>
      <c r="K2" s="4544"/>
      <c r="L2" s="4544"/>
      <c r="M2" s="4544"/>
      <c r="N2" s="4544"/>
      <c r="O2" s="4544"/>
      <c r="P2" s="924"/>
      <c r="Q2" s="924"/>
      <c r="R2" s="924"/>
      <c r="S2" s="924"/>
    </row>
    <row r="3" spans="1:19" ht="26.25" customHeight="1">
      <c r="A3" s="1150"/>
      <c r="B3" s="4545" t="s">
        <v>219</v>
      </c>
      <c r="C3" s="4545"/>
      <c r="D3" s="4546" t="str">
        <f>実施機関名</f>
        <v/>
      </c>
      <c r="E3" s="4546"/>
      <c r="F3" s="4546"/>
      <c r="G3" s="4546"/>
      <c r="H3" s="4546"/>
      <c r="I3" s="4546"/>
      <c r="J3" s="4546"/>
      <c r="K3" s="4545" t="s">
        <v>268</v>
      </c>
      <c r="L3" s="4545"/>
      <c r="M3" s="4545"/>
      <c r="N3" s="4545"/>
      <c r="O3" s="1209" t="str">
        <f>訓練科名</f>
        <v/>
      </c>
      <c r="P3" s="924"/>
      <c r="Q3" s="924"/>
      <c r="R3" s="924"/>
      <c r="S3" s="924"/>
    </row>
    <row r="4" spans="1:19" ht="15.75" customHeight="1">
      <c r="A4" s="4"/>
      <c r="B4" s="4"/>
      <c r="C4" s="1036" t="s">
        <v>1298</v>
      </c>
      <c r="D4" s="4"/>
      <c r="E4" s="4"/>
      <c r="F4" s="4"/>
      <c r="G4" s="4"/>
      <c r="H4" s="4"/>
      <c r="I4" s="4"/>
      <c r="J4" s="4"/>
      <c r="K4" s="4"/>
      <c r="L4" s="4"/>
      <c r="M4" s="4"/>
      <c r="N4" s="4"/>
      <c r="O4" s="4"/>
      <c r="P4" s="924"/>
      <c r="Q4" s="924"/>
      <c r="R4" s="924"/>
      <c r="S4" s="924"/>
    </row>
    <row r="5" spans="1:19" ht="24.95" customHeight="1">
      <c r="A5" s="1037" t="s">
        <v>332</v>
      </c>
      <c r="B5" s="4547" t="s">
        <v>333</v>
      </c>
      <c r="C5" s="4548"/>
      <c r="D5" s="4547" t="s">
        <v>843</v>
      </c>
      <c r="E5" s="4549"/>
      <c r="F5" s="4549"/>
      <c r="G5" s="4549"/>
      <c r="H5" s="4549"/>
      <c r="I5" s="4549"/>
      <c r="J5" s="4549"/>
      <c r="K5" s="4549"/>
      <c r="L5" s="4549"/>
      <c r="M5" s="4548"/>
      <c r="N5" s="4547" t="s">
        <v>334</v>
      </c>
      <c r="O5" s="4548"/>
      <c r="P5" s="924"/>
      <c r="Q5" s="924"/>
      <c r="R5" s="924"/>
      <c r="S5" s="924"/>
    </row>
    <row r="6" spans="1:19" ht="54.95" customHeight="1">
      <c r="A6" s="4561">
        <v>1</v>
      </c>
      <c r="B6" s="4564"/>
      <c r="C6" s="4565"/>
      <c r="D6" s="4564"/>
      <c r="E6" s="4568"/>
      <c r="F6" s="4568"/>
      <c r="G6" s="4568"/>
      <c r="H6" s="4568"/>
      <c r="I6" s="4568"/>
      <c r="J6" s="4568"/>
      <c r="K6" s="4568"/>
      <c r="L6" s="4568"/>
      <c r="M6" s="4565"/>
      <c r="N6" s="4564"/>
      <c r="O6" s="4565"/>
      <c r="P6" s="924"/>
      <c r="Q6" s="924"/>
      <c r="R6" s="924"/>
      <c r="S6" s="924"/>
    </row>
    <row r="7" spans="1:19" ht="24.95" customHeight="1">
      <c r="A7" s="4562"/>
      <c r="B7" s="4566"/>
      <c r="C7" s="4567"/>
      <c r="D7" s="1038" t="s">
        <v>844</v>
      </c>
      <c r="E7" s="4569"/>
      <c r="F7" s="4570"/>
      <c r="G7" s="4570"/>
      <c r="H7" s="4570"/>
      <c r="I7" s="4571" t="s">
        <v>845</v>
      </c>
      <c r="J7" s="4572"/>
      <c r="K7" s="4569"/>
      <c r="L7" s="4570"/>
      <c r="M7" s="4573"/>
      <c r="N7" s="4566"/>
      <c r="O7" s="4567"/>
      <c r="P7" s="924"/>
      <c r="Q7" s="924"/>
      <c r="R7" s="924"/>
      <c r="S7" s="924"/>
    </row>
    <row r="8" spans="1:19" s="4" customFormat="1" ht="24.95" customHeight="1">
      <c r="A8" s="4562"/>
      <c r="B8" s="4547" t="s">
        <v>846</v>
      </c>
      <c r="C8" s="4548"/>
      <c r="D8" s="4547" t="s">
        <v>847</v>
      </c>
      <c r="E8" s="4549"/>
      <c r="F8" s="4549"/>
      <c r="G8" s="4549"/>
      <c r="H8" s="4549"/>
      <c r="I8" s="4549"/>
      <c r="J8" s="4549"/>
      <c r="K8" s="4549"/>
      <c r="L8" s="4549"/>
      <c r="M8" s="4548"/>
      <c r="N8" s="4547" t="s">
        <v>246</v>
      </c>
      <c r="O8" s="4548"/>
      <c r="P8" s="924"/>
      <c r="Q8" s="924"/>
      <c r="R8" s="924"/>
      <c r="S8" s="924"/>
    </row>
    <row r="9" spans="1:19" ht="35.1" customHeight="1">
      <c r="A9" s="4562"/>
      <c r="B9" s="1039" t="s">
        <v>848</v>
      </c>
      <c r="C9" s="560"/>
      <c r="D9" s="1040" t="s">
        <v>336</v>
      </c>
      <c r="E9" s="4550" t="s">
        <v>337</v>
      </c>
      <c r="F9" s="4551"/>
      <c r="G9" s="4551"/>
      <c r="H9" s="4551"/>
      <c r="I9" s="1156"/>
      <c r="J9" s="4552" t="s">
        <v>849</v>
      </c>
      <c r="K9" s="4552"/>
      <c r="L9" s="4552"/>
      <c r="M9" s="4553"/>
      <c r="N9" s="4554"/>
      <c r="O9" s="4556" t="s">
        <v>2080</v>
      </c>
      <c r="P9" s="924"/>
      <c r="Q9" s="924"/>
      <c r="R9" s="924"/>
      <c r="S9" s="924"/>
    </row>
    <row r="10" spans="1:19" ht="35.1" customHeight="1">
      <c r="A10" s="4562"/>
      <c r="B10" s="1039" t="s">
        <v>850</v>
      </c>
      <c r="C10" s="560"/>
      <c r="D10" s="1041" t="s">
        <v>189</v>
      </c>
      <c r="E10" s="4558"/>
      <c r="F10" s="4559"/>
      <c r="G10" s="4559"/>
      <c r="H10" s="4559"/>
      <c r="I10" s="1153" t="s">
        <v>55</v>
      </c>
      <c r="J10" s="4559"/>
      <c r="K10" s="4559"/>
      <c r="L10" s="4559"/>
      <c r="M10" s="4560"/>
      <c r="N10" s="4555"/>
      <c r="O10" s="4557"/>
      <c r="P10" s="924"/>
      <c r="Q10" s="924"/>
      <c r="R10" s="924"/>
      <c r="S10" s="924"/>
    </row>
    <row r="11" spans="1:19" ht="35.1" customHeight="1">
      <c r="A11" s="4562"/>
      <c r="B11" s="1039" t="s">
        <v>851</v>
      </c>
      <c r="C11" s="560"/>
      <c r="D11" s="1041" t="s">
        <v>226</v>
      </c>
      <c r="E11" s="561"/>
      <c r="F11" s="1153" t="s">
        <v>227</v>
      </c>
      <c r="G11" s="561"/>
      <c r="H11" s="1153" t="s">
        <v>203</v>
      </c>
      <c r="I11" s="1153" t="s">
        <v>852</v>
      </c>
      <c r="J11" s="561"/>
      <c r="K11" s="1153" t="s">
        <v>227</v>
      </c>
      <c r="L11" s="561"/>
      <c r="M11" s="1042" t="s">
        <v>203</v>
      </c>
      <c r="N11" s="4554"/>
      <c r="O11" s="4556" t="s">
        <v>857</v>
      </c>
      <c r="P11" s="924"/>
      <c r="Q11" s="924"/>
      <c r="R11" s="924"/>
      <c r="S11" s="924"/>
    </row>
    <row r="12" spans="1:19" ht="35.1" customHeight="1" thickBot="1">
      <c r="A12" s="4563"/>
      <c r="B12" s="4576"/>
      <c r="C12" s="4577"/>
      <c r="D12" s="1043" t="s">
        <v>853</v>
      </c>
      <c r="E12" s="4578"/>
      <c r="F12" s="4579"/>
      <c r="G12" s="1044" t="s">
        <v>59</v>
      </c>
      <c r="H12" s="1044"/>
      <c r="I12" s="1044"/>
      <c r="J12" s="1044"/>
      <c r="K12" s="1044"/>
      <c r="L12" s="1044"/>
      <c r="M12" s="1045"/>
      <c r="N12" s="4574"/>
      <c r="O12" s="4575"/>
      <c r="P12" s="924"/>
      <c r="Q12" s="924"/>
      <c r="R12" s="924"/>
      <c r="S12" s="924"/>
    </row>
    <row r="13" spans="1:19" ht="24.95" customHeight="1">
      <c r="A13" s="4562">
        <v>2</v>
      </c>
      <c r="B13" s="4580" t="s">
        <v>333</v>
      </c>
      <c r="C13" s="4581"/>
      <c r="D13" s="4580" t="s">
        <v>843</v>
      </c>
      <c r="E13" s="4582"/>
      <c r="F13" s="4582"/>
      <c r="G13" s="4582"/>
      <c r="H13" s="4582"/>
      <c r="I13" s="4582"/>
      <c r="J13" s="4582"/>
      <c r="K13" s="4582"/>
      <c r="L13" s="4582"/>
      <c r="M13" s="4581"/>
      <c r="N13" s="4580" t="s">
        <v>334</v>
      </c>
      <c r="O13" s="4581"/>
      <c r="P13" s="924"/>
      <c r="Q13" s="924"/>
      <c r="R13" s="924"/>
      <c r="S13" s="924"/>
    </row>
    <row r="14" spans="1:19" ht="54.95" customHeight="1">
      <c r="A14" s="4562"/>
      <c r="B14" s="4564"/>
      <c r="C14" s="4565"/>
      <c r="D14" s="4564"/>
      <c r="E14" s="4568"/>
      <c r="F14" s="4568"/>
      <c r="G14" s="4568"/>
      <c r="H14" s="4568"/>
      <c r="I14" s="4568"/>
      <c r="J14" s="4568"/>
      <c r="K14" s="4568"/>
      <c r="L14" s="4568"/>
      <c r="M14" s="4565"/>
      <c r="N14" s="4564"/>
      <c r="O14" s="4565"/>
      <c r="P14" s="924"/>
      <c r="Q14" s="924"/>
      <c r="R14" s="924"/>
      <c r="S14" s="924"/>
    </row>
    <row r="15" spans="1:19" ht="24.95" customHeight="1">
      <c r="A15" s="4562"/>
      <c r="B15" s="4566"/>
      <c r="C15" s="4567"/>
      <c r="D15" s="1038" t="s">
        <v>854</v>
      </c>
      <c r="E15" s="4569"/>
      <c r="F15" s="4570"/>
      <c r="G15" s="4570"/>
      <c r="H15" s="4570"/>
      <c r="I15" s="4571" t="s">
        <v>845</v>
      </c>
      <c r="J15" s="4572"/>
      <c r="K15" s="4569"/>
      <c r="L15" s="4570"/>
      <c r="M15" s="4573"/>
      <c r="N15" s="4566"/>
      <c r="O15" s="4567"/>
      <c r="P15" s="924"/>
      <c r="Q15" s="924"/>
      <c r="R15" s="924"/>
      <c r="S15" s="924"/>
    </row>
    <row r="16" spans="1:19" ht="24.95" customHeight="1">
      <c r="A16" s="4562"/>
      <c r="B16" s="4547" t="s">
        <v>846</v>
      </c>
      <c r="C16" s="4548"/>
      <c r="D16" s="4547" t="s">
        <v>847</v>
      </c>
      <c r="E16" s="4549"/>
      <c r="F16" s="4549"/>
      <c r="G16" s="4549"/>
      <c r="H16" s="4549"/>
      <c r="I16" s="4549"/>
      <c r="J16" s="4549"/>
      <c r="K16" s="4549"/>
      <c r="L16" s="4549"/>
      <c r="M16" s="4548"/>
      <c r="N16" s="4547" t="s">
        <v>246</v>
      </c>
      <c r="O16" s="4548"/>
      <c r="P16" s="924"/>
      <c r="Q16" s="924"/>
      <c r="R16" s="924"/>
      <c r="S16" s="924"/>
    </row>
    <row r="17" spans="1:19" ht="35.1" customHeight="1">
      <c r="A17" s="4562"/>
      <c r="B17" s="1039" t="s">
        <v>848</v>
      </c>
      <c r="C17" s="560"/>
      <c r="D17" s="1040" t="s">
        <v>336</v>
      </c>
      <c r="E17" s="4550" t="s">
        <v>337</v>
      </c>
      <c r="F17" s="4551"/>
      <c r="G17" s="4551"/>
      <c r="H17" s="4551"/>
      <c r="I17" s="1156"/>
      <c r="J17" s="4552" t="s">
        <v>849</v>
      </c>
      <c r="K17" s="4552"/>
      <c r="L17" s="4552"/>
      <c r="M17" s="4553"/>
      <c r="N17" s="4554"/>
      <c r="O17" s="4556" t="s">
        <v>2080</v>
      </c>
      <c r="P17" s="924"/>
      <c r="Q17" s="924"/>
      <c r="R17" s="924"/>
      <c r="S17" s="924"/>
    </row>
    <row r="18" spans="1:19" ht="35.1" customHeight="1">
      <c r="A18" s="4562"/>
      <c r="B18" s="1039" t="s">
        <v>850</v>
      </c>
      <c r="C18" s="560"/>
      <c r="D18" s="1041" t="s">
        <v>189</v>
      </c>
      <c r="E18" s="4558"/>
      <c r="F18" s="4559"/>
      <c r="G18" s="4559"/>
      <c r="H18" s="4559"/>
      <c r="I18" s="1153" t="s">
        <v>855</v>
      </c>
      <c r="J18" s="4559"/>
      <c r="K18" s="4559"/>
      <c r="L18" s="4559"/>
      <c r="M18" s="4560"/>
      <c r="N18" s="4555"/>
      <c r="O18" s="4557"/>
      <c r="P18" s="924"/>
      <c r="Q18" s="924"/>
      <c r="R18" s="924"/>
      <c r="S18" s="924"/>
    </row>
    <row r="19" spans="1:19" ht="35.1" customHeight="1">
      <c r="A19" s="4562"/>
      <c r="B19" s="1039" t="s">
        <v>851</v>
      </c>
      <c r="C19" s="560"/>
      <c r="D19" s="1041" t="s">
        <v>226</v>
      </c>
      <c r="E19" s="561"/>
      <c r="F19" s="1153" t="s">
        <v>227</v>
      </c>
      <c r="G19" s="561"/>
      <c r="H19" s="1153" t="s">
        <v>203</v>
      </c>
      <c r="I19" s="1153" t="s">
        <v>856</v>
      </c>
      <c r="J19" s="561"/>
      <c r="K19" s="1153" t="s">
        <v>227</v>
      </c>
      <c r="L19" s="561"/>
      <c r="M19" s="1042" t="s">
        <v>203</v>
      </c>
      <c r="N19" s="4554"/>
      <c r="O19" s="4556" t="s">
        <v>857</v>
      </c>
      <c r="P19" s="924"/>
      <c r="Q19" s="924"/>
      <c r="R19" s="924"/>
      <c r="S19" s="924"/>
    </row>
    <row r="20" spans="1:19" ht="35.1" customHeight="1" thickBot="1">
      <c r="A20" s="4562"/>
      <c r="B20" s="4585"/>
      <c r="C20" s="4586"/>
      <c r="D20" s="1046" t="s">
        <v>853</v>
      </c>
      <c r="E20" s="4587"/>
      <c r="F20" s="4588"/>
      <c r="G20" s="1047" t="s">
        <v>59</v>
      </c>
      <c r="H20" s="1047"/>
      <c r="I20" s="1047"/>
      <c r="J20" s="1047"/>
      <c r="K20" s="1047"/>
      <c r="L20" s="1047"/>
      <c r="M20" s="1048"/>
      <c r="N20" s="4583"/>
      <c r="O20" s="4584"/>
      <c r="P20" s="924"/>
      <c r="Q20" s="924"/>
      <c r="R20" s="924"/>
      <c r="S20" s="924"/>
    </row>
    <row r="21" spans="1:19" ht="24.95" customHeight="1">
      <c r="A21" s="4589">
        <v>3</v>
      </c>
      <c r="B21" s="4590" t="s">
        <v>333</v>
      </c>
      <c r="C21" s="4591"/>
      <c r="D21" s="4590" t="s">
        <v>843</v>
      </c>
      <c r="E21" s="4592"/>
      <c r="F21" s="4592"/>
      <c r="G21" s="4592"/>
      <c r="H21" s="4592"/>
      <c r="I21" s="4592"/>
      <c r="J21" s="4592"/>
      <c r="K21" s="4592"/>
      <c r="L21" s="4592"/>
      <c r="M21" s="4591"/>
      <c r="N21" s="4590" t="s">
        <v>334</v>
      </c>
      <c r="O21" s="4591"/>
      <c r="P21" s="924"/>
      <c r="Q21" s="924"/>
      <c r="R21" s="924"/>
      <c r="S21" s="924"/>
    </row>
    <row r="22" spans="1:19" ht="54.95" customHeight="1">
      <c r="A22" s="4562"/>
      <c r="B22" s="4564"/>
      <c r="C22" s="4565"/>
      <c r="D22" s="4564"/>
      <c r="E22" s="4568"/>
      <c r="F22" s="4568"/>
      <c r="G22" s="4568"/>
      <c r="H22" s="4568"/>
      <c r="I22" s="4568"/>
      <c r="J22" s="4568"/>
      <c r="K22" s="4568"/>
      <c r="L22" s="4568"/>
      <c r="M22" s="4565"/>
      <c r="N22" s="4564"/>
      <c r="O22" s="4565"/>
      <c r="P22" s="924"/>
      <c r="Q22" s="924"/>
      <c r="R22" s="924"/>
      <c r="S22" s="924"/>
    </row>
    <row r="23" spans="1:19" ht="24.95" customHeight="1">
      <c r="A23" s="4562"/>
      <c r="B23" s="4566"/>
      <c r="C23" s="4567"/>
      <c r="D23" s="1038" t="s">
        <v>844</v>
      </c>
      <c r="E23" s="4569"/>
      <c r="F23" s="4570"/>
      <c r="G23" s="4570"/>
      <c r="H23" s="4570"/>
      <c r="I23" s="4571" t="s">
        <v>845</v>
      </c>
      <c r="J23" s="4572"/>
      <c r="K23" s="4569"/>
      <c r="L23" s="4570"/>
      <c r="M23" s="4573"/>
      <c r="N23" s="4566"/>
      <c r="O23" s="4567"/>
      <c r="P23" s="924"/>
      <c r="Q23" s="924"/>
      <c r="R23" s="924"/>
      <c r="S23" s="924"/>
    </row>
    <row r="24" spans="1:19" ht="24.95" customHeight="1">
      <c r="A24" s="4562"/>
      <c r="B24" s="4547" t="s">
        <v>846</v>
      </c>
      <c r="C24" s="4548"/>
      <c r="D24" s="4547" t="s">
        <v>847</v>
      </c>
      <c r="E24" s="4549"/>
      <c r="F24" s="4549"/>
      <c r="G24" s="4549"/>
      <c r="H24" s="4549"/>
      <c r="I24" s="4549"/>
      <c r="J24" s="4549"/>
      <c r="K24" s="4549"/>
      <c r="L24" s="4549"/>
      <c r="M24" s="4548"/>
      <c r="N24" s="4547" t="s">
        <v>246</v>
      </c>
      <c r="O24" s="4548"/>
      <c r="P24" s="924"/>
      <c r="Q24" s="924"/>
      <c r="R24" s="924"/>
      <c r="S24" s="924"/>
    </row>
    <row r="25" spans="1:19" ht="35.1" customHeight="1">
      <c r="A25" s="4562"/>
      <c r="B25" s="1039" t="s">
        <v>848</v>
      </c>
      <c r="C25" s="560"/>
      <c r="D25" s="1040" t="s">
        <v>336</v>
      </c>
      <c r="E25" s="4550" t="s">
        <v>337</v>
      </c>
      <c r="F25" s="4551"/>
      <c r="G25" s="4551"/>
      <c r="H25" s="4551"/>
      <c r="I25" s="1156"/>
      <c r="J25" s="4552" t="s">
        <v>858</v>
      </c>
      <c r="K25" s="4552"/>
      <c r="L25" s="4552"/>
      <c r="M25" s="4553"/>
      <c r="N25" s="4554"/>
      <c r="O25" s="4556" t="s">
        <v>2080</v>
      </c>
      <c r="P25" s="924"/>
      <c r="Q25" s="924"/>
      <c r="R25" s="924"/>
      <c r="S25" s="924"/>
    </row>
    <row r="26" spans="1:19" ht="35.1" customHeight="1">
      <c r="A26" s="4562"/>
      <c r="B26" s="1039" t="s">
        <v>850</v>
      </c>
      <c r="C26" s="560"/>
      <c r="D26" s="1041" t="s">
        <v>189</v>
      </c>
      <c r="E26" s="4558"/>
      <c r="F26" s="4559"/>
      <c r="G26" s="4559"/>
      <c r="H26" s="4559"/>
      <c r="I26" s="1153" t="s">
        <v>859</v>
      </c>
      <c r="J26" s="4559"/>
      <c r="K26" s="4559"/>
      <c r="L26" s="4559"/>
      <c r="M26" s="4560"/>
      <c r="N26" s="4555"/>
      <c r="O26" s="4557"/>
      <c r="P26" s="924"/>
      <c r="Q26" s="924"/>
      <c r="R26" s="924"/>
      <c r="S26" s="924"/>
    </row>
    <row r="27" spans="1:19" ht="35.1" customHeight="1">
      <c r="A27" s="4562"/>
      <c r="B27" s="1039" t="s">
        <v>851</v>
      </c>
      <c r="C27" s="560"/>
      <c r="D27" s="1041" t="s">
        <v>226</v>
      </c>
      <c r="E27" s="561"/>
      <c r="F27" s="1153" t="s">
        <v>227</v>
      </c>
      <c r="G27" s="561"/>
      <c r="H27" s="1153" t="s">
        <v>203</v>
      </c>
      <c r="I27" s="1153" t="s">
        <v>852</v>
      </c>
      <c r="J27" s="561"/>
      <c r="K27" s="1153" t="s">
        <v>227</v>
      </c>
      <c r="L27" s="561"/>
      <c r="M27" s="1042" t="s">
        <v>203</v>
      </c>
      <c r="N27" s="4554"/>
      <c r="O27" s="4556" t="s">
        <v>857</v>
      </c>
      <c r="P27" s="924"/>
      <c r="Q27" s="924"/>
      <c r="R27" s="924"/>
      <c r="S27" s="924"/>
    </row>
    <row r="28" spans="1:19" ht="35.1" customHeight="1" thickBot="1">
      <c r="A28" s="4563"/>
      <c r="B28" s="4576"/>
      <c r="C28" s="4577"/>
      <c r="D28" s="1043" t="s">
        <v>853</v>
      </c>
      <c r="E28" s="4578"/>
      <c r="F28" s="4579"/>
      <c r="G28" s="1044" t="s">
        <v>59</v>
      </c>
      <c r="H28" s="1044"/>
      <c r="I28" s="1044"/>
      <c r="J28" s="1044"/>
      <c r="K28" s="1044"/>
      <c r="L28" s="1044"/>
      <c r="M28" s="1045"/>
      <c r="N28" s="4574"/>
      <c r="O28" s="4575"/>
      <c r="P28" s="924"/>
      <c r="Q28" s="924"/>
      <c r="R28" s="924"/>
      <c r="S28" s="924"/>
    </row>
    <row r="29" spans="1:19" ht="24.95" customHeight="1">
      <c r="A29" s="4589">
        <v>4</v>
      </c>
      <c r="B29" s="4590" t="s">
        <v>333</v>
      </c>
      <c r="C29" s="4591"/>
      <c r="D29" s="4590" t="s">
        <v>843</v>
      </c>
      <c r="E29" s="4592"/>
      <c r="F29" s="4592"/>
      <c r="G29" s="4592"/>
      <c r="H29" s="4592"/>
      <c r="I29" s="4592"/>
      <c r="J29" s="4592"/>
      <c r="K29" s="4592"/>
      <c r="L29" s="4592"/>
      <c r="M29" s="4591"/>
      <c r="N29" s="4590" t="s">
        <v>334</v>
      </c>
      <c r="O29" s="4591"/>
      <c r="P29" s="924"/>
      <c r="Q29" s="924"/>
      <c r="R29" s="924"/>
      <c r="S29" s="924"/>
    </row>
    <row r="30" spans="1:19" ht="54.95" customHeight="1">
      <c r="A30" s="4562"/>
      <c r="B30" s="4564"/>
      <c r="C30" s="4565"/>
      <c r="D30" s="4564"/>
      <c r="E30" s="4568"/>
      <c r="F30" s="4568"/>
      <c r="G30" s="4568"/>
      <c r="H30" s="4568"/>
      <c r="I30" s="4568"/>
      <c r="J30" s="4568"/>
      <c r="K30" s="4568"/>
      <c r="L30" s="4568"/>
      <c r="M30" s="4565"/>
      <c r="N30" s="4564"/>
      <c r="O30" s="4565"/>
      <c r="P30" s="924"/>
      <c r="Q30" s="924"/>
      <c r="R30" s="924"/>
      <c r="S30" s="924"/>
    </row>
    <row r="31" spans="1:19" ht="23.25" customHeight="1">
      <c r="A31" s="4562"/>
      <c r="B31" s="4566"/>
      <c r="C31" s="4567"/>
      <c r="D31" s="1038" t="s">
        <v>860</v>
      </c>
      <c r="E31" s="4569"/>
      <c r="F31" s="4570"/>
      <c r="G31" s="4570"/>
      <c r="H31" s="4570"/>
      <c r="I31" s="4571" t="s">
        <v>845</v>
      </c>
      <c r="J31" s="4572"/>
      <c r="K31" s="4569"/>
      <c r="L31" s="4570"/>
      <c r="M31" s="4573"/>
      <c r="N31" s="4566"/>
      <c r="O31" s="4567"/>
      <c r="P31" s="924"/>
      <c r="Q31" s="924"/>
      <c r="R31" s="924"/>
      <c r="S31" s="924"/>
    </row>
    <row r="32" spans="1:19" ht="24.95" customHeight="1">
      <c r="A32" s="4562"/>
      <c r="B32" s="4547" t="s">
        <v>846</v>
      </c>
      <c r="C32" s="4548"/>
      <c r="D32" s="4547" t="s">
        <v>847</v>
      </c>
      <c r="E32" s="4549"/>
      <c r="F32" s="4549"/>
      <c r="G32" s="4549"/>
      <c r="H32" s="4549"/>
      <c r="I32" s="4549"/>
      <c r="J32" s="4549"/>
      <c r="K32" s="4549"/>
      <c r="L32" s="4549"/>
      <c r="M32" s="4548"/>
      <c r="N32" s="4547" t="s">
        <v>246</v>
      </c>
      <c r="O32" s="4548"/>
      <c r="P32" s="924"/>
      <c r="Q32" s="924"/>
      <c r="R32" s="924"/>
      <c r="S32" s="924"/>
    </row>
    <row r="33" spans="1:19" ht="35.1" customHeight="1">
      <c r="A33" s="4562"/>
      <c r="B33" s="1039" t="s">
        <v>848</v>
      </c>
      <c r="C33" s="560"/>
      <c r="D33" s="1040" t="s">
        <v>336</v>
      </c>
      <c r="E33" s="4550" t="s">
        <v>337</v>
      </c>
      <c r="F33" s="4551"/>
      <c r="G33" s="4551"/>
      <c r="H33" s="4551"/>
      <c r="I33" s="1156"/>
      <c r="J33" s="4552" t="s">
        <v>338</v>
      </c>
      <c r="K33" s="4552"/>
      <c r="L33" s="4552"/>
      <c r="M33" s="4553"/>
      <c r="N33" s="4554"/>
      <c r="O33" s="4556" t="s">
        <v>2080</v>
      </c>
      <c r="P33" s="924"/>
      <c r="Q33" s="924"/>
      <c r="R33" s="924"/>
      <c r="S33" s="924"/>
    </row>
    <row r="34" spans="1:19" ht="35.1" customHeight="1">
      <c r="A34" s="4562"/>
      <c r="B34" s="1039" t="s">
        <v>850</v>
      </c>
      <c r="C34" s="560"/>
      <c r="D34" s="1041" t="s">
        <v>189</v>
      </c>
      <c r="E34" s="4558"/>
      <c r="F34" s="4559"/>
      <c r="G34" s="4559"/>
      <c r="H34" s="4559"/>
      <c r="I34" s="1153" t="s">
        <v>861</v>
      </c>
      <c r="J34" s="4559"/>
      <c r="K34" s="4559"/>
      <c r="L34" s="4559"/>
      <c r="M34" s="4560"/>
      <c r="N34" s="4555"/>
      <c r="O34" s="4557"/>
      <c r="P34" s="924"/>
      <c r="Q34" s="924"/>
      <c r="R34" s="924"/>
      <c r="S34" s="924"/>
    </row>
    <row r="35" spans="1:19" ht="35.1" customHeight="1">
      <c r="A35" s="4562"/>
      <c r="B35" s="1039" t="s">
        <v>851</v>
      </c>
      <c r="C35" s="560"/>
      <c r="D35" s="1041" t="s">
        <v>226</v>
      </c>
      <c r="E35" s="561"/>
      <c r="F35" s="1153" t="s">
        <v>227</v>
      </c>
      <c r="G35" s="561"/>
      <c r="H35" s="1153" t="s">
        <v>203</v>
      </c>
      <c r="I35" s="1153" t="s">
        <v>852</v>
      </c>
      <c r="J35" s="561"/>
      <c r="K35" s="1153" t="s">
        <v>227</v>
      </c>
      <c r="L35" s="561"/>
      <c r="M35" s="1042" t="s">
        <v>203</v>
      </c>
      <c r="N35" s="4554"/>
      <c r="O35" s="4556" t="s">
        <v>857</v>
      </c>
      <c r="P35" s="924"/>
      <c r="Q35" s="924"/>
      <c r="R35" s="924"/>
      <c r="S35" s="924"/>
    </row>
    <row r="36" spans="1:19" ht="35.1" customHeight="1" thickBot="1">
      <c r="A36" s="4563"/>
      <c r="B36" s="4576"/>
      <c r="C36" s="4577"/>
      <c r="D36" s="1043" t="s">
        <v>853</v>
      </c>
      <c r="E36" s="4578"/>
      <c r="F36" s="4579"/>
      <c r="G36" s="1044" t="s">
        <v>59</v>
      </c>
      <c r="H36" s="1044"/>
      <c r="I36" s="1044"/>
      <c r="J36" s="1044"/>
      <c r="K36" s="1044"/>
      <c r="L36" s="1044"/>
      <c r="M36" s="1045"/>
      <c r="N36" s="4574"/>
      <c r="O36" s="4575"/>
      <c r="P36" s="924"/>
      <c r="Q36" s="924"/>
      <c r="R36" s="924"/>
      <c r="S36" s="924"/>
    </row>
    <row r="37" spans="1:19" ht="24.95" customHeight="1">
      <c r="A37" s="4562">
        <v>5</v>
      </c>
      <c r="B37" s="4580" t="s">
        <v>333</v>
      </c>
      <c r="C37" s="4581"/>
      <c r="D37" s="4580" t="s">
        <v>843</v>
      </c>
      <c r="E37" s="4582"/>
      <c r="F37" s="4582"/>
      <c r="G37" s="4582"/>
      <c r="H37" s="4582"/>
      <c r="I37" s="4582"/>
      <c r="J37" s="4582"/>
      <c r="K37" s="4582"/>
      <c r="L37" s="4582"/>
      <c r="M37" s="4581"/>
      <c r="N37" s="4580" t="s">
        <v>334</v>
      </c>
      <c r="O37" s="4581"/>
      <c r="P37" s="924"/>
      <c r="Q37" s="924"/>
      <c r="R37" s="924"/>
      <c r="S37" s="924"/>
    </row>
    <row r="38" spans="1:19" ht="54.95" customHeight="1">
      <c r="A38" s="4562"/>
      <c r="B38" s="4564"/>
      <c r="C38" s="4565"/>
      <c r="D38" s="4564"/>
      <c r="E38" s="4568"/>
      <c r="F38" s="4568"/>
      <c r="G38" s="4568"/>
      <c r="H38" s="4568"/>
      <c r="I38" s="4568"/>
      <c r="J38" s="4568"/>
      <c r="K38" s="4568"/>
      <c r="L38" s="4568"/>
      <c r="M38" s="4565"/>
      <c r="N38" s="4564"/>
      <c r="O38" s="4565"/>
      <c r="P38" s="924"/>
      <c r="Q38" s="924"/>
      <c r="R38" s="924"/>
      <c r="S38" s="924"/>
    </row>
    <row r="39" spans="1:19" ht="23.25" customHeight="1">
      <c r="A39" s="4562"/>
      <c r="B39" s="4566"/>
      <c r="C39" s="4567"/>
      <c r="D39" s="1038" t="s">
        <v>860</v>
      </c>
      <c r="E39" s="4569"/>
      <c r="F39" s="4570"/>
      <c r="G39" s="4570"/>
      <c r="H39" s="4570"/>
      <c r="I39" s="4571" t="s">
        <v>845</v>
      </c>
      <c r="J39" s="4572"/>
      <c r="K39" s="4569"/>
      <c r="L39" s="4570"/>
      <c r="M39" s="4573"/>
      <c r="N39" s="4566"/>
      <c r="O39" s="4567"/>
      <c r="P39" s="924"/>
      <c r="Q39" s="924"/>
      <c r="R39" s="924"/>
      <c r="S39" s="924"/>
    </row>
    <row r="40" spans="1:19" ht="24.95" customHeight="1" thickBot="1">
      <c r="A40" s="4562"/>
      <c r="B40" s="4547" t="s">
        <v>846</v>
      </c>
      <c r="C40" s="4548"/>
      <c r="D40" s="4547" t="s">
        <v>847</v>
      </c>
      <c r="E40" s="4549"/>
      <c r="F40" s="4549"/>
      <c r="G40" s="4549"/>
      <c r="H40" s="4549"/>
      <c r="I40" s="4549"/>
      <c r="J40" s="4549"/>
      <c r="K40" s="4549"/>
      <c r="L40" s="4549"/>
      <c r="M40" s="4548"/>
      <c r="N40" s="4547" t="s">
        <v>246</v>
      </c>
      <c r="O40" s="4548"/>
      <c r="P40" s="924"/>
      <c r="Q40" s="1360" t="s">
        <v>1260</v>
      </c>
      <c r="R40" s="1049"/>
      <c r="S40" s="924"/>
    </row>
    <row r="41" spans="1:19" ht="35.1" customHeight="1" thickTop="1">
      <c r="A41" s="4562"/>
      <c r="B41" s="1039" t="s">
        <v>848</v>
      </c>
      <c r="C41" s="560"/>
      <c r="D41" s="1040" t="s">
        <v>336</v>
      </c>
      <c r="E41" s="4550" t="s">
        <v>337</v>
      </c>
      <c r="F41" s="4551"/>
      <c r="G41" s="4551"/>
      <c r="H41" s="4551"/>
      <c r="I41" s="1156"/>
      <c r="J41" s="4552" t="s">
        <v>862</v>
      </c>
      <c r="K41" s="4552"/>
      <c r="L41" s="4552"/>
      <c r="M41" s="4553"/>
      <c r="N41" s="4554"/>
      <c r="O41" s="4556" t="s">
        <v>2080</v>
      </c>
      <c r="P41" s="924"/>
      <c r="Q41" s="906"/>
      <c r="R41" s="924"/>
      <c r="S41" s="924"/>
    </row>
    <row r="42" spans="1:19" ht="35.1" customHeight="1" thickBot="1">
      <c r="A42" s="4562"/>
      <c r="B42" s="1039" t="s">
        <v>850</v>
      </c>
      <c r="C42" s="560"/>
      <c r="D42" s="1041" t="s">
        <v>189</v>
      </c>
      <c r="E42" s="4558"/>
      <c r="F42" s="4559"/>
      <c r="G42" s="4559"/>
      <c r="H42" s="4559"/>
      <c r="I42" s="1153" t="s">
        <v>856</v>
      </c>
      <c r="J42" s="4559"/>
      <c r="K42" s="4559"/>
      <c r="L42" s="4559"/>
      <c r="M42" s="4560"/>
      <c r="N42" s="4555"/>
      <c r="O42" s="4557"/>
      <c r="P42" s="924"/>
      <c r="Q42" s="1360" t="s">
        <v>1261</v>
      </c>
      <c r="R42" s="1049"/>
      <c r="S42" s="924"/>
    </row>
    <row r="43" spans="1:19" ht="35.1" customHeight="1" thickTop="1" thickBot="1">
      <c r="A43" s="4562"/>
      <c r="B43" s="1039" t="s">
        <v>851</v>
      </c>
      <c r="C43" s="560"/>
      <c r="D43" s="1041" t="s">
        <v>226</v>
      </c>
      <c r="E43" s="561"/>
      <c r="F43" s="1153" t="s">
        <v>227</v>
      </c>
      <c r="G43" s="561"/>
      <c r="H43" s="1153" t="s">
        <v>203</v>
      </c>
      <c r="I43" s="1153" t="s">
        <v>852</v>
      </c>
      <c r="J43" s="561"/>
      <c r="K43" s="1153" t="s">
        <v>227</v>
      </c>
      <c r="L43" s="561"/>
      <c r="M43" s="1042" t="s">
        <v>203</v>
      </c>
      <c r="N43" s="4554"/>
      <c r="O43" s="4556" t="s">
        <v>857</v>
      </c>
      <c r="P43" s="924"/>
      <c r="Q43" s="1094" t="s">
        <v>1362</v>
      </c>
      <c r="R43" s="924"/>
      <c r="S43" s="924"/>
    </row>
    <row r="44" spans="1:19" ht="35.1" customHeight="1" thickBot="1">
      <c r="A44" s="4593"/>
      <c r="B44" s="4597"/>
      <c r="C44" s="4598"/>
      <c r="D44" s="1050" t="s">
        <v>853</v>
      </c>
      <c r="E44" s="4599"/>
      <c r="F44" s="4600"/>
      <c r="G44" s="1154" t="s">
        <v>59</v>
      </c>
      <c r="H44" s="1154"/>
      <c r="I44" s="1154"/>
      <c r="J44" s="1154"/>
      <c r="K44" s="1154"/>
      <c r="L44" s="1154"/>
      <c r="M44" s="1155"/>
      <c r="N44" s="4555"/>
      <c r="O44" s="4557"/>
      <c r="P44" s="924"/>
      <c r="Q44" s="1051">
        <f>+E12+E20+E28+E36+E44</f>
        <v>0</v>
      </c>
      <c r="R44" s="925" t="s">
        <v>1179</v>
      </c>
      <c r="S44" s="924"/>
    </row>
    <row r="45" spans="1:19" ht="20.100000000000001" customHeight="1">
      <c r="A45" s="4" t="s">
        <v>335</v>
      </c>
      <c r="B45" s="4"/>
      <c r="P45" s="924"/>
      <c r="Q45" s="924"/>
      <c r="R45" s="924"/>
      <c r="S45" s="924"/>
    </row>
    <row r="46" spans="1:19" ht="20.100000000000001" customHeight="1">
      <c r="A46" s="4"/>
      <c r="B46" s="4"/>
      <c r="P46" s="924"/>
      <c r="Q46" s="924"/>
      <c r="R46" s="924"/>
      <c r="S46" s="924"/>
    </row>
    <row r="47" spans="1:19" ht="30" customHeight="1">
      <c r="A47" s="106"/>
      <c r="B47" s="106"/>
      <c r="C47" s="106"/>
      <c r="D47" s="106"/>
      <c r="E47" s="106"/>
      <c r="F47" s="106"/>
      <c r="G47" s="106"/>
      <c r="H47" s="106"/>
      <c r="I47" s="106"/>
      <c r="J47" s="106"/>
      <c r="K47" s="106"/>
      <c r="L47" s="106"/>
      <c r="M47" s="106"/>
      <c r="N47" s="106"/>
      <c r="O47" s="1035" t="s">
        <v>1203</v>
      </c>
      <c r="P47" s="924"/>
      <c r="Q47" s="924"/>
      <c r="R47" s="924"/>
      <c r="S47" s="924"/>
    </row>
    <row r="48" spans="1:19" ht="50.1" customHeight="1">
      <c r="A48" s="106"/>
      <c r="B48" s="106"/>
      <c r="C48" s="106"/>
      <c r="D48" s="106"/>
      <c r="E48" s="106"/>
      <c r="F48" s="106"/>
      <c r="G48" s="106"/>
      <c r="H48" s="106"/>
      <c r="I48" s="106"/>
      <c r="J48" s="106"/>
      <c r="K48" s="106"/>
      <c r="L48" s="106"/>
      <c r="M48" s="106"/>
      <c r="N48" s="106"/>
      <c r="O48" s="1035"/>
      <c r="P48" s="924"/>
      <c r="Q48" s="924"/>
      <c r="R48" s="924"/>
      <c r="S48" s="924"/>
    </row>
    <row r="49" spans="1:19" ht="54.95" customHeight="1">
      <c r="A49" s="4604" t="s">
        <v>1218</v>
      </c>
      <c r="B49" s="4604"/>
      <c r="C49" s="4604"/>
      <c r="D49" s="4604"/>
      <c r="E49" s="4604"/>
      <c r="F49" s="4604"/>
      <c r="G49" s="4604"/>
      <c r="H49" s="4604"/>
      <c r="I49" s="4604"/>
      <c r="J49" s="4604"/>
      <c r="K49" s="4604"/>
      <c r="L49" s="4604"/>
      <c r="M49" s="4604"/>
      <c r="N49" s="4604"/>
      <c r="O49" s="4604"/>
      <c r="P49" s="924"/>
      <c r="Q49" s="924"/>
      <c r="R49" s="924"/>
      <c r="S49" s="924"/>
    </row>
    <row r="50" spans="1:19" ht="52.7" customHeight="1">
      <c r="A50" s="4605" t="s">
        <v>1237</v>
      </c>
      <c r="B50" s="4605"/>
      <c r="C50" s="4605"/>
      <c r="D50" s="4605"/>
      <c r="E50" s="4605"/>
      <c r="F50" s="4605"/>
      <c r="G50" s="4605"/>
      <c r="H50" s="4605"/>
      <c r="I50" s="4605"/>
      <c r="J50" s="4605"/>
      <c r="K50" s="4605"/>
      <c r="L50" s="4605"/>
      <c r="M50" s="4605"/>
      <c r="N50" s="4605"/>
      <c r="O50" s="4605"/>
      <c r="P50" s="924"/>
      <c r="Q50" s="924"/>
      <c r="R50" s="924"/>
      <c r="S50" s="924"/>
    </row>
    <row r="51" spans="1:19" ht="39.950000000000003" customHeight="1">
      <c r="A51" s="4606" t="s">
        <v>1219</v>
      </c>
      <c r="B51" s="4606"/>
      <c r="C51" s="4606"/>
      <c r="D51" s="4606"/>
      <c r="E51" s="4606"/>
      <c r="F51" s="4606"/>
      <c r="G51" s="4606"/>
      <c r="H51" s="4606"/>
      <c r="I51" s="4606"/>
      <c r="J51" s="4606"/>
      <c r="K51" s="4606"/>
      <c r="L51" s="4606"/>
      <c r="M51" s="4606"/>
      <c r="N51" s="4606"/>
      <c r="O51" s="4606"/>
      <c r="P51" s="924"/>
      <c r="Q51" s="924"/>
      <c r="R51" s="924"/>
      <c r="S51" s="924"/>
    </row>
    <row r="52" spans="1:19" ht="76.5" customHeight="1">
      <c r="A52" s="4595" t="s">
        <v>1220</v>
      </c>
      <c r="B52" s="4595"/>
      <c r="C52" s="4596" t="s">
        <v>1221</v>
      </c>
      <c r="D52" s="4596"/>
      <c r="E52" s="4596"/>
      <c r="F52" s="4596"/>
      <c r="G52" s="4596"/>
      <c r="H52" s="4596"/>
      <c r="I52" s="4596"/>
      <c r="J52" s="4596"/>
      <c r="K52" s="4596"/>
      <c r="L52" s="4596"/>
      <c r="M52" s="4596"/>
      <c r="N52" s="4596"/>
      <c r="O52" s="4596"/>
      <c r="P52" s="924"/>
      <c r="Q52" s="924"/>
      <c r="R52" s="924"/>
      <c r="S52" s="924"/>
    </row>
    <row r="53" spans="1:19" ht="96.75" customHeight="1">
      <c r="A53" s="4595" t="s">
        <v>1222</v>
      </c>
      <c r="B53" s="4595"/>
      <c r="C53" s="4596" t="s">
        <v>1617</v>
      </c>
      <c r="D53" s="4596"/>
      <c r="E53" s="4596"/>
      <c r="F53" s="4596"/>
      <c r="G53" s="4596"/>
      <c r="H53" s="4596"/>
      <c r="I53" s="4596"/>
      <c r="J53" s="4596"/>
      <c r="K53" s="4596"/>
      <c r="L53" s="4596"/>
      <c r="M53" s="4596"/>
      <c r="N53" s="4596"/>
      <c r="O53" s="4596"/>
      <c r="P53" s="924"/>
      <c r="Q53" s="924"/>
      <c r="R53" s="924"/>
      <c r="S53" s="924"/>
    </row>
    <row r="54" spans="1:19" ht="75.75" customHeight="1">
      <c r="A54" s="4595" t="s">
        <v>1224</v>
      </c>
      <c r="B54" s="4595"/>
      <c r="C54" s="4596" t="s">
        <v>1225</v>
      </c>
      <c r="D54" s="4596"/>
      <c r="E54" s="4596"/>
      <c r="F54" s="4596"/>
      <c r="G54" s="4596"/>
      <c r="H54" s="4596"/>
      <c r="I54" s="4596"/>
      <c r="J54" s="4596"/>
      <c r="K54" s="4596"/>
      <c r="L54" s="4596"/>
      <c r="M54" s="4596"/>
      <c r="N54" s="4596"/>
      <c r="O54" s="4596"/>
      <c r="P54" s="924"/>
      <c r="Q54" s="924"/>
      <c r="R54" s="924"/>
      <c r="S54" s="924"/>
    </row>
    <row r="55" spans="1:19" ht="123" customHeight="1">
      <c r="A55" s="4595" t="s">
        <v>1226</v>
      </c>
      <c r="B55" s="4595"/>
      <c r="C55" s="4596" t="s">
        <v>1618</v>
      </c>
      <c r="D55" s="4596"/>
      <c r="E55" s="4596"/>
      <c r="F55" s="4596"/>
      <c r="G55" s="4596"/>
      <c r="H55" s="4596"/>
      <c r="I55" s="4596"/>
      <c r="J55" s="4596"/>
      <c r="K55" s="4596"/>
      <c r="L55" s="4596"/>
      <c r="M55" s="4596"/>
      <c r="N55" s="4596"/>
      <c r="O55" s="4596"/>
      <c r="P55" s="924"/>
      <c r="Q55" s="924"/>
      <c r="R55" s="924"/>
      <c r="S55" s="924"/>
    </row>
    <row r="56" spans="1:19" ht="84" customHeight="1">
      <c r="A56" s="4594" t="s">
        <v>1609</v>
      </c>
      <c r="B56" s="4595"/>
      <c r="C56" s="4596" t="s">
        <v>1442</v>
      </c>
      <c r="D56" s="4596"/>
      <c r="E56" s="4596"/>
      <c r="F56" s="4596"/>
      <c r="G56" s="4596"/>
      <c r="H56" s="4596"/>
      <c r="I56" s="4596"/>
      <c r="J56" s="4596"/>
      <c r="K56" s="4596"/>
      <c r="L56" s="4596"/>
      <c r="M56" s="4596"/>
      <c r="N56" s="4596"/>
      <c r="O56" s="4596"/>
      <c r="P56" s="924"/>
      <c r="Q56" s="924"/>
      <c r="R56" s="924"/>
      <c r="S56" s="924"/>
    </row>
    <row r="57" spans="1:19" ht="15.75" customHeight="1">
      <c r="A57" s="1152"/>
      <c r="B57" s="1152"/>
      <c r="C57" s="882"/>
      <c r="D57" s="1151"/>
      <c r="E57" s="1151"/>
      <c r="F57" s="1151"/>
      <c r="G57" s="1151"/>
      <c r="H57" s="1151"/>
      <c r="I57" s="1151"/>
      <c r="J57" s="1151"/>
      <c r="K57" s="1151"/>
      <c r="L57" s="1151"/>
      <c r="M57" s="1151"/>
      <c r="N57" s="1152"/>
      <c r="O57" s="1152"/>
      <c r="P57" s="924"/>
      <c r="Q57" s="924"/>
      <c r="R57" s="924"/>
      <c r="S57" s="924"/>
    </row>
    <row r="58" spans="1:19" ht="45.75" customHeight="1">
      <c r="A58" s="4311" t="s">
        <v>1238</v>
      </c>
      <c r="B58" s="4311"/>
      <c r="C58" s="4311"/>
      <c r="D58" s="4311"/>
      <c r="E58" s="4311"/>
      <c r="F58" s="4311"/>
      <c r="G58" s="4311"/>
      <c r="H58" s="4311"/>
      <c r="I58" s="4311"/>
      <c r="J58" s="4311"/>
      <c r="K58" s="4311"/>
      <c r="L58" s="4311"/>
      <c r="M58" s="4311"/>
      <c r="N58" s="4311"/>
      <c r="O58" s="4311"/>
      <c r="P58" s="924"/>
      <c r="Q58" s="924"/>
      <c r="R58" s="924"/>
      <c r="S58" s="924"/>
    </row>
    <row r="59" spans="1:19" ht="48.95" customHeight="1">
      <c r="A59" s="4310" t="s">
        <v>1239</v>
      </c>
      <c r="B59" s="4310"/>
      <c r="C59" s="4310"/>
      <c r="D59" s="4310"/>
      <c r="E59" s="4310"/>
      <c r="F59" s="4310"/>
      <c r="G59" s="4310"/>
      <c r="H59" s="4310"/>
      <c r="I59" s="4310"/>
      <c r="J59" s="4310"/>
      <c r="K59" s="4310"/>
      <c r="L59" s="4310"/>
      <c r="M59" s="4310"/>
      <c r="N59" s="4310"/>
      <c r="O59" s="4310"/>
      <c r="P59" s="924"/>
      <c r="Q59" s="924"/>
      <c r="R59" s="924"/>
      <c r="S59" s="924"/>
    </row>
    <row r="60" spans="1:19" ht="43.5" customHeight="1">
      <c r="A60" s="4310" t="s">
        <v>1240</v>
      </c>
      <c r="B60" s="4310"/>
      <c r="C60" s="4310"/>
      <c r="D60" s="4310"/>
      <c r="E60" s="4310"/>
      <c r="F60" s="4310"/>
      <c r="G60" s="4310"/>
      <c r="H60" s="4310"/>
      <c r="I60" s="4310"/>
      <c r="J60" s="4310"/>
      <c r="K60" s="4310"/>
      <c r="L60" s="4310"/>
      <c r="M60" s="4310"/>
      <c r="N60" s="4310"/>
      <c r="O60" s="4310"/>
      <c r="P60" s="924"/>
      <c r="Q60" s="924"/>
      <c r="R60" s="924"/>
      <c r="S60" s="924"/>
    </row>
    <row r="61" spans="1:19" ht="45.75" customHeight="1">
      <c r="A61" s="4310" t="s">
        <v>1241</v>
      </c>
      <c r="B61" s="4310"/>
      <c r="C61" s="4310"/>
      <c r="D61" s="4310"/>
      <c r="E61" s="4310"/>
      <c r="F61" s="4310"/>
      <c r="G61" s="4310"/>
      <c r="H61" s="4310"/>
      <c r="I61" s="4310"/>
      <c r="J61" s="4310"/>
      <c r="K61" s="4310"/>
      <c r="L61" s="4310"/>
      <c r="M61" s="4310"/>
      <c r="N61" s="4310"/>
      <c r="O61" s="4310"/>
      <c r="P61" s="924"/>
      <c r="Q61" s="924"/>
      <c r="R61" s="924"/>
      <c r="S61" s="924"/>
    </row>
    <row r="62" spans="1:19" ht="72" customHeight="1">
      <c r="A62" s="4308" t="s">
        <v>1242</v>
      </c>
      <c r="B62" s="4308"/>
      <c r="C62" s="4308"/>
      <c r="D62" s="4308"/>
      <c r="E62" s="4308"/>
      <c r="F62" s="4308"/>
      <c r="G62" s="4308"/>
      <c r="H62" s="4308"/>
      <c r="I62" s="4308"/>
      <c r="J62" s="4308"/>
      <c r="K62" s="4308"/>
      <c r="L62" s="4308"/>
      <c r="M62" s="4308"/>
      <c r="N62" s="4308"/>
      <c r="O62" s="4308"/>
      <c r="P62" s="924"/>
      <c r="Q62" s="924"/>
      <c r="R62" s="924"/>
      <c r="S62" s="924"/>
    </row>
    <row r="63" spans="1:19" ht="34.700000000000003" customHeight="1">
      <c r="A63" s="4309" t="s">
        <v>1232</v>
      </c>
      <c r="B63" s="4309"/>
      <c r="C63" s="4309"/>
      <c r="D63" s="4309"/>
      <c r="E63" s="4309"/>
      <c r="F63" s="4309"/>
      <c r="G63" s="4309"/>
      <c r="H63" s="4309"/>
      <c r="I63" s="4309"/>
      <c r="J63" s="4309"/>
      <c r="K63" s="4309"/>
      <c r="L63" s="4309"/>
      <c r="M63" s="4309"/>
      <c r="N63" s="4309"/>
      <c r="O63" s="4309"/>
      <c r="P63" s="924"/>
      <c r="Q63" s="924"/>
      <c r="R63" s="924"/>
      <c r="S63" s="924"/>
    </row>
    <row r="64" spans="1:19" ht="48" customHeight="1">
      <c r="A64" s="4310" t="s">
        <v>1243</v>
      </c>
      <c r="B64" s="4310"/>
      <c r="C64" s="4310"/>
      <c r="D64" s="4310"/>
      <c r="E64" s="4310"/>
      <c r="F64" s="4310"/>
      <c r="G64" s="4310"/>
      <c r="H64" s="4310"/>
      <c r="I64" s="4310"/>
      <c r="J64" s="4310"/>
      <c r="K64" s="4310"/>
      <c r="L64" s="4310"/>
      <c r="M64" s="4310"/>
      <c r="N64" s="4310"/>
      <c r="O64" s="4310"/>
      <c r="P64" s="924"/>
      <c r="Q64" s="924"/>
      <c r="R64" s="924"/>
      <c r="S64" s="924"/>
    </row>
    <row r="65" spans="1:19" ht="78.2" customHeight="1">
      <c r="A65" s="4310" t="s">
        <v>1244</v>
      </c>
      <c r="B65" s="4310"/>
      <c r="C65" s="4310"/>
      <c r="D65" s="4310"/>
      <c r="E65" s="4310"/>
      <c r="F65" s="4310"/>
      <c r="G65" s="4310"/>
      <c r="H65" s="4310"/>
      <c r="I65" s="4310"/>
      <c r="J65" s="4310"/>
      <c r="K65" s="4310"/>
      <c r="L65" s="4310"/>
      <c r="M65" s="4310"/>
      <c r="N65" s="4310"/>
      <c r="O65" s="4310"/>
      <c r="P65" s="924"/>
      <c r="Q65" s="924"/>
      <c r="R65" s="924"/>
      <c r="S65" s="924"/>
    </row>
    <row r="66" spans="1:19" ht="34.700000000000003" customHeight="1">
      <c r="A66" s="4309" t="s">
        <v>1610</v>
      </c>
      <c r="B66" s="4309"/>
      <c r="C66" s="4309"/>
      <c r="D66" s="4309"/>
      <c r="E66" s="4309"/>
      <c r="F66" s="4309"/>
      <c r="G66" s="4309"/>
      <c r="H66" s="4309"/>
      <c r="I66" s="4309"/>
      <c r="J66" s="4309"/>
      <c r="K66" s="4309"/>
      <c r="L66" s="4309"/>
      <c r="M66" s="4309"/>
      <c r="N66" s="4309"/>
      <c r="O66" s="4309"/>
      <c r="P66" s="924"/>
      <c r="Q66" s="924"/>
      <c r="R66" s="924"/>
      <c r="S66" s="924"/>
    </row>
    <row r="67" spans="1:19" ht="21" customHeight="1">
      <c r="A67" s="1152"/>
      <c r="B67" s="1152"/>
      <c r="C67" s="1152"/>
      <c r="D67" s="1152"/>
      <c r="E67" s="1152"/>
      <c r="F67" s="1152"/>
      <c r="G67" s="1152"/>
      <c r="H67" s="1152"/>
      <c r="I67" s="1152"/>
      <c r="J67" s="1152"/>
      <c r="K67" s="1152"/>
      <c r="L67" s="1152"/>
      <c r="M67" s="1152"/>
      <c r="N67" s="1152"/>
      <c r="O67" s="1152"/>
      <c r="P67" s="924"/>
      <c r="Q67" s="924"/>
      <c r="R67" s="924"/>
      <c r="S67" s="924"/>
    </row>
    <row r="68" spans="1:19" ht="36" customHeight="1">
      <c r="A68" s="4607" t="s">
        <v>1233</v>
      </c>
      <c r="B68" s="4608"/>
      <c r="C68" s="4608"/>
      <c r="D68" s="4608"/>
      <c r="E68" s="4608"/>
      <c r="F68" s="4608"/>
      <c r="G68" s="4608"/>
      <c r="H68" s="4608"/>
      <c r="I68" s="4608"/>
      <c r="J68" s="4608"/>
      <c r="K68" s="4608"/>
      <c r="L68" s="4608"/>
      <c r="M68" s="4608"/>
      <c r="N68" s="4608"/>
      <c r="O68" s="4609"/>
      <c r="P68" s="924"/>
      <c r="Q68" s="924"/>
      <c r="R68" s="924"/>
      <c r="S68" s="924"/>
    </row>
    <row r="69" spans="1:19" ht="52.7" customHeight="1">
      <c r="A69" s="4297" t="s">
        <v>2232</v>
      </c>
      <c r="B69" s="4298"/>
      <c r="C69" s="4298"/>
      <c r="D69" s="4298"/>
      <c r="E69" s="4298"/>
      <c r="F69" s="4298"/>
      <c r="G69" s="4298"/>
      <c r="H69" s="4298"/>
      <c r="I69" s="4298"/>
      <c r="J69" s="4298"/>
      <c r="K69" s="4298"/>
      <c r="L69" s="4298"/>
      <c r="M69" s="4298"/>
      <c r="N69" s="4298"/>
      <c r="O69" s="4299"/>
      <c r="P69" s="924"/>
      <c r="Q69" s="924"/>
      <c r="R69" s="924"/>
      <c r="S69" s="924"/>
    </row>
    <row r="70" spans="1:19" ht="51.75" customHeight="1">
      <c r="A70" s="4297" t="s">
        <v>2230</v>
      </c>
      <c r="B70" s="4298"/>
      <c r="C70" s="4298"/>
      <c r="D70" s="4298"/>
      <c r="E70" s="4298"/>
      <c r="F70" s="4298"/>
      <c r="G70" s="4298"/>
      <c r="H70" s="4298"/>
      <c r="I70" s="4298"/>
      <c r="J70" s="4298"/>
      <c r="K70" s="4298"/>
      <c r="L70" s="4298"/>
      <c r="M70" s="4298"/>
      <c r="N70" s="4298"/>
      <c r="O70" s="4299"/>
      <c r="P70" s="924"/>
      <c r="Q70" s="924"/>
      <c r="R70" s="924"/>
      <c r="S70" s="924"/>
    </row>
    <row r="71" spans="1:19" ht="46.5" customHeight="1">
      <c r="A71" s="4297" t="s">
        <v>2229</v>
      </c>
      <c r="B71" s="4298"/>
      <c r="C71" s="4298"/>
      <c r="D71" s="4298"/>
      <c r="E71" s="4298"/>
      <c r="F71" s="4298"/>
      <c r="G71" s="4298"/>
      <c r="H71" s="4298"/>
      <c r="I71" s="4298"/>
      <c r="J71" s="4298"/>
      <c r="K71" s="4298"/>
      <c r="L71" s="4298"/>
      <c r="M71" s="4298"/>
      <c r="N71" s="4298"/>
      <c r="O71" s="4299"/>
      <c r="P71" s="924"/>
      <c r="Q71" s="924"/>
      <c r="R71" s="924"/>
      <c r="S71" s="924"/>
    </row>
    <row r="72" spans="1:19" ht="57" customHeight="1">
      <c r="A72" s="4297" t="s">
        <v>2231</v>
      </c>
      <c r="B72" s="4298"/>
      <c r="C72" s="4298"/>
      <c r="D72" s="4298"/>
      <c r="E72" s="4298"/>
      <c r="F72" s="4298"/>
      <c r="G72" s="4298"/>
      <c r="H72" s="4298"/>
      <c r="I72" s="4298"/>
      <c r="J72" s="4298"/>
      <c r="K72" s="4298"/>
      <c r="L72" s="4298"/>
      <c r="M72" s="4298"/>
      <c r="N72" s="4298"/>
      <c r="O72" s="4299"/>
      <c r="P72" s="924"/>
      <c r="Q72" s="924"/>
      <c r="R72" s="924"/>
      <c r="S72" s="924"/>
    </row>
    <row r="73" spans="1:19" ht="58.5" customHeight="1">
      <c r="A73" s="4601" t="s">
        <v>1236</v>
      </c>
      <c r="B73" s="4602"/>
      <c r="C73" s="4602"/>
      <c r="D73" s="4602"/>
      <c r="E73" s="4602"/>
      <c r="F73" s="4602"/>
      <c r="G73" s="4602"/>
      <c r="H73" s="4602"/>
      <c r="I73" s="4602"/>
      <c r="J73" s="4602"/>
      <c r="K73" s="4602"/>
      <c r="L73" s="4602"/>
      <c r="M73" s="4602"/>
      <c r="N73" s="4602"/>
      <c r="O73" s="4603"/>
      <c r="P73" s="924"/>
      <c r="Q73" s="924"/>
      <c r="R73" s="924"/>
      <c r="S73" s="924"/>
    </row>
    <row r="74" spans="1:19" ht="30.95" customHeight="1">
      <c r="P74" s="924"/>
      <c r="Q74" s="924"/>
      <c r="R74" s="924"/>
      <c r="S74" s="924"/>
    </row>
    <row r="75" spans="1:19" ht="30.95" customHeight="1">
      <c r="A75" s="924"/>
      <c r="B75" s="924"/>
      <c r="C75" s="924"/>
      <c r="D75" s="924"/>
      <c r="E75" s="924"/>
      <c r="F75" s="924"/>
      <c r="G75" s="924"/>
      <c r="H75" s="924"/>
      <c r="I75" s="924"/>
      <c r="J75" s="924"/>
      <c r="K75" s="924"/>
      <c r="L75" s="924"/>
      <c r="M75" s="924"/>
      <c r="N75" s="924"/>
      <c r="O75" s="924"/>
      <c r="P75" s="924"/>
      <c r="Q75" s="924"/>
      <c r="R75" s="924"/>
      <c r="S75" s="924"/>
    </row>
  </sheetData>
  <sheetProtection sheet="1" formatCells="0" formatColumns="0" formatRows="0"/>
  <mergeCells count="147">
    <mergeCell ref="A73:O73"/>
    <mergeCell ref="C52:O52"/>
    <mergeCell ref="C53:O53"/>
    <mergeCell ref="C54:O54"/>
    <mergeCell ref="C55:O55"/>
    <mergeCell ref="A70:O70"/>
    <mergeCell ref="A71:O71"/>
    <mergeCell ref="A72:O72"/>
    <mergeCell ref="A49:O49"/>
    <mergeCell ref="A50:O50"/>
    <mergeCell ref="A51:O51"/>
    <mergeCell ref="A52:B52"/>
    <mergeCell ref="A53:B53"/>
    <mergeCell ref="A54:B54"/>
    <mergeCell ref="A55:B55"/>
    <mergeCell ref="A69:O69"/>
    <mergeCell ref="A58:O58"/>
    <mergeCell ref="A59:O59"/>
    <mergeCell ref="A60:O60"/>
    <mergeCell ref="A61:O61"/>
    <mergeCell ref="A62:O62"/>
    <mergeCell ref="A63:O63"/>
    <mergeCell ref="A68:O68"/>
    <mergeCell ref="A64:O64"/>
    <mergeCell ref="A65:O65"/>
    <mergeCell ref="A56:B56"/>
    <mergeCell ref="C56:O56"/>
    <mergeCell ref="A66:O66"/>
    <mergeCell ref="N40:O40"/>
    <mergeCell ref="N43:N44"/>
    <mergeCell ref="O43:O44"/>
    <mergeCell ref="B44:C44"/>
    <mergeCell ref="E44:F44"/>
    <mergeCell ref="E41:H41"/>
    <mergeCell ref="J41:M41"/>
    <mergeCell ref="N41:N42"/>
    <mergeCell ref="O41:O42"/>
    <mergeCell ref="E42:H42"/>
    <mergeCell ref="J42:M42"/>
    <mergeCell ref="A29:A36"/>
    <mergeCell ref="N38:O39"/>
    <mergeCell ref="E39:H39"/>
    <mergeCell ref="I39:J39"/>
    <mergeCell ref="K39:M39"/>
    <mergeCell ref="N35:N36"/>
    <mergeCell ref="O35:O36"/>
    <mergeCell ref="B36:C36"/>
    <mergeCell ref="E36:F36"/>
    <mergeCell ref="N30:O31"/>
    <mergeCell ref="E31:H31"/>
    <mergeCell ref="I31:J31"/>
    <mergeCell ref="K31:M31"/>
    <mergeCell ref="B32:C32"/>
    <mergeCell ref="D32:M32"/>
    <mergeCell ref="N32:O32"/>
    <mergeCell ref="A37:A44"/>
    <mergeCell ref="B37:C37"/>
    <mergeCell ref="D37:M37"/>
    <mergeCell ref="N37:O37"/>
    <mergeCell ref="B38:C39"/>
    <mergeCell ref="D38:M38"/>
    <mergeCell ref="B40:C40"/>
    <mergeCell ref="D40:M40"/>
    <mergeCell ref="O27:O28"/>
    <mergeCell ref="B28:C28"/>
    <mergeCell ref="E28:F28"/>
    <mergeCell ref="B29:C29"/>
    <mergeCell ref="D29:M29"/>
    <mergeCell ref="N29:O29"/>
    <mergeCell ref="B30:C31"/>
    <mergeCell ref="D30:M30"/>
    <mergeCell ref="E33:H33"/>
    <mergeCell ref="J33:M33"/>
    <mergeCell ref="N33:N34"/>
    <mergeCell ref="O33:O34"/>
    <mergeCell ref="E34:H34"/>
    <mergeCell ref="J34:M34"/>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27:N2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s>
  <phoneticPr fontId="22"/>
  <conditionalFormatting sqref="D38:J38 C41 C43">
    <cfRule type="cellIs" dxfId="185" priority="47" stopIfTrue="1" operator="equal">
      <formula>""</formula>
    </cfRule>
  </conditionalFormatting>
  <conditionalFormatting sqref="E39">
    <cfRule type="cellIs" dxfId="184" priority="46" stopIfTrue="1" operator="equal">
      <formula>""</formula>
    </cfRule>
  </conditionalFormatting>
  <conditionalFormatting sqref="B38">
    <cfRule type="cellIs" dxfId="183" priority="45" stopIfTrue="1" operator="equal">
      <formula>""</formula>
    </cfRule>
  </conditionalFormatting>
  <conditionalFormatting sqref="C42">
    <cfRule type="cellIs" dxfId="182" priority="44" stopIfTrue="1" operator="equal">
      <formula>""</formula>
    </cfRule>
  </conditionalFormatting>
  <conditionalFormatting sqref="N38">
    <cfRule type="cellIs" dxfId="181" priority="43" stopIfTrue="1" operator="equal">
      <formula>""</formula>
    </cfRule>
  </conditionalFormatting>
  <conditionalFormatting sqref="D44 D43:E43 G43">
    <cfRule type="cellIs" dxfId="180" priority="42" stopIfTrue="1" operator="equal">
      <formula>""</formula>
    </cfRule>
  </conditionalFormatting>
  <conditionalFormatting sqref="J43">
    <cfRule type="cellIs" dxfId="179" priority="41" stopIfTrue="1" operator="equal">
      <formula>""</formula>
    </cfRule>
  </conditionalFormatting>
  <conditionalFormatting sqref="I41">
    <cfRule type="cellIs" dxfId="178" priority="39" stopIfTrue="1" operator="equal">
      <formula>""</formula>
    </cfRule>
  </conditionalFormatting>
  <conditionalFormatting sqref="L43">
    <cfRule type="cellIs" dxfId="177" priority="40" stopIfTrue="1" operator="equal">
      <formula>""</formula>
    </cfRule>
  </conditionalFormatting>
  <conditionalFormatting sqref="K39">
    <cfRule type="cellIs" dxfId="176" priority="38" stopIfTrue="1" operator="equal">
      <formula>""</formula>
    </cfRule>
  </conditionalFormatting>
  <conditionalFormatting sqref="N43">
    <cfRule type="cellIs" dxfId="175" priority="33" operator="equal">
      <formula>""</formula>
    </cfRule>
  </conditionalFormatting>
  <conditionalFormatting sqref="E42">
    <cfRule type="cellIs" dxfId="174" priority="25" stopIfTrue="1" operator="equal">
      <formula>""</formula>
    </cfRule>
  </conditionalFormatting>
  <conditionalFormatting sqref="J42">
    <cfRule type="cellIs" dxfId="173" priority="24" stopIfTrue="1" operator="equal">
      <formula>""</formula>
    </cfRule>
  </conditionalFormatting>
  <conditionalFormatting sqref="E44">
    <cfRule type="cellIs" dxfId="172" priority="21" stopIfTrue="1" operator="equal">
      <formula>""</formula>
    </cfRule>
  </conditionalFormatting>
  <conditionalFormatting sqref="B22 D22 N22 E23 K23 C25:C27 I25 E26 J26 E27 G27 J27 L27 E28 N25:N28">
    <cfRule type="containsBlanks" dxfId="171" priority="68">
      <formula>LEN(TRIM(B22))=0</formula>
    </cfRule>
  </conditionalFormatting>
  <conditionalFormatting sqref="N41">
    <cfRule type="cellIs" dxfId="170" priority="16" operator="equal">
      <formula>""</formula>
    </cfRule>
  </conditionalFormatting>
  <conditionalFormatting sqref="D39">
    <cfRule type="cellIs" dxfId="169" priority="15" stopIfTrue="1" operator="equal">
      <formula>""</formula>
    </cfRule>
  </conditionalFormatting>
  <conditionalFormatting sqref="B6:C7 D6:M6 N6:O7 E7:H7 K7:M7 C9:C11 E10:H10 I9 J10:M10 E11 G11 J11 L11 E12:F12 N9:N12">
    <cfRule type="containsBlanks" dxfId="168" priority="14">
      <formula>LEN(TRIM(B6))=0</formula>
    </cfRule>
  </conditionalFormatting>
  <conditionalFormatting sqref="D14 E15 K15 N14 C17:C19 I17 E18 J18 E19 G19 J19 L19 E20 N17 N19">
    <cfRule type="expression" dxfId="167" priority="7">
      <formula>AND($B$14&lt;&gt;"",+C14="")</formula>
    </cfRule>
  </conditionalFormatting>
  <conditionalFormatting sqref="B14:C15 D14:M14 N14:O15 E15:H15 K15:M15 C17:C19 I17 E18:H18 J18:M18 E19 G19 J19 L19 E20:F20 N17:N20">
    <cfRule type="containsBlanks" dxfId="166" priority="8">
      <formula>LEN(TRIM(B14))=0</formula>
    </cfRule>
  </conditionalFormatting>
  <conditionalFormatting sqref="D22:M22 N22:O23 E23:H23 K23:M23 C25:C27 I25 E26:H26 J26:M26 E27 G27 J27 L27 E28:F28 N25:N28">
    <cfRule type="expression" dxfId="165" priority="6">
      <formula>AND($B$22&lt;&gt;"",+C22="")</formula>
    </cfRule>
  </conditionalFormatting>
  <conditionalFormatting sqref="B30:C31 D30:M30 N30:O31 E31:H31 K31:M31 C33:C35 I33 E34:H34 J34:M34 E35 G35 J35 L35 E36:F36 N33:N36">
    <cfRule type="containsBlanks" dxfId="164" priority="5">
      <formula>LEN(TRIM(B30))=0</formula>
    </cfRule>
  </conditionalFormatting>
  <conditionalFormatting sqref="D30:M30 N30:O31 E31:H31 K31:M31 C33:C35 I33 E34:H34 J34:M34 E35 G35 J35 L35 E36:F36 N33:N36">
    <cfRule type="expression" dxfId="163" priority="4">
      <formula>AND($B$30&lt;&gt;"",+C30="")</formula>
    </cfRule>
  </conditionalFormatting>
  <conditionalFormatting sqref="D38 N38 E39 K39 C41:C43 I41 E42 J42 E43 G43 J43 L43 E44 N41 N43">
    <cfRule type="expression" dxfId="162" priority="3">
      <formula>AND($B$38&lt;&gt;"",+C38="")</formula>
    </cfRule>
  </conditionalFormatting>
  <conditionalFormatting sqref="A1:O46">
    <cfRule type="expression" dxfId="161" priority="1">
      <formula>INDIRECT(様式5号シート&amp;"!$L$117")="✔"</formula>
    </cfRule>
  </conditionalFormatting>
  <dataValidations count="3">
    <dataValidation imeMode="hiragana" allowBlank="1" showInputMessage="1" showErrorMessage="1" sqref="N6:O7 D30:M30 C25:C27 D27:D28 D31 K23:M23 D11:D12 D15 D6:M6 K7:M7 D43:D44 C9:C11 K31:M31 N22:O23 D22:M22 D7 D19:D20 D23 K15:M15 C33:C35 N14:O15 D39 C17:C19 D14:M14 N30:O31 D35:D36 B6:C7 B14:C15 B22:C23 B30:C31 B38:C39 C41:C43 D38:M38 K39:M39 N38:O39"/>
    <dataValidation type="list" allowBlank="1" showInputMessage="1" showErrorMessage="1" sqref="N9:N12 N17:N20 N25:N28 N33:N36 N41:N44">
      <formula1>"✔"</formula1>
    </dataValidation>
    <dataValidation imeMode="off" allowBlank="1" showInputMessage="1" showErrorMessage="1" sqref="I33 E34:H34 J34:M34 E35 G35 L35 J35 E36:F36 E12:F12 L11 J11 G11 E11 J10:M10 E10:H10 I9 E20:F20 L19 J19 G19 E19 J18:M18 E18:H18 I17 E28:F28 L27 J27 G27 E27 J26:M26 E26:H26 I25 E7:H7 E15:H15 E23:H23 E31:H31 E39:H39 I41 J42:M42 E42:H42 E43 G43 J43 L43 E44:F44"/>
  </dataValidations>
  <hyperlinks>
    <hyperlink ref="Q40" location="様式12!P5" display="様式12作成へ"/>
    <hyperlink ref="Q42" location="一覧表!M51" display="一覧表へ"/>
  </hyperlinks>
  <printOptions horizontalCentered="1"/>
  <pageMargins left="0.59055118110236227" right="0.59055118110236227" top="0.27559055118110237" bottom="0.19685039370078741" header="0" footer="0.19685039370078741"/>
  <pageSetup paperSize="9" scale="56" fitToHeight="0" orientation="portrait" r:id="rId1"/>
  <headerFooter scaleWithDoc="0" alignWithMargins="0"/>
  <rowBreaks count="1" manualBreakCount="1">
    <brk id="46" max="14" man="1"/>
  </rowBreaks>
  <colBreaks count="1" manualBreakCount="1">
    <brk id="15" max="83" man="1"/>
  </colBreaks>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8" tint="0.39997558519241921"/>
  </sheetPr>
  <dimension ref="A1:S29"/>
  <sheetViews>
    <sheetView zoomScaleNormal="100" zoomScaleSheetLayoutView="100" zoomScalePageLayoutView="75" workbookViewId="0">
      <selection activeCell="R15" sqref="R15"/>
    </sheetView>
  </sheetViews>
  <sheetFormatPr defaultColWidth="12.625" defaultRowHeight="30" customHeight="1"/>
  <cols>
    <col min="1" max="2" width="3.625" style="309" customWidth="1"/>
    <col min="3" max="15" width="5.625" style="309" customWidth="1"/>
    <col min="16" max="16" width="15.625" style="309" customWidth="1"/>
    <col min="17" max="17" width="4.625" style="309" customWidth="1"/>
    <col min="18" max="18" width="25.625" style="309" customWidth="1"/>
    <col min="19" max="19" width="4.75" style="309" customWidth="1"/>
    <col min="20" max="16384" width="12.625" style="309"/>
  </cols>
  <sheetData>
    <row r="1" spans="1:19" ht="20.100000000000001" customHeight="1">
      <c r="D1" s="1009" t="s">
        <v>1265</v>
      </c>
      <c r="P1" s="310" t="s">
        <v>472</v>
      </c>
      <c r="Q1" s="924"/>
      <c r="R1" s="924"/>
      <c r="S1" s="924"/>
    </row>
    <row r="2" spans="1:19" ht="9.9499999999999993" customHeight="1">
      <c r="P2" s="311"/>
      <c r="Q2" s="924"/>
      <c r="R2" s="924"/>
      <c r="S2" s="924"/>
    </row>
    <row r="3" spans="1:19" ht="30" customHeight="1">
      <c r="A3" s="4633" t="s">
        <v>339</v>
      </c>
      <c r="B3" s="4633"/>
      <c r="C3" s="4633"/>
      <c r="D3" s="4633"/>
      <c r="E3" s="4633"/>
      <c r="F3" s="4633"/>
      <c r="G3" s="4633"/>
      <c r="H3" s="4633"/>
      <c r="I3" s="4633"/>
      <c r="J3" s="4633"/>
      <c r="K3" s="4633"/>
      <c r="L3" s="4633"/>
      <c r="M3" s="4633"/>
      <c r="N3" s="4633"/>
      <c r="O3" s="4633"/>
      <c r="P3" s="4633"/>
      <c r="Q3" s="924"/>
      <c r="R3" s="924"/>
      <c r="S3" s="924"/>
    </row>
    <row r="4" spans="1:19" ht="20.100000000000001" customHeight="1">
      <c r="A4" s="1023"/>
      <c r="B4" s="1023"/>
      <c r="C4" s="1023"/>
      <c r="D4" s="1052" t="s">
        <v>1299</v>
      </c>
      <c r="E4" s="1023"/>
      <c r="F4" s="1023"/>
      <c r="G4" s="1023"/>
      <c r="H4" s="1023"/>
      <c r="I4" s="1023"/>
      <c r="J4" s="1023"/>
      <c r="K4" s="1023"/>
      <c r="L4" s="1023"/>
      <c r="M4" s="1023"/>
      <c r="N4" s="1023"/>
      <c r="O4" s="1023"/>
      <c r="P4" s="1023"/>
      <c r="Q4" s="924"/>
      <c r="R4" s="924"/>
      <c r="S4" s="924"/>
    </row>
    <row r="5" spans="1:19" ht="24.95" customHeight="1">
      <c r="A5" s="4634" t="s">
        <v>219</v>
      </c>
      <c r="B5" s="4634"/>
      <c r="C5" s="4634"/>
      <c r="D5" s="4634"/>
      <c r="E5" s="4634"/>
      <c r="F5" s="4635" t="str">
        <f>実施機関名</f>
        <v/>
      </c>
      <c r="G5" s="4635"/>
      <c r="H5" s="4635"/>
      <c r="I5" s="4635"/>
      <c r="J5" s="4635"/>
      <c r="K5" s="4635"/>
      <c r="L5" s="4635"/>
      <c r="M5" s="312"/>
      <c r="N5" s="312"/>
      <c r="O5" s="1025" t="s">
        <v>340</v>
      </c>
      <c r="P5" s="1022"/>
      <c r="Q5" s="924"/>
      <c r="R5" s="924"/>
      <c r="S5" s="924"/>
    </row>
    <row r="6" spans="1:19" ht="20.100000000000001" customHeight="1" thickBot="1">
      <c r="A6" s="34"/>
      <c r="B6" s="34"/>
      <c r="C6" s="34"/>
      <c r="D6" s="34"/>
      <c r="E6" s="34"/>
      <c r="F6" s="27"/>
      <c r="G6" s="27"/>
      <c r="H6" s="27"/>
      <c r="I6" s="27"/>
      <c r="J6" s="27"/>
      <c r="K6" s="27"/>
      <c r="M6" s="27"/>
      <c r="N6" s="27"/>
      <c r="O6" s="27"/>
      <c r="Q6" s="924"/>
      <c r="R6" s="924"/>
      <c r="S6" s="924"/>
    </row>
    <row r="7" spans="1:19" ht="39.950000000000003" customHeight="1" thickBot="1">
      <c r="A7" s="4636" t="s">
        <v>221</v>
      </c>
      <c r="B7" s="4637"/>
      <c r="C7" s="4638"/>
      <c r="D7" s="4642" t="str">
        <f>訓練科名</f>
        <v/>
      </c>
      <c r="E7" s="4643"/>
      <c r="F7" s="4643"/>
      <c r="G7" s="4643"/>
      <c r="H7" s="4643"/>
      <c r="I7" s="4643"/>
      <c r="J7" s="4643"/>
      <c r="K7" s="4643"/>
      <c r="L7" s="4643"/>
      <c r="M7" s="4643"/>
      <c r="N7" s="4643"/>
      <c r="O7" s="4643"/>
      <c r="P7" s="4644"/>
      <c r="Q7" s="924"/>
      <c r="R7" s="924"/>
      <c r="S7" s="924"/>
    </row>
    <row r="8" spans="1:19" ht="69.95" customHeight="1" thickBot="1">
      <c r="A8" s="4630" t="s">
        <v>341</v>
      </c>
      <c r="B8" s="4631"/>
      <c r="C8" s="4632"/>
      <c r="D8" s="4639"/>
      <c r="E8" s="4640"/>
      <c r="F8" s="4640"/>
      <c r="G8" s="4640"/>
      <c r="H8" s="4640"/>
      <c r="I8" s="4640"/>
      <c r="J8" s="4640"/>
      <c r="K8" s="4640"/>
      <c r="L8" s="4640"/>
      <c r="M8" s="4640"/>
      <c r="N8" s="4640"/>
      <c r="O8" s="4640"/>
      <c r="P8" s="4641"/>
      <c r="Q8" s="924"/>
      <c r="R8" s="924"/>
      <c r="S8" s="924"/>
    </row>
    <row r="9" spans="1:19" ht="20.100000000000001" customHeight="1">
      <c r="A9" s="4626" t="s">
        <v>342</v>
      </c>
      <c r="B9" s="4283" t="s">
        <v>231</v>
      </c>
      <c r="C9" s="4628"/>
      <c r="D9" s="4628"/>
      <c r="E9" s="4284"/>
      <c r="F9" s="4283" t="s">
        <v>232</v>
      </c>
      <c r="G9" s="4628"/>
      <c r="H9" s="4628"/>
      <c r="I9" s="4628"/>
      <c r="J9" s="4628"/>
      <c r="K9" s="4628"/>
      <c r="L9" s="4628"/>
      <c r="M9" s="4628"/>
      <c r="N9" s="4628"/>
      <c r="O9" s="4628"/>
      <c r="P9" s="314" t="s">
        <v>226</v>
      </c>
      <c r="Q9" s="924"/>
      <c r="R9" s="924"/>
      <c r="S9" s="924"/>
    </row>
    <row r="10" spans="1:19" ht="30" customHeight="1">
      <c r="A10" s="4626"/>
      <c r="B10" s="4616" t="s">
        <v>234</v>
      </c>
      <c r="C10" s="4617"/>
      <c r="D10" s="4618"/>
      <c r="E10" s="4619"/>
      <c r="F10" s="4620"/>
      <c r="G10" s="4621"/>
      <c r="H10" s="4621"/>
      <c r="I10" s="4621"/>
      <c r="J10" s="4621"/>
      <c r="K10" s="4621"/>
      <c r="L10" s="4621"/>
      <c r="M10" s="4621"/>
      <c r="N10" s="4621"/>
      <c r="O10" s="4621"/>
      <c r="P10" s="1203"/>
      <c r="Q10" s="924"/>
      <c r="R10" s="924"/>
      <c r="S10" s="924"/>
    </row>
    <row r="11" spans="1:19" ht="30" customHeight="1">
      <c r="A11" s="4626"/>
      <c r="B11" s="4616"/>
      <c r="C11" s="4610"/>
      <c r="D11" s="4611"/>
      <c r="E11" s="4612"/>
      <c r="F11" s="4613"/>
      <c r="G11" s="4614"/>
      <c r="H11" s="4614"/>
      <c r="I11" s="4614"/>
      <c r="J11" s="4614"/>
      <c r="K11" s="4614"/>
      <c r="L11" s="4614"/>
      <c r="M11" s="4614"/>
      <c r="N11" s="4614"/>
      <c r="O11" s="4629"/>
      <c r="P11" s="1204"/>
      <c r="Q11" s="924"/>
      <c r="R11" s="924"/>
      <c r="S11" s="924"/>
    </row>
    <row r="12" spans="1:19" ht="30" customHeight="1">
      <c r="A12" s="4626"/>
      <c r="B12" s="4616"/>
      <c r="C12" s="4610"/>
      <c r="D12" s="4611"/>
      <c r="E12" s="4612"/>
      <c r="F12" s="4613"/>
      <c r="G12" s="4614"/>
      <c r="H12" s="4614"/>
      <c r="I12" s="4614"/>
      <c r="J12" s="4614"/>
      <c r="K12" s="4614"/>
      <c r="L12" s="4614"/>
      <c r="M12" s="4614"/>
      <c r="N12" s="4614"/>
      <c r="O12" s="4629"/>
      <c r="P12" s="1204"/>
      <c r="Q12" s="924"/>
      <c r="R12" s="924"/>
      <c r="S12" s="924"/>
    </row>
    <row r="13" spans="1:19" ht="30" customHeight="1">
      <c r="A13" s="4626"/>
      <c r="B13" s="4616"/>
      <c r="C13" s="4610"/>
      <c r="D13" s="4611"/>
      <c r="E13" s="4612"/>
      <c r="F13" s="4613"/>
      <c r="G13" s="4614"/>
      <c r="H13" s="4614"/>
      <c r="I13" s="4614"/>
      <c r="J13" s="4614"/>
      <c r="K13" s="4614"/>
      <c r="L13" s="4614"/>
      <c r="M13" s="4614"/>
      <c r="N13" s="4614"/>
      <c r="O13" s="4629"/>
      <c r="P13" s="1204"/>
      <c r="Q13" s="924"/>
      <c r="R13" s="924"/>
      <c r="S13" s="924"/>
    </row>
    <row r="14" spans="1:19" ht="30" customHeight="1">
      <c r="A14" s="4626"/>
      <c r="B14" s="4616"/>
      <c r="C14" s="4610"/>
      <c r="D14" s="4611"/>
      <c r="E14" s="4612"/>
      <c r="F14" s="4613"/>
      <c r="G14" s="4614"/>
      <c r="H14" s="4614"/>
      <c r="I14" s="4614"/>
      <c r="J14" s="4614"/>
      <c r="K14" s="4614"/>
      <c r="L14" s="4614"/>
      <c r="M14" s="4614"/>
      <c r="N14" s="4614"/>
      <c r="O14" s="4629"/>
      <c r="P14" s="1204"/>
      <c r="Q14" s="924"/>
      <c r="R14" s="924"/>
      <c r="S14" s="924"/>
    </row>
    <row r="15" spans="1:19" ht="30" customHeight="1">
      <c r="A15" s="4626"/>
      <c r="B15" s="4616"/>
      <c r="C15" s="4610"/>
      <c r="D15" s="4611"/>
      <c r="E15" s="4612"/>
      <c r="F15" s="4613"/>
      <c r="G15" s="4614"/>
      <c r="H15" s="4614"/>
      <c r="I15" s="4614"/>
      <c r="J15" s="4614"/>
      <c r="K15" s="4614"/>
      <c r="L15" s="4614"/>
      <c r="M15" s="4614"/>
      <c r="N15" s="4614"/>
      <c r="O15" s="4614"/>
      <c r="P15" s="1204"/>
      <c r="Q15" s="924"/>
      <c r="R15" s="924"/>
      <c r="S15" s="924"/>
    </row>
    <row r="16" spans="1:19" ht="30" customHeight="1">
      <c r="A16" s="4626"/>
      <c r="B16" s="4616"/>
      <c r="C16" s="4610"/>
      <c r="D16" s="4611"/>
      <c r="E16" s="4612"/>
      <c r="F16" s="4613"/>
      <c r="G16" s="4614"/>
      <c r="H16" s="4614"/>
      <c r="I16" s="4614"/>
      <c r="J16" s="4614"/>
      <c r="K16" s="4614"/>
      <c r="L16" s="4614"/>
      <c r="M16" s="4614"/>
      <c r="N16" s="4614"/>
      <c r="O16" s="4614"/>
      <c r="P16" s="1204"/>
      <c r="Q16" s="924"/>
      <c r="R16" s="924"/>
      <c r="S16" s="924"/>
    </row>
    <row r="17" spans="1:19" ht="30" customHeight="1">
      <c r="A17" s="4626"/>
      <c r="B17" s="4616"/>
      <c r="C17" s="4610"/>
      <c r="D17" s="4611"/>
      <c r="E17" s="4612"/>
      <c r="F17" s="4613"/>
      <c r="G17" s="4614"/>
      <c r="H17" s="4614"/>
      <c r="I17" s="4614"/>
      <c r="J17" s="4614"/>
      <c r="K17" s="4614"/>
      <c r="L17" s="4614"/>
      <c r="M17" s="4614"/>
      <c r="N17" s="4614"/>
      <c r="O17" s="4614"/>
      <c r="P17" s="1204"/>
      <c r="Q17" s="924"/>
      <c r="R17" s="924"/>
      <c r="S17" s="924"/>
    </row>
    <row r="18" spans="1:19" ht="30" customHeight="1">
      <c r="A18" s="4626"/>
      <c r="B18" s="4616"/>
      <c r="C18" s="4622"/>
      <c r="D18" s="4623"/>
      <c r="E18" s="4624"/>
      <c r="F18" s="4364"/>
      <c r="G18" s="4625"/>
      <c r="H18" s="4625"/>
      <c r="I18" s="4625"/>
      <c r="J18" s="4625"/>
      <c r="K18" s="4625"/>
      <c r="L18" s="4625"/>
      <c r="M18" s="4625"/>
      <c r="N18" s="4625"/>
      <c r="O18" s="4625"/>
      <c r="P18" s="1205"/>
      <c r="Q18" s="924"/>
      <c r="R18" s="924"/>
      <c r="S18" s="924"/>
    </row>
    <row r="19" spans="1:19" ht="30" customHeight="1">
      <c r="A19" s="4626"/>
      <c r="B19" s="4615" t="s">
        <v>139</v>
      </c>
      <c r="C19" s="4617"/>
      <c r="D19" s="4618"/>
      <c r="E19" s="4619"/>
      <c r="F19" s="4620"/>
      <c r="G19" s="4621"/>
      <c r="H19" s="4621"/>
      <c r="I19" s="4621"/>
      <c r="J19" s="4621"/>
      <c r="K19" s="4621"/>
      <c r="L19" s="4621"/>
      <c r="M19" s="4621"/>
      <c r="N19" s="4621"/>
      <c r="O19" s="4621"/>
      <c r="P19" s="1203"/>
      <c r="Q19" s="924"/>
      <c r="R19" s="924"/>
      <c r="S19" s="924"/>
    </row>
    <row r="20" spans="1:19" ht="30" customHeight="1">
      <c r="A20" s="4626"/>
      <c r="B20" s="4616"/>
      <c r="C20" s="4610"/>
      <c r="D20" s="4611"/>
      <c r="E20" s="4612"/>
      <c r="F20" s="4613"/>
      <c r="G20" s="4614"/>
      <c r="H20" s="4614"/>
      <c r="I20" s="4614"/>
      <c r="J20" s="4614"/>
      <c r="K20" s="4614"/>
      <c r="L20" s="4614"/>
      <c r="M20" s="4614"/>
      <c r="N20" s="4614"/>
      <c r="O20" s="4614"/>
      <c r="P20" s="1204"/>
      <c r="Q20" s="924"/>
      <c r="R20" s="924"/>
      <c r="S20" s="924"/>
    </row>
    <row r="21" spans="1:19" ht="30" customHeight="1">
      <c r="A21" s="4626"/>
      <c r="B21" s="4616"/>
      <c r="C21" s="4610"/>
      <c r="D21" s="4611"/>
      <c r="E21" s="4612"/>
      <c r="F21" s="4613"/>
      <c r="G21" s="4614"/>
      <c r="H21" s="4614"/>
      <c r="I21" s="4614"/>
      <c r="J21" s="4614"/>
      <c r="K21" s="4614"/>
      <c r="L21" s="4614"/>
      <c r="M21" s="4614"/>
      <c r="N21" s="4614"/>
      <c r="O21" s="4614"/>
      <c r="P21" s="1204"/>
      <c r="Q21" s="924"/>
      <c r="R21" s="924"/>
      <c r="S21" s="924"/>
    </row>
    <row r="22" spans="1:19" ht="30" customHeight="1">
      <c r="A22" s="4626"/>
      <c r="B22" s="4616"/>
      <c r="C22" s="4610"/>
      <c r="D22" s="4611"/>
      <c r="E22" s="4612"/>
      <c r="F22" s="4613"/>
      <c r="G22" s="4614"/>
      <c r="H22" s="4614"/>
      <c r="I22" s="4614"/>
      <c r="J22" s="4614"/>
      <c r="K22" s="4614"/>
      <c r="L22" s="4614"/>
      <c r="M22" s="4614"/>
      <c r="N22" s="4614"/>
      <c r="O22" s="4614"/>
      <c r="P22" s="1204"/>
      <c r="Q22" s="924"/>
      <c r="R22" s="924"/>
      <c r="S22" s="924"/>
    </row>
    <row r="23" spans="1:19" ht="30" customHeight="1">
      <c r="A23" s="4626"/>
      <c r="B23" s="4616"/>
      <c r="C23" s="4610"/>
      <c r="D23" s="4611"/>
      <c r="E23" s="4612"/>
      <c r="F23" s="4613"/>
      <c r="G23" s="4614"/>
      <c r="H23" s="4614"/>
      <c r="I23" s="4614"/>
      <c r="J23" s="4614"/>
      <c r="K23" s="4614"/>
      <c r="L23" s="4614"/>
      <c r="M23" s="4614"/>
      <c r="N23" s="4614"/>
      <c r="O23" s="4614"/>
      <c r="P23" s="1204"/>
      <c r="Q23" s="924"/>
      <c r="R23" s="924"/>
      <c r="S23" s="924"/>
    </row>
    <row r="24" spans="1:19" ht="30" customHeight="1">
      <c r="A24" s="4626"/>
      <c r="B24" s="4616"/>
      <c r="C24" s="4610"/>
      <c r="D24" s="4611"/>
      <c r="E24" s="4612"/>
      <c r="F24" s="4613"/>
      <c r="G24" s="4614"/>
      <c r="H24" s="4614"/>
      <c r="I24" s="4614"/>
      <c r="J24" s="4614"/>
      <c r="K24" s="4614"/>
      <c r="L24" s="4614"/>
      <c r="M24" s="4614"/>
      <c r="N24" s="4614"/>
      <c r="O24" s="4614"/>
      <c r="P24" s="1204"/>
      <c r="Q24" s="924"/>
      <c r="R24" s="924"/>
      <c r="S24" s="924"/>
    </row>
    <row r="25" spans="1:19" ht="30" customHeight="1" thickBot="1">
      <c r="A25" s="4626"/>
      <c r="B25" s="4616"/>
      <c r="C25" s="4610"/>
      <c r="D25" s="4611"/>
      <c r="E25" s="4612"/>
      <c r="F25" s="4613"/>
      <c r="G25" s="4614"/>
      <c r="H25" s="4614"/>
      <c r="I25" s="4614"/>
      <c r="J25" s="4614"/>
      <c r="K25" s="4614"/>
      <c r="L25" s="4614"/>
      <c r="M25" s="4614"/>
      <c r="N25" s="4614"/>
      <c r="O25" s="4614"/>
      <c r="P25" s="1204"/>
      <c r="Q25" s="924"/>
      <c r="R25" s="1358" t="s">
        <v>1266</v>
      </c>
      <c r="S25" s="924"/>
    </row>
    <row r="26" spans="1:19" ht="30" customHeight="1" thickTop="1" thickBot="1">
      <c r="A26" s="4626"/>
      <c r="B26" s="4616"/>
      <c r="C26" s="4610"/>
      <c r="D26" s="4611"/>
      <c r="E26" s="4612"/>
      <c r="F26" s="4613"/>
      <c r="G26" s="4614"/>
      <c r="H26" s="4614"/>
      <c r="I26" s="4614"/>
      <c r="J26" s="4614"/>
      <c r="K26" s="4614"/>
      <c r="L26" s="4614"/>
      <c r="M26" s="4614"/>
      <c r="N26" s="4614"/>
      <c r="O26" s="4614"/>
      <c r="P26" s="1204"/>
      <c r="Q26" s="924"/>
      <c r="R26" s="1358" t="s">
        <v>1267</v>
      </c>
      <c r="S26" s="924"/>
    </row>
    <row r="27" spans="1:19" ht="30" customHeight="1" thickTop="1">
      <c r="A27" s="4626"/>
      <c r="B27" s="4616"/>
      <c r="C27" s="4622"/>
      <c r="D27" s="4623"/>
      <c r="E27" s="4624"/>
      <c r="F27" s="4364"/>
      <c r="G27" s="4625"/>
      <c r="H27" s="4625"/>
      <c r="I27" s="4625"/>
      <c r="J27" s="4625"/>
      <c r="K27" s="4625"/>
      <c r="L27" s="4625"/>
      <c r="M27" s="4625"/>
      <c r="N27" s="4625"/>
      <c r="O27" s="4625"/>
      <c r="P27" s="1204"/>
      <c r="Q27" s="924"/>
      <c r="R27" s="538"/>
      <c r="S27" s="924"/>
    </row>
    <row r="28" spans="1:19" ht="30" customHeight="1" thickBot="1">
      <c r="A28" s="4627"/>
      <c r="B28" s="315" t="s">
        <v>343</v>
      </c>
      <c r="C28" s="316"/>
      <c r="D28" s="316"/>
      <c r="E28" s="316"/>
      <c r="F28" s="316"/>
      <c r="G28" s="316"/>
      <c r="H28" s="316"/>
      <c r="I28" s="316"/>
      <c r="J28" s="316"/>
      <c r="K28" s="316"/>
      <c r="L28" s="316"/>
      <c r="M28" s="316"/>
      <c r="N28" s="316"/>
      <c r="O28" s="316"/>
      <c r="P28" s="317">
        <f>SUM(P10:P27)</f>
        <v>0</v>
      </c>
      <c r="Q28" s="924"/>
      <c r="R28" s="1357" t="s">
        <v>1264</v>
      </c>
      <c r="S28" s="924"/>
    </row>
    <row r="29" spans="1:19" ht="30" customHeight="1">
      <c r="A29" s="924"/>
      <c r="B29" s="924"/>
      <c r="C29" s="924"/>
      <c r="D29" s="924"/>
      <c r="E29" s="924"/>
      <c r="F29" s="924"/>
      <c r="G29" s="924"/>
      <c r="H29" s="924"/>
      <c r="I29" s="924"/>
      <c r="J29" s="924"/>
      <c r="K29" s="924"/>
      <c r="L29" s="924"/>
      <c r="M29" s="924"/>
      <c r="N29" s="924"/>
      <c r="O29" s="924"/>
      <c r="P29" s="924"/>
      <c r="Q29" s="924"/>
      <c r="R29" s="924"/>
      <c r="S29" s="924"/>
    </row>
  </sheetData>
  <sheetProtection sheet="1" objects="1" scenarios="1" formatCells="0" formatRows="0" insertRows="0" deleteRows="0"/>
  <mergeCells count="48">
    <mergeCell ref="A8:C8"/>
    <mergeCell ref="A3:P3"/>
    <mergeCell ref="A5:E5"/>
    <mergeCell ref="F5:L5"/>
    <mergeCell ref="A7:C7"/>
    <mergeCell ref="D8:P8"/>
    <mergeCell ref="D7:P7"/>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F24:O24"/>
    <mergeCell ref="C25:E25"/>
    <mergeCell ref="C16:E16"/>
    <mergeCell ref="F16:O16"/>
    <mergeCell ref="C17:E17"/>
    <mergeCell ref="F17:O17"/>
    <mergeCell ref="C18:E18"/>
    <mergeCell ref="F18:O18"/>
    <mergeCell ref="F25:O25"/>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s>
  <phoneticPr fontId="22"/>
  <conditionalFormatting sqref="P10:P27 F10:F27 P5 C10:D27 G10:O10 G15:O18 D8">
    <cfRule type="containsBlanks" dxfId="160" priority="725">
      <formula>LEN(TRIM(C5))=0</formula>
    </cfRule>
  </conditionalFormatting>
  <conditionalFormatting sqref="A1:P28">
    <cfRule type="expression" dxfId="159" priority="7">
      <formula>INDIRECT(様式5号シート&amp;"!$L$117")="✔"</formula>
    </cfRule>
  </conditionalFormatting>
  <dataValidations count="2">
    <dataValidation imeMode="hiragana" allowBlank="1" showInputMessage="1" showErrorMessage="1" sqref="D8:P8 C10:O27"/>
    <dataValidation imeMode="off" allowBlank="1" showInputMessage="1" showErrorMessage="1" sqref="P10:P27 P5"/>
  </dataValidations>
  <hyperlinks>
    <hyperlink ref="R26" location="様式13の1実!L28" display="様式13の1(実践)作成へ"/>
    <hyperlink ref="R28" location="一覧表!M52" display="一覧表へ戻る"/>
    <hyperlink ref="R25" location="様式13の1基!L28" display="様式13の1(基礎)作成へ"/>
  </hyperlinks>
  <printOptions horizontalCentered="1"/>
  <pageMargins left="0.6692913385826772" right="0.19685039370078741" top="0.39370078740157483" bottom="0.47244094488188981" header="0" footer="0.19685039370078741"/>
  <pageSetup paperSize="9" scale="95" orientation="portrait"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3" id="{22574372-36E4-494E-9D03-E17B056948A3}">
            <xm:f>様式1!$E$20=""</xm:f>
            <x14:dxf>
              <fill>
                <patternFill>
                  <bgColor rgb="FF0000FF"/>
                </patternFill>
              </fill>
            </x14:dxf>
          </x14:cfRule>
          <xm:sqref>R25</xm:sqref>
        </x14:conditionalFormatting>
        <x14:conditionalFormatting xmlns:xm="http://schemas.microsoft.com/office/excel/2006/main">
          <x14:cfRule type="expression" priority="2" id="{77E85B03-1F08-498C-9027-A422B709A129}">
            <xm:f>様式1!$E$21=""</xm:f>
            <x14:dxf>
              <fill>
                <patternFill>
                  <bgColor rgb="FF0000FF"/>
                </patternFill>
              </fill>
            </x14:dxf>
          </x14:cfRule>
          <xm:sqref>R26</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FF99FF"/>
  </sheetPr>
  <dimension ref="A1:AL336"/>
  <sheetViews>
    <sheetView zoomScaleNormal="100" zoomScaleSheetLayoutView="100" workbookViewId="0">
      <selection activeCell="L28" sqref="L28:AF28"/>
    </sheetView>
  </sheetViews>
  <sheetFormatPr defaultColWidth="3" defaultRowHeight="21" customHeight="1"/>
  <cols>
    <col min="1" max="29" width="3.125" style="1008" customWidth="1"/>
    <col min="30" max="30" width="7.125" style="1008" customWidth="1"/>
    <col min="31" max="35" width="3.125" style="1008" customWidth="1"/>
    <col min="36" max="36" width="2.875" style="1008" customWidth="1"/>
    <col min="37" max="37" width="30.625" style="1008" customWidth="1"/>
    <col min="38" max="38" width="7.375" style="1008" customWidth="1"/>
    <col min="39" max="16384" width="3" style="1008"/>
  </cols>
  <sheetData>
    <row r="1" spans="1:38" ht="17.25">
      <c r="E1" s="1009"/>
      <c r="AI1" s="1010" t="s">
        <v>931</v>
      </c>
      <c r="AJ1" s="1011"/>
      <c r="AK1" s="1011"/>
      <c r="AL1" s="1011"/>
    </row>
    <row r="2" spans="1:38" ht="36" customHeight="1">
      <c r="A2" s="4772" t="s">
        <v>651</v>
      </c>
      <c r="B2" s="4773"/>
      <c r="C2" s="4773"/>
      <c r="D2" s="4773"/>
      <c r="E2" s="4773"/>
      <c r="F2" s="4773"/>
      <c r="G2" s="4773"/>
      <c r="H2" s="4773"/>
      <c r="I2" s="4773"/>
      <c r="J2" s="4773"/>
      <c r="K2" s="4773"/>
      <c r="L2" s="4773"/>
      <c r="M2" s="4773"/>
      <c r="N2" s="4773"/>
      <c r="O2" s="4773"/>
      <c r="P2" s="4773"/>
      <c r="Q2" s="4773"/>
      <c r="R2" s="4773"/>
      <c r="S2" s="4773"/>
      <c r="T2" s="4773"/>
      <c r="U2" s="4773"/>
      <c r="V2" s="4773"/>
      <c r="W2" s="4773"/>
      <c r="X2" s="4773"/>
      <c r="Y2" s="4773"/>
      <c r="Z2" s="4773"/>
      <c r="AA2" s="4773"/>
      <c r="AB2" s="4773"/>
      <c r="AC2" s="4773"/>
      <c r="AD2" s="4773"/>
      <c r="AE2" s="4773"/>
      <c r="AF2" s="4773"/>
      <c r="AG2" s="4773"/>
      <c r="AH2" s="4773"/>
      <c r="AI2" s="4773"/>
      <c r="AJ2" s="1011"/>
      <c r="AK2" s="1011"/>
      <c r="AL2" s="1011"/>
    </row>
    <row r="3" spans="1:38" ht="17.25">
      <c r="I3" s="1009" t="s">
        <v>2110</v>
      </c>
      <c r="AJ3" s="1011"/>
      <c r="AK3" s="1011"/>
      <c r="AL3" s="1011"/>
    </row>
    <row r="4" spans="1:38" ht="15" customHeight="1">
      <c r="B4" s="4768" t="s">
        <v>1392</v>
      </c>
      <c r="C4" s="4775"/>
      <c r="D4" s="4775"/>
      <c r="E4" s="4775"/>
      <c r="F4" s="4769"/>
      <c r="G4" s="4769"/>
      <c r="H4" s="4769"/>
      <c r="I4" s="4769"/>
      <c r="J4" s="4769"/>
      <c r="K4" s="4769"/>
      <c r="L4" s="4769"/>
      <c r="M4" s="4769"/>
      <c r="N4" s="4769"/>
      <c r="O4" s="4769"/>
      <c r="P4" s="4769"/>
      <c r="Q4" s="4769"/>
      <c r="R4" s="4769"/>
      <c r="AJ4" s="1011"/>
      <c r="AK4" s="1011"/>
      <c r="AL4" s="1011"/>
    </row>
    <row r="5" spans="1:38" ht="15" customHeight="1">
      <c r="B5" s="4768" t="s">
        <v>652</v>
      </c>
      <c r="C5" s="3330"/>
      <c r="D5" s="3330"/>
      <c r="E5" s="3330"/>
      <c r="F5" s="4769" t="str">
        <f>訓練科名</f>
        <v/>
      </c>
      <c r="G5" s="4769"/>
      <c r="H5" s="4769"/>
      <c r="I5" s="4769"/>
      <c r="J5" s="4769"/>
      <c r="K5" s="4769"/>
      <c r="L5" s="4769"/>
      <c r="M5" s="4769"/>
      <c r="N5" s="4769"/>
      <c r="O5" s="4769"/>
      <c r="P5" s="4769"/>
      <c r="Q5" s="4769"/>
      <c r="R5" s="4769"/>
      <c r="AJ5" s="1011"/>
      <c r="AK5" s="1011"/>
      <c r="AL5" s="1011"/>
    </row>
    <row r="6" spans="1:38" ht="15" customHeight="1">
      <c r="S6" s="4766" t="s">
        <v>653</v>
      </c>
      <c r="T6" s="4767"/>
      <c r="U6" s="4767"/>
      <c r="V6" s="4767"/>
      <c r="W6" s="4774"/>
      <c r="X6" s="4774"/>
      <c r="Y6" s="4774"/>
      <c r="Z6" s="4774"/>
      <c r="AA6" s="4774"/>
      <c r="AB6" s="4774"/>
      <c r="AC6" s="4774"/>
      <c r="AD6" s="4774"/>
      <c r="AE6" s="4774"/>
      <c r="AF6" s="4774"/>
      <c r="AJ6" s="1011"/>
      <c r="AK6" s="1011"/>
      <c r="AL6" s="1011"/>
    </row>
    <row r="7" spans="1:38" ht="11.25">
      <c r="AJ7" s="1011"/>
      <c r="AK7" s="1011"/>
      <c r="AL7" s="1011"/>
    </row>
    <row r="8" spans="1:38" ht="15" customHeight="1">
      <c r="A8" s="4764" t="s">
        <v>932</v>
      </c>
      <c r="B8" s="4764"/>
      <c r="C8" s="4764"/>
      <c r="D8" s="4764"/>
      <c r="E8" s="4764"/>
      <c r="F8" s="4764"/>
      <c r="G8" s="4764"/>
      <c r="H8" s="4764"/>
      <c r="I8" s="4764"/>
      <c r="J8" s="4764"/>
      <c r="K8" s="4764"/>
      <c r="L8" s="4764"/>
      <c r="M8" s="4764"/>
      <c r="N8" s="4764"/>
      <c r="O8" s="4764"/>
      <c r="P8" s="4764"/>
      <c r="Q8" s="4764"/>
      <c r="R8" s="4764"/>
      <c r="S8" s="4764"/>
      <c r="T8" s="4764"/>
      <c r="U8" s="4764"/>
      <c r="V8" s="4764"/>
      <c r="W8" s="4764"/>
      <c r="X8" s="4764"/>
      <c r="Y8" s="4764"/>
      <c r="Z8" s="4764"/>
      <c r="AA8" s="4764"/>
      <c r="AB8" s="4764"/>
      <c r="AC8" s="4764"/>
      <c r="AD8" s="4764"/>
      <c r="AE8" s="4764"/>
      <c r="AF8" s="4764"/>
      <c r="AG8" s="4764"/>
      <c r="AH8" s="4764"/>
      <c r="AI8" s="4764"/>
      <c r="AJ8" s="1011"/>
      <c r="AK8" s="1011"/>
      <c r="AL8" s="1011"/>
    </row>
    <row r="9" spans="1:38" ht="11.25">
      <c r="AJ9" s="1011"/>
      <c r="AK9" s="1011"/>
      <c r="AL9" s="1011"/>
    </row>
    <row r="10" spans="1:38" ht="15" customHeight="1">
      <c r="C10" s="4765" t="s">
        <v>878</v>
      </c>
      <c r="D10" s="4765"/>
      <c r="E10" s="4765"/>
      <c r="F10" s="4765"/>
      <c r="G10" s="4765"/>
      <c r="H10" s="4765"/>
      <c r="I10" s="4765"/>
      <c r="AJ10" s="1011"/>
      <c r="AK10" s="1011"/>
      <c r="AL10" s="1011"/>
    </row>
    <row r="11" spans="1:38" ht="11.25">
      <c r="AJ11" s="1011"/>
      <c r="AK11" s="1011"/>
      <c r="AL11" s="1011"/>
    </row>
    <row r="12" spans="1:38" ht="15" customHeight="1">
      <c r="D12" s="4766" t="s">
        <v>654</v>
      </c>
      <c r="E12" s="4767"/>
      <c r="F12" s="4767"/>
      <c r="G12" s="4767"/>
      <c r="H12" s="4767"/>
      <c r="AJ12" s="1011"/>
      <c r="AK12" s="1011"/>
      <c r="AL12" s="1011"/>
    </row>
    <row r="13" spans="1:38" ht="15" customHeight="1">
      <c r="D13" s="4768" t="s">
        <v>655</v>
      </c>
      <c r="E13" s="4768"/>
      <c r="F13" s="4768"/>
      <c r="G13" s="4769" t="str">
        <f>実施機関住所</f>
        <v/>
      </c>
      <c r="H13" s="4769"/>
      <c r="I13" s="4769"/>
      <c r="J13" s="4769"/>
      <c r="K13" s="4769"/>
      <c r="L13" s="4769"/>
      <c r="M13" s="4769"/>
      <c r="N13" s="4769"/>
      <c r="O13" s="4769"/>
      <c r="P13" s="4769"/>
      <c r="Q13" s="4769"/>
      <c r="R13" s="4769"/>
      <c r="S13" s="4769"/>
      <c r="T13" s="4769"/>
      <c r="U13" s="4769"/>
      <c r="V13" s="4770" t="s">
        <v>656</v>
      </c>
      <c r="W13" s="4770"/>
      <c r="X13" s="4770"/>
      <c r="Y13" s="4770"/>
      <c r="Z13" s="4770"/>
      <c r="AA13" s="4770"/>
      <c r="AB13" s="4770"/>
      <c r="AC13" s="4771" t="str">
        <f>IF(様式9!$C$9="","",様式9!$C$9)</f>
        <v/>
      </c>
      <c r="AD13" s="4771"/>
      <c r="AE13" s="4771"/>
      <c r="AF13" s="4771"/>
      <c r="AG13" s="4771"/>
      <c r="AH13" s="4771"/>
      <c r="AI13" s="1012"/>
      <c r="AJ13" s="1011"/>
      <c r="AK13" s="1011"/>
      <c r="AL13" s="1011"/>
    </row>
    <row r="14" spans="1:38" ht="15" customHeight="1">
      <c r="F14" s="1013"/>
      <c r="G14" s="1013"/>
      <c r="H14" s="1013"/>
      <c r="I14" s="1013"/>
      <c r="J14" s="1013"/>
      <c r="K14" s="1013"/>
      <c r="L14" s="1013"/>
      <c r="M14" s="1013"/>
      <c r="N14" s="1013"/>
      <c r="O14" s="1013"/>
      <c r="P14" s="1013"/>
      <c r="Q14" s="1013"/>
      <c r="R14" s="1013"/>
      <c r="S14" s="1013"/>
      <c r="AJ14" s="1011"/>
      <c r="AK14" s="1011"/>
      <c r="AL14" s="1011"/>
    </row>
    <row r="15" spans="1:38" ht="15" customHeight="1">
      <c r="D15" s="4768" t="s">
        <v>736</v>
      </c>
      <c r="E15" s="4768"/>
      <c r="F15" s="4768"/>
      <c r="G15" s="4769" t="str">
        <f>実施機関名</f>
        <v/>
      </c>
      <c r="H15" s="4769"/>
      <c r="I15" s="4769"/>
      <c r="J15" s="4769"/>
      <c r="K15" s="4769"/>
      <c r="L15" s="4769"/>
      <c r="M15" s="4769"/>
      <c r="N15" s="4769"/>
      <c r="O15" s="4769"/>
      <c r="P15" s="4769"/>
      <c r="Q15" s="4769"/>
      <c r="R15" s="4769"/>
      <c r="S15" s="4769"/>
      <c r="T15" s="4769"/>
      <c r="U15" s="4770" t="s">
        <v>657</v>
      </c>
      <c r="V15" s="4770"/>
      <c r="W15" s="4770"/>
      <c r="X15" s="4770"/>
      <c r="Y15" s="4770"/>
      <c r="Z15" s="4770"/>
      <c r="AA15" s="4770"/>
      <c r="AB15" s="4770"/>
      <c r="AC15" s="4771" t="str">
        <f>IF(様式4!$E$41="","",様式4!$E$41)</f>
        <v/>
      </c>
      <c r="AD15" s="4771"/>
      <c r="AE15" s="4771"/>
      <c r="AF15" s="4771"/>
      <c r="AG15" s="4771"/>
      <c r="AH15" s="4771"/>
      <c r="AI15" s="1012"/>
      <c r="AJ15" s="1011"/>
      <c r="AK15" s="1011"/>
      <c r="AL15" s="1011"/>
    </row>
    <row r="16" spans="1:38" ht="11.25">
      <c r="AJ16" s="1011"/>
      <c r="AK16" s="1011"/>
      <c r="AL16" s="1011"/>
    </row>
    <row r="17" spans="1:38" ht="15" customHeight="1" thickBot="1">
      <c r="A17" s="1014" t="s">
        <v>658</v>
      </c>
      <c r="AJ17" s="1011"/>
      <c r="AK17" s="1011"/>
      <c r="AL17" s="1011"/>
    </row>
    <row r="18" spans="1:38" ht="15" customHeight="1">
      <c r="A18" s="4762" t="s">
        <v>659</v>
      </c>
      <c r="B18" s="4756"/>
      <c r="C18" s="4756"/>
      <c r="D18" s="4756"/>
      <c r="E18" s="4756"/>
      <c r="F18" s="4756"/>
      <c r="G18" s="4755" t="s">
        <v>660</v>
      </c>
      <c r="H18" s="4756"/>
      <c r="I18" s="4757"/>
      <c r="J18" s="4756" t="s">
        <v>661</v>
      </c>
      <c r="K18" s="4756"/>
      <c r="L18" s="4756"/>
      <c r="M18" s="4756"/>
      <c r="N18" s="4756"/>
      <c r="O18" s="4756"/>
      <c r="P18" s="4756"/>
      <c r="Q18" s="4756"/>
      <c r="R18" s="4756"/>
      <c r="S18" s="4756"/>
      <c r="T18" s="4756"/>
      <c r="U18" s="4756"/>
      <c r="V18" s="4756"/>
      <c r="W18" s="4756"/>
      <c r="X18" s="4756"/>
      <c r="Y18" s="4756"/>
      <c r="Z18" s="4756"/>
      <c r="AA18" s="4756"/>
      <c r="AB18" s="4756"/>
      <c r="AC18" s="4756"/>
      <c r="AD18" s="4756"/>
      <c r="AE18" s="4756"/>
      <c r="AF18" s="4756"/>
      <c r="AG18" s="4756"/>
      <c r="AH18" s="4756"/>
      <c r="AI18" s="4763"/>
      <c r="AJ18" s="1011"/>
      <c r="AK18" s="1011"/>
      <c r="AL18" s="1011"/>
    </row>
    <row r="19" spans="1:38" ht="18" customHeight="1">
      <c r="A19" s="4725" t="str">
        <f>訓練開始日</f>
        <v/>
      </c>
      <c r="B19" s="4726"/>
      <c r="C19" s="4726"/>
      <c r="D19" s="4726"/>
      <c r="E19" s="4726"/>
      <c r="F19" s="4727"/>
      <c r="G19" s="4728" t="str">
        <f ca="1">TEXT(訓練総時間,"#,###時間")</f>
        <v>時間</v>
      </c>
      <c r="H19" s="4729"/>
      <c r="I19" s="4730"/>
      <c r="J19" s="4734" t="str">
        <f>訓練目標</f>
        <v/>
      </c>
      <c r="K19" s="4735"/>
      <c r="L19" s="4735"/>
      <c r="M19" s="4735"/>
      <c r="N19" s="4735"/>
      <c r="O19" s="4735"/>
      <c r="P19" s="4735"/>
      <c r="Q19" s="4735"/>
      <c r="R19" s="4735"/>
      <c r="S19" s="4735"/>
      <c r="T19" s="4735"/>
      <c r="U19" s="4735"/>
      <c r="V19" s="4735"/>
      <c r="W19" s="4735"/>
      <c r="X19" s="4735"/>
      <c r="Y19" s="4735"/>
      <c r="Z19" s="4735"/>
      <c r="AA19" s="4735"/>
      <c r="AB19" s="4735"/>
      <c r="AC19" s="4735"/>
      <c r="AD19" s="4735"/>
      <c r="AE19" s="4735"/>
      <c r="AF19" s="4735"/>
      <c r="AG19" s="4735"/>
      <c r="AH19" s="4735"/>
      <c r="AI19" s="4736"/>
      <c r="AJ19" s="1011"/>
      <c r="AK19" s="1011"/>
      <c r="AL19" s="1011"/>
    </row>
    <row r="20" spans="1:38" ht="18" customHeight="1">
      <c r="A20" s="4743" t="s">
        <v>852</v>
      </c>
      <c r="B20" s="4744"/>
      <c r="C20" s="4744"/>
      <c r="D20" s="4744"/>
      <c r="E20" s="4744"/>
      <c r="F20" s="4745"/>
      <c r="G20" s="4728"/>
      <c r="H20" s="4729"/>
      <c r="I20" s="4730"/>
      <c r="J20" s="4737"/>
      <c r="K20" s="4738"/>
      <c r="L20" s="4738"/>
      <c r="M20" s="4738"/>
      <c r="N20" s="4738"/>
      <c r="O20" s="4738"/>
      <c r="P20" s="4738"/>
      <c r="Q20" s="4738"/>
      <c r="R20" s="4738"/>
      <c r="S20" s="4738"/>
      <c r="T20" s="4738"/>
      <c r="U20" s="4738"/>
      <c r="V20" s="4738"/>
      <c r="W20" s="4738"/>
      <c r="X20" s="4738"/>
      <c r="Y20" s="4738"/>
      <c r="Z20" s="4738"/>
      <c r="AA20" s="4738"/>
      <c r="AB20" s="4738"/>
      <c r="AC20" s="4738"/>
      <c r="AD20" s="4738"/>
      <c r="AE20" s="4738"/>
      <c r="AF20" s="4738"/>
      <c r="AG20" s="4738"/>
      <c r="AH20" s="4738"/>
      <c r="AI20" s="4739"/>
      <c r="AJ20" s="1011"/>
      <c r="AK20" s="1011"/>
      <c r="AL20" s="1011"/>
    </row>
    <row r="21" spans="1:38" ht="18" customHeight="1" thickBot="1">
      <c r="A21" s="4746" t="str">
        <f>訓練終了日</f>
        <v/>
      </c>
      <c r="B21" s="4747"/>
      <c r="C21" s="4747"/>
      <c r="D21" s="4747"/>
      <c r="E21" s="4747"/>
      <c r="F21" s="4748"/>
      <c r="G21" s="4731"/>
      <c r="H21" s="4732"/>
      <c r="I21" s="4733"/>
      <c r="J21" s="4740"/>
      <c r="K21" s="4741"/>
      <c r="L21" s="4741"/>
      <c r="M21" s="4741"/>
      <c r="N21" s="4741"/>
      <c r="O21" s="4741"/>
      <c r="P21" s="4741"/>
      <c r="Q21" s="4741"/>
      <c r="R21" s="4741"/>
      <c r="S21" s="4741"/>
      <c r="T21" s="4741"/>
      <c r="U21" s="4741"/>
      <c r="V21" s="4741"/>
      <c r="W21" s="4741"/>
      <c r="X21" s="4741"/>
      <c r="Y21" s="4741"/>
      <c r="Z21" s="4741"/>
      <c r="AA21" s="4741"/>
      <c r="AB21" s="4741"/>
      <c r="AC21" s="4741"/>
      <c r="AD21" s="4741"/>
      <c r="AE21" s="4741"/>
      <c r="AF21" s="4741"/>
      <c r="AG21" s="4741"/>
      <c r="AH21" s="4741"/>
      <c r="AI21" s="4742"/>
      <c r="AJ21" s="1011"/>
      <c r="AK21" s="1011"/>
      <c r="AL21" s="1011"/>
    </row>
    <row r="22" spans="1:38" ht="11.25">
      <c r="AJ22" s="1011"/>
      <c r="AK22" s="1011"/>
      <c r="AL22" s="1011"/>
    </row>
    <row r="23" spans="1:38" ht="15" customHeight="1">
      <c r="A23" s="1014" t="s">
        <v>933</v>
      </c>
      <c r="B23" s="1054"/>
      <c r="C23" s="1054"/>
      <c r="D23" s="1054"/>
      <c r="E23" s="1054"/>
      <c r="F23" s="1054"/>
      <c r="G23" s="1054"/>
      <c r="H23" s="1054"/>
      <c r="I23" s="1054"/>
      <c r="J23" s="1054"/>
      <c r="K23" s="1054"/>
      <c r="L23" s="1054"/>
      <c r="M23" s="1054"/>
      <c r="N23" s="1054"/>
      <c r="O23" s="1054"/>
      <c r="P23" s="1054"/>
      <c r="Q23" s="1054"/>
      <c r="R23" s="1054"/>
      <c r="S23" s="1054"/>
      <c r="T23" s="1054"/>
      <c r="U23" s="1054"/>
      <c r="V23" s="1054"/>
      <c r="W23" s="1054"/>
      <c r="X23" s="1054"/>
      <c r="Y23" s="1054"/>
      <c r="Z23" s="1054"/>
      <c r="AA23" s="1054"/>
      <c r="AB23" s="1054"/>
      <c r="AC23" s="1054"/>
      <c r="AD23" s="1054"/>
      <c r="AE23" s="1054"/>
      <c r="AF23" s="1054"/>
      <c r="AG23" s="1054"/>
      <c r="AH23" s="1054"/>
      <c r="AI23" s="1054"/>
      <c r="AJ23" s="1011"/>
      <c r="AK23" s="1011"/>
      <c r="AL23" s="1011"/>
    </row>
    <row r="24" spans="1:38" ht="15" customHeight="1">
      <c r="A24" s="1015" t="s">
        <v>662</v>
      </c>
      <c r="B24" s="1054"/>
      <c r="C24" s="1054"/>
      <c r="D24" s="1054"/>
      <c r="E24" s="1054"/>
      <c r="F24" s="1054"/>
      <c r="G24" s="1054"/>
      <c r="H24" s="1054"/>
      <c r="I24" s="1054"/>
      <c r="J24" s="1054"/>
      <c r="K24" s="1054"/>
      <c r="L24" s="1054"/>
      <c r="M24" s="1054"/>
      <c r="N24" s="1054"/>
      <c r="O24" s="1054"/>
      <c r="P24" s="1054"/>
      <c r="Q24" s="1054"/>
      <c r="R24" s="1054"/>
      <c r="S24" s="1054"/>
      <c r="T24" s="1054"/>
      <c r="U24" s="1054"/>
      <c r="V24" s="1054"/>
      <c r="W24" s="1054"/>
      <c r="X24" s="1054"/>
      <c r="Y24" s="1054"/>
      <c r="Z24" s="1054"/>
      <c r="AA24" s="1054"/>
      <c r="AB24" s="1054"/>
      <c r="AC24" s="1054"/>
      <c r="AD24" s="1054"/>
      <c r="AE24" s="1054"/>
      <c r="AF24" s="1054"/>
      <c r="AG24" s="1054"/>
      <c r="AH24" s="1054"/>
      <c r="AI24" s="1054"/>
      <c r="AJ24" s="1011"/>
      <c r="AK24" s="1011"/>
      <c r="AL24" s="1011"/>
    </row>
    <row r="25" spans="1:38" ht="15" customHeight="1" thickBot="1">
      <c r="A25" s="1015" t="s">
        <v>1454</v>
      </c>
      <c r="B25" s="1054"/>
      <c r="C25" s="1054"/>
      <c r="D25" s="1054"/>
      <c r="E25" s="1054"/>
      <c r="F25" s="1054"/>
      <c r="G25" s="1054"/>
      <c r="H25" s="1054"/>
      <c r="I25" s="1054"/>
      <c r="J25" s="1054"/>
      <c r="K25" s="1054"/>
      <c r="L25" s="1054"/>
      <c r="M25" s="1054"/>
      <c r="N25" s="1054"/>
      <c r="O25" s="1054"/>
      <c r="P25" s="1054"/>
      <c r="Q25" s="1054"/>
      <c r="R25" s="1054"/>
      <c r="S25" s="1054"/>
      <c r="T25" s="1054"/>
      <c r="U25" s="1054"/>
      <c r="V25" s="1054"/>
      <c r="W25" s="1054"/>
      <c r="X25" s="1054"/>
      <c r="Y25" s="1054"/>
      <c r="Z25" s="1054"/>
      <c r="AA25" s="1054"/>
      <c r="AB25" s="1054"/>
      <c r="AC25" s="1054"/>
      <c r="AD25" s="1054"/>
      <c r="AE25" s="1054"/>
      <c r="AF25" s="1054"/>
      <c r="AG25" s="1054"/>
      <c r="AH25" s="1054"/>
      <c r="AI25" s="1054"/>
      <c r="AJ25" s="1011"/>
      <c r="AK25" s="1011"/>
      <c r="AL25" s="1011"/>
    </row>
    <row r="26" spans="1:38" ht="15" customHeight="1">
      <c r="A26" s="4749" t="s">
        <v>934</v>
      </c>
      <c r="B26" s="4750"/>
      <c r="C26" s="4750"/>
      <c r="D26" s="4750"/>
      <c r="E26" s="4750"/>
      <c r="F26" s="4750"/>
      <c r="G26" s="4751"/>
      <c r="H26" s="4755" t="s">
        <v>663</v>
      </c>
      <c r="I26" s="4756"/>
      <c r="J26" s="4757"/>
      <c r="K26" s="4758" t="s">
        <v>935</v>
      </c>
      <c r="L26" s="4750"/>
      <c r="M26" s="4750"/>
      <c r="N26" s="4750"/>
      <c r="O26" s="4750"/>
      <c r="P26" s="4750"/>
      <c r="Q26" s="4750"/>
      <c r="R26" s="4750"/>
      <c r="S26" s="4750"/>
      <c r="T26" s="4750"/>
      <c r="U26" s="4750"/>
      <c r="V26" s="4750"/>
      <c r="W26" s="4750"/>
      <c r="X26" s="4750"/>
      <c r="Y26" s="4750"/>
      <c r="Z26" s="4750"/>
      <c r="AA26" s="4750"/>
      <c r="AB26" s="4750"/>
      <c r="AC26" s="4750"/>
      <c r="AD26" s="4750"/>
      <c r="AE26" s="4750"/>
      <c r="AF26" s="4751"/>
      <c r="AG26" s="4758" t="s">
        <v>936</v>
      </c>
      <c r="AH26" s="4750"/>
      <c r="AI26" s="4760"/>
      <c r="AJ26" s="1011"/>
      <c r="AK26" s="1011"/>
      <c r="AL26" s="1011"/>
    </row>
    <row r="27" spans="1:38" ht="15" customHeight="1">
      <c r="A27" s="4752"/>
      <c r="B27" s="4753"/>
      <c r="C27" s="4753"/>
      <c r="D27" s="4753"/>
      <c r="E27" s="4753"/>
      <c r="F27" s="4753"/>
      <c r="G27" s="4754"/>
      <c r="H27" s="1016" t="s">
        <v>937</v>
      </c>
      <c r="I27" s="1016" t="s">
        <v>938</v>
      </c>
      <c r="J27" s="1016" t="s">
        <v>939</v>
      </c>
      <c r="K27" s="4759"/>
      <c r="L27" s="4753"/>
      <c r="M27" s="4753"/>
      <c r="N27" s="4753"/>
      <c r="O27" s="4753"/>
      <c r="P27" s="4753"/>
      <c r="Q27" s="4753"/>
      <c r="R27" s="4753"/>
      <c r="S27" s="4753"/>
      <c r="T27" s="4753"/>
      <c r="U27" s="4753"/>
      <c r="V27" s="4753"/>
      <c r="W27" s="4753"/>
      <c r="X27" s="4753"/>
      <c r="Y27" s="4753"/>
      <c r="Z27" s="4753"/>
      <c r="AA27" s="4753"/>
      <c r="AB27" s="4753"/>
      <c r="AC27" s="4753"/>
      <c r="AD27" s="4753"/>
      <c r="AE27" s="4753"/>
      <c r="AF27" s="4754"/>
      <c r="AG27" s="4759"/>
      <c r="AH27" s="4753"/>
      <c r="AI27" s="4761"/>
      <c r="AJ27" s="1011"/>
      <c r="AK27" s="1011"/>
      <c r="AL27" s="1011"/>
    </row>
    <row r="28" spans="1:38" s="2610" customFormat="1" ht="21.95" customHeight="1">
      <c r="A28" s="4645" t="s">
        <v>940</v>
      </c>
      <c r="B28" s="4724" t="s">
        <v>941</v>
      </c>
      <c r="C28" s="4722" t="str">
        <f ca="1">IF(様式5号シート="様式5基",IF(INDIRECT(様式5号シート&amp;"!$D$"&amp;機構処理!E42)="","",INDIRECT(様式5号シート&amp;"!$D$"&amp;機構処理!E42)),"")</f>
        <v/>
      </c>
      <c r="D28" s="4723"/>
      <c r="E28" s="4723"/>
      <c r="F28" s="4723"/>
      <c r="G28" s="4723"/>
      <c r="H28" s="2608"/>
      <c r="I28" s="2608"/>
      <c r="J28" s="2608"/>
      <c r="K28" s="1059" t="s">
        <v>942</v>
      </c>
      <c r="L28" s="4672"/>
      <c r="M28" s="4672"/>
      <c r="N28" s="4672"/>
      <c r="O28" s="4672"/>
      <c r="P28" s="4672"/>
      <c r="Q28" s="4672"/>
      <c r="R28" s="4672"/>
      <c r="S28" s="4672"/>
      <c r="T28" s="4672"/>
      <c r="U28" s="4672"/>
      <c r="V28" s="4672"/>
      <c r="W28" s="4672"/>
      <c r="X28" s="4672"/>
      <c r="Y28" s="4672"/>
      <c r="Z28" s="4672"/>
      <c r="AA28" s="4672"/>
      <c r="AB28" s="4672"/>
      <c r="AC28" s="4672"/>
      <c r="AD28" s="4672"/>
      <c r="AE28" s="4672"/>
      <c r="AF28" s="4673"/>
      <c r="AG28" s="4674"/>
      <c r="AH28" s="4675"/>
      <c r="AI28" s="4676"/>
      <c r="AJ28" s="2609">
        <v>1</v>
      </c>
      <c r="AK28" s="2609"/>
      <c r="AL28" s="2609"/>
    </row>
    <row r="29" spans="1:38" s="2610" customFormat="1" ht="21.95" customHeight="1">
      <c r="A29" s="4645"/>
      <c r="B29" s="4724"/>
      <c r="C29" s="4723"/>
      <c r="D29" s="4723"/>
      <c r="E29" s="4723"/>
      <c r="F29" s="4723"/>
      <c r="G29" s="4723"/>
      <c r="H29" s="2611"/>
      <c r="I29" s="2611"/>
      <c r="J29" s="2611"/>
      <c r="K29" s="1060" t="s">
        <v>537</v>
      </c>
      <c r="L29" s="4701"/>
      <c r="M29" s="4702"/>
      <c r="N29" s="4702"/>
      <c r="O29" s="4702"/>
      <c r="P29" s="4702"/>
      <c r="Q29" s="4702"/>
      <c r="R29" s="4702"/>
      <c r="S29" s="4702"/>
      <c r="T29" s="4702"/>
      <c r="U29" s="4702"/>
      <c r="V29" s="4702"/>
      <c r="W29" s="4702"/>
      <c r="X29" s="4702"/>
      <c r="Y29" s="4702"/>
      <c r="Z29" s="4702"/>
      <c r="AA29" s="4702"/>
      <c r="AB29" s="4702"/>
      <c r="AC29" s="4702"/>
      <c r="AD29" s="4702"/>
      <c r="AE29" s="4702"/>
      <c r="AF29" s="4703"/>
      <c r="AG29" s="4704"/>
      <c r="AH29" s="4705"/>
      <c r="AI29" s="4706"/>
      <c r="AJ29" s="2609"/>
      <c r="AK29" s="2609"/>
      <c r="AL29" s="2609"/>
    </row>
    <row r="30" spans="1:38" s="2610" customFormat="1" ht="21.95" customHeight="1">
      <c r="A30" s="4645"/>
      <c r="B30" s="4724"/>
      <c r="C30" s="4723"/>
      <c r="D30" s="4723"/>
      <c r="E30" s="4723"/>
      <c r="F30" s="4723"/>
      <c r="G30" s="4723"/>
      <c r="H30" s="2611"/>
      <c r="I30" s="2611"/>
      <c r="J30" s="2611"/>
      <c r="K30" s="1060" t="s">
        <v>1340</v>
      </c>
      <c r="L30" s="4701"/>
      <c r="M30" s="4702"/>
      <c r="N30" s="4702"/>
      <c r="O30" s="4702"/>
      <c r="P30" s="4702"/>
      <c r="Q30" s="4702"/>
      <c r="R30" s="4702"/>
      <c r="S30" s="4702"/>
      <c r="T30" s="4702"/>
      <c r="U30" s="4702"/>
      <c r="V30" s="4702"/>
      <c r="W30" s="4702"/>
      <c r="X30" s="4702"/>
      <c r="Y30" s="4702"/>
      <c r="Z30" s="4702"/>
      <c r="AA30" s="4702"/>
      <c r="AB30" s="4702"/>
      <c r="AC30" s="4702"/>
      <c r="AD30" s="4702"/>
      <c r="AE30" s="4702"/>
      <c r="AF30" s="4703"/>
      <c r="AG30" s="4704"/>
      <c r="AH30" s="4705"/>
      <c r="AI30" s="4706"/>
      <c r="AJ30" s="2609"/>
      <c r="AK30" s="2609"/>
      <c r="AL30" s="2609"/>
    </row>
    <row r="31" spans="1:38" s="2610" customFormat="1" ht="21.95" customHeight="1">
      <c r="A31" s="4645"/>
      <c r="B31" s="4724"/>
      <c r="C31" s="4723"/>
      <c r="D31" s="4723"/>
      <c r="E31" s="4723"/>
      <c r="F31" s="4723"/>
      <c r="G31" s="4723"/>
      <c r="H31" s="2612"/>
      <c r="I31" s="2612"/>
      <c r="J31" s="2612"/>
      <c r="K31" s="1061" t="s">
        <v>1341</v>
      </c>
      <c r="L31" s="4677"/>
      <c r="M31" s="4677"/>
      <c r="N31" s="4677"/>
      <c r="O31" s="4677"/>
      <c r="P31" s="4677"/>
      <c r="Q31" s="4677"/>
      <c r="R31" s="4677"/>
      <c r="S31" s="4677"/>
      <c r="T31" s="4677"/>
      <c r="U31" s="4677"/>
      <c r="V31" s="4677"/>
      <c r="W31" s="4677"/>
      <c r="X31" s="4677"/>
      <c r="Y31" s="4677"/>
      <c r="Z31" s="4677"/>
      <c r="AA31" s="4677"/>
      <c r="AB31" s="4677"/>
      <c r="AC31" s="4677"/>
      <c r="AD31" s="4677"/>
      <c r="AE31" s="4677"/>
      <c r="AF31" s="4678"/>
      <c r="AG31" s="4679"/>
      <c r="AH31" s="4680"/>
      <c r="AI31" s="4681"/>
      <c r="AJ31" s="2609"/>
      <c r="AK31" s="2609"/>
      <c r="AL31" s="2609"/>
    </row>
    <row r="32" spans="1:38" s="2610" customFormat="1" ht="21" customHeight="1">
      <c r="A32" s="4645"/>
      <c r="B32" s="4724"/>
      <c r="C32" s="4722" t="str">
        <f ca="1">IF(様式5号シート="様式5基",IF(INDIRECT(様式5号シート&amp;"!$D$"&amp;機構処理!E42+1)="","",INDIRECT(様式5号シート&amp;"!$D$"&amp;機構処理!E42+1)),"")</f>
        <v/>
      </c>
      <c r="D32" s="4723"/>
      <c r="E32" s="4723"/>
      <c r="F32" s="4723"/>
      <c r="G32" s="4723"/>
      <c r="H32" s="2608"/>
      <c r="I32" s="2608"/>
      <c r="J32" s="2608"/>
      <c r="K32" s="1059" t="s">
        <v>942</v>
      </c>
      <c r="L32" s="4672"/>
      <c r="M32" s="4672"/>
      <c r="N32" s="4672"/>
      <c r="O32" s="4672"/>
      <c r="P32" s="4672"/>
      <c r="Q32" s="4672"/>
      <c r="R32" s="4672"/>
      <c r="S32" s="4672"/>
      <c r="T32" s="4672"/>
      <c r="U32" s="4672"/>
      <c r="V32" s="4672"/>
      <c r="W32" s="4672"/>
      <c r="X32" s="4672"/>
      <c r="Y32" s="4672"/>
      <c r="Z32" s="4672"/>
      <c r="AA32" s="4672"/>
      <c r="AB32" s="4672"/>
      <c r="AC32" s="4672"/>
      <c r="AD32" s="4672"/>
      <c r="AE32" s="4672"/>
      <c r="AF32" s="4673"/>
      <c r="AG32" s="4674"/>
      <c r="AH32" s="4675"/>
      <c r="AI32" s="4676"/>
      <c r="AJ32" s="2609">
        <v>2</v>
      </c>
      <c r="AK32" s="2609"/>
      <c r="AL32" s="2609"/>
    </row>
    <row r="33" spans="1:38" s="2610" customFormat="1" ht="21" customHeight="1">
      <c r="A33" s="4645"/>
      <c r="B33" s="4724"/>
      <c r="C33" s="4723"/>
      <c r="D33" s="4723"/>
      <c r="E33" s="4723"/>
      <c r="F33" s="4723"/>
      <c r="G33" s="4723"/>
      <c r="H33" s="2611"/>
      <c r="I33" s="2611"/>
      <c r="J33" s="2611"/>
      <c r="K33" s="1060" t="s">
        <v>537</v>
      </c>
      <c r="L33" s="4701"/>
      <c r="M33" s="4702"/>
      <c r="N33" s="4702"/>
      <c r="O33" s="4702"/>
      <c r="P33" s="4702"/>
      <c r="Q33" s="4702"/>
      <c r="R33" s="4702"/>
      <c r="S33" s="4702"/>
      <c r="T33" s="4702"/>
      <c r="U33" s="4702"/>
      <c r="V33" s="4702"/>
      <c r="W33" s="4702"/>
      <c r="X33" s="4702"/>
      <c r="Y33" s="4702"/>
      <c r="Z33" s="4702"/>
      <c r="AA33" s="4702"/>
      <c r="AB33" s="4702"/>
      <c r="AC33" s="4702"/>
      <c r="AD33" s="4702"/>
      <c r="AE33" s="4702"/>
      <c r="AF33" s="4703"/>
      <c r="AG33" s="4704"/>
      <c r="AH33" s="4705"/>
      <c r="AI33" s="4706"/>
      <c r="AJ33" s="2609"/>
      <c r="AK33" s="2609"/>
      <c r="AL33" s="2609"/>
    </row>
    <row r="34" spans="1:38" s="2610" customFormat="1" ht="21" customHeight="1">
      <c r="A34" s="4645"/>
      <c r="B34" s="4724"/>
      <c r="C34" s="4723"/>
      <c r="D34" s="4723"/>
      <c r="E34" s="4723"/>
      <c r="F34" s="4723"/>
      <c r="G34" s="4723"/>
      <c r="H34" s="2611"/>
      <c r="I34" s="2611"/>
      <c r="J34" s="2611"/>
      <c r="K34" s="1060" t="s">
        <v>1340</v>
      </c>
      <c r="L34" s="4701"/>
      <c r="M34" s="4702"/>
      <c r="N34" s="4702"/>
      <c r="O34" s="4702"/>
      <c r="P34" s="4702"/>
      <c r="Q34" s="4702"/>
      <c r="R34" s="4702"/>
      <c r="S34" s="4702"/>
      <c r="T34" s="4702"/>
      <c r="U34" s="4702"/>
      <c r="V34" s="4702"/>
      <c r="W34" s="4702"/>
      <c r="X34" s="4702"/>
      <c r="Y34" s="4702"/>
      <c r="Z34" s="4702"/>
      <c r="AA34" s="4702"/>
      <c r="AB34" s="4702"/>
      <c r="AC34" s="4702"/>
      <c r="AD34" s="4702"/>
      <c r="AE34" s="4702"/>
      <c r="AF34" s="4703"/>
      <c r="AG34" s="4704"/>
      <c r="AH34" s="4705"/>
      <c r="AI34" s="4706"/>
      <c r="AJ34" s="2609"/>
      <c r="AK34" s="2609"/>
      <c r="AL34" s="2609"/>
    </row>
    <row r="35" spans="1:38" s="2610" customFormat="1" ht="21" customHeight="1">
      <c r="A35" s="4645"/>
      <c r="B35" s="4724"/>
      <c r="C35" s="4723"/>
      <c r="D35" s="4723"/>
      <c r="E35" s="4723"/>
      <c r="F35" s="4723"/>
      <c r="G35" s="4723"/>
      <c r="H35" s="2612"/>
      <c r="I35" s="2612"/>
      <c r="J35" s="2612"/>
      <c r="K35" s="1061" t="s">
        <v>1341</v>
      </c>
      <c r="L35" s="4677"/>
      <c r="M35" s="4677"/>
      <c r="N35" s="4677"/>
      <c r="O35" s="4677"/>
      <c r="P35" s="4677"/>
      <c r="Q35" s="4677"/>
      <c r="R35" s="4677"/>
      <c r="S35" s="4677"/>
      <c r="T35" s="4677"/>
      <c r="U35" s="4677"/>
      <c r="V35" s="4677"/>
      <c r="W35" s="4677"/>
      <c r="X35" s="4677"/>
      <c r="Y35" s="4677"/>
      <c r="Z35" s="4677"/>
      <c r="AA35" s="4677"/>
      <c r="AB35" s="4677"/>
      <c r="AC35" s="4677"/>
      <c r="AD35" s="4677"/>
      <c r="AE35" s="4677"/>
      <c r="AF35" s="4678"/>
      <c r="AG35" s="4679"/>
      <c r="AH35" s="4680"/>
      <c r="AI35" s="4681"/>
      <c r="AJ35" s="2609"/>
      <c r="AK35" s="2609"/>
      <c r="AL35" s="2609"/>
    </row>
    <row r="36" spans="1:38" s="2610" customFormat="1" ht="21" customHeight="1">
      <c r="A36" s="4645"/>
      <c r="B36" s="4724"/>
      <c r="C36" s="4722" t="str">
        <f ca="1">IF(様式5号シート="様式5基",IF(INDIRECT(様式5号シート&amp;"!$D$"&amp;機構処理!E42+2)="","",INDIRECT(様式5号シート&amp;"!$D$"&amp;機構処理!E42+2)),"")</f>
        <v/>
      </c>
      <c r="D36" s="4723"/>
      <c r="E36" s="4723"/>
      <c r="F36" s="4723"/>
      <c r="G36" s="4723"/>
      <c r="H36" s="2608"/>
      <c r="I36" s="2608"/>
      <c r="J36" s="2608"/>
      <c r="K36" s="1059" t="s">
        <v>942</v>
      </c>
      <c r="L36" s="4672"/>
      <c r="M36" s="4672"/>
      <c r="N36" s="4672"/>
      <c r="O36" s="4672"/>
      <c r="P36" s="4672"/>
      <c r="Q36" s="4672"/>
      <c r="R36" s="4672"/>
      <c r="S36" s="4672"/>
      <c r="T36" s="4672"/>
      <c r="U36" s="4672"/>
      <c r="V36" s="4672"/>
      <c r="W36" s="4672"/>
      <c r="X36" s="4672"/>
      <c r="Y36" s="4672"/>
      <c r="Z36" s="4672"/>
      <c r="AA36" s="4672"/>
      <c r="AB36" s="4672"/>
      <c r="AC36" s="4672"/>
      <c r="AD36" s="4672"/>
      <c r="AE36" s="4672"/>
      <c r="AF36" s="4673"/>
      <c r="AG36" s="4674"/>
      <c r="AH36" s="4675"/>
      <c r="AI36" s="4676"/>
      <c r="AJ36" s="2609">
        <v>3</v>
      </c>
      <c r="AK36" s="2609"/>
      <c r="AL36" s="2609"/>
    </row>
    <row r="37" spans="1:38" s="2610" customFormat="1" ht="21" customHeight="1">
      <c r="A37" s="4645"/>
      <c r="B37" s="4724"/>
      <c r="C37" s="4723"/>
      <c r="D37" s="4723"/>
      <c r="E37" s="4723"/>
      <c r="F37" s="4723"/>
      <c r="G37" s="4723"/>
      <c r="H37" s="2611"/>
      <c r="I37" s="2611"/>
      <c r="J37" s="2611"/>
      <c r="K37" s="1060" t="s">
        <v>537</v>
      </c>
      <c r="L37" s="4701"/>
      <c r="M37" s="4702"/>
      <c r="N37" s="4702"/>
      <c r="O37" s="4702"/>
      <c r="P37" s="4702"/>
      <c r="Q37" s="4702"/>
      <c r="R37" s="4702"/>
      <c r="S37" s="4702"/>
      <c r="T37" s="4702"/>
      <c r="U37" s="4702"/>
      <c r="V37" s="4702"/>
      <c r="W37" s="4702"/>
      <c r="X37" s="4702"/>
      <c r="Y37" s="4702"/>
      <c r="Z37" s="4702"/>
      <c r="AA37" s="4702"/>
      <c r="AB37" s="4702"/>
      <c r="AC37" s="4702"/>
      <c r="AD37" s="4702"/>
      <c r="AE37" s="4702"/>
      <c r="AF37" s="4703"/>
      <c r="AG37" s="4704"/>
      <c r="AH37" s="4705"/>
      <c r="AI37" s="4706"/>
      <c r="AJ37" s="2609"/>
      <c r="AK37" s="2609"/>
      <c r="AL37" s="2609"/>
    </row>
    <row r="38" spans="1:38" s="2610" customFormat="1" ht="21" customHeight="1">
      <c r="A38" s="4645"/>
      <c r="B38" s="4724"/>
      <c r="C38" s="4723"/>
      <c r="D38" s="4723"/>
      <c r="E38" s="4723"/>
      <c r="F38" s="4723"/>
      <c r="G38" s="4723"/>
      <c r="H38" s="2611"/>
      <c r="I38" s="2611"/>
      <c r="J38" s="2611"/>
      <c r="K38" s="1060" t="s">
        <v>1340</v>
      </c>
      <c r="L38" s="4701"/>
      <c r="M38" s="4702"/>
      <c r="N38" s="4702"/>
      <c r="O38" s="4702"/>
      <c r="P38" s="4702"/>
      <c r="Q38" s="4702"/>
      <c r="R38" s="4702"/>
      <c r="S38" s="4702"/>
      <c r="T38" s="4702"/>
      <c r="U38" s="4702"/>
      <c r="V38" s="4702"/>
      <c r="W38" s="4702"/>
      <c r="X38" s="4702"/>
      <c r="Y38" s="4702"/>
      <c r="Z38" s="4702"/>
      <c r="AA38" s="4702"/>
      <c r="AB38" s="4702"/>
      <c r="AC38" s="4702"/>
      <c r="AD38" s="4702"/>
      <c r="AE38" s="4702"/>
      <c r="AF38" s="4703"/>
      <c r="AG38" s="4704"/>
      <c r="AH38" s="4705"/>
      <c r="AI38" s="4706"/>
      <c r="AJ38" s="2609"/>
      <c r="AK38" s="2609"/>
      <c r="AL38" s="2609"/>
    </row>
    <row r="39" spans="1:38" s="2610" customFormat="1" ht="21" customHeight="1">
      <c r="A39" s="4645"/>
      <c r="B39" s="4724"/>
      <c r="C39" s="4723"/>
      <c r="D39" s="4723"/>
      <c r="E39" s="4723"/>
      <c r="F39" s="4723"/>
      <c r="G39" s="4723"/>
      <c r="H39" s="2612"/>
      <c r="I39" s="2612"/>
      <c r="J39" s="2612"/>
      <c r="K39" s="1061" t="s">
        <v>1341</v>
      </c>
      <c r="L39" s="4677"/>
      <c r="M39" s="4677"/>
      <c r="N39" s="4677"/>
      <c r="O39" s="4677"/>
      <c r="P39" s="4677"/>
      <c r="Q39" s="4677"/>
      <c r="R39" s="4677"/>
      <c r="S39" s="4677"/>
      <c r="T39" s="4677"/>
      <c r="U39" s="4677"/>
      <c r="V39" s="4677"/>
      <c r="W39" s="4677"/>
      <c r="X39" s="4677"/>
      <c r="Y39" s="4677"/>
      <c r="Z39" s="4677"/>
      <c r="AA39" s="4677"/>
      <c r="AB39" s="4677"/>
      <c r="AC39" s="4677"/>
      <c r="AD39" s="4677"/>
      <c r="AE39" s="4677"/>
      <c r="AF39" s="4678"/>
      <c r="AG39" s="4679"/>
      <c r="AH39" s="4680"/>
      <c r="AI39" s="4681"/>
      <c r="AJ39" s="2609"/>
      <c r="AK39" s="2609"/>
      <c r="AL39" s="2609"/>
    </row>
    <row r="40" spans="1:38" s="2610" customFormat="1" ht="21" customHeight="1">
      <c r="A40" s="4645"/>
      <c r="B40" s="4724"/>
      <c r="C40" s="4722" t="str">
        <f ca="1">IF(様式5号シート="様式5基",IF(INDIRECT(様式5号シート&amp;"!$D$"&amp;機構処理!E42+3)="","",INDIRECT(様式5号シート&amp;"!$D$"&amp;機構処理!E42+3)),"")</f>
        <v/>
      </c>
      <c r="D40" s="4723"/>
      <c r="E40" s="4723"/>
      <c r="F40" s="4723"/>
      <c r="G40" s="4723"/>
      <c r="H40" s="2608"/>
      <c r="I40" s="2608"/>
      <c r="J40" s="2608"/>
      <c r="K40" s="1059" t="s">
        <v>942</v>
      </c>
      <c r="L40" s="4672"/>
      <c r="M40" s="4672"/>
      <c r="N40" s="4672"/>
      <c r="O40" s="4672"/>
      <c r="P40" s="4672"/>
      <c r="Q40" s="4672"/>
      <c r="R40" s="4672"/>
      <c r="S40" s="4672"/>
      <c r="T40" s="4672"/>
      <c r="U40" s="4672"/>
      <c r="V40" s="4672"/>
      <c r="W40" s="4672"/>
      <c r="X40" s="4672"/>
      <c r="Y40" s="4672"/>
      <c r="Z40" s="4672"/>
      <c r="AA40" s="4672"/>
      <c r="AB40" s="4672"/>
      <c r="AC40" s="4672"/>
      <c r="AD40" s="4672"/>
      <c r="AE40" s="4672"/>
      <c r="AF40" s="4673"/>
      <c r="AG40" s="4674"/>
      <c r="AH40" s="4675"/>
      <c r="AI40" s="4676"/>
      <c r="AJ40" s="2613">
        <v>4</v>
      </c>
      <c r="AK40" s="2609"/>
      <c r="AL40" s="2609"/>
    </row>
    <row r="41" spans="1:38" s="2610" customFormat="1" ht="21" customHeight="1">
      <c r="A41" s="4645"/>
      <c r="B41" s="4724"/>
      <c r="C41" s="4723"/>
      <c r="D41" s="4723"/>
      <c r="E41" s="4723"/>
      <c r="F41" s="4723"/>
      <c r="G41" s="4723"/>
      <c r="H41" s="2611"/>
      <c r="I41" s="2611"/>
      <c r="J41" s="2611"/>
      <c r="K41" s="1060" t="s">
        <v>537</v>
      </c>
      <c r="L41" s="4701"/>
      <c r="M41" s="4702"/>
      <c r="N41" s="4702"/>
      <c r="O41" s="4702"/>
      <c r="P41" s="4702"/>
      <c r="Q41" s="4702"/>
      <c r="R41" s="4702"/>
      <c r="S41" s="4702"/>
      <c r="T41" s="4702"/>
      <c r="U41" s="4702"/>
      <c r="V41" s="4702"/>
      <c r="W41" s="4702"/>
      <c r="X41" s="4702"/>
      <c r="Y41" s="4702"/>
      <c r="Z41" s="4702"/>
      <c r="AA41" s="4702"/>
      <c r="AB41" s="4702"/>
      <c r="AC41" s="4702"/>
      <c r="AD41" s="4702"/>
      <c r="AE41" s="4702"/>
      <c r="AF41" s="4703"/>
      <c r="AG41" s="4704"/>
      <c r="AH41" s="4705"/>
      <c r="AI41" s="4706"/>
      <c r="AJ41" s="2609"/>
      <c r="AK41" s="2609"/>
      <c r="AL41" s="2609"/>
    </row>
    <row r="42" spans="1:38" s="2610" customFormat="1" ht="21" customHeight="1">
      <c r="A42" s="4645"/>
      <c r="B42" s="4724"/>
      <c r="C42" s="4723"/>
      <c r="D42" s="4723"/>
      <c r="E42" s="4723"/>
      <c r="F42" s="4723"/>
      <c r="G42" s="4723"/>
      <c r="H42" s="2611"/>
      <c r="I42" s="2611"/>
      <c r="J42" s="2611"/>
      <c r="K42" s="1060" t="s">
        <v>1340</v>
      </c>
      <c r="L42" s="4701"/>
      <c r="M42" s="4702"/>
      <c r="N42" s="4702"/>
      <c r="O42" s="4702"/>
      <c r="P42" s="4702"/>
      <c r="Q42" s="4702"/>
      <c r="R42" s="4702"/>
      <c r="S42" s="4702"/>
      <c r="T42" s="4702"/>
      <c r="U42" s="4702"/>
      <c r="V42" s="4702"/>
      <c r="W42" s="4702"/>
      <c r="X42" s="4702"/>
      <c r="Y42" s="4702"/>
      <c r="Z42" s="4702"/>
      <c r="AA42" s="4702"/>
      <c r="AB42" s="4702"/>
      <c r="AC42" s="4702"/>
      <c r="AD42" s="4702"/>
      <c r="AE42" s="4702"/>
      <c r="AF42" s="4703"/>
      <c r="AG42" s="4704"/>
      <c r="AH42" s="4705"/>
      <c r="AI42" s="4706"/>
      <c r="AJ42" s="2609"/>
      <c r="AK42" s="2609"/>
      <c r="AL42" s="2609"/>
    </row>
    <row r="43" spans="1:38" s="2610" customFormat="1" ht="21" customHeight="1">
      <c r="A43" s="4645"/>
      <c r="B43" s="4724"/>
      <c r="C43" s="4723"/>
      <c r="D43" s="4723"/>
      <c r="E43" s="4723"/>
      <c r="F43" s="4723"/>
      <c r="G43" s="4723"/>
      <c r="H43" s="2612"/>
      <c r="I43" s="2612"/>
      <c r="J43" s="2612"/>
      <c r="K43" s="1061" t="s">
        <v>1341</v>
      </c>
      <c r="L43" s="4677"/>
      <c r="M43" s="4677"/>
      <c r="N43" s="4677"/>
      <c r="O43" s="4677"/>
      <c r="P43" s="4677"/>
      <c r="Q43" s="4677"/>
      <c r="R43" s="4677"/>
      <c r="S43" s="4677"/>
      <c r="T43" s="4677"/>
      <c r="U43" s="4677"/>
      <c r="V43" s="4677"/>
      <c r="W43" s="4677"/>
      <c r="X43" s="4677"/>
      <c r="Y43" s="4677"/>
      <c r="Z43" s="4677"/>
      <c r="AA43" s="4677"/>
      <c r="AB43" s="4677"/>
      <c r="AC43" s="4677"/>
      <c r="AD43" s="4677"/>
      <c r="AE43" s="4677"/>
      <c r="AF43" s="4678"/>
      <c r="AG43" s="4679"/>
      <c r="AH43" s="4680"/>
      <c r="AI43" s="4681"/>
      <c r="AJ43" s="2609"/>
      <c r="AK43" s="2609"/>
      <c r="AL43" s="2609"/>
    </row>
    <row r="44" spans="1:38" s="2610" customFormat="1" ht="21" hidden="1" customHeight="1">
      <c r="A44" s="4645"/>
      <c r="B44" s="4724"/>
      <c r="C44" s="4722" t="str">
        <f ca="1">IF(様式5号シート="様式5基",IF(INDIRECT(様式5号シート&amp;"!$D$"&amp;機構処理!E42+4)="","",INDIRECT(様式5号シート&amp;"!$D$"&amp;機構処理!E42+4)),"")</f>
        <v/>
      </c>
      <c r="D44" s="4723"/>
      <c r="E44" s="4723"/>
      <c r="F44" s="4723"/>
      <c r="G44" s="4723"/>
      <c r="H44" s="2608"/>
      <c r="I44" s="2608"/>
      <c r="J44" s="2608"/>
      <c r="K44" s="1059" t="s">
        <v>942</v>
      </c>
      <c r="L44" s="4672"/>
      <c r="M44" s="4672"/>
      <c r="N44" s="4672"/>
      <c r="O44" s="4672"/>
      <c r="P44" s="4672"/>
      <c r="Q44" s="4672"/>
      <c r="R44" s="4672"/>
      <c r="S44" s="4672"/>
      <c r="T44" s="4672"/>
      <c r="U44" s="4672"/>
      <c r="V44" s="4672"/>
      <c r="W44" s="4672"/>
      <c r="X44" s="4672"/>
      <c r="Y44" s="4672"/>
      <c r="Z44" s="4672"/>
      <c r="AA44" s="4672"/>
      <c r="AB44" s="4672"/>
      <c r="AC44" s="4672"/>
      <c r="AD44" s="4672"/>
      <c r="AE44" s="4672"/>
      <c r="AF44" s="4673"/>
      <c r="AG44" s="4674"/>
      <c r="AH44" s="4675"/>
      <c r="AI44" s="4676"/>
      <c r="AJ44" s="2609">
        <v>5</v>
      </c>
      <c r="AK44" s="2609"/>
      <c r="AL44" s="2609"/>
    </row>
    <row r="45" spans="1:38" s="2610" customFormat="1" ht="21" hidden="1" customHeight="1">
      <c r="A45" s="4645"/>
      <c r="B45" s="4724"/>
      <c r="C45" s="4723"/>
      <c r="D45" s="4723"/>
      <c r="E45" s="4723"/>
      <c r="F45" s="4723"/>
      <c r="G45" s="4723"/>
      <c r="H45" s="2611"/>
      <c r="I45" s="2611"/>
      <c r="J45" s="2611"/>
      <c r="K45" s="1060" t="s">
        <v>537</v>
      </c>
      <c r="L45" s="4701"/>
      <c r="M45" s="4702"/>
      <c r="N45" s="4702"/>
      <c r="O45" s="4702"/>
      <c r="P45" s="4702"/>
      <c r="Q45" s="4702"/>
      <c r="R45" s="4702"/>
      <c r="S45" s="4702"/>
      <c r="T45" s="4702"/>
      <c r="U45" s="4702"/>
      <c r="V45" s="4702"/>
      <c r="W45" s="4702"/>
      <c r="X45" s="4702"/>
      <c r="Y45" s="4702"/>
      <c r="Z45" s="4702"/>
      <c r="AA45" s="4702"/>
      <c r="AB45" s="4702"/>
      <c r="AC45" s="4702"/>
      <c r="AD45" s="4702"/>
      <c r="AE45" s="4702"/>
      <c r="AF45" s="4703"/>
      <c r="AG45" s="4704"/>
      <c r="AH45" s="4705"/>
      <c r="AI45" s="4706"/>
      <c r="AJ45" s="2609"/>
      <c r="AK45" s="2609"/>
      <c r="AL45" s="2609"/>
    </row>
    <row r="46" spans="1:38" s="2610" customFormat="1" ht="21" hidden="1" customHeight="1">
      <c r="A46" s="4645"/>
      <c r="B46" s="4724"/>
      <c r="C46" s="4723"/>
      <c r="D46" s="4723"/>
      <c r="E46" s="4723"/>
      <c r="F46" s="4723"/>
      <c r="G46" s="4723"/>
      <c r="H46" s="2611"/>
      <c r="I46" s="2611"/>
      <c r="J46" s="2611"/>
      <c r="K46" s="1060" t="s">
        <v>1340</v>
      </c>
      <c r="L46" s="4701"/>
      <c r="M46" s="4702"/>
      <c r="N46" s="4702"/>
      <c r="O46" s="4702"/>
      <c r="P46" s="4702"/>
      <c r="Q46" s="4702"/>
      <c r="R46" s="4702"/>
      <c r="S46" s="4702"/>
      <c r="T46" s="4702"/>
      <c r="U46" s="4702"/>
      <c r="V46" s="4702"/>
      <c r="W46" s="4702"/>
      <c r="X46" s="4702"/>
      <c r="Y46" s="4702"/>
      <c r="Z46" s="4702"/>
      <c r="AA46" s="4702"/>
      <c r="AB46" s="4702"/>
      <c r="AC46" s="4702"/>
      <c r="AD46" s="4702"/>
      <c r="AE46" s="4702"/>
      <c r="AF46" s="4703"/>
      <c r="AG46" s="4704"/>
      <c r="AH46" s="4705"/>
      <c r="AI46" s="4706"/>
      <c r="AJ46" s="2609"/>
      <c r="AK46" s="2609"/>
      <c r="AL46" s="2609"/>
    </row>
    <row r="47" spans="1:38" s="2610" customFormat="1" ht="21" hidden="1" customHeight="1">
      <c r="A47" s="4645"/>
      <c r="B47" s="4724"/>
      <c r="C47" s="4723"/>
      <c r="D47" s="4723"/>
      <c r="E47" s="4723"/>
      <c r="F47" s="4723"/>
      <c r="G47" s="4723"/>
      <c r="H47" s="2612"/>
      <c r="I47" s="2612"/>
      <c r="J47" s="2612"/>
      <c r="K47" s="1061" t="s">
        <v>1341</v>
      </c>
      <c r="L47" s="4677"/>
      <c r="M47" s="4677"/>
      <c r="N47" s="4677"/>
      <c r="O47" s="4677"/>
      <c r="P47" s="4677"/>
      <c r="Q47" s="4677"/>
      <c r="R47" s="4677"/>
      <c r="S47" s="4677"/>
      <c r="T47" s="4677"/>
      <c r="U47" s="4677"/>
      <c r="V47" s="4677"/>
      <c r="W47" s="4677"/>
      <c r="X47" s="4677"/>
      <c r="Y47" s="4677"/>
      <c r="Z47" s="4677"/>
      <c r="AA47" s="4677"/>
      <c r="AB47" s="4677"/>
      <c r="AC47" s="4677"/>
      <c r="AD47" s="4677"/>
      <c r="AE47" s="4677"/>
      <c r="AF47" s="4678"/>
      <c r="AG47" s="4679"/>
      <c r="AH47" s="4680"/>
      <c r="AI47" s="4681"/>
      <c r="AJ47" s="2609"/>
      <c r="AK47" s="2609"/>
      <c r="AL47" s="2609"/>
    </row>
    <row r="48" spans="1:38" s="2610" customFormat="1" ht="21" hidden="1" customHeight="1">
      <c r="A48" s="4645"/>
      <c r="B48" s="4724"/>
      <c r="C48" s="4722" t="str">
        <f ca="1">IF(様式5号シート="様式5基",IF(INDIRECT(様式5号シート&amp;"!$D$"&amp;機構処理!E42+5)="","",INDIRECT(様式5号シート&amp;"!$D$"&amp;機構処理!E42+5)),"")</f>
        <v/>
      </c>
      <c r="D48" s="4723"/>
      <c r="E48" s="4723"/>
      <c r="F48" s="4723"/>
      <c r="G48" s="4723"/>
      <c r="H48" s="2608"/>
      <c r="I48" s="2608"/>
      <c r="J48" s="2608"/>
      <c r="K48" s="1059" t="s">
        <v>942</v>
      </c>
      <c r="L48" s="4672"/>
      <c r="M48" s="4672"/>
      <c r="N48" s="4672"/>
      <c r="O48" s="4672"/>
      <c r="P48" s="4672"/>
      <c r="Q48" s="4672"/>
      <c r="R48" s="4672"/>
      <c r="S48" s="4672"/>
      <c r="T48" s="4672"/>
      <c r="U48" s="4672"/>
      <c r="V48" s="4672"/>
      <c r="W48" s="4672"/>
      <c r="X48" s="4672"/>
      <c r="Y48" s="4672"/>
      <c r="Z48" s="4672"/>
      <c r="AA48" s="4672"/>
      <c r="AB48" s="4672"/>
      <c r="AC48" s="4672"/>
      <c r="AD48" s="4672"/>
      <c r="AE48" s="4672"/>
      <c r="AF48" s="4673"/>
      <c r="AG48" s="4674"/>
      <c r="AH48" s="4675"/>
      <c r="AI48" s="4676"/>
      <c r="AJ48" s="2609">
        <v>6</v>
      </c>
      <c r="AK48" s="2609"/>
      <c r="AL48" s="2609"/>
    </row>
    <row r="49" spans="1:38" s="2610" customFormat="1" ht="21" hidden="1" customHeight="1">
      <c r="A49" s="4645"/>
      <c r="B49" s="4724"/>
      <c r="C49" s="4723"/>
      <c r="D49" s="4723"/>
      <c r="E49" s="4723"/>
      <c r="F49" s="4723"/>
      <c r="G49" s="4723"/>
      <c r="H49" s="2611"/>
      <c r="I49" s="2611"/>
      <c r="J49" s="2611"/>
      <c r="K49" s="1060" t="s">
        <v>537</v>
      </c>
      <c r="L49" s="4701"/>
      <c r="M49" s="4702"/>
      <c r="N49" s="4702"/>
      <c r="O49" s="4702"/>
      <c r="P49" s="4702"/>
      <c r="Q49" s="4702"/>
      <c r="R49" s="4702"/>
      <c r="S49" s="4702"/>
      <c r="T49" s="4702"/>
      <c r="U49" s="4702"/>
      <c r="V49" s="4702"/>
      <c r="W49" s="4702"/>
      <c r="X49" s="4702"/>
      <c r="Y49" s="4702"/>
      <c r="Z49" s="4702"/>
      <c r="AA49" s="4702"/>
      <c r="AB49" s="4702"/>
      <c r="AC49" s="4702"/>
      <c r="AD49" s="4702"/>
      <c r="AE49" s="4702"/>
      <c r="AF49" s="4703"/>
      <c r="AG49" s="4704"/>
      <c r="AH49" s="4705"/>
      <c r="AI49" s="4706"/>
      <c r="AJ49" s="2609"/>
      <c r="AK49" s="2609"/>
      <c r="AL49" s="2609"/>
    </row>
    <row r="50" spans="1:38" s="2610" customFormat="1" ht="21" hidden="1" customHeight="1">
      <c r="A50" s="4645"/>
      <c r="B50" s="4724"/>
      <c r="C50" s="4723"/>
      <c r="D50" s="4723"/>
      <c r="E50" s="4723"/>
      <c r="F50" s="4723"/>
      <c r="G50" s="4723"/>
      <c r="H50" s="2611"/>
      <c r="I50" s="2611"/>
      <c r="J50" s="2611"/>
      <c r="K50" s="1060" t="s">
        <v>1340</v>
      </c>
      <c r="L50" s="4701"/>
      <c r="M50" s="4702"/>
      <c r="N50" s="4702"/>
      <c r="O50" s="4702"/>
      <c r="P50" s="4702"/>
      <c r="Q50" s="4702"/>
      <c r="R50" s="4702"/>
      <c r="S50" s="4702"/>
      <c r="T50" s="4702"/>
      <c r="U50" s="4702"/>
      <c r="V50" s="4702"/>
      <c r="W50" s="4702"/>
      <c r="X50" s="4702"/>
      <c r="Y50" s="4702"/>
      <c r="Z50" s="4702"/>
      <c r="AA50" s="4702"/>
      <c r="AB50" s="4702"/>
      <c r="AC50" s="4702"/>
      <c r="AD50" s="4702"/>
      <c r="AE50" s="4702"/>
      <c r="AF50" s="4703"/>
      <c r="AG50" s="4704"/>
      <c r="AH50" s="4705"/>
      <c r="AI50" s="4706"/>
      <c r="AJ50" s="2609"/>
      <c r="AK50" s="2609"/>
      <c r="AL50" s="2609"/>
    </row>
    <row r="51" spans="1:38" s="2610" customFormat="1" ht="21" hidden="1" customHeight="1">
      <c r="A51" s="4645"/>
      <c r="B51" s="4724"/>
      <c r="C51" s="4723"/>
      <c r="D51" s="4723"/>
      <c r="E51" s="4723"/>
      <c r="F51" s="4723"/>
      <c r="G51" s="4723"/>
      <c r="H51" s="2612"/>
      <c r="I51" s="2612"/>
      <c r="J51" s="2612"/>
      <c r="K51" s="1061" t="s">
        <v>1341</v>
      </c>
      <c r="L51" s="4677"/>
      <c r="M51" s="4677"/>
      <c r="N51" s="4677"/>
      <c r="O51" s="4677"/>
      <c r="P51" s="4677"/>
      <c r="Q51" s="4677"/>
      <c r="R51" s="4677"/>
      <c r="S51" s="4677"/>
      <c r="T51" s="4677"/>
      <c r="U51" s="4677"/>
      <c r="V51" s="4677"/>
      <c r="W51" s="4677"/>
      <c r="X51" s="4677"/>
      <c r="Y51" s="4677"/>
      <c r="Z51" s="4677"/>
      <c r="AA51" s="4677"/>
      <c r="AB51" s="4677"/>
      <c r="AC51" s="4677"/>
      <c r="AD51" s="4677"/>
      <c r="AE51" s="4677"/>
      <c r="AF51" s="4678"/>
      <c r="AG51" s="4679"/>
      <c r="AH51" s="4680"/>
      <c r="AI51" s="4681"/>
      <c r="AJ51" s="2609"/>
      <c r="AK51" s="2609"/>
      <c r="AL51" s="2609"/>
    </row>
    <row r="52" spans="1:38" s="2610" customFormat="1" ht="21" customHeight="1">
      <c r="A52" s="4645"/>
      <c r="B52" s="4724"/>
      <c r="C52" s="4722" t="str">
        <f ca="1">IF(様式5号シート="様式5基",IF(INDIRECT(様式5号シート&amp;"!$D$"&amp;機構処理!E42+6)="","",INDIRECT(様式5号シート&amp;"!$D$"&amp;機構処理!E42+6)),"")</f>
        <v/>
      </c>
      <c r="D52" s="4723"/>
      <c r="E52" s="4723"/>
      <c r="F52" s="4723"/>
      <c r="G52" s="4723"/>
      <c r="H52" s="2608"/>
      <c r="I52" s="2608"/>
      <c r="J52" s="2608"/>
      <c r="K52" s="1059" t="s">
        <v>942</v>
      </c>
      <c r="L52" s="4672"/>
      <c r="M52" s="4672"/>
      <c r="N52" s="4672"/>
      <c r="O52" s="4672"/>
      <c r="P52" s="4672"/>
      <c r="Q52" s="4672"/>
      <c r="R52" s="4672"/>
      <c r="S52" s="4672"/>
      <c r="T52" s="4672"/>
      <c r="U52" s="4672"/>
      <c r="V52" s="4672"/>
      <c r="W52" s="4672"/>
      <c r="X52" s="4672"/>
      <c r="Y52" s="4672"/>
      <c r="Z52" s="4672"/>
      <c r="AA52" s="4672"/>
      <c r="AB52" s="4672"/>
      <c r="AC52" s="4672"/>
      <c r="AD52" s="4672"/>
      <c r="AE52" s="4672"/>
      <c r="AF52" s="4673"/>
      <c r="AG52" s="4674"/>
      <c r="AH52" s="4675"/>
      <c r="AI52" s="4676"/>
      <c r="AJ52" s="2613">
        <v>7</v>
      </c>
      <c r="AK52" s="2614" t="s">
        <v>1336</v>
      </c>
      <c r="AL52" s="2609"/>
    </row>
    <row r="53" spans="1:38" s="2610" customFormat="1" ht="21" customHeight="1">
      <c r="A53" s="4645"/>
      <c r="B53" s="4724"/>
      <c r="C53" s="4723"/>
      <c r="D53" s="4723"/>
      <c r="E53" s="4723"/>
      <c r="F53" s="4723"/>
      <c r="G53" s="4723"/>
      <c r="H53" s="2611"/>
      <c r="I53" s="2611"/>
      <c r="J53" s="2611"/>
      <c r="K53" s="1060" t="s">
        <v>537</v>
      </c>
      <c r="L53" s="4701"/>
      <c r="M53" s="4702"/>
      <c r="N53" s="4702"/>
      <c r="O53" s="4702"/>
      <c r="P53" s="4702"/>
      <c r="Q53" s="4702"/>
      <c r="R53" s="4702"/>
      <c r="S53" s="4702"/>
      <c r="T53" s="4702"/>
      <c r="U53" s="4702"/>
      <c r="V53" s="4702"/>
      <c r="W53" s="4702"/>
      <c r="X53" s="4702"/>
      <c r="Y53" s="4702"/>
      <c r="Z53" s="4702"/>
      <c r="AA53" s="4702"/>
      <c r="AB53" s="4702"/>
      <c r="AC53" s="4702"/>
      <c r="AD53" s="4702"/>
      <c r="AE53" s="4702"/>
      <c r="AF53" s="4703"/>
      <c r="AG53" s="4704"/>
      <c r="AH53" s="4705"/>
      <c r="AI53" s="4706"/>
      <c r="AJ53" s="2609"/>
      <c r="AK53" s="2615" t="s">
        <v>1326</v>
      </c>
      <c r="AL53" s="2609"/>
    </row>
    <row r="54" spans="1:38" s="2610" customFormat="1" ht="21" customHeight="1">
      <c r="A54" s="4645"/>
      <c r="B54" s="4724"/>
      <c r="C54" s="4723"/>
      <c r="D54" s="4723"/>
      <c r="E54" s="4723"/>
      <c r="F54" s="4723"/>
      <c r="G54" s="4723"/>
      <c r="H54" s="2611"/>
      <c r="I54" s="2611"/>
      <c r="J54" s="2611"/>
      <c r="K54" s="1060" t="s">
        <v>1340</v>
      </c>
      <c r="L54" s="4701"/>
      <c r="M54" s="4702"/>
      <c r="N54" s="4702"/>
      <c r="O54" s="4702"/>
      <c r="P54" s="4702"/>
      <c r="Q54" s="4702"/>
      <c r="R54" s="4702"/>
      <c r="S54" s="4702"/>
      <c r="T54" s="4702"/>
      <c r="U54" s="4702"/>
      <c r="V54" s="4702"/>
      <c r="W54" s="4702"/>
      <c r="X54" s="4702"/>
      <c r="Y54" s="4702"/>
      <c r="Z54" s="4702"/>
      <c r="AA54" s="4702"/>
      <c r="AB54" s="4702"/>
      <c r="AC54" s="4702"/>
      <c r="AD54" s="4702"/>
      <c r="AE54" s="4702"/>
      <c r="AF54" s="4703"/>
      <c r="AG54" s="4704"/>
      <c r="AH54" s="4705"/>
      <c r="AI54" s="4706"/>
      <c r="AJ54" s="2609"/>
      <c r="AK54" s="2616"/>
      <c r="AL54" s="2609"/>
    </row>
    <row r="55" spans="1:38" s="2610" customFormat="1" ht="21" customHeight="1">
      <c r="A55" s="4645"/>
      <c r="B55" s="4724"/>
      <c r="C55" s="4723"/>
      <c r="D55" s="4723"/>
      <c r="E55" s="4723"/>
      <c r="F55" s="4723"/>
      <c r="G55" s="4723"/>
      <c r="H55" s="2612"/>
      <c r="I55" s="2612"/>
      <c r="J55" s="2612"/>
      <c r="K55" s="1061" t="s">
        <v>1341</v>
      </c>
      <c r="L55" s="4677"/>
      <c r="M55" s="4677"/>
      <c r="N55" s="4677"/>
      <c r="O55" s="4677"/>
      <c r="P55" s="4677"/>
      <c r="Q55" s="4677"/>
      <c r="R55" s="4677"/>
      <c r="S55" s="4677"/>
      <c r="T55" s="4677"/>
      <c r="U55" s="4677"/>
      <c r="V55" s="4677"/>
      <c r="W55" s="4677"/>
      <c r="X55" s="4677"/>
      <c r="Y55" s="4677"/>
      <c r="Z55" s="4677"/>
      <c r="AA55" s="4677"/>
      <c r="AB55" s="4677"/>
      <c r="AC55" s="4677"/>
      <c r="AD55" s="4677"/>
      <c r="AE55" s="4677"/>
      <c r="AF55" s="4678"/>
      <c r="AG55" s="4679"/>
      <c r="AH55" s="4680"/>
      <c r="AI55" s="4681"/>
      <c r="AJ55" s="2609"/>
      <c r="AK55" s="2616"/>
      <c r="AL55" s="2609"/>
    </row>
    <row r="56" spans="1:38" s="2610" customFormat="1" ht="21" customHeight="1">
      <c r="A56" s="4645"/>
      <c r="B56" s="4646" t="s">
        <v>943</v>
      </c>
      <c r="C56" s="4722" t="str">
        <f ca="1">IF(様式5号シート="様式5基",IF(INDIRECT(様式5号シート&amp;"!$D$"&amp;機構処理!E42+7)="","",INDIRECT(様式5号シート&amp;"!$D$"&amp;機構処理!E42+7)),"")</f>
        <v/>
      </c>
      <c r="D56" s="4723"/>
      <c r="E56" s="4723"/>
      <c r="F56" s="4723"/>
      <c r="G56" s="4723"/>
      <c r="H56" s="2608"/>
      <c r="I56" s="2608"/>
      <c r="J56" s="2608"/>
      <c r="K56" s="1059" t="s">
        <v>942</v>
      </c>
      <c r="L56" s="4672"/>
      <c r="M56" s="4672"/>
      <c r="N56" s="4672"/>
      <c r="O56" s="4672"/>
      <c r="P56" s="4672"/>
      <c r="Q56" s="4672"/>
      <c r="R56" s="4672"/>
      <c r="S56" s="4672"/>
      <c r="T56" s="4672"/>
      <c r="U56" s="4672"/>
      <c r="V56" s="4672"/>
      <c r="W56" s="4672"/>
      <c r="X56" s="4672"/>
      <c r="Y56" s="4672"/>
      <c r="Z56" s="4672"/>
      <c r="AA56" s="4672"/>
      <c r="AB56" s="4672"/>
      <c r="AC56" s="4672"/>
      <c r="AD56" s="4672"/>
      <c r="AE56" s="4672"/>
      <c r="AF56" s="4673"/>
      <c r="AG56" s="4674"/>
      <c r="AH56" s="4675"/>
      <c r="AI56" s="4676"/>
      <c r="AJ56" s="2613">
        <v>8</v>
      </c>
      <c r="AK56" s="2616"/>
      <c r="AL56" s="2609"/>
    </row>
    <row r="57" spans="1:38" s="2610" customFormat="1" ht="21" customHeight="1">
      <c r="A57" s="4645"/>
      <c r="B57" s="4646"/>
      <c r="C57" s="4723"/>
      <c r="D57" s="4723"/>
      <c r="E57" s="4723"/>
      <c r="F57" s="4723"/>
      <c r="G57" s="4723"/>
      <c r="H57" s="2611"/>
      <c r="I57" s="2611"/>
      <c r="J57" s="2611"/>
      <c r="K57" s="1060" t="s">
        <v>537</v>
      </c>
      <c r="L57" s="4701"/>
      <c r="M57" s="4702"/>
      <c r="N57" s="4702"/>
      <c r="O57" s="4702"/>
      <c r="P57" s="4702"/>
      <c r="Q57" s="4702"/>
      <c r="R57" s="4702"/>
      <c r="S57" s="4702"/>
      <c r="T57" s="4702"/>
      <c r="U57" s="4702"/>
      <c r="V57" s="4702"/>
      <c r="W57" s="4702"/>
      <c r="X57" s="4702"/>
      <c r="Y57" s="4702"/>
      <c r="Z57" s="4702"/>
      <c r="AA57" s="4702"/>
      <c r="AB57" s="4702"/>
      <c r="AC57" s="4702"/>
      <c r="AD57" s="4702"/>
      <c r="AE57" s="4702"/>
      <c r="AF57" s="4703"/>
      <c r="AG57" s="4704"/>
      <c r="AH57" s="4705"/>
      <c r="AI57" s="4706"/>
      <c r="AJ57" s="2609"/>
      <c r="AK57" s="2616"/>
      <c r="AL57" s="2609"/>
    </row>
    <row r="58" spans="1:38" s="2610" customFormat="1" ht="21" customHeight="1">
      <c r="A58" s="4645"/>
      <c r="B58" s="4646"/>
      <c r="C58" s="4723"/>
      <c r="D58" s="4723"/>
      <c r="E58" s="4723"/>
      <c r="F58" s="4723"/>
      <c r="G58" s="4723"/>
      <c r="H58" s="2611"/>
      <c r="I58" s="2611"/>
      <c r="J58" s="2611"/>
      <c r="K58" s="1060" t="s">
        <v>1340</v>
      </c>
      <c r="L58" s="4701"/>
      <c r="M58" s="4702"/>
      <c r="N58" s="4702"/>
      <c r="O58" s="4702"/>
      <c r="P58" s="4702"/>
      <c r="Q58" s="4702"/>
      <c r="R58" s="4702"/>
      <c r="S58" s="4702"/>
      <c r="T58" s="4702"/>
      <c r="U58" s="4702"/>
      <c r="V58" s="4702"/>
      <c r="W58" s="4702"/>
      <c r="X58" s="4702"/>
      <c r="Y58" s="4702"/>
      <c r="Z58" s="4702"/>
      <c r="AA58" s="4702"/>
      <c r="AB58" s="4702"/>
      <c r="AC58" s="4702"/>
      <c r="AD58" s="4702"/>
      <c r="AE58" s="4702"/>
      <c r="AF58" s="4703"/>
      <c r="AG58" s="4704"/>
      <c r="AH58" s="4705"/>
      <c r="AI58" s="4706"/>
      <c r="AJ58" s="2609"/>
      <c r="AK58" s="2616"/>
      <c r="AL58" s="2609"/>
    </row>
    <row r="59" spans="1:38" s="2610" customFormat="1" ht="21" customHeight="1">
      <c r="A59" s="4645"/>
      <c r="B59" s="4646"/>
      <c r="C59" s="4723"/>
      <c r="D59" s="4723"/>
      <c r="E59" s="4723"/>
      <c r="F59" s="4723"/>
      <c r="G59" s="4723"/>
      <c r="H59" s="2612"/>
      <c r="I59" s="2612"/>
      <c r="J59" s="2612"/>
      <c r="K59" s="1061" t="s">
        <v>1341</v>
      </c>
      <c r="L59" s="4677"/>
      <c r="M59" s="4677"/>
      <c r="N59" s="4677"/>
      <c r="O59" s="4677"/>
      <c r="P59" s="4677"/>
      <c r="Q59" s="4677"/>
      <c r="R59" s="4677"/>
      <c r="S59" s="4677"/>
      <c r="T59" s="4677"/>
      <c r="U59" s="4677"/>
      <c r="V59" s="4677"/>
      <c r="W59" s="4677"/>
      <c r="X59" s="4677"/>
      <c r="Y59" s="4677"/>
      <c r="Z59" s="4677"/>
      <c r="AA59" s="4677"/>
      <c r="AB59" s="4677"/>
      <c r="AC59" s="4677"/>
      <c r="AD59" s="4677"/>
      <c r="AE59" s="4677"/>
      <c r="AF59" s="4678"/>
      <c r="AG59" s="4679"/>
      <c r="AH59" s="4680"/>
      <c r="AI59" s="4681"/>
      <c r="AJ59" s="2609"/>
      <c r="AK59" s="2616"/>
      <c r="AL59" s="2609"/>
    </row>
    <row r="60" spans="1:38" s="2610" customFormat="1" ht="11.25" hidden="1" customHeight="1">
      <c r="A60" s="4645"/>
      <c r="B60" s="4646"/>
      <c r="C60" s="4722" t="str">
        <f ca="1">IF(様式5号シート="様式5基",IF(INDIRECT(様式5号シート&amp;"!$D$"&amp;機構処理!E42+8)="","",INDIRECT(様式5号シート&amp;"!$D$"&amp;機構処理!E42+8)),"")</f>
        <v/>
      </c>
      <c r="D60" s="4723"/>
      <c r="E60" s="4723"/>
      <c r="F60" s="4723"/>
      <c r="G60" s="4723"/>
      <c r="H60" s="2608"/>
      <c r="I60" s="2608"/>
      <c r="J60" s="2608"/>
      <c r="K60" s="1059" t="s">
        <v>942</v>
      </c>
      <c r="L60" s="4672"/>
      <c r="M60" s="4672"/>
      <c r="N60" s="4672"/>
      <c r="O60" s="4672"/>
      <c r="P60" s="4672"/>
      <c r="Q60" s="4672"/>
      <c r="R60" s="4672"/>
      <c r="S60" s="4672"/>
      <c r="T60" s="4672"/>
      <c r="U60" s="4672"/>
      <c r="V60" s="4672"/>
      <c r="W60" s="4672"/>
      <c r="X60" s="4672"/>
      <c r="Y60" s="4672"/>
      <c r="Z60" s="4672"/>
      <c r="AA60" s="4672"/>
      <c r="AB60" s="4672"/>
      <c r="AC60" s="4672"/>
      <c r="AD60" s="4672"/>
      <c r="AE60" s="4672"/>
      <c r="AF60" s="4673"/>
      <c r="AG60" s="4674"/>
      <c r="AH60" s="4675"/>
      <c r="AI60" s="4676"/>
      <c r="AJ60" s="2609">
        <v>9</v>
      </c>
      <c r="AK60" s="2616"/>
      <c r="AL60" s="2609"/>
    </row>
    <row r="61" spans="1:38" s="2610" customFormat="1" ht="13.5" hidden="1" customHeight="1">
      <c r="A61" s="4645"/>
      <c r="B61" s="4646"/>
      <c r="C61" s="4723"/>
      <c r="D61" s="4723"/>
      <c r="E61" s="4723"/>
      <c r="F61" s="4723"/>
      <c r="G61" s="4723"/>
      <c r="H61" s="2611"/>
      <c r="I61" s="2611"/>
      <c r="J61" s="2611"/>
      <c r="K61" s="1060" t="s">
        <v>537</v>
      </c>
      <c r="L61" s="4701"/>
      <c r="M61" s="4702"/>
      <c r="N61" s="4702"/>
      <c r="O61" s="4702"/>
      <c r="P61" s="4702"/>
      <c r="Q61" s="4702"/>
      <c r="R61" s="4702"/>
      <c r="S61" s="4702"/>
      <c r="T61" s="4702"/>
      <c r="U61" s="4702"/>
      <c r="V61" s="4702"/>
      <c r="W61" s="4702"/>
      <c r="X61" s="4702"/>
      <c r="Y61" s="4702"/>
      <c r="Z61" s="4702"/>
      <c r="AA61" s="4702"/>
      <c r="AB61" s="4702"/>
      <c r="AC61" s="4702"/>
      <c r="AD61" s="4702"/>
      <c r="AE61" s="4702"/>
      <c r="AF61" s="4703"/>
      <c r="AG61" s="4704"/>
      <c r="AH61" s="4705"/>
      <c r="AI61" s="4706"/>
      <c r="AJ61" s="2609"/>
      <c r="AK61" s="2616"/>
      <c r="AL61" s="2609"/>
    </row>
    <row r="62" spans="1:38" s="2610" customFormat="1" ht="13.5" hidden="1" customHeight="1">
      <c r="A62" s="4645"/>
      <c r="B62" s="4646"/>
      <c r="C62" s="4723"/>
      <c r="D62" s="4723"/>
      <c r="E62" s="4723"/>
      <c r="F62" s="4723"/>
      <c r="G62" s="4723"/>
      <c r="H62" s="2611"/>
      <c r="I62" s="2611"/>
      <c r="J62" s="2611"/>
      <c r="K62" s="1060" t="s">
        <v>1340</v>
      </c>
      <c r="L62" s="4701"/>
      <c r="M62" s="4702"/>
      <c r="N62" s="4702"/>
      <c r="O62" s="4702"/>
      <c r="P62" s="4702"/>
      <c r="Q62" s="4702"/>
      <c r="R62" s="4702"/>
      <c r="S62" s="4702"/>
      <c r="T62" s="4702"/>
      <c r="U62" s="4702"/>
      <c r="V62" s="4702"/>
      <c r="W62" s="4702"/>
      <c r="X62" s="4702"/>
      <c r="Y62" s="4702"/>
      <c r="Z62" s="4702"/>
      <c r="AA62" s="4702"/>
      <c r="AB62" s="4702"/>
      <c r="AC62" s="4702"/>
      <c r="AD62" s="4702"/>
      <c r="AE62" s="4702"/>
      <c r="AF62" s="4703"/>
      <c r="AG62" s="4704"/>
      <c r="AH62" s="4705"/>
      <c r="AI62" s="4706"/>
      <c r="AJ62" s="2609"/>
      <c r="AK62" s="2616"/>
      <c r="AL62" s="2609"/>
    </row>
    <row r="63" spans="1:38" s="2610" customFormat="1" ht="11.25" hidden="1" customHeight="1">
      <c r="A63" s="4645"/>
      <c r="B63" s="4646"/>
      <c r="C63" s="4723"/>
      <c r="D63" s="4723"/>
      <c r="E63" s="4723"/>
      <c r="F63" s="4723"/>
      <c r="G63" s="4723"/>
      <c r="H63" s="2612"/>
      <c r="I63" s="2612"/>
      <c r="J63" s="2612"/>
      <c r="K63" s="1061" t="s">
        <v>1341</v>
      </c>
      <c r="L63" s="4677"/>
      <c r="M63" s="4677"/>
      <c r="N63" s="4677"/>
      <c r="O63" s="4677"/>
      <c r="P63" s="4677"/>
      <c r="Q63" s="4677"/>
      <c r="R63" s="4677"/>
      <c r="S63" s="4677"/>
      <c r="T63" s="4677"/>
      <c r="U63" s="4677"/>
      <c r="V63" s="4677"/>
      <c r="W63" s="4677"/>
      <c r="X63" s="4677"/>
      <c r="Y63" s="4677"/>
      <c r="Z63" s="4677"/>
      <c r="AA63" s="4677"/>
      <c r="AB63" s="4677"/>
      <c r="AC63" s="4677"/>
      <c r="AD63" s="4677"/>
      <c r="AE63" s="4677"/>
      <c r="AF63" s="4678"/>
      <c r="AG63" s="4679"/>
      <c r="AH63" s="4680"/>
      <c r="AI63" s="4681"/>
      <c r="AJ63" s="2609"/>
      <c r="AK63" s="2616"/>
      <c r="AL63" s="2609"/>
    </row>
    <row r="64" spans="1:38" s="2610" customFormat="1" ht="11.25" hidden="1" customHeight="1">
      <c r="A64" s="4645"/>
      <c r="B64" s="4646"/>
      <c r="C64" s="4722" t="str">
        <f ca="1">IF(様式5号シート="様式5基",IF(INDIRECT(様式5号シート&amp;"!$D$"&amp;機構処理!E42+9)="","",INDIRECT(様式5号シート&amp;"!$D$"&amp;機構処理!E42+9)),"")</f>
        <v/>
      </c>
      <c r="D64" s="4723"/>
      <c r="E64" s="4723"/>
      <c r="F64" s="4723"/>
      <c r="G64" s="4723"/>
      <c r="H64" s="2608"/>
      <c r="I64" s="2608"/>
      <c r="J64" s="2608"/>
      <c r="K64" s="1059" t="s">
        <v>942</v>
      </c>
      <c r="L64" s="4672"/>
      <c r="M64" s="4672"/>
      <c r="N64" s="4672"/>
      <c r="O64" s="4672"/>
      <c r="P64" s="4672"/>
      <c r="Q64" s="4672"/>
      <c r="R64" s="4672"/>
      <c r="S64" s="4672"/>
      <c r="T64" s="4672"/>
      <c r="U64" s="4672"/>
      <c r="V64" s="4672"/>
      <c r="W64" s="4672"/>
      <c r="X64" s="4672"/>
      <c r="Y64" s="4672"/>
      <c r="Z64" s="4672"/>
      <c r="AA64" s="4672"/>
      <c r="AB64" s="4672"/>
      <c r="AC64" s="4672"/>
      <c r="AD64" s="4672"/>
      <c r="AE64" s="4672"/>
      <c r="AF64" s="4673"/>
      <c r="AG64" s="4674"/>
      <c r="AH64" s="4675"/>
      <c r="AI64" s="4676"/>
      <c r="AJ64" s="2609">
        <v>10</v>
      </c>
      <c r="AK64" s="2616"/>
      <c r="AL64" s="2609"/>
    </row>
    <row r="65" spans="1:38" s="2610" customFormat="1" ht="13.5" hidden="1" customHeight="1">
      <c r="A65" s="4645"/>
      <c r="B65" s="4646"/>
      <c r="C65" s="4723"/>
      <c r="D65" s="4723"/>
      <c r="E65" s="4723"/>
      <c r="F65" s="4723"/>
      <c r="G65" s="4723"/>
      <c r="H65" s="2611"/>
      <c r="I65" s="2611"/>
      <c r="J65" s="2611"/>
      <c r="K65" s="1060" t="s">
        <v>537</v>
      </c>
      <c r="L65" s="4701"/>
      <c r="M65" s="4702"/>
      <c r="N65" s="4702"/>
      <c r="O65" s="4702"/>
      <c r="P65" s="4702"/>
      <c r="Q65" s="4702"/>
      <c r="R65" s="4702"/>
      <c r="S65" s="4702"/>
      <c r="T65" s="4702"/>
      <c r="U65" s="4702"/>
      <c r="V65" s="4702"/>
      <c r="W65" s="4702"/>
      <c r="X65" s="4702"/>
      <c r="Y65" s="4702"/>
      <c r="Z65" s="4702"/>
      <c r="AA65" s="4702"/>
      <c r="AB65" s="4702"/>
      <c r="AC65" s="4702"/>
      <c r="AD65" s="4702"/>
      <c r="AE65" s="4702"/>
      <c r="AF65" s="4703"/>
      <c r="AG65" s="4704"/>
      <c r="AH65" s="4705"/>
      <c r="AI65" s="4706"/>
      <c r="AJ65" s="2609"/>
      <c r="AK65" s="2616"/>
      <c r="AL65" s="2609"/>
    </row>
    <row r="66" spans="1:38" s="2610" customFormat="1" ht="13.5" hidden="1" customHeight="1">
      <c r="A66" s="4645"/>
      <c r="B66" s="4646"/>
      <c r="C66" s="4723"/>
      <c r="D66" s="4723"/>
      <c r="E66" s="4723"/>
      <c r="F66" s="4723"/>
      <c r="G66" s="4723"/>
      <c r="H66" s="2611"/>
      <c r="I66" s="2611"/>
      <c r="J66" s="2611"/>
      <c r="K66" s="1060" t="s">
        <v>1340</v>
      </c>
      <c r="L66" s="4701"/>
      <c r="M66" s="4702"/>
      <c r="N66" s="4702"/>
      <c r="O66" s="4702"/>
      <c r="P66" s="4702"/>
      <c r="Q66" s="4702"/>
      <c r="R66" s="4702"/>
      <c r="S66" s="4702"/>
      <c r="T66" s="4702"/>
      <c r="U66" s="4702"/>
      <c r="V66" s="4702"/>
      <c r="W66" s="4702"/>
      <c r="X66" s="4702"/>
      <c r="Y66" s="4702"/>
      <c r="Z66" s="4702"/>
      <c r="AA66" s="4702"/>
      <c r="AB66" s="4702"/>
      <c r="AC66" s="4702"/>
      <c r="AD66" s="4702"/>
      <c r="AE66" s="4702"/>
      <c r="AF66" s="4703"/>
      <c r="AG66" s="4704"/>
      <c r="AH66" s="4705"/>
      <c r="AI66" s="4706"/>
      <c r="AJ66" s="2609"/>
      <c r="AK66" s="2616"/>
      <c r="AL66" s="2609"/>
    </row>
    <row r="67" spans="1:38" s="2610" customFormat="1" ht="11.25" hidden="1" customHeight="1">
      <c r="A67" s="4645"/>
      <c r="B67" s="4646"/>
      <c r="C67" s="4723"/>
      <c r="D67" s="4723"/>
      <c r="E67" s="4723"/>
      <c r="F67" s="4723"/>
      <c r="G67" s="4723"/>
      <c r="H67" s="2612"/>
      <c r="I67" s="2612"/>
      <c r="J67" s="2612"/>
      <c r="K67" s="1061" t="s">
        <v>1341</v>
      </c>
      <c r="L67" s="4677"/>
      <c r="M67" s="4677"/>
      <c r="N67" s="4677"/>
      <c r="O67" s="4677"/>
      <c r="P67" s="4677"/>
      <c r="Q67" s="4677"/>
      <c r="R67" s="4677"/>
      <c r="S67" s="4677"/>
      <c r="T67" s="4677"/>
      <c r="U67" s="4677"/>
      <c r="V67" s="4677"/>
      <c r="W67" s="4677"/>
      <c r="X67" s="4677"/>
      <c r="Y67" s="4677"/>
      <c r="Z67" s="4677"/>
      <c r="AA67" s="4677"/>
      <c r="AB67" s="4677"/>
      <c r="AC67" s="4677"/>
      <c r="AD67" s="4677"/>
      <c r="AE67" s="4677"/>
      <c r="AF67" s="4678"/>
      <c r="AG67" s="4679"/>
      <c r="AH67" s="4680"/>
      <c r="AI67" s="4681"/>
      <c r="AJ67" s="2609"/>
      <c r="AK67" s="2616"/>
      <c r="AL67" s="2609"/>
    </row>
    <row r="68" spans="1:38" s="2610" customFormat="1" ht="21" customHeight="1">
      <c r="A68" s="4645"/>
      <c r="B68" s="4646"/>
      <c r="C68" s="4691" t="str">
        <f ca="1">IF(様式5号シート="様式5基",IF(INDIRECT(様式5号シート&amp;"!$D$"&amp;機構処理!E42+10)="","",INDIRECT(様式5号シート&amp;"!$D$"&amp;機構処理!E42+10)),"")</f>
        <v/>
      </c>
      <c r="D68" s="4707"/>
      <c r="E68" s="4707"/>
      <c r="F68" s="4707"/>
      <c r="G68" s="4708"/>
      <c r="H68" s="2608"/>
      <c r="I68" s="2608"/>
      <c r="J68" s="2608"/>
      <c r="K68" s="1059" t="s">
        <v>942</v>
      </c>
      <c r="L68" s="4672"/>
      <c r="M68" s="4672"/>
      <c r="N68" s="4672"/>
      <c r="O68" s="4672"/>
      <c r="P68" s="4672"/>
      <c r="Q68" s="4672"/>
      <c r="R68" s="4672"/>
      <c r="S68" s="4672"/>
      <c r="T68" s="4672"/>
      <c r="U68" s="4672"/>
      <c r="V68" s="4672"/>
      <c r="W68" s="4672"/>
      <c r="X68" s="4672"/>
      <c r="Y68" s="4672"/>
      <c r="Z68" s="4672"/>
      <c r="AA68" s="4672"/>
      <c r="AB68" s="4672"/>
      <c r="AC68" s="4672"/>
      <c r="AD68" s="4672"/>
      <c r="AE68" s="4672"/>
      <c r="AF68" s="4673"/>
      <c r="AG68" s="4674"/>
      <c r="AH68" s="4675"/>
      <c r="AI68" s="4676"/>
      <c r="AJ68" s="2613">
        <v>11</v>
      </c>
      <c r="AK68" s="2614" t="s">
        <v>1337</v>
      </c>
      <c r="AL68" s="2609"/>
    </row>
    <row r="69" spans="1:38" s="2610" customFormat="1" ht="21" customHeight="1">
      <c r="A69" s="4645"/>
      <c r="B69" s="4646"/>
      <c r="C69" s="4709"/>
      <c r="D69" s="4710"/>
      <c r="E69" s="4710"/>
      <c r="F69" s="4710"/>
      <c r="G69" s="4711"/>
      <c r="H69" s="2611"/>
      <c r="I69" s="2611"/>
      <c r="J69" s="2611"/>
      <c r="K69" s="1060" t="s">
        <v>537</v>
      </c>
      <c r="L69" s="4701"/>
      <c r="M69" s="4702"/>
      <c r="N69" s="4702"/>
      <c r="O69" s="4702"/>
      <c r="P69" s="4702"/>
      <c r="Q69" s="4702"/>
      <c r="R69" s="4702"/>
      <c r="S69" s="4702"/>
      <c r="T69" s="4702"/>
      <c r="U69" s="4702"/>
      <c r="V69" s="4702"/>
      <c r="W69" s="4702"/>
      <c r="X69" s="4702"/>
      <c r="Y69" s="4702"/>
      <c r="Z69" s="4702"/>
      <c r="AA69" s="4702"/>
      <c r="AB69" s="4702"/>
      <c r="AC69" s="4702"/>
      <c r="AD69" s="4702"/>
      <c r="AE69" s="4702"/>
      <c r="AF69" s="4703"/>
      <c r="AG69" s="4704"/>
      <c r="AH69" s="4705"/>
      <c r="AI69" s="4706"/>
      <c r="AJ69" s="2609"/>
      <c r="AK69" s="2615" t="s">
        <v>1327</v>
      </c>
      <c r="AL69" s="2609"/>
    </row>
    <row r="70" spans="1:38" s="2610" customFormat="1" ht="21" customHeight="1">
      <c r="A70" s="4645"/>
      <c r="B70" s="4646"/>
      <c r="C70" s="4709"/>
      <c r="D70" s="4710"/>
      <c r="E70" s="4710"/>
      <c r="F70" s="4710"/>
      <c r="G70" s="4711"/>
      <c r="H70" s="2611"/>
      <c r="I70" s="2611"/>
      <c r="J70" s="2611"/>
      <c r="K70" s="1060" t="s">
        <v>1340</v>
      </c>
      <c r="L70" s="4701"/>
      <c r="M70" s="4702"/>
      <c r="N70" s="4702"/>
      <c r="O70" s="4702"/>
      <c r="P70" s="4702"/>
      <c r="Q70" s="4702"/>
      <c r="R70" s="4702"/>
      <c r="S70" s="4702"/>
      <c r="T70" s="4702"/>
      <c r="U70" s="4702"/>
      <c r="V70" s="4702"/>
      <c r="W70" s="4702"/>
      <c r="X70" s="4702"/>
      <c r="Y70" s="4702"/>
      <c r="Z70" s="4702"/>
      <c r="AA70" s="4702"/>
      <c r="AB70" s="4702"/>
      <c r="AC70" s="4702"/>
      <c r="AD70" s="4702"/>
      <c r="AE70" s="4702"/>
      <c r="AF70" s="4703"/>
      <c r="AG70" s="4704"/>
      <c r="AH70" s="4705"/>
      <c r="AI70" s="4706"/>
      <c r="AJ70" s="2609"/>
      <c r="AK70" s="2609"/>
      <c r="AL70" s="2609"/>
    </row>
    <row r="71" spans="1:38" s="2610" customFormat="1" ht="18.600000000000001" customHeight="1">
      <c r="A71" s="4645"/>
      <c r="B71" s="4646"/>
      <c r="C71" s="4709"/>
      <c r="D71" s="4710"/>
      <c r="E71" s="4710"/>
      <c r="F71" s="4710"/>
      <c r="G71" s="4711"/>
      <c r="H71" s="2617"/>
      <c r="I71" s="2617"/>
      <c r="J71" s="2617"/>
      <c r="K71" s="2286" t="s">
        <v>1341</v>
      </c>
      <c r="L71" s="4712"/>
      <c r="M71" s="4712"/>
      <c r="N71" s="4712"/>
      <c r="O71" s="4712"/>
      <c r="P71" s="4712"/>
      <c r="Q71" s="4712"/>
      <c r="R71" s="4712"/>
      <c r="S71" s="4712"/>
      <c r="T71" s="4712"/>
      <c r="U71" s="4712"/>
      <c r="V71" s="4712"/>
      <c r="W71" s="4712"/>
      <c r="X71" s="4712"/>
      <c r="Y71" s="4712"/>
      <c r="Z71" s="4712"/>
      <c r="AA71" s="4712"/>
      <c r="AB71" s="4712"/>
      <c r="AC71" s="4712"/>
      <c r="AD71" s="4712"/>
      <c r="AE71" s="4712"/>
      <c r="AF71" s="4713"/>
      <c r="AG71" s="4714"/>
      <c r="AH71" s="4715"/>
      <c r="AI71" s="4716"/>
      <c r="AJ71" s="2609"/>
      <c r="AK71" s="2609"/>
      <c r="AL71" s="2609"/>
    </row>
    <row r="72" spans="1:38" s="2610" customFormat="1" ht="1.1499999999999999" customHeight="1">
      <c r="A72" s="4645"/>
      <c r="B72" s="4646"/>
      <c r="C72" s="4647"/>
      <c r="D72" s="4648"/>
      <c r="E72" s="4648"/>
      <c r="F72" s="4648"/>
      <c r="G72" s="4649"/>
      <c r="H72" s="2618"/>
      <c r="I72" s="2618"/>
      <c r="J72" s="2618"/>
      <c r="K72" s="2287"/>
      <c r="L72" s="4650"/>
      <c r="M72" s="4650"/>
      <c r="N72" s="4650"/>
      <c r="O72" s="4650"/>
      <c r="P72" s="4650"/>
      <c r="Q72" s="4650"/>
      <c r="R72" s="4650"/>
      <c r="S72" s="4650"/>
      <c r="T72" s="4650"/>
      <c r="U72" s="4650"/>
      <c r="V72" s="4650"/>
      <c r="W72" s="4650"/>
      <c r="X72" s="4650"/>
      <c r="Y72" s="4650"/>
      <c r="Z72" s="4650"/>
      <c r="AA72" s="4650"/>
      <c r="AB72" s="4650"/>
      <c r="AC72" s="4650"/>
      <c r="AD72" s="4650"/>
      <c r="AE72" s="4650"/>
      <c r="AF72" s="4651"/>
      <c r="AG72" s="4652"/>
      <c r="AH72" s="4653"/>
      <c r="AI72" s="4654"/>
      <c r="AJ72" s="2609"/>
      <c r="AK72" s="2609"/>
      <c r="AL72" s="2609"/>
    </row>
    <row r="73" spans="1:38" s="2610" customFormat="1" ht="18.600000000000001" customHeight="1">
      <c r="A73" s="4658" t="s">
        <v>577</v>
      </c>
      <c r="B73" s="4659"/>
      <c r="C73" s="4709" t="str">
        <f ca="1">IF(様式5号シート="様式5基",IF(INDIRECT(様式5号シート&amp;"!$D$"&amp;機構処理!E42+22)="","",INDIRECT(様式5号シート&amp;"!$D$"&amp;機構処理!E42+22)),"")</f>
        <v/>
      </c>
      <c r="D73" s="4695"/>
      <c r="E73" s="4695"/>
      <c r="F73" s="4695"/>
      <c r="G73" s="4696"/>
      <c r="H73" s="2619"/>
      <c r="I73" s="2619"/>
      <c r="J73" s="2619"/>
      <c r="K73" s="2288" t="s">
        <v>942</v>
      </c>
      <c r="L73" s="4717"/>
      <c r="M73" s="4717"/>
      <c r="N73" s="4717"/>
      <c r="O73" s="4717"/>
      <c r="P73" s="4717"/>
      <c r="Q73" s="4717"/>
      <c r="R73" s="4717"/>
      <c r="S73" s="4717"/>
      <c r="T73" s="4717"/>
      <c r="U73" s="4717"/>
      <c r="V73" s="4717"/>
      <c r="W73" s="4717"/>
      <c r="X73" s="4717"/>
      <c r="Y73" s="4717"/>
      <c r="Z73" s="4717"/>
      <c r="AA73" s="4717"/>
      <c r="AB73" s="4717"/>
      <c r="AC73" s="4717"/>
      <c r="AD73" s="4717"/>
      <c r="AE73" s="4717"/>
      <c r="AF73" s="4718"/>
      <c r="AG73" s="4719"/>
      <c r="AH73" s="4720"/>
      <c r="AI73" s="4721"/>
      <c r="AJ73" s="2609">
        <v>1</v>
      </c>
      <c r="AK73" s="2609"/>
      <c r="AL73" s="2609"/>
    </row>
    <row r="74" spans="1:38" s="2610" customFormat="1" ht="21" customHeight="1">
      <c r="A74" s="4658"/>
      <c r="B74" s="4659"/>
      <c r="C74" s="4694"/>
      <c r="D74" s="4695"/>
      <c r="E74" s="4695"/>
      <c r="F74" s="4695"/>
      <c r="G74" s="4696"/>
      <c r="H74" s="2611"/>
      <c r="I74" s="2611"/>
      <c r="J74" s="2611"/>
      <c r="K74" s="1060" t="s">
        <v>537</v>
      </c>
      <c r="L74" s="4701"/>
      <c r="M74" s="4702"/>
      <c r="N74" s="4702"/>
      <c r="O74" s="4702"/>
      <c r="P74" s="4702"/>
      <c r="Q74" s="4702"/>
      <c r="R74" s="4702"/>
      <c r="S74" s="4702"/>
      <c r="T74" s="4702"/>
      <c r="U74" s="4702"/>
      <c r="V74" s="4702"/>
      <c r="W74" s="4702"/>
      <c r="X74" s="4702"/>
      <c r="Y74" s="4702"/>
      <c r="Z74" s="4702"/>
      <c r="AA74" s="4702"/>
      <c r="AB74" s="4702"/>
      <c r="AC74" s="4702"/>
      <c r="AD74" s="4702"/>
      <c r="AE74" s="4702"/>
      <c r="AF74" s="4703"/>
      <c r="AG74" s="4704"/>
      <c r="AH74" s="4705"/>
      <c r="AI74" s="4706"/>
      <c r="AJ74" s="2609"/>
      <c r="AK74" s="2609"/>
      <c r="AL74" s="2609"/>
    </row>
    <row r="75" spans="1:38" s="2610" customFormat="1" ht="21" customHeight="1">
      <c r="A75" s="4658"/>
      <c r="B75" s="4659"/>
      <c r="C75" s="4694"/>
      <c r="D75" s="4695"/>
      <c r="E75" s="4695"/>
      <c r="F75" s="4695"/>
      <c r="G75" s="4696"/>
      <c r="H75" s="2611"/>
      <c r="I75" s="2611"/>
      <c r="J75" s="2611"/>
      <c r="K75" s="1060" t="s">
        <v>1340</v>
      </c>
      <c r="L75" s="4701"/>
      <c r="M75" s="4702"/>
      <c r="N75" s="4702"/>
      <c r="O75" s="4702"/>
      <c r="P75" s="4702"/>
      <c r="Q75" s="4702"/>
      <c r="R75" s="4702"/>
      <c r="S75" s="4702"/>
      <c r="T75" s="4702"/>
      <c r="U75" s="4702"/>
      <c r="V75" s="4702"/>
      <c r="W75" s="4702"/>
      <c r="X75" s="4702"/>
      <c r="Y75" s="4702"/>
      <c r="Z75" s="4702"/>
      <c r="AA75" s="4702"/>
      <c r="AB75" s="4702"/>
      <c r="AC75" s="4702"/>
      <c r="AD75" s="4702"/>
      <c r="AE75" s="4702"/>
      <c r="AF75" s="4703"/>
      <c r="AG75" s="4704"/>
      <c r="AH75" s="4705"/>
      <c r="AI75" s="4706"/>
      <c r="AJ75" s="2609"/>
      <c r="AK75" s="2609"/>
      <c r="AL75" s="2609"/>
    </row>
    <row r="76" spans="1:38" s="2610" customFormat="1" ht="21" customHeight="1">
      <c r="A76" s="4658"/>
      <c r="B76" s="4659"/>
      <c r="C76" s="4697"/>
      <c r="D76" s="4650"/>
      <c r="E76" s="4650"/>
      <c r="F76" s="4650"/>
      <c r="G76" s="4651"/>
      <c r="H76" s="2612"/>
      <c r="I76" s="2612"/>
      <c r="J76" s="2612"/>
      <c r="K76" s="1061" t="s">
        <v>1341</v>
      </c>
      <c r="L76" s="4677"/>
      <c r="M76" s="4677"/>
      <c r="N76" s="4677"/>
      <c r="O76" s="4677"/>
      <c r="P76" s="4677"/>
      <c r="Q76" s="4677"/>
      <c r="R76" s="4677"/>
      <c r="S76" s="4677"/>
      <c r="T76" s="4677"/>
      <c r="U76" s="4677"/>
      <c r="V76" s="4677"/>
      <c r="W76" s="4677"/>
      <c r="X76" s="4677"/>
      <c r="Y76" s="4677"/>
      <c r="Z76" s="4677"/>
      <c r="AA76" s="4677"/>
      <c r="AB76" s="4677"/>
      <c r="AC76" s="4677"/>
      <c r="AD76" s="4677"/>
      <c r="AE76" s="4677"/>
      <c r="AF76" s="4678"/>
      <c r="AG76" s="4679"/>
      <c r="AH76" s="4680"/>
      <c r="AI76" s="4681"/>
      <c r="AJ76" s="2609"/>
      <c r="AK76" s="2609"/>
      <c r="AL76" s="2609"/>
    </row>
    <row r="77" spans="1:38" s="2610" customFormat="1" ht="21" customHeight="1">
      <c r="A77" s="4658"/>
      <c r="B77" s="4659"/>
      <c r="C77" s="4691" t="str">
        <f ca="1">IF(様式5号シート="様式5基",IF(INDIRECT(様式5号シート&amp;"!$D$"&amp;機構処理!E42+23)="","",INDIRECT(様式5号シート&amp;"!$D$"&amp;機構処理!E42+23)),"")</f>
        <v/>
      </c>
      <c r="D77" s="4692"/>
      <c r="E77" s="4692"/>
      <c r="F77" s="4692"/>
      <c r="G77" s="4693"/>
      <c r="H77" s="2608"/>
      <c r="I77" s="2608"/>
      <c r="J77" s="2608"/>
      <c r="K77" s="1059" t="s">
        <v>942</v>
      </c>
      <c r="L77" s="4672"/>
      <c r="M77" s="4672"/>
      <c r="N77" s="4672"/>
      <c r="O77" s="4672"/>
      <c r="P77" s="4672"/>
      <c r="Q77" s="4672"/>
      <c r="R77" s="4672"/>
      <c r="S77" s="4672"/>
      <c r="T77" s="4672"/>
      <c r="U77" s="4672"/>
      <c r="V77" s="4672"/>
      <c r="W77" s="4672"/>
      <c r="X77" s="4672"/>
      <c r="Y77" s="4672"/>
      <c r="Z77" s="4672"/>
      <c r="AA77" s="4672"/>
      <c r="AB77" s="4672"/>
      <c r="AC77" s="4672"/>
      <c r="AD77" s="4672"/>
      <c r="AE77" s="4672"/>
      <c r="AF77" s="4673"/>
      <c r="AG77" s="4674"/>
      <c r="AH77" s="4675"/>
      <c r="AI77" s="4676"/>
      <c r="AJ77" s="2609">
        <v>2</v>
      </c>
      <c r="AK77" s="2609"/>
      <c r="AL77" s="2609"/>
    </row>
    <row r="78" spans="1:38" s="2610" customFormat="1" ht="21" customHeight="1">
      <c r="A78" s="4658"/>
      <c r="B78" s="4659"/>
      <c r="C78" s="4694"/>
      <c r="D78" s="4695"/>
      <c r="E78" s="4695"/>
      <c r="F78" s="4695"/>
      <c r="G78" s="4696"/>
      <c r="H78" s="2611"/>
      <c r="I78" s="2611"/>
      <c r="J78" s="2611"/>
      <c r="K78" s="1060" t="s">
        <v>537</v>
      </c>
      <c r="L78" s="4701"/>
      <c r="M78" s="4702"/>
      <c r="N78" s="4702"/>
      <c r="O78" s="4702"/>
      <c r="P78" s="4702"/>
      <c r="Q78" s="4702"/>
      <c r="R78" s="4702"/>
      <c r="S78" s="4702"/>
      <c r="T78" s="4702"/>
      <c r="U78" s="4702"/>
      <c r="V78" s="4702"/>
      <c r="W78" s="4702"/>
      <c r="X78" s="4702"/>
      <c r="Y78" s="4702"/>
      <c r="Z78" s="4702"/>
      <c r="AA78" s="4702"/>
      <c r="AB78" s="4702"/>
      <c r="AC78" s="4702"/>
      <c r="AD78" s="4702"/>
      <c r="AE78" s="4702"/>
      <c r="AF78" s="4703"/>
      <c r="AG78" s="4704"/>
      <c r="AH78" s="4705"/>
      <c r="AI78" s="4706"/>
      <c r="AJ78" s="2609"/>
      <c r="AK78" s="2609"/>
      <c r="AL78" s="2609"/>
    </row>
    <row r="79" spans="1:38" s="2610" customFormat="1" ht="21" customHeight="1">
      <c r="A79" s="4658"/>
      <c r="B79" s="4659"/>
      <c r="C79" s="4694"/>
      <c r="D79" s="4695"/>
      <c r="E79" s="4695"/>
      <c r="F79" s="4695"/>
      <c r="G79" s="4696"/>
      <c r="H79" s="2611"/>
      <c r="I79" s="2611"/>
      <c r="J79" s="2611"/>
      <c r="K79" s="1060" t="s">
        <v>1340</v>
      </c>
      <c r="L79" s="4701"/>
      <c r="M79" s="4702"/>
      <c r="N79" s="4702"/>
      <c r="O79" s="4702"/>
      <c r="P79" s="4702"/>
      <c r="Q79" s="4702"/>
      <c r="R79" s="4702"/>
      <c r="S79" s="4702"/>
      <c r="T79" s="4702"/>
      <c r="U79" s="4702"/>
      <c r="V79" s="4702"/>
      <c r="W79" s="4702"/>
      <c r="X79" s="4702"/>
      <c r="Y79" s="4702"/>
      <c r="Z79" s="4702"/>
      <c r="AA79" s="4702"/>
      <c r="AB79" s="4702"/>
      <c r="AC79" s="4702"/>
      <c r="AD79" s="4702"/>
      <c r="AE79" s="4702"/>
      <c r="AF79" s="4703"/>
      <c r="AG79" s="4704"/>
      <c r="AH79" s="4705"/>
      <c r="AI79" s="4706"/>
      <c r="AJ79" s="2609"/>
      <c r="AK79" s="2609"/>
      <c r="AL79" s="2609"/>
    </row>
    <row r="80" spans="1:38" s="2610" customFormat="1" ht="21" customHeight="1">
      <c r="A80" s="4658"/>
      <c r="B80" s="4659"/>
      <c r="C80" s="4697"/>
      <c r="D80" s="4650"/>
      <c r="E80" s="4650"/>
      <c r="F80" s="4650"/>
      <c r="G80" s="4651"/>
      <c r="H80" s="2612"/>
      <c r="I80" s="2612"/>
      <c r="J80" s="2612"/>
      <c r="K80" s="1061" t="s">
        <v>1341</v>
      </c>
      <c r="L80" s="4677"/>
      <c r="M80" s="4677"/>
      <c r="N80" s="4677"/>
      <c r="O80" s="4677"/>
      <c r="P80" s="4677"/>
      <c r="Q80" s="4677"/>
      <c r="R80" s="4677"/>
      <c r="S80" s="4677"/>
      <c r="T80" s="4677"/>
      <c r="U80" s="4677"/>
      <c r="V80" s="4677"/>
      <c r="W80" s="4677"/>
      <c r="X80" s="4677"/>
      <c r="Y80" s="4677"/>
      <c r="Z80" s="4677"/>
      <c r="AA80" s="4677"/>
      <c r="AB80" s="4677"/>
      <c r="AC80" s="4677"/>
      <c r="AD80" s="4677"/>
      <c r="AE80" s="4677"/>
      <c r="AF80" s="4678"/>
      <c r="AG80" s="4679"/>
      <c r="AH80" s="4680"/>
      <c r="AI80" s="4681"/>
      <c r="AJ80" s="2609"/>
      <c r="AK80" s="2609"/>
      <c r="AL80" s="2609"/>
    </row>
    <row r="81" spans="1:38" s="2610" customFormat="1" ht="21" customHeight="1">
      <c r="A81" s="4658"/>
      <c r="B81" s="4659"/>
      <c r="C81" s="4691" t="str">
        <f ca="1">IF(様式5号シート="様式5基",IF(INDIRECT(様式5号シート&amp;"!$D$"&amp;機構処理!E42+24)="","",INDIRECT(様式5号シート&amp;"!$D$"&amp;機構処理!E42+24)),"")</f>
        <v/>
      </c>
      <c r="D81" s="4692"/>
      <c r="E81" s="4692"/>
      <c r="F81" s="4692"/>
      <c r="G81" s="4693"/>
      <c r="H81" s="2608"/>
      <c r="I81" s="2608"/>
      <c r="J81" s="2608"/>
      <c r="K81" s="1059" t="s">
        <v>942</v>
      </c>
      <c r="L81" s="4672"/>
      <c r="M81" s="4672"/>
      <c r="N81" s="4672"/>
      <c r="O81" s="4672"/>
      <c r="P81" s="4672"/>
      <c r="Q81" s="4672"/>
      <c r="R81" s="4672"/>
      <c r="S81" s="4672"/>
      <c r="T81" s="4672"/>
      <c r="U81" s="4672"/>
      <c r="V81" s="4672"/>
      <c r="W81" s="4672"/>
      <c r="X81" s="4672"/>
      <c r="Y81" s="4672"/>
      <c r="Z81" s="4672"/>
      <c r="AA81" s="4672"/>
      <c r="AB81" s="4672"/>
      <c r="AC81" s="4672"/>
      <c r="AD81" s="4672"/>
      <c r="AE81" s="4672"/>
      <c r="AF81" s="4673"/>
      <c r="AG81" s="4674"/>
      <c r="AH81" s="4675"/>
      <c r="AI81" s="4676"/>
      <c r="AJ81" s="2609">
        <v>3</v>
      </c>
      <c r="AK81" s="2609"/>
      <c r="AL81" s="2609"/>
    </row>
    <row r="82" spans="1:38" s="2610" customFormat="1" ht="21" customHeight="1">
      <c r="A82" s="4658"/>
      <c r="B82" s="4659"/>
      <c r="C82" s="4694"/>
      <c r="D82" s="4695"/>
      <c r="E82" s="4695"/>
      <c r="F82" s="4695"/>
      <c r="G82" s="4696"/>
      <c r="H82" s="2611"/>
      <c r="I82" s="2611"/>
      <c r="J82" s="2611"/>
      <c r="K82" s="1060" t="s">
        <v>537</v>
      </c>
      <c r="L82" s="4701"/>
      <c r="M82" s="4702"/>
      <c r="N82" s="4702"/>
      <c r="O82" s="4702"/>
      <c r="P82" s="4702"/>
      <c r="Q82" s="4702"/>
      <c r="R82" s="4702"/>
      <c r="S82" s="4702"/>
      <c r="T82" s="4702"/>
      <c r="U82" s="4702"/>
      <c r="V82" s="4702"/>
      <c r="W82" s="4702"/>
      <c r="X82" s="4702"/>
      <c r="Y82" s="4702"/>
      <c r="Z82" s="4702"/>
      <c r="AA82" s="4702"/>
      <c r="AB82" s="4702"/>
      <c r="AC82" s="4702"/>
      <c r="AD82" s="4702"/>
      <c r="AE82" s="4702"/>
      <c r="AF82" s="4703"/>
      <c r="AG82" s="4704"/>
      <c r="AH82" s="4705"/>
      <c r="AI82" s="4706"/>
      <c r="AJ82" s="2609"/>
      <c r="AK82" s="2609"/>
      <c r="AL82" s="2609"/>
    </row>
    <row r="83" spans="1:38" s="2610" customFormat="1" ht="21" customHeight="1">
      <c r="A83" s="4658"/>
      <c r="B83" s="4659"/>
      <c r="C83" s="4694"/>
      <c r="D83" s="4695"/>
      <c r="E83" s="4695"/>
      <c r="F83" s="4695"/>
      <c r="G83" s="4696"/>
      <c r="H83" s="2611"/>
      <c r="I83" s="2611"/>
      <c r="J83" s="2611"/>
      <c r="K83" s="1060" t="s">
        <v>1340</v>
      </c>
      <c r="L83" s="4701"/>
      <c r="M83" s="4702"/>
      <c r="N83" s="4702"/>
      <c r="O83" s="4702"/>
      <c r="P83" s="4702"/>
      <c r="Q83" s="4702"/>
      <c r="R83" s="4702"/>
      <c r="S83" s="4702"/>
      <c r="T83" s="4702"/>
      <c r="U83" s="4702"/>
      <c r="V83" s="4702"/>
      <c r="W83" s="4702"/>
      <c r="X83" s="4702"/>
      <c r="Y83" s="4702"/>
      <c r="Z83" s="4702"/>
      <c r="AA83" s="4702"/>
      <c r="AB83" s="4702"/>
      <c r="AC83" s="4702"/>
      <c r="AD83" s="4702"/>
      <c r="AE83" s="4702"/>
      <c r="AF83" s="4703"/>
      <c r="AG83" s="4704"/>
      <c r="AH83" s="4705"/>
      <c r="AI83" s="4706"/>
      <c r="AJ83" s="2609"/>
      <c r="AK83" s="2609"/>
      <c r="AL83" s="2609"/>
    </row>
    <row r="84" spans="1:38" s="2610" customFormat="1" ht="21" customHeight="1">
      <c r="A84" s="4658"/>
      <c r="B84" s="4659"/>
      <c r="C84" s="4697"/>
      <c r="D84" s="4650"/>
      <c r="E84" s="4650"/>
      <c r="F84" s="4650"/>
      <c r="G84" s="4651"/>
      <c r="H84" s="2612"/>
      <c r="I84" s="2612"/>
      <c r="J84" s="2612"/>
      <c r="K84" s="1061" t="s">
        <v>1341</v>
      </c>
      <c r="L84" s="4677"/>
      <c r="M84" s="4677"/>
      <c r="N84" s="4677"/>
      <c r="O84" s="4677"/>
      <c r="P84" s="4677"/>
      <c r="Q84" s="4677"/>
      <c r="R84" s="4677"/>
      <c r="S84" s="4677"/>
      <c r="T84" s="4677"/>
      <c r="U84" s="4677"/>
      <c r="V84" s="4677"/>
      <c r="W84" s="4677"/>
      <c r="X84" s="4677"/>
      <c r="Y84" s="4677"/>
      <c r="Z84" s="4677"/>
      <c r="AA84" s="4677"/>
      <c r="AB84" s="4677"/>
      <c r="AC84" s="4677"/>
      <c r="AD84" s="4677"/>
      <c r="AE84" s="4677"/>
      <c r="AF84" s="4678"/>
      <c r="AG84" s="4679"/>
      <c r="AH84" s="4680"/>
      <c r="AI84" s="4681"/>
      <c r="AJ84" s="2609"/>
      <c r="AK84" s="2609"/>
      <c r="AL84" s="2609"/>
    </row>
    <row r="85" spans="1:38" s="2610" customFormat="1" ht="21" customHeight="1">
      <c r="A85" s="4658"/>
      <c r="B85" s="4659"/>
      <c r="C85" s="4691" t="str">
        <f ca="1">IF(様式5号シート="様式5基",IF(INDIRECT(様式5号シート&amp;"!$D$"&amp;機構処理!E42+25)="","",INDIRECT(様式5号シート&amp;"!$D$"&amp;機構処理!E42+25)),"")</f>
        <v/>
      </c>
      <c r="D85" s="4692"/>
      <c r="E85" s="4692"/>
      <c r="F85" s="4692"/>
      <c r="G85" s="4693"/>
      <c r="H85" s="2608"/>
      <c r="I85" s="2608"/>
      <c r="J85" s="2608"/>
      <c r="K85" s="1059" t="s">
        <v>942</v>
      </c>
      <c r="L85" s="4672"/>
      <c r="M85" s="4672"/>
      <c r="N85" s="4672"/>
      <c r="O85" s="4672"/>
      <c r="P85" s="4672"/>
      <c r="Q85" s="4672"/>
      <c r="R85" s="4672"/>
      <c r="S85" s="4672"/>
      <c r="T85" s="4672"/>
      <c r="U85" s="4672"/>
      <c r="V85" s="4672"/>
      <c r="W85" s="4672"/>
      <c r="X85" s="4672"/>
      <c r="Y85" s="4672"/>
      <c r="Z85" s="4672"/>
      <c r="AA85" s="4672"/>
      <c r="AB85" s="4672"/>
      <c r="AC85" s="4672"/>
      <c r="AD85" s="4672"/>
      <c r="AE85" s="4672"/>
      <c r="AF85" s="4673"/>
      <c r="AG85" s="4674"/>
      <c r="AH85" s="4675"/>
      <c r="AI85" s="4676"/>
      <c r="AJ85" s="2609">
        <v>4</v>
      </c>
      <c r="AK85" s="2609"/>
      <c r="AL85" s="2609"/>
    </row>
    <row r="86" spans="1:38" s="2610" customFormat="1" ht="21" customHeight="1">
      <c r="A86" s="4658"/>
      <c r="B86" s="4659"/>
      <c r="C86" s="4694"/>
      <c r="D86" s="4695"/>
      <c r="E86" s="4695"/>
      <c r="F86" s="4695"/>
      <c r="G86" s="4696"/>
      <c r="H86" s="2611"/>
      <c r="I86" s="2611"/>
      <c r="J86" s="2611"/>
      <c r="K86" s="1060" t="s">
        <v>537</v>
      </c>
      <c r="L86" s="4701"/>
      <c r="M86" s="4702"/>
      <c r="N86" s="4702"/>
      <c r="O86" s="4702"/>
      <c r="P86" s="4702"/>
      <c r="Q86" s="4702"/>
      <c r="R86" s="4702"/>
      <c r="S86" s="4702"/>
      <c r="T86" s="4702"/>
      <c r="U86" s="4702"/>
      <c r="V86" s="4702"/>
      <c r="W86" s="4702"/>
      <c r="X86" s="4702"/>
      <c r="Y86" s="4702"/>
      <c r="Z86" s="4702"/>
      <c r="AA86" s="4702"/>
      <c r="AB86" s="4702"/>
      <c r="AC86" s="4702"/>
      <c r="AD86" s="4702"/>
      <c r="AE86" s="4702"/>
      <c r="AF86" s="4703"/>
      <c r="AG86" s="4704"/>
      <c r="AH86" s="4705"/>
      <c r="AI86" s="4706"/>
      <c r="AJ86" s="2609"/>
      <c r="AK86" s="2609"/>
      <c r="AL86" s="2609"/>
    </row>
    <row r="87" spans="1:38" s="2610" customFormat="1" ht="21" customHeight="1">
      <c r="A87" s="4658"/>
      <c r="B87" s="4659"/>
      <c r="C87" s="4694"/>
      <c r="D87" s="4695"/>
      <c r="E87" s="4695"/>
      <c r="F87" s="4695"/>
      <c r="G87" s="4696"/>
      <c r="H87" s="2611"/>
      <c r="I87" s="2611"/>
      <c r="J87" s="2611"/>
      <c r="K87" s="1060" t="s">
        <v>1340</v>
      </c>
      <c r="L87" s="4701"/>
      <c r="M87" s="4702"/>
      <c r="N87" s="4702"/>
      <c r="O87" s="4702"/>
      <c r="P87" s="4702"/>
      <c r="Q87" s="4702"/>
      <c r="R87" s="4702"/>
      <c r="S87" s="4702"/>
      <c r="T87" s="4702"/>
      <c r="U87" s="4702"/>
      <c r="V87" s="4702"/>
      <c r="W87" s="4702"/>
      <c r="X87" s="4702"/>
      <c r="Y87" s="4702"/>
      <c r="Z87" s="4702"/>
      <c r="AA87" s="4702"/>
      <c r="AB87" s="4702"/>
      <c r="AC87" s="4702"/>
      <c r="AD87" s="4702"/>
      <c r="AE87" s="4702"/>
      <c r="AF87" s="4703"/>
      <c r="AG87" s="4704"/>
      <c r="AH87" s="4705"/>
      <c r="AI87" s="4706"/>
      <c r="AJ87" s="2609"/>
      <c r="AK87" s="2609"/>
      <c r="AL87" s="2609"/>
    </row>
    <row r="88" spans="1:38" s="2610" customFormat="1" ht="21" customHeight="1">
      <c r="A88" s="4658"/>
      <c r="B88" s="4659"/>
      <c r="C88" s="4697"/>
      <c r="D88" s="4650"/>
      <c r="E88" s="4650"/>
      <c r="F88" s="4650"/>
      <c r="G88" s="4651"/>
      <c r="H88" s="2612"/>
      <c r="I88" s="2612"/>
      <c r="J88" s="2612"/>
      <c r="K88" s="1061" t="s">
        <v>1341</v>
      </c>
      <c r="L88" s="4677"/>
      <c r="M88" s="4677"/>
      <c r="N88" s="4677"/>
      <c r="O88" s="4677"/>
      <c r="P88" s="4677"/>
      <c r="Q88" s="4677"/>
      <c r="R88" s="4677"/>
      <c r="S88" s="4677"/>
      <c r="T88" s="4677"/>
      <c r="U88" s="4677"/>
      <c r="V88" s="4677"/>
      <c r="W88" s="4677"/>
      <c r="X88" s="4677"/>
      <c r="Y88" s="4677"/>
      <c r="Z88" s="4677"/>
      <c r="AA88" s="4677"/>
      <c r="AB88" s="4677"/>
      <c r="AC88" s="4677"/>
      <c r="AD88" s="4677"/>
      <c r="AE88" s="4677"/>
      <c r="AF88" s="4678"/>
      <c r="AG88" s="4679"/>
      <c r="AH88" s="4680"/>
      <c r="AI88" s="4681"/>
      <c r="AJ88" s="2609"/>
      <c r="AK88" s="2609"/>
      <c r="AL88" s="2609"/>
    </row>
    <row r="89" spans="1:38" s="2610" customFormat="1" ht="21" customHeight="1">
      <c r="A89" s="4658"/>
      <c r="B89" s="4659"/>
      <c r="C89" s="4691" t="str">
        <f ca="1">IF(様式5号シート="様式5基",IF(INDIRECT(様式5号シート&amp;"!$D$"&amp;機構処理!E42+26)="","",INDIRECT(様式5号シート&amp;"!$D$"&amp;機構処理!E42+26)),"")</f>
        <v/>
      </c>
      <c r="D89" s="4692"/>
      <c r="E89" s="4692"/>
      <c r="F89" s="4692"/>
      <c r="G89" s="4693"/>
      <c r="H89" s="2608"/>
      <c r="I89" s="2608"/>
      <c r="J89" s="2608"/>
      <c r="K89" s="1059" t="s">
        <v>942</v>
      </c>
      <c r="L89" s="4672"/>
      <c r="M89" s="4672"/>
      <c r="N89" s="4672"/>
      <c r="O89" s="4672"/>
      <c r="P89" s="4672"/>
      <c r="Q89" s="4672"/>
      <c r="R89" s="4672"/>
      <c r="S89" s="4672"/>
      <c r="T89" s="4672"/>
      <c r="U89" s="4672"/>
      <c r="V89" s="4672"/>
      <c r="W89" s="4672"/>
      <c r="X89" s="4672"/>
      <c r="Y89" s="4672"/>
      <c r="Z89" s="4672"/>
      <c r="AA89" s="4672"/>
      <c r="AB89" s="4672"/>
      <c r="AC89" s="4672"/>
      <c r="AD89" s="4672"/>
      <c r="AE89" s="4672"/>
      <c r="AF89" s="4673"/>
      <c r="AG89" s="4674"/>
      <c r="AH89" s="4675"/>
      <c r="AI89" s="4676"/>
      <c r="AJ89" s="2609">
        <v>5</v>
      </c>
      <c r="AK89" s="2609"/>
      <c r="AL89" s="2609"/>
    </row>
    <row r="90" spans="1:38" s="2610" customFormat="1" ht="21" customHeight="1">
      <c r="A90" s="4658"/>
      <c r="B90" s="4659"/>
      <c r="C90" s="4694"/>
      <c r="D90" s="4695"/>
      <c r="E90" s="4695"/>
      <c r="F90" s="4695"/>
      <c r="G90" s="4696"/>
      <c r="H90" s="2611"/>
      <c r="I90" s="2611"/>
      <c r="J90" s="2611"/>
      <c r="K90" s="1060" t="s">
        <v>537</v>
      </c>
      <c r="L90" s="4701"/>
      <c r="M90" s="4702"/>
      <c r="N90" s="4702"/>
      <c r="O90" s="4702"/>
      <c r="P90" s="4702"/>
      <c r="Q90" s="4702"/>
      <c r="R90" s="4702"/>
      <c r="S90" s="4702"/>
      <c r="T90" s="4702"/>
      <c r="U90" s="4702"/>
      <c r="V90" s="4702"/>
      <c r="W90" s="4702"/>
      <c r="X90" s="4702"/>
      <c r="Y90" s="4702"/>
      <c r="Z90" s="4702"/>
      <c r="AA90" s="4702"/>
      <c r="AB90" s="4702"/>
      <c r="AC90" s="4702"/>
      <c r="AD90" s="4702"/>
      <c r="AE90" s="4702"/>
      <c r="AF90" s="4703"/>
      <c r="AG90" s="4704"/>
      <c r="AH90" s="4705"/>
      <c r="AI90" s="4706"/>
      <c r="AJ90" s="2609"/>
      <c r="AK90" s="2609"/>
      <c r="AL90" s="2609"/>
    </row>
    <row r="91" spans="1:38" s="2610" customFormat="1" ht="21" customHeight="1">
      <c r="A91" s="4658"/>
      <c r="B91" s="4659"/>
      <c r="C91" s="4694"/>
      <c r="D91" s="4695"/>
      <c r="E91" s="4695"/>
      <c r="F91" s="4695"/>
      <c r="G91" s="4696"/>
      <c r="H91" s="2611"/>
      <c r="I91" s="2611"/>
      <c r="J91" s="2611"/>
      <c r="K91" s="1060" t="s">
        <v>1340</v>
      </c>
      <c r="L91" s="4701"/>
      <c r="M91" s="4702"/>
      <c r="N91" s="4702"/>
      <c r="O91" s="4702"/>
      <c r="P91" s="4702"/>
      <c r="Q91" s="4702"/>
      <c r="R91" s="4702"/>
      <c r="S91" s="4702"/>
      <c r="T91" s="4702"/>
      <c r="U91" s="4702"/>
      <c r="V91" s="4702"/>
      <c r="W91" s="4702"/>
      <c r="X91" s="4702"/>
      <c r="Y91" s="4702"/>
      <c r="Z91" s="4702"/>
      <c r="AA91" s="4702"/>
      <c r="AB91" s="4702"/>
      <c r="AC91" s="4702"/>
      <c r="AD91" s="4702"/>
      <c r="AE91" s="4702"/>
      <c r="AF91" s="4703"/>
      <c r="AG91" s="4704"/>
      <c r="AH91" s="4705"/>
      <c r="AI91" s="4706"/>
      <c r="AJ91" s="2609"/>
      <c r="AK91" s="2609"/>
      <c r="AL91" s="2609"/>
    </row>
    <row r="92" spans="1:38" s="2610" customFormat="1" ht="21" customHeight="1">
      <c r="A92" s="4658"/>
      <c r="B92" s="4659"/>
      <c r="C92" s="4697"/>
      <c r="D92" s="4650"/>
      <c r="E92" s="4650"/>
      <c r="F92" s="4650"/>
      <c r="G92" s="4651"/>
      <c r="H92" s="2612"/>
      <c r="I92" s="2612"/>
      <c r="J92" s="2612"/>
      <c r="K92" s="1061" t="s">
        <v>1341</v>
      </c>
      <c r="L92" s="4677"/>
      <c r="M92" s="4677"/>
      <c r="N92" s="4677"/>
      <c r="O92" s="4677"/>
      <c r="P92" s="4677"/>
      <c r="Q92" s="4677"/>
      <c r="R92" s="4677"/>
      <c r="S92" s="4677"/>
      <c r="T92" s="4677"/>
      <c r="U92" s="4677"/>
      <c r="V92" s="4677"/>
      <c r="W92" s="4677"/>
      <c r="X92" s="4677"/>
      <c r="Y92" s="4677"/>
      <c r="Z92" s="4677"/>
      <c r="AA92" s="4677"/>
      <c r="AB92" s="4677"/>
      <c r="AC92" s="4677"/>
      <c r="AD92" s="4677"/>
      <c r="AE92" s="4677"/>
      <c r="AF92" s="4678"/>
      <c r="AG92" s="4679"/>
      <c r="AH92" s="4680"/>
      <c r="AI92" s="4681"/>
      <c r="AJ92" s="2609"/>
      <c r="AK92" s="2609"/>
      <c r="AL92" s="2609"/>
    </row>
    <row r="93" spans="1:38" s="2610" customFormat="1" ht="21" customHeight="1">
      <c r="A93" s="4658"/>
      <c r="B93" s="4659"/>
      <c r="C93" s="4691" t="str">
        <f ca="1">IF(様式5号シート="様式5基",IF(INDIRECT(様式5号シート&amp;"!$D$"&amp;機構処理!E42+27)="","",INDIRECT(様式5号シート&amp;"!$D$"&amp;機構処理!E42+27)),"")</f>
        <v/>
      </c>
      <c r="D93" s="4692"/>
      <c r="E93" s="4692"/>
      <c r="F93" s="4692"/>
      <c r="G93" s="4693"/>
      <c r="H93" s="2608"/>
      <c r="I93" s="2608"/>
      <c r="J93" s="2608"/>
      <c r="K93" s="1059" t="s">
        <v>942</v>
      </c>
      <c r="L93" s="4672"/>
      <c r="M93" s="4672"/>
      <c r="N93" s="4672"/>
      <c r="O93" s="4672"/>
      <c r="P93" s="4672"/>
      <c r="Q93" s="4672"/>
      <c r="R93" s="4672"/>
      <c r="S93" s="4672"/>
      <c r="T93" s="4672"/>
      <c r="U93" s="4672"/>
      <c r="V93" s="4672"/>
      <c r="W93" s="4672"/>
      <c r="X93" s="4672"/>
      <c r="Y93" s="4672"/>
      <c r="Z93" s="4672"/>
      <c r="AA93" s="4672"/>
      <c r="AB93" s="4672"/>
      <c r="AC93" s="4672"/>
      <c r="AD93" s="4672"/>
      <c r="AE93" s="4672"/>
      <c r="AF93" s="4673"/>
      <c r="AG93" s="4674"/>
      <c r="AH93" s="4675"/>
      <c r="AI93" s="4676"/>
      <c r="AJ93" s="2609">
        <v>6</v>
      </c>
      <c r="AK93" s="2609"/>
      <c r="AL93" s="2609"/>
    </row>
    <row r="94" spans="1:38" s="2610" customFormat="1" ht="21" customHeight="1">
      <c r="A94" s="4658"/>
      <c r="B94" s="4659"/>
      <c r="C94" s="4694"/>
      <c r="D94" s="4695"/>
      <c r="E94" s="4695"/>
      <c r="F94" s="4695"/>
      <c r="G94" s="4696"/>
      <c r="H94" s="2611"/>
      <c r="I94" s="2611"/>
      <c r="J94" s="2611"/>
      <c r="K94" s="1060" t="s">
        <v>537</v>
      </c>
      <c r="L94" s="4701"/>
      <c r="M94" s="4702"/>
      <c r="N94" s="4702"/>
      <c r="O94" s="4702"/>
      <c r="P94" s="4702"/>
      <c r="Q94" s="4702"/>
      <c r="R94" s="4702"/>
      <c r="S94" s="4702"/>
      <c r="T94" s="4702"/>
      <c r="U94" s="4702"/>
      <c r="V94" s="4702"/>
      <c r="W94" s="4702"/>
      <c r="X94" s="4702"/>
      <c r="Y94" s="4702"/>
      <c r="Z94" s="4702"/>
      <c r="AA94" s="4702"/>
      <c r="AB94" s="4702"/>
      <c r="AC94" s="4702"/>
      <c r="AD94" s="4702"/>
      <c r="AE94" s="4702"/>
      <c r="AF94" s="4703"/>
      <c r="AG94" s="4704"/>
      <c r="AH94" s="4705"/>
      <c r="AI94" s="4706"/>
      <c r="AJ94" s="2609"/>
      <c r="AK94" s="2609"/>
      <c r="AL94" s="2609"/>
    </row>
    <row r="95" spans="1:38" s="2610" customFormat="1" ht="21" customHeight="1">
      <c r="A95" s="4658"/>
      <c r="B95" s="4659"/>
      <c r="C95" s="4694"/>
      <c r="D95" s="4695"/>
      <c r="E95" s="4695"/>
      <c r="F95" s="4695"/>
      <c r="G95" s="4696"/>
      <c r="H95" s="2611"/>
      <c r="I95" s="2611"/>
      <c r="J95" s="2611"/>
      <c r="K95" s="1060" t="s">
        <v>1340</v>
      </c>
      <c r="L95" s="4701"/>
      <c r="M95" s="4702"/>
      <c r="N95" s="4702"/>
      <c r="O95" s="4702"/>
      <c r="P95" s="4702"/>
      <c r="Q95" s="4702"/>
      <c r="R95" s="4702"/>
      <c r="S95" s="4702"/>
      <c r="T95" s="4702"/>
      <c r="U95" s="4702"/>
      <c r="V95" s="4702"/>
      <c r="W95" s="4702"/>
      <c r="X95" s="4702"/>
      <c r="Y95" s="4702"/>
      <c r="Z95" s="4702"/>
      <c r="AA95" s="4702"/>
      <c r="AB95" s="4702"/>
      <c r="AC95" s="4702"/>
      <c r="AD95" s="4702"/>
      <c r="AE95" s="4702"/>
      <c r="AF95" s="4703"/>
      <c r="AG95" s="4704"/>
      <c r="AH95" s="4705"/>
      <c r="AI95" s="4706"/>
      <c r="AJ95" s="2609"/>
      <c r="AK95" s="2609"/>
      <c r="AL95" s="2609"/>
    </row>
    <row r="96" spans="1:38" s="2610" customFormat="1" ht="21" customHeight="1">
      <c r="A96" s="4658"/>
      <c r="B96" s="4659"/>
      <c r="C96" s="4697"/>
      <c r="D96" s="4650"/>
      <c r="E96" s="4650"/>
      <c r="F96" s="4650"/>
      <c r="G96" s="4651"/>
      <c r="H96" s="2612"/>
      <c r="I96" s="2612"/>
      <c r="J96" s="2612"/>
      <c r="K96" s="1061" t="s">
        <v>1341</v>
      </c>
      <c r="L96" s="4677"/>
      <c r="M96" s="4677"/>
      <c r="N96" s="4677"/>
      <c r="O96" s="4677"/>
      <c r="P96" s="4677"/>
      <c r="Q96" s="4677"/>
      <c r="R96" s="4677"/>
      <c r="S96" s="4677"/>
      <c r="T96" s="4677"/>
      <c r="U96" s="4677"/>
      <c r="V96" s="4677"/>
      <c r="W96" s="4677"/>
      <c r="X96" s="4677"/>
      <c r="Y96" s="4677"/>
      <c r="Z96" s="4677"/>
      <c r="AA96" s="4677"/>
      <c r="AB96" s="4677"/>
      <c r="AC96" s="4677"/>
      <c r="AD96" s="4677"/>
      <c r="AE96" s="4677"/>
      <c r="AF96" s="4678"/>
      <c r="AG96" s="4679"/>
      <c r="AH96" s="4680"/>
      <c r="AI96" s="4681"/>
      <c r="AJ96" s="2609"/>
      <c r="AK96" s="2609"/>
      <c r="AL96" s="2609"/>
    </row>
    <row r="97" spans="1:38" s="2610" customFormat="1" ht="21" customHeight="1">
      <c r="A97" s="4658"/>
      <c r="B97" s="4659"/>
      <c r="C97" s="4691" t="str">
        <f ca="1">IF(様式5号シート="様式5基",IF(INDIRECT(様式5号シート&amp;"!$D$"&amp;機構処理!E42+28)="","",INDIRECT(様式5号シート&amp;"!$D$"&amp;機構処理!E42+28)),"")</f>
        <v/>
      </c>
      <c r="D97" s="4692"/>
      <c r="E97" s="4692"/>
      <c r="F97" s="4692"/>
      <c r="G97" s="4693"/>
      <c r="H97" s="2608"/>
      <c r="I97" s="2608"/>
      <c r="J97" s="2608"/>
      <c r="K97" s="1059" t="s">
        <v>942</v>
      </c>
      <c r="L97" s="4672"/>
      <c r="M97" s="4672"/>
      <c r="N97" s="4672"/>
      <c r="O97" s="4672"/>
      <c r="P97" s="4672"/>
      <c r="Q97" s="4672"/>
      <c r="R97" s="4672"/>
      <c r="S97" s="4672"/>
      <c r="T97" s="4672"/>
      <c r="U97" s="4672"/>
      <c r="V97" s="4672"/>
      <c r="W97" s="4672"/>
      <c r="X97" s="4672"/>
      <c r="Y97" s="4672"/>
      <c r="Z97" s="4672"/>
      <c r="AA97" s="4672"/>
      <c r="AB97" s="4672"/>
      <c r="AC97" s="4672"/>
      <c r="AD97" s="4672"/>
      <c r="AE97" s="4672"/>
      <c r="AF97" s="4673"/>
      <c r="AG97" s="4674"/>
      <c r="AH97" s="4675"/>
      <c r="AI97" s="4676"/>
      <c r="AJ97" s="2613">
        <v>7</v>
      </c>
      <c r="AK97" s="2609"/>
      <c r="AL97" s="2609"/>
    </row>
    <row r="98" spans="1:38" s="2610" customFormat="1" ht="21" customHeight="1">
      <c r="A98" s="4658"/>
      <c r="B98" s="4659"/>
      <c r="C98" s="4694"/>
      <c r="D98" s="4695"/>
      <c r="E98" s="4695"/>
      <c r="F98" s="4695"/>
      <c r="G98" s="4696"/>
      <c r="H98" s="2611"/>
      <c r="I98" s="2611"/>
      <c r="J98" s="2611"/>
      <c r="K98" s="1060" t="s">
        <v>537</v>
      </c>
      <c r="L98" s="4701"/>
      <c r="M98" s="4702"/>
      <c r="N98" s="4702"/>
      <c r="O98" s="4702"/>
      <c r="P98" s="4702"/>
      <c r="Q98" s="4702"/>
      <c r="R98" s="4702"/>
      <c r="S98" s="4702"/>
      <c r="T98" s="4702"/>
      <c r="U98" s="4702"/>
      <c r="V98" s="4702"/>
      <c r="W98" s="4702"/>
      <c r="X98" s="4702"/>
      <c r="Y98" s="4702"/>
      <c r="Z98" s="4702"/>
      <c r="AA98" s="4702"/>
      <c r="AB98" s="4702"/>
      <c r="AC98" s="4702"/>
      <c r="AD98" s="4702"/>
      <c r="AE98" s="4702"/>
      <c r="AF98" s="4703"/>
      <c r="AG98" s="4704"/>
      <c r="AH98" s="4705"/>
      <c r="AI98" s="4706"/>
      <c r="AJ98" s="2613"/>
      <c r="AK98" s="2609"/>
      <c r="AL98" s="2609"/>
    </row>
    <row r="99" spans="1:38" s="2610" customFormat="1" ht="21" customHeight="1">
      <c r="A99" s="4658"/>
      <c r="B99" s="4659"/>
      <c r="C99" s="4694"/>
      <c r="D99" s="4695"/>
      <c r="E99" s="4695"/>
      <c r="F99" s="4695"/>
      <c r="G99" s="4696"/>
      <c r="H99" s="2611"/>
      <c r="I99" s="2611"/>
      <c r="J99" s="2611"/>
      <c r="K99" s="1060" t="s">
        <v>1340</v>
      </c>
      <c r="L99" s="4701"/>
      <c r="M99" s="4702"/>
      <c r="N99" s="4702"/>
      <c r="O99" s="4702"/>
      <c r="P99" s="4702"/>
      <c r="Q99" s="4702"/>
      <c r="R99" s="4702"/>
      <c r="S99" s="4702"/>
      <c r="T99" s="4702"/>
      <c r="U99" s="4702"/>
      <c r="V99" s="4702"/>
      <c r="W99" s="4702"/>
      <c r="X99" s="4702"/>
      <c r="Y99" s="4702"/>
      <c r="Z99" s="4702"/>
      <c r="AA99" s="4702"/>
      <c r="AB99" s="4702"/>
      <c r="AC99" s="4702"/>
      <c r="AD99" s="4702"/>
      <c r="AE99" s="4702"/>
      <c r="AF99" s="4703"/>
      <c r="AG99" s="4704"/>
      <c r="AH99" s="4705"/>
      <c r="AI99" s="4706"/>
      <c r="AJ99" s="2613"/>
      <c r="AK99" s="2609"/>
      <c r="AL99" s="2609"/>
    </row>
    <row r="100" spans="1:38" s="2610" customFormat="1" ht="21" customHeight="1">
      <c r="A100" s="4658"/>
      <c r="B100" s="4659"/>
      <c r="C100" s="4697"/>
      <c r="D100" s="4650"/>
      <c r="E100" s="4650"/>
      <c r="F100" s="4650"/>
      <c r="G100" s="4651"/>
      <c r="H100" s="2612"/>
      <c r="I100" s="2612"/>
      <c r="J100" s="2612"/>
      <c r="K100" s="1061" t="s">
        <v>1341</v>
      </c>
      <c r="L100" s="4677"/>
      <c r="M100" s="4677"/>
      <c r="N100" s="4677"/>
      <c r="O100" s="4677"/>
      <c r="P100" s="4677"/>
      <c r="Q100" s="4677"/>
      <c r="R100" s="4677"/>
      <c r="S100" s="4677"/>
      <c r="T100" s="4677"/>
      <c r="U100" s="4677"/>
      <c r="V100" s="4677"/>
      <c r="W100" s="4677"/>
      <c r="X100" s="4677"/>
      <c r="Y100" s="4677"/>
      <c r="Z100" s="4677"/>
      <c r="AA100" s="4677"/>
      <c r="AB100" s="4677"/>
      <c r="AC100" s="4677"/>
      <c r="AD100" s="4677"/>
      <c r="AE100" s="4677"/>
      <c r="AF100" s="4678"/>
      <c r="AG100" s="4679"/>
      <c r="AH100" s="4680"/>
      <c r="AI100" s="4681"/>
      <c r="AJ100" s="2609"/>
      <c r="AK100" s="2609"/>
      <c r="AL100" s="2609"/>
    </row>
    <row r="101" spans="1:38" s="2610" customFormat="1" ht="21" hidden="1" customHeight="1">
      <c r="A101" s="4658"/>
      <c r="B101" s="4659"/>
      <c r="C101" s="4691" t="str">
        <f ca="1">IF(様式5号シート="様式5基",IF(INDIRECT(様式5号シート&amp;"!$D$"&amp;機構処理!E42+29)="","",INDIRECT(様式5号シート&amp;"!$D$"&amp;機構処理!E42+29)),"")</f>
        <v/>
      </c>
      <c r="D101" s="4692"/>
      <c r="E101" s="4692"/>
      <c r="F101" s="4692"/>
      <c r="G101" s="4693"/>
      <c r="H101" s="2608"/>
      <c r="I101" s="2608"/>
      <c r="J101" s="2608"/>
      <c r="K101" s="1059" t="s">
        <v>942</v>
      </c>
      <c r="L101" s="4672"/>
      <c r="M101" s="4672"/>
      <c r="N101" s="4672"/>
      <c r="O101" s="4672"/>
      <c r="P101" s="4672"/>
      <c r="Q101" s="4672"/>
      <c r="R101" s="4672"/>
      <c r="S101" s="4672"/>
      <c r="T101" s="4672"/>
      <c r="U101" s="4672"/>
      <c r="V101" s="4672"/>
      <c r="W101" s="4672"/>
      <c r="X101" s="4672"/>
      <c r="Y101" s="4672"/>
      <c r="Z101" s="4672"/>
      <c r="AA101" s="4672"/>
      <c r="AB101" s="4672"/>
      <c r="AC101" s="4672"/>
      <c r="AD101" s="4672"/>
      <c r="AE101" s="4672"/>
      <c r="AF101" s="4673"/>
      <c r="AG101" s="4674"/>
      <c r="AH101" s="4675"/>
      <c r="AI101" s="4676"/>
      <c r="AJ101" s="2609">
        <v>8</v>
      </c>
      <c r="AK101" s="2609"/>
      <c r="AL101" s="2609"/>
    </row>
    <row r="102" spans="1:38" s="2610" customFormat="1" ht="21" hidden="1" customHeight="1">
      <c r="A102" s="4658"/>
      <c r="B102" s="4659"/>
      <c r="C102" s="4694"/>
      <c r="D102" s="4695"/>
      <c r="E102" s="4695"/>
      <c r="F102" s="4695"/>
      <c r="G102" s="4696"/>
      <c r="H102" s="2611"/>
      <c r="I102" s="2611"/>
      <c r="J102" s="2611"/>
      <c r="K102" s="1060" t="s">
        <v>537</v>
      </c>
      <c r="L102" s="4701"/>
      <c r="M102" s="4702"/>
      <c r="N102" s="4702"/>
      <c r="O102" s="4702"/>
      <c r="P102" s="4702"/>
      <c r="Q102" s="4702"/>
      <c r="R102" s="4702"/>
      <c r="S102" s="4702"/>
      <c r="T102" s="4702"/>
      <c r="U102" s="4702"/>
      <c r="V102" s="4702"/>
      <c r="W102" s="4702"/>
      <c r="X102" s="4702"/>
      <c r="Y102" s="4702"/>
      <c r="Z102" s="4702"/>
      <c r="AA102" s="4702"/>
      <c r="AB102" s="4702"/>
      <c r="AC102" s="4702"/>
      <c r="AD102" s="4702"/>
      <c r="AE102" s="4702"/>
      <c r="AF102" s="4703"/>
      <c r="AG102" s="4704"/>
      <c r="AH102" s="4705"/>
      <c r="AI102" s="4706"/>
      <c r="AJ102" s="2609"/>
      <c r="AK102" s="2609"/>
      <c r="AL102" s="2609"/>
    </row>
    <row r="103" spans="1:38" s="2610" customFormat="1" ht="21" hidden="1" customHeight="1">
      <c r="A103" s="4658"/>
      <c r="B103" s="4659"/>
      <c r="C103" s="4694"/>
      <c r="D103" s="4695"/>
      <c r="E103" s="4695"/>
      <c r="F103" s="4695"/>
      <c r="G103" s="4696"/>
      <c r="H103" s="2611"/>
      <c r="I103" s="2611"/>
      <c r="J103" s="2611"/>
      <c r="K103" s="1060" t="s">
        <v>1340</v>
      </c>
      <c r="L103" s="4701"/>
      <c r="M103" s="4702"/>
      <c r="N103" s="4702"/>
      <c r="O103" s="4702"/>
      <c r="P103" s="4702"/>
      <c r="Q103" s="4702"/>
      <c r="R103" s="4702"/>
      <c r="S103" s="4702"/>
      <c r="T103" s="4702"/>
      <c r="U103" s="4702"/>
      <c r="V103" s="4702"/>
      <c r="W103" s="4702"/>
      <c r="X103" s="4702"/>
      <c r="Y103" s="4702"/>
      <c r="Z103" s="4702"/>
      <c r="AA103" s="4702"/>
      <c r="AB103" s="4702"/>
      <c r="AC103" s="4702"/>
      <c r="AD103" s="4702"/>
      <c r="AE103" s="4702"/>
      <c r="AF103" s="4703"/>
      <c r="AG103" s="4704"/>
      <c r="AH103" s="4705"/>
      <c r="AI103" s="4706"/>
      <c r="AJ103" s="2609"/>
      <c r="AK103" s="2609"/>
      <c r="AL103" s="2609"/>
    </row>
    <row r="104" spans="1:38" s="2610" customFormat="1" ht="21" hidden="1" customHeight="1">
      <c r="A104" s="4658"/>
      <c r="B104" s="4659"/>
      <c r="C104" s="4697"/>
      <c r="D104" s="4650"/>
      <c r="E104" s="4650"/>
      <c r="F104" s="4650"/>
      <c r="G104" s="4651"/>
      <c r="H104" s="2612"/>
      <c r="I104" s="2612"/>
      <c r="J104" s="2612"/>
      <c r="K104" s="1061" t="s">
        <v>1341</v>
      </c>
      <c r="L104" s="4677"/>
      <c r="M104" s="4677"/>
      <c r="N104" s="4677"/>
      <c r="O104" s="4677"/>
      <c r="P104" s="4677"/>
      <c r="Q104" s="4677"/>
      <c r="R104" s="4677"/>
      <c r="S104" s="4677"/>
      <c r="T104" s="4677"/>
      <c r="U104" s="4677"/>
      <c r="V104" s="4677"/>
      <c r="W104" s="4677"/>
      <c r="X104" s="4677"/>
      <c r="Y104" s="4677"/>
      <c r="Z104" s="4677"/>
      <c r="AA104" s="4677"/>
      <c r="AB104" s="4677"/>
      <c r="AC104" s="4677"/>
      <c r="AD104" s="4677"/>
      <c r="AE104" s="4677"/>
      <c r="AF104" s="4678"/>
      <c r="AG104" s="4679"/>
      <c r="AH104" s="4680"/>
      <c r="AI104" s="4681"/>
      <c r="AJ104" s="2609"/>
      <c r="AK104" s="2609"/>
      <c r="AL104" s="2609"/>
    </row>
    <row r="105" spans="1:38" s="2610" customFormat="1" ht="21" hidden="1" customHeight="1">
      <c r="A105" s="4658"/>
      <c r="B105" s="4659"/>
      <c r="C105" s="4691" t="str">
        <f ca="1">IF(様式5号シート="様式5基",IF(INDIRECT(様式5号シート&amp;"!$D$"&amp;機構処理!E42+30)="","",INDIRECT(様式5号シート&amp;"!$D$"&amp;機構処理!E42+30)),"")</f>
        <v/>
      </c>
      <c r="D105" s="4692"/>
      <c r="E105" s="4692"/>
      <c r="F105" s="4692"/>
      <c r="G105" s="4693"/>
      <c r="H105" s="2608"/>
      <c r="I105" s="2608"/>
      <c r="J105" s="2608"/>
      <c r="K105" s="1059" t="s">
        <v>942</v>
      </c>
      <c r="L105" s="4672"/>
      <c r="M105" s="4672"/>
      <c r="N105" s="4672"/>
      <c r="O105" s="4672"/>
      <c r="P105" s="4672"/>
      <c r="Q105" s="4672"/>
      <c r="R105" s="4672"/>
      <c r="S105" s="4672"/>
      <c r="T105" s="4672"/>
      <c r="U105" s="4672"/>
      <c r="V105" s="4672"/>
      <c r="W105" s="4672"/>
      <c r="X105" s="4672"/>
      <c r="Y105" s="4672"/>
      <c r="Z105" s="4672"/>
      <c r="AA105" s="4672"/>
      <c r="AB105" s="4672"/>
      <c r="AC105" s="4672"/>
      <c r="AD105" s="4672"/>
      <c r="AE105" s="4672"/>
      <c r="AF105" s="4673"/>
      <c r="AG105" s="4674"/>
      <c r="AH105" s="4675"/>
      <c r="AI105" s="4676"/>
      <c r="AJ105" s="2609">
        <v>9</v>
      </c>
      <c r="AK105" s="2609"/>
      <c r="AL105" s="2609"/>
    </row>
    <row r="106" spans="1:38" s="2610" customFormat="1" ht="21" hidden="1" customHeight="1">
      <c r="A106" s="4658"/>
      <c r="B106" s="4659"/>
      <c r="C106" s="4694"/>
      <c r="D106" s="4695"/>
      <c r="E106" s="4695"/>
      <c r="F106" s="4695"/>
      <c r="G106" s="4696"/>
      <c r="H106" s="2611"/>
      <c r="I106" s="2611"/>
      <c r="J106" s="2611"/>
      <c r="K106" s="1060" t="s">
        <v>537</v>
      </c>
      <c r="L106" s="4701"/>
      <c r="M106" s="4702"/>
      <c r="N106" s="4702"/>
      <c r="O106" s="4702"/>
      <c r="P106" s="4702"/>
      <c r="Q106" s="4702"/>
      <c r="R106" s="4702"/>
      <c r="S106" s="4702"/>
      <c r="T106" s="4702"/>
      <c r="U106" s="4702"/>
      <c r="V106" s="4702"/>
      <c r="W106" s="4702"/>
      <c r="X106" s="4702"/>
      <c r="Y106" s="4702"/>
      <c r="Z106" s="4702"/>
      <c r="AA106" s="4702"/>
      <c r="AB106" s="4702"/>
      <c r="AC106" s="4702"/>
      <c r="AD106" s="4702"/>
      <c r="AE106" s="4702"/>
      <c r="AF106" s="4703"/>
      <c r="AG106" s="4704"/>
      <c r="AH106" s="4705"/>
      <c r="AI106" s="4706"/>
      <c r="AJ106" s="2609"/>
      <c r="AK106" s="2609"/>
      <c r="AL106" s="2609"/>
    </row>
    <row r="107" spans="1:38" s="2610" customFormat="1" ht="21" hidden="1" customHeight="1">
      <c r="A107" s="4658"/>
      <c r="B107" s="4659"/>
      <c r="C107" s="4694"/>
      <c r="D107" s="4695"/>
      <c r="E107" s="4695"/>
      <c r="F107" s="4695"/>
      <c r="G107" s="4696"/>
      <c r="H107" s="2611"/>
      <c r="I107" s="2611"/>
      <c r="J107" s="2611"/>
      <c r="K107" s="1060" t="s">
        <v>1340</v>
      </c>
      <c r="L107" s="4701"/>
      <c r="M107" s="4702"/>
      <c r="N107" s="4702"/>
      <c r="O107" s="4702"/>
      <c r="P107" s="4702"/>
      <c r="Q107" s="4702"/>
      <c r="R107" s="4702"/>
      <c r="S107" s="4702"/>
      <c r="T107" s="4702"/>
      <c r="U107" s="4702"/>
      <c r="V107" s="4702"/>
      <c r="W107" s="4702"/>
      <c r="X107" s="4702"/>
      <c r="Y107" s="4702"/>
      <c r="Z107" s="4702"/>
      <c r="AA107" s="4702"/>
      <c r="AB107" s="4702"/>
      <c r="AC107" s="4702"/>
      <c r="AD107" s="4702"/>
      <c r="AE107" s="4702"/>
      <c r="AF107" s="4703"/>
      <c r="AG107" s="4704"/>
      <c r="AH107" s="4705"/>
      <c r="AI107" s="4706"/>
      <c r="AJ107" s="2609"/>
      <c r="AK107" s="2609"/>
      <c r="AL107" s="2609"/>
    </row>
    <row r="108" spans="1:38" s="2610" customFormat="1" ht="21" hidden="1" customHeight="1">
      <c r="A108" s="4658"/>
      <c r="B108" s="4659"/>
      <c r="C108" s="4697"/>
      <c r="D108" s="4650"/>
      <c r="E108" s="4650"/>
      <c r="F108" s="4650"/>
      <c r="G108" s="4651"/>
      <c r="H108" s="2612"/>
      <c r="I108" s="2612"/>
      <c r="J108" s="2612"/>
      <c r="K108" s="1061" t="s">
        <v>1341</v>
      </c>
      <c r="L108" s="4677"/>
      <c r="M108" s="4677"/>
      <c r="N108" s="4677"/>
      <c r="O108" s="4677"/>
      <c r="P108" s="4677"/>
      <c r="Q108" s="4677"/>
      <c r="R108" s="4677"/>
      <c r="S108" s="4677"/>
      <c r="T108" s="4677"/>
      <c r="U108" s="4677"/>
      <c r="V108" s="4677"/>
      <c r="W108" s="4677"/>
      <c r="X108" s="4677"/>
      <c r="Y108" s="4677"/>
      <c r="Z108" s="4677"/>
      <c r="AA108" s="4677"/>
      <c r="AB108" s="4677"/>
      <c r="AC108" s="4677"/>
      <c r="AD108" s="4677"/>
      <c r="AE108" s="4677"/>
      <c r="AF108" s="4678"/>
      <c r="AG108" s="4679"/>
      <c r="AH108" s="4680"/>
      <c r="AI108" s="4681"/>
      <c r="AJ108" s="2609"/>
      <c r="AK108" s="2609"/>
      <c r="AL108" s="2609"/>
    </row>
    <row r="109" spans="1:38" s="2610" customFormat="1" ht="21" hidden="1" customHeight="1">
      <c r="A109" s="4658"/>
      <c r="B109" s="4659"/>
      <c r="C109" s="4691" t="str">
        <f ca="1">IF(様式5号シート="様式5基",IF(INDIRECT(様式5号シート&amp;"!$D$"&amp;機構処理!E42+31)="","",INDIRECT(様式5号シート&amp;"!$D$"&amp;機構処理!E42+31)),"")</f>
        <v/>
      </c>
      <c r="D109" s="4692"/>
      <c r="E109" s="4692"/>
      <c r="F109" s="4692"/>
      <c r="G109" s="4693"/>
      <c r="H109" s="2608"/>
      <c r="I109" s="2608"/>
      <c r="J109" s="2608"/>
      <c r="K109" s="1059" t="s">
        <v>942</v>
      </c>
      <c r="L109" s="4672"/>
      <c r="M109" s="4672"/>
      <c r="N109" s="4672"/>
      <c r="O109" s="4672"/>
      <c r="P109" s="4672"/>
      <c r="Q109" s="4672"/>
      <c r="R109" s="4672"/>
      <c r="S109" s="4672"/>
      <c r="T109" s="4672"/>
      <c r="U109" s="4672"/>
      <c r="V109" s="4672"/>
      <c r="W109" s="4672"/>
      <c r="X109" s="4672"/>
      <c r="Y109" s="4672"/>
      <c r="Z109" s="4672"/>
      <c r="AA109" s="4672"/>
      <c r="AB109" s="4672"/>
      <c r="AC109" s="4672"/>
      <c r="AD109" s="4672"/>
      <c r="AE109" s="4672"/>
      <c r="AF109" s="4673"/>
      <c r="AG109" s="4674"/>
      <c r="AH109" s="4675"/>
      <c r="AI109" s="4676"/>
      <c r="AJ109" s="2609">
        <v>10</v>
      </c>
      <c r="AK109" s="2609"/>
      <c r="AL109" s="2609"/>
    </row>
    <row r="110" spans="1:38" s="2610" customFormat="1" ht="21" hidden="1" customHeight="1">
      <c r="A110" s="4658"/>
      <c r="B110" s="4659"/>
      <c r="C110" s="4694"/>
      <c r="D110" s="4695"/>
      <c r="E110" s="4695"/>
      <c r="F110" s="4695"/>
      <c r="G110" s="4696"/>
      <c r="H110" s="2611"/>
      <c r="I110" s="2611"/>
      <c r="J110" s="2611"/>
      <c r="K110" s="1060" t="s">
        <v>537</v>
      </c>
      <c r="L110" s="4701"/>
      <c r="M110" s="4702"/>
      <c r="N110" s="4702"/>
      <c r="O110" s="4702"/>
      <c r="P110" s="4702"/>
      <c r="Q110" s="4702"/>
      <c r="R110" s="4702"/>
      <c r="S110" s="4702"/>
      <c r="T110" s="4702"/>
      <c r="U110" s="4702"/>
      <c r="V110" s="4702"/>
      <c r="W110" s="4702"/>
      <c r="X110" s="4702"/>
      <c r="Y110" s="4702"/>
      <c r="Z110" s="4702"/>
      <c r="AA110" s="4702"/>
      <c r="AB110" s="4702"/>
      <c r="AC110" s="4702"/>
      <c r="AD110" s="4702"/>
      <c r="AE110" s="4702"/>
      <c r="AF110" s="4703"/>
      <c r="AG110" s="4704"/>
      <c r="AH110" s="4705"/>
      <c r="AI110" s="4706"/>
      <c r="AJ110" s="2609"/>
      <c r="AK110" s="2609"/>
      <c r="AL110" s="2609"/>
    </row>
    <row r="111" spans="1:38" s="2610" customFormat="1" ht="21" hidden="1" customHeight="1">
      <c r="A111" s="4658"/>
      <c r="B111" s="4659"/>
      <c r="C111" s="4694"/>
      <c r="D111" s="4695"/>
      <c r="E111" s="4695"/>
      <c r="F111" s="4695"/>
      <c r="G111" s="4696"/>
      <c r="H111" s="2611"/>
      <c r="I111" s="2611"/>
      <c r="J111" s="2611"/>
      <c r="K111" s="1060" t="s">
        <v>1340</v>
      </c>
      <c r="L111" s="4701"/>
      <c r="M111" s="4702"/>
      <c r="N111" s="4702"/>
      <c r="O111" s="4702"/>
      <c r="P111" s="4702"/>
      <c r="Q111" s="4702"/>
      <c r="R111" s="4702"/>
      <c r="S111" s="4702"/>
      <c r="T111" s="4702"/>
      <c r="U111" s="4702"/>
      <c r="V111" s="4702"/>
      <c r="W111" s="4702"/>
      <c r="X111" s="4702"/>
      <c r="Y111" s="4702"/>
      <c r="Z111" s="4702"/>
      <c r="AA111" s="4702"/>
      <c r="AB111" s="4702"/>
      <c r="AC111" s="4702"/>
      <c r="AD111" s="4702"/>
      <c r="AE111" s="4702"/>
      <c r="AF111" s="4703"/>
      <c r="AG111" s="4704"/>
      <c r="AH111" s="4705"/>
      <c r="AI111" s="4706"/>
      <c r="AJ111" s="2609"/>
      <c r="AK111" s="2609"/>
      <c r="AL111" s="2609"/>
    </row>
    <row r="112" spans="1:38" s="2610" customFormat="1" ht="21" hidden="1" customHeight="1">
      <c r="A112" s="4658"/>
      <c r="B112" s="4659"/>
      <c r="C112" s="4697"/>
      <c r="D112" s="4650"/>
      <c r="E112" s="4650"/>
      <c r="F112" s="4650"/>
      <c r="G112" s="4651"/>
      <c r="H112" s="2612"/>
      <c r="I112" s="2612"/>
      <c r="J112" s="2612"/>
      <c r="K112" s="1061" t="s">
        <v>1341</v>
      </c>
      <c r="L112" s="4677"/>
      <c r="M112" s="4677"/>
      <c r="N112" s="4677"/>
      <c r="O112" s="4677"/>
      <c r="P112" s="4677"/>
      <c r="Q112" s="4677"/>
      <c r="R112" s="4677"/>
      <c r="S112" s="4677"/>
      <c r="T112" s="4677"/>
      <c r="U112" s="4677"/>
      <c r="V112" s="4677"/>
      <c r="W112" s="4677"/>
      <c r="X112" s="4677"/>
      <c r="Y112" s="4677"/>
      <c r="Z112" s="4677"/>
      <c r="AA112" s="4677"/>
      <c r="AB112" s="4677"/>
      <c r="AC112" s="4677"/>
      <c r="AD112" s="4677"/>
      <c r="AE112" s="4677"/>
      <c r="AF112" s="4678"/>
      <c r="AG112" s="4679"/>
      <c r="AH112" s="4680"/>
      <c r="AI112" s="4681"/>
      <c r="AJ112" s="2609"/>
      <c r="AK112" s="2609"/>
      <c r="AL112" s="2609"/>
    </row>
    <row r="113" spans="1:38" s="2610" customFormat="1" ht="21" hidden="1" customHeight="1">
      <c r="A113" s="4658"/>
      <c r="B113" s="4659"/>
      <c r="C113" s="4691" t="str">
        <f ca="1">IF(様式5号シート="様式5基",IF(INDIRECT(様式5号シート&amp;"!$D$"&amp;機構処理!E42+32)="","",INDIRECT(様式5号シート&amp;"!$D$"&amp;機構処理!E42+32)),"")</f>
        <v/>
      </c>
      <c r="D113" s="4692"/>
      <c r="E113" s="4692"/>
      <c r="F113" s="4692"/>
      <c r="G113" s="4693"/>
      <c r="H113" s="2608"/>
      <c r="I113" s="2608"/>
      <c r="J113" s="2608"/>
      <c r="K113" s="1059" t="s">
        <v>942</v>
      </c>
      <c r="L113" s="4672"/>
      <c r="M113" s="4672"/>
      <c r="N113" s="4672"/>
      <c r="O113" s="4672"/>
      <c r="P113" s="4672"/>
      <c r="Q113" s="4672"/>
      <c r="R113" s="4672"/>
      <c r="S113" s="4672"/>
      <c r="T113" s="4672"/>
      <c r="U113" s="4672"/>
      <c r="V113" s="4672"/>
      <c r="W113" s="4672"/>
      <c r="X113" s="4672"/>
      <c r="Y113" s="4672"/>
      <c r="Z113" s="4672"/>
      <c r="AA113" s="4672"/>
      <c r="AB113" s="4672"/>
      <c r="AC113" s="4672"/>
      <c r="AD113" s="4672"/>
      <c r="AE113" s="4672"/>
      <c r="AF113" s="4673"/>
      <c r="AG113" s="4674"/>
      <c r="AH113" s="4675"/>
      <c r="AI113" s="4676"/>
      <c r="AJ113" s="2609">
        <v>11</v>
      </c>
      <c r="AK113" s="2609"/>
      <c r="AL113" s="2609"/>
    </row>
    <row r="114" spans="1:38" s="2610" customFormat="1" ht="21" hidden="1" customHeight="1">
      <c r="A114" s="4658"/>
      <c r="B114" s="4659"/>
      <c r="C114" s="4694"/>
      <c r="D114" s="4695"/>
      <c r="E114" s="4695"/>
      <c r="F114" s="4695"/>
      <c r="G114" s="4696"/>
      <c r="H114" s="2611"/>
      <c r="I114" s="2611"/>
      <c r="J114" s="2611"/>
      <c r="K114" s="1060" t="s">
        <v>537</v>
      </c>
      <c r="L114" s="4701"/>
      <c r="M114" s="4702"/>
      <c r="N114" s="4702"/>
      <c r="O114" s="4702"/>
      <c r="P114" s="4702"/>
      <c r="Q114" s="4702"/>
      <c r="R114" s="4702"/>
      <c r="S114" s="4702"/>
      <c r="T114" s="4702"/>
      <c r="U114" s="4702"/>
      <c r="V114" s="4702"/>
      <c r="W114" s="4702"/>
      <c r="X114" s="4702"/>
      <c r="Y114" s="4702"/>
      <c r="Z114" s="4702"/>
      <c r="AA114" s="4702"/>
      <c r="AB114" s="4702"/>
      <c r="AC114" s="4702"/>
      <c r="AD114" s="4702"/>
      <c r="AE114" s="4702"/>
      <c r="AF114" s="4703"/>
      <c r="AG114" s="4704"/>
      <c r="AH114" s="4705"/>
      <c r="AI114" s="4706"/>
      <c r="AJ114" s="2609"/>
      <c r="AK114" s="2609"/>
      <c r="AL114" s="2609"/>
    </row>
    <row r="115" spans="1:38" s="2610" customFormat="1" ht="21" hidden="1" customHeight="1">
      <c r="A115" s="4658"/>
      <c r="B115" s="4659"/>
      <c r="C115" s="4694"/>
      <c r="D115" s="4695"/>
      <c r="E115" s="4695"/>
      <c r="F115" s="4695"/>
      <c r="G115" s="4696"/>
      <c r="H115" s="2611"/>
      <c r="I115" s="2611"/>
      <c r="J115" s="2611"/>
      <c r="K115" s="1060" t="s">
        <v>1340</v>
      </c>
      <c r="L115" s="4701"/>
      <c r="M115" s="4702"/>
      <c r="N115" s="4702"/>
      <c r="O115" s="4702"/>
      <c r="P115" s="4702"/>
      <c r="Q115" s="4702"/>
      <c r="R115" s="4702"/>
      <c r="S115" s="4702"/>
      <c r="T115" s="4702"/>
      <c r="U115" s="4702"/>
      <c r="V115" s="4702"/>
      <c r="W115" s="4702"/>
      <c r="X115" s="4702"/>
      <c r="Y115" s="4702"/>
      <c r="Z115" s="4702"/>
      <c r="AA115" s="4702"/>
      <c r="AB115" s="4702"/>
      <c r="AC115" s="4702"/>
      <c r="AD115" s="4702"/>
      <c r="AE115" s="4702"/>
      <c r="AF115" s="4703"/>
      <c r="AG115" s="4704"/>
      <c r="AH115" s="4705"/>
      <c r="AI115" s="4706"/>
      <c r="AJ115" s="2609"/>
      <c r="AK115" s="2609"/>
      <c r="AL115" s="2609"/>
    </row>
    <row r="116" spans="1:38" s="2610" customFormat="1" ht="21" hidden="1" customHeight="1">
      <c r="A116" s="4658"/>
      <c r="B116" s="4659"/>
      <c r="C116" s="4697"/>
      <c r="D116" s="4650"/>
      <c r="E116" s="4650"/>
      <c r="F116" s="4650"/>
      <c r="G116" s="4651"/>
      <c r="H116" s="2612"/>
      <c r="I116" s="2612"/>
      <c r="J116" s="2612"/>
      <c r="K116" s="1061" t="s">
        <v>1341</v>
      </c>
      <c r="L116" s="4677"/>
      <c r="M116" s="4677"/>
      <c r="N116" s="4677"/>
      <c r="O116" s="4677"/>
      <c r="P116" s="4677"/>
      <c r="Q116" s="4677"/>
      <c r="R116" s="4677"/>
      <c r="S116" s="4677"/>
      <c r="T116" s="4677"/>
      <c r="U116" s="4677"/>
      <c r="V116" s="4677"/>
      <c r="W116" s="4677"/>
      <c r="X116" s="4677"/>
      <c r="Y116" s="4677"/>
      <c r="Z116" s="4677"/>
      <c r="AA116" s="4677"/>
      <c r="AB116" s="4677"/>
      <c r="AC116" s="4677"/>
      <c r="AD116" s="4677"/>
      <c r="AE116" s="4677"/>
      <c r="AF116" s="4678"/>
      <c r="AG116" s="4679"/>
      <c r="AH116" s="4680"/>
      <c r="AI116" s="4681"/>
      <c r="AJ116" s="2609"/>
      <c r="AK116" s="2609"/>
      <c r="AL116" s="2609"/>
    </row>
    <row r="117" spans="1:38" s="2610" customFormat="1" ht="21" hidden="1" customHeight="1">
      <c r="A117" s="4658"/>
      <c r="B117" s="4659"/>
      <c r="C117" s="4691" t="str">
        <f ca="1">IF(様式5号シート="様式5基",IF(INDIRECT(様式5号シート&amp;"!$D$"&amp;機構処理!E42+33)="","",INDIRECT(様式5号シート&amp;"!$D$"&amp;機構処理!E42+33)),"")</f>
        <v/>
      </c>
      <c r="D117" s="4692"/>
      <c r="E117" s="4692"/>
      <c r="F117" s="4692"/>
      <c r="G117" s="4693"/>
      <c r="H117" s="2608"/>
      <c r="I117" s="2608"/>
      <c r="J117" s="2608"/>
      <c r="K117" s="1059" t="s">
        <v>942</v>
      </c>
      <c r="L117" s="4672"/>
      <c r="M117" s="4672"/>
      <c r="N117" s="4672"/>
      <c r="O117" s="4672"/>
      <c r="P117" s="4672"/>
      <c r="Q117" s="4672"/>
      <c r="R117" s="4672"/>
      <c r="S117" s="4672"/>
      <c r="T117" s="4672"/>
      <c r="U117" s="4672"/>
      <c r="V117" s="4672"/>
      <c r="W117" s="4672"/>
      <c r="X117" s="4672"/>
      <c r="Y117" s="4672"/>
      <c r="Z117" s="4672"/>
      <c r="AA117" s="4672"/>
      <c r="AB117" s="4672"/>
      <c r="AC117" s="4672"/>
      <c r="AD117" s="4672"/>
      <c r="AE117" s="4672"/>
      <c r="AF117" s="4673"/>
      <c r="AG117" s="4674"/>
      <c r="AH117" s="4675"/>
      <c r="AI117" s="4676"/>
      <c r="AJ117" s="2609">
        <v>12</v>
      </c>
      <c r="AK117" s="2609"/>
      <c r="AL117" s="2609"/>
    </row>
    <row r="118" spans="1:38" s="2610" customFormat="1" ht="21" hidden="1" customHeight="1">
      <c r="A118" s="4658"/>
      <c r="B118" s="4659"/>
      <c r="C118" s="4694"/>
      <c r="D118" s="4695"/>
      <c r="E118" s="4695"/>
      <c r="F118" s="4695"/>
      <c r="G118" s="4696"/>
      <c r="H118" s="2611"/>
      <c r="I118" s="2611"/>
      <c r="J118" s="2611"/>
      <c r="K118" s="1060" t="s">
        <v>537</v>
      </c>
      <c r="L118" s="4701"/>
      <c r="M118" s="4702"/>
      <c r="N118" s="4702"/>
      <c r="O118" s="4702"/>
      <c r="P118" s="4702"/>
      <c r="Q118" s="4702"/>
      <c r="R118" s="4702"/>
      <c r="S118" s="4702"/>
      <c r="T118" s="4702"/>
      <c r="U118" s="4702"/>
      <c r="V118" s="4702"/>
      <c r="W118" s="4702"/>
      <c r="X118" s="4702"/>
      <c r="Y118" s="4702"/>
      <c r="Z118" s="4702"/>
      <c r="AA118" s="4702"/>
      <c r="AB118" s="4702"/>
      <c r="AC118" s="4702"/>
      <c r="AD118" s="4702"/>
      <c r="AE118" s="4702"/>
      <c r="AF118" s="4703"/>
      <c r="AG118" s="4704"/>
      <c r="AH118" s="4705"/>
      <c r="AI118" s="4706"/>
      <c r="AJ118" s="2609"/>
      <c r="AK118" s="2609"/>
      <c r="AL118" s="2609"/>
    </row>
    <row r="119" spans="1:38" s="2610" customFormat="1" ht="21" hidden="1" customHeight="1">
      <c r="A119" s="4658"/>
      <c r="B119" s="4659"/>
      <c r="C119" s="4694"/>
      <c r="D119" s="4695"/>
      <c r="E119" s="4695"/>
      <c r="F119" s="4695"/>
      <c r="G119" s="4696"/>
      <c r="H119" s="2611"/>
      <c r="I119" s="2611"/>
      <c r="J119" s="2611"/>
      <c r="K119" s="1060" t="s">
        <v>1340</v>
      </c>
      <c r="L119" s="4701"/>
      <c r="M119" s="4702"/>
      <c r="N119" s="4702"/>
      <c r="O119" s="4702"/>
      <c r="P119" s="4702"/>
      <c r="Q119" s="4702"/>
      <c r="R119" s="4702"/>
      <c r="S119" s="4702"/>
      <c r="T119" s="4702"/>
      <c r="U119" s="4702"/>
      <c r="V119" s="4702"/>
      <c r="W119" s="4702"/>
      <c r="X119" s="4702"/>
      <c r="Y119" s="4702"/>
      <c r="Z119" s="4702"/>
      <c r="AA119" s="4702"/>
      <c r="AB119" s="4702"/>
      <c r="AC119" s="4702"/>
      <c r="AD119" s="4702"/>
      <c r="AE119" s="4702"/>
      <c r="AF119" s="4703"/>
      <c r="AG119" s="4704"/>
      <c r="AH119" s="4705"/>
      <c r="AI119" s="4706"/>
      <c r="AJ119" s="2609"/>
      <c r="AK119" s="2609"/>
      <c r="AL119" s="2609"/>
    </row>
    <row r="120" spans="1:38" s="2610" customFormat="1" ht="21" hidden="1" customHeight="1">
      <c r="A120" s="4658"/>
      <c r="B120" s="4659"/>
      <c r="C120" s="4697"/>
      <c r="D120" s="4650"/>
      <c r="E120" s="4650"/>
      <c r="F120" s="4650"/>
      <c r="G120" s="4651"/>
      <c r="H120" s="2612"/>
      <c r="I120" s="2612"/>
      <c r="J120" s="2612"/>
      <c r="K120" s="1061" t="s">
        <v>1341</v>
      </c>
      <c r="L120" s="4677"/>
      <c r="M120" s="4677"/>
      <c r="N120" s="4677"/>
      <c r="O120" s="4677"/>
      <c r="P120" s="4677"/>
      <c r="Q120" s="4677"/>
      <c r="R120" s="4677"/>
      <c r="S120" s="4677"/>
      <c r="T120" s="4677"/>
      <c r="U120" s="4677"/>
      <c r="V120" s="4677"/>
      <c r="W120" s="4677"/>
      <c r="X120" s="4677"/>
      <c r="Y120" s="4677"/>
      <c r="Z120" s="4677"/>
      <c r="AA120" s="4677"/>
      <c r="AB120" s="4677"/>
      <c r="AC120" s="4677"/>
      <c r="AD120" s="4677"/>
      <c r="AE120" s="4677"/>
      <c r="AF120" s="4678"/>
      <c r="AG120" s="4679"/>
      <c r="AH120" s="4680"/>
      <c r="AI120" s="4681"/>
      <c r="AJ120" s="2609"/>
      <c r="AK120" s="2609"/>
      <c r="AL120" s="2609"/>
    </row>
    <row r="121" spans="1:38" s="2610" customFormat="1" ht="21" hidden="1" customHeight="1">
      <c r="A121" s="4658"/>
      <c r="B121" s="4659"/>
      <c r="C121" s="4691" t="str">
        <f ca="1">IF(様式5号シート="様式5基",IF(INDIRECT(様式5号シート&amp;"!$D$"&amp;機構処理!E42+34)="","",INDIRECT(様式5号シート&amp;"!$D$"&amp;機構処理!E42+34)),"")</f>
        <v/>
      </c>
      <c r="D121" s="4692"/>
      <c r="E121" s="4692"/>
      <c r="F121" s="4692"/>
      <c r="G121" s="4693"/>
      <c r="H121" s="2608"/>
      <c r="I121" s="2608"/>
      <c r="J121" s="2608"/>
      <c r="K121" s="1059" t="s">
        <v>942</v>
      </c>
      <c r="L121" s="4672"/>
      <c r="M121" s="4672"/>
      <c r="N121" s="4672"/>
      <c r="O121" s="4672"/>
      <c r="P121" s="4672"/>
      <c r="Q121" s="4672"/>
      <c r="R121" s="4672"/>
      <c r="S121" s="4672"/>
      <c r="T121" s="4672"/>
      <c r="U121" s="4672"/>
      <c r="V121" s="4672"/>
      <c r="W121" s="4672"/>
      <c r="X121" s="4672"/>
      <c r="Y121" s="4672"/>
      <c r="Z121" s="4672"/>
      <c r="AA121" s="4672"/>
      <c r="AB121" s="4672"/>
      <c r="AC121" s="4672"/>
      <c r="AD121" s="4672"/>
      <c r="AE121" s="4672"/>
      <c r="AF121" s="4673"/>
      <c r="AG121" s="4674"/>
      <c r="AH121" s="4675"/>
      <c r="AI121" s="4676"/>
      <c r="AJ121" s="2609">
        <v>13</v>
      </c>
      <c r="AK121" s="2609"/>
      <c r="AL121" s="2609"/>
    </row>
    <row r="122" spans="1:38" s="2610" customFormat="1" ht="21" hidden="1" customHeight="1">
      <c r="A122" s="4658"/>
      <c r="B122" s="4659"/>
      <c r="C122" s="4694"/>
      <c r="D122" s="4695"/>
      <c r="E122" s="4695"/>
      <c r="F122" s="4695"/>
      <c r="G122" s="4696"/>
      <c r="H122" s="2611"/>
      <c r="I122" s="2611"/>
      <c r="J122" s="2611"/>
      <c r="K122" s="1060" t="s">
        <v>537</v>
      </c>
      <c r="L122" s="4701"/>
      <c r="M122" s="4702"/>
      <c r="N122" s="4702"/>
      <c r="O122" s="4702"/>
      <c r="P122" s="4702"/>
      <c r="Q122" s="4702"/>
      <c r="R122" s="4702"/>
      <c r="S122" s="4702"/>
      <c r="T122" s="4702"/>
      <c r="U122" s="4702"/>
      <c r="V122" s="4702"/>
      <c r="W122" s="4702"/>
      <c r="X122" s="4702"/>
      <c r="Y122" s="4702"/>
      <c r="Z122" s="4702"/>
      <c r="AA122" s="4702"/>
      <c r="AB122" s="4702"/>
      <c r="AC122" s="4702"/>
      <c r="AD122" s="4702"/>
      <c r="AE122" s="4702"/>
      <c r="AF122" s="4703"/>
      <c r="AG122" s="4704"/>
      <c r="AH122" s="4705"/>
      <c r="AI122" s="4706"/>
      <c r="AJ122" s="2609"/>
      <c r="AK122" s="2609"/>
      <c r="AL122" s="2609"/>
    </row>
    <row r="123" spans="1:38" s="2610" customFormat="1" ht="21" hidden="1" customHeight="1">
      <c r="A123" s="4658"/>
      <c r="B123" s="4659"/>
      <c r="C123" s="4694"/>
      <c r="D123" s="4695"/>
      <c r="E123" s="4695"/>
      <c r="F123" s="4695"/>
      <c r="G123" s="4696"/>
      <c r="H123" s="2611"/>
      <c r="I123" s="2611"/>
      <c r="J123" s="2611"/>
      <c r="K123" s="1060" t="s">
        <v>1340</v>
      </c>
      <c r="L123" s="4701"/>
      <c r="M123" s="4702"/>
      <c r="N123" s="4702"/>
      <c r="O123" s="4702"/>
      <c r="P123" s="4702"/>
      <c r="Q123" s="4702"/>
      <c r="R123" s="4702"/>
      <c r="S123" s="4702"/>
      <c r="T123" s="4702"/>
      <c r="U123" s="4702"/>
      <c r="V123" s="4702"/>
      <c r="W123" s="4702"/>
      <c r="X123" s="4702"/>
      <c r="Y123" s="4702"/>
      <c r="Z123" s="4702"/>
      <c r="AA123" s="4702"/>
      <c r="AB123" s="4702"/>
      <c r="AC123" s="4702"/>
      <c r="AD123" s="4702"/>
      <c r="AE123" s="4702"/>
      <c r="AF123" s="4703"/>
      <c r="AG123" s="4704"/>
      <c r="AH123" s="4705"/>
      <c r="AI123" s="4706"/>
      <c r="AJ123" s="2609"/>
      <c r="AK123" s="2609"/>
      <c r="AL123" s="2609"/>
    </row>
    <row r="124" spans="1:38" s="2610" customFormat="1" ht="21" hidden="1" customHeight="1">
      <c r="A124" s="4658"/>
      <c r="B124" s="4659"/>
      <c r="C124" s="4697"/>
      <c r="D124" s="4650"/>
      <c r="E124" s="4650"/>
      <c r="F124" s="4650"/>
      <c r="G124" s="4651"/>
      <c r="H124" s="2612"/>
      <c r="I124" s="2612"/>
      <c r="J124" s="2612"/>
      <c r="K124" s="1061" t="s">
        <v>1341</v>
      </c>
      <c r="L124" s="4677"/>
      <c r="M124" s="4677"/>
      <c r="N124" s="4677"/>
      <c r="O124" s="4677"/>
      <c r="P124" s="4677"/>
      <c r="Q124" s="4677"/>
      <c r="R124" s="4677"/>
      <c r="S124" s="4677"/>
      <c r="T124" s="4677"/>
      <c r="U124" s="4677"/>
      <c r="V124" s="4677"/>
      <c r="W124" s="4677"/>
      <c r="X124" s="4677"/>
      <c r="Y124" s="4677"/>
      <c r="Z124" s="4677"/>
      <c r="AA124" s="4677"/>
      <c r="AB124" s="4677"/>
      <c r="AC124" s="4677"/>
      <c r="AD124" s="4677"/>
      <c r="AE124" s="4677"/>
      <c r="AF124" s="4678"/>
      <c r="AG124" s="4679"/>
      <c r="AH124" s="4680"/>
      <c r="AI124" s="4681"/>
      <c r="AJ124" s="2609"/>
      <c r="AK124" s="2609"/>
      <c r="AL124" s="2609"/>
    </row>
    <row r="125" spans="1:38" s="2610" customFormat="1" ht="21" hidden="1" customHeight="1">
      <c r="A125" s="4658"/>
      <c r="B125" s="4659"/>
      <c r="C125" s="4691" t="str">
        <f ca="1">IF(様式5号シート="様式5基",IF(INDIRECT(様式5号シート&amp;"!$D$"&amp;機構処理!E42+35)="","",INDIRECT(様式5号シート&amp;"!$D$"&amp;機構処理!E42+35)),"")</f>
        <v/>
      </c>
      <c r="D125" s="4692"/>
      <c r="E125" s="4692"/>
      <c r="F125" s="4692"/>
      <c r="G125" s="4693"/>
      <c r="H125" s="2608"/>
      <c r="I125" s="2608"/>
      <c r="J125" s="2608"/>
      <c r="K125" s="1059" t="s">
        <v>942</v>
      </c>
      <c r="L125" s="4672"/>
      <c r="M125" s="4672"/>
      <c r="N125" s="4672"/>
      <c r="O125" s="4672"/>
      <c r="P125" s="4672"/>
      <c r="Q125" s="4672"/>
      <c r="R125" s="4672"/>
      <c r="S125" s="4672"/>
      <c r="T125" s="4672"/>
      <c r="U125" s="4672"/>
      <c r="V125" s="4672"/>
      <c r="W125" s="4672"/>
      <c r="X125" s="4672"/>
      <c r="Y125" s="4672"/>
      <c r="Z125" s="4672"/>
      <c r="AA125" s="4672"/>
      <c r="AB125" s="4672"/>
      <c r="AC125" s="4672"/>
      <c r="AD125" s="4672"/>
      <c r="AE125" s="4672"/>
      <c r="AF125" s="4673"/>
      <c r="AG125" s="4674"/>
      <c r="AH125" s="4675"/>
      <c r="AI125" s="4676"/>
      <c r="AJ125" s="2609">
        <v>14</v>
      </c>
      <c r="AK125" s="2609"/>
      <c r="AL125" s="2609"/>
    </row>
    <row r="126" spans="1:38" s="2610" customFormat="1" ht="21" hidden="1" customHeight="1">
      <c r="A126" s="4658"/>
      <c r="B126" s="4659"/>
      <c r="C126" s="4694"/>
      <c r="D126" s="4695"/>
      <c r="E126" s="4695"/>
      <c r="F126" s="4695"/>
      <c r="G126" s="4696"/>
      <c r="H126" s="2611"/>
      <c r="I126" s="2611"/>
      <c r="J126" s="2611"/>
      <c r="K126" s="1060" t="s">
        <v>537</v>
      </c>
      <c r="L126" s="4701"/>
      <c r="M126" s="4702"/>
      <c r="N126" s="4702"/>
      <c r="O126" s="4702"/>
      <c r="P126" s="4702"/>
      <c r="Q126" s="4702"/>
      <c r="R126" s="4702"/>
      <c r="S126" s="4702"/>
      <c r="T126" s="4702"/>
      <c r="U126" s="4702"/>
      <c r="V126" s="4702"/>
      <c r="W126" s="4702"/>
      <c r="X126" s="4702"/>
      <c r="Y126" s="4702"/>
      <c r="Z126" s="4702"/>
      <c r="AA126" s="4702"/>
      <c r="AB126" s="4702"/>
      <c r="AC126" s="4702"/>
      <c r="AD126" s="4702"/>
      <c r="AE126" s="4702"/>
      <c r="AF126" s="4703"/>
      <c r="AG126" s="4704"/>
      <c r="AH126" s="4705"/>
      <c r="AI126" s="4706"/>
      <c r="AJ126" s="2609"/>
      <c r="AK126" s="2609"/>
      <c r="AL126" s="2609"/>
    </row>
    <row r="127" spans="1:38" s="2610" customFormat="1" ht="21" hidden="1" customHeight="1">
      <c r="A127" s="4658"/>
      <c r="B127" s="4659"/>
      <c r="C127" s="4694"/>
      <c r="D127" s="4695"/>
      <c r="E127" s="4695"/>
      <c r="F127" s="4695"/>
      <c r="G127" s="4696"/>
      <c r="H127" s="2611"/>
      <c r="I127" s="2611"/>
      <c r="J127" s="2611"/>
      <c r="K127" s="1060" t="s">
        <v>1340</v>
      </c>
      <c r="L127" s="4701"/>
      <c r="M127" s="4702"/>
      <c r="N127" s="4702"/>
      <c r="O127" s="4702"/>
      <c r="P127" s="4702"/>
      <c r="Q127" s="4702"/>
      <c r="R127" s="4702"/>
      <c r="S127" s="4702"/>
      <c r="T127" s="4702"/>
      <c r="U127" s="4702"/>
      <c r="V127" s="4702"/>
      <c r="W127" s="4702"/>
      <c r="X127" s="4702"/>
      <c r="Y127" s="4702"/>
      <c r="Z127" s="4702"/>
      <c r="AA127" s="4702"/>
      <c r="AB127" s="4702"/>
      <c r="AC127" s="4702"/>
      <c r="AD127" s="4702"/>
      <c r="AE127" s="4702"/>
      <c r="AF127" s="4703"/>
      <c r="AG127" s="4704"/>
      <c r="AH127" s="4705"/>
      <c r="AI127" s="4706"/>
      <c r="AJ127" s="2609"/>
      <c r="AK127" s="2609"/>
      <c r="AL127" s="2609"/>
    </row>
    <row r="128" spans="1:38" s="2610" customFormat="1" ht="21" hidden="1" customHeight="1">
      <c r="A128" s="4658"/>
      <c r="B128" s="4659"/>
      <c r="C128" s="4697"/>
      <c r="D128" s="4650"/>
      <c r="E128" s="4650"/>
      <c r="F128" s="4650"/>
      <c r="G128" s="4651"/>
      <c r="H128" s="2612"/>
      <c r="I128" s="2612"/>
      <c r="J128" s="2612"/>
      <c r="K128" s="1061" t="s">
        <v>1341</v>
      </c>
      <c r="L128" s="4677"/>
      <c r="M128" s="4677"/>
      <c r="N128" s="4677"/>
      <c r="O128" s="4677"/>
      <c r="P128" s="4677"/>
      <c r="Q128" s="4677"/>
      <c r="R128" s="4677"/>
      <c r="S128" s="4677"/>
      <c r="T128" s="4677"/>
      <c r="U128" s="4677"/>
      <c r="V128" s="4677"/>
      <c r="W128" s="4677"/>
      <c r="X128" s="4677"/>
      <c r="Y128" s="4677"/>
      <c r="Z128" s="4677"/>
      <c r="AA128" s="4677"/>
      <c r="AB128" s="4677"/>
      <c r="AC128" s="4677"/>
      <c r="AD128" s="4677"/>
      <c r="AE128" s="4677"/>
      <c r="AF128" s="4678"/>
      <c r="AG128" s="4679"/>
      <c r="AH128" s="4680"/>
      <c r="AI128" s="4681"/>
      <c r="AJ128" s="2609"/>
      <c r="AK128" s="2609"/>
      <c r="AL128" s="2609"/>
    </row>
    <row r="129" spans="1:38" s="2610" customFormat="1" ht="21" hidden="1" customHeight="1">
      <c r="A129" s="4658"/>
      <c r="B129" s="4659"/>
      <c r="C129" s="4691" t="str">
        <f ca="1">IF(様式5号シート="様式5基",IF(INDIRECT(様式5号シート&amp;"!$D$"&amp;機構処理!E42+36)="","",INDIRECT(様式5号シート&amp;"!$D$"&amp;機構処理!E42+36)),"")</f>
        <v/>
      </c>
      <c r="D129" s="4692"/>
      <c r="E129" s="4692"/>
      <c r="F129" s="4692"/>
      <c r="G129" s="4693"/>
      <c r="H129" s="2608"/>
      <c r="I129" s="2608"/>
      <c r="J129" s="2608"/>
      <c r="K129" s="1059" t="s">
        <v>942</v>
      </c>
      <c r="L129" s="4672"/>
      <c r="M129" s="4672"/>
      <c r="N129" s="4672"/>
      <c r="O129" s="4672"/>
      <c r="P129" s="4672"/>
      <c r="Q129" s="4672"/>
      <c r="R129" s="4672"/>
      <c r="S129" s="4672"/>
      <c r="T129" s="4672"/>
      <c r="U129" s="4672"/>
      <c r="V129" s="4672"/>
      <c r="W129" s="4672"/>
      <c r="X129" s="4672"/>
      <c r="Y129" s="4672"/>
      <c r="Z129" s="4672"/>
      <c r="AA129" s="4672"/>
      <c r="AB129" s="4672"/>
      <c r="AC129" s="4672"/>
      <c r="AD129" s="4672"/>
      <c r="AE129" s="4672"/>
      <c r="AF129" s="4673"/>
      <c r="AG129" s="4674"/>
      <c r="AH129" s="4675"/>
      <c r="AI129" s="4676"/>
      <c r="AJ129" s="2609">
        <v>15</v>
      </c>
      <c r="AK129" s="2609"/>
      <c r="AL129" s="2609"/>
    </row>
    <row r="130" spans="1:38" s="2610" customFormat="1" ht="21" hidden="1" customHeight="1">
      <c r="A130" s="4658"/>
      <c r="B130" s="4659"/>
      <c r="C130" s="4694"/>
      <c r="D130" s="4695"/>
      <c r="E130" s="4695"/>
      <c r="F130" s="4695"/>
      <c r="G130" s="4696"/>
      <c r="H130" s="2611"/>
      <c r="I130" s="2611"/>
      <c r="J130" s="2611"/>
      <c r="K130" s="1060" t="s">
        <v>537</v>
      </c>
      <c r="L130" s="4701"/>
      <c r="M130" s="4702"/>
      <c r="N130" s="4702"/>
      <c r="O130" s="4702"/>
      <c r="P130" s="4702"/>
      <c r="Q130" s="4702"/>
      <c r="R130" s="4702"/>
      <c r="S130" s="4702"/>
      <c r="T130" s="4702"/>
      <c r="U130" s="4702"/>
      <c r="V130" s="4702"/>
      <c r="W130" s="4702"/>
      <c r="X130" s="4702"/>
      <c r="Y130" s="4702"/>
      <c r="Z130" s="4702"/>
      <c r="AA130" s="4702"/>
      <c r="AB130" s="4702"/>
      <c r="AC130" s="4702"/>
      <c r="AD130" s="4702"/>
      <c r="AE130" s="4702"/>
      <c r="AF130" s="4703"/>
      <c r="AG130" s="4704"/>
      <c r="AH130" s="4705"/>
      <c r="AI130" s="4706"/>
      <c r="AJ130" s="2609"/>
      <c r="AK130" s="2609"/>
      <c r="AL130" s="2609"/>
    </row>
    <row r="131" spans="1:38" s="2610" customFormat="1" ht="21" hidden="1" customHeight="1">
      <c r="A131" s="4658"/>
      <c r="B131" s="4659"/>
      <c r="C131" s="4694"/>
      <c r="D131" s="4695"/>
      <c r="E131" s="4695"/>
      <c r="F131" s="4695"/>
      <c r="G131" s="4696"/>
      <c r="H131" s="2611"/>
      <c r="I131" s="2611"/>
      <c r="J131" s="2611"/>
      <c r="K131" s="1060" t="s">
        <v>1340</v>
      </c>
      <c r="L131" s="4701"/>
      <c r="M131" s="4702"/>
      <c r="N131" s="4702"/>
      <c r="O131" s="4702"/>
      <c r="P131" s="4702"/>
      <c r="Q131" s="4702"/>
      <c r="R131" s="4702"/>
      <c r="S131" s="4702"/>
      <c r="T131" s="4702"/>
      <c r="U131" s="4702"/>
      <c r="V131" s="4702"/>
      <c r="W131" s="4702"/>
      <c r="X131" s="4702"/>
      <c r="Y131" s="4702"/>
      <c r="Z131" s="4702"/>
      <c r="AA131" s="4702"/>
      <c r="AB131" s="4702"/>
      <c r="AC131" s="4702"/>
      <c r="AD131" s="4702"/>
      <c r="AE131" s="4702"/>
      <c r="AF131" s="4703"/>
      <c r="AG131" s="4704"/>
      <c r="AH131" s="4705"/>
      <c r="AI131" s="4706"/>
      <c r="AJ131" s="2609"/>
      <c r="AK131" s="2609"/>
      <c r="AL131" s="2609"/>
    </row>
    <row r="132" spans="1:38" s="2610" customFormat="1" ht="21" hidden="1" customHeight="1">
      <c r="A132" s="4658"/>
      <c r="B132" s="4659"/>
      <c r="C132" s="4697"/>
      <c r="D132" s="4650"/>
      <c r="E132" s="4650"/>
      <c r="F132" s="4650"/>
      <c r="G132" s="4651"/>
      <c r="H132" s="2612"/>
      <c r="I132" s="2612"/>
      <c r="J132" s="2612"/>
      <c r="K132" s="1061" t="s">
        <v>1341</v>
      </c>
      <c r="L132" s="4677"/>
      <c r="M132" s="4677"/>
      <c r="N132" s="4677"/>
      <c r="O132" s="4677"/>
      <c r="P132" s="4677"/>
      <c r="Q132" s="4677"/>
      <c r="R132" s="4677"/>
      <c r="S132" s="4677"/>
      <c r="T132" s="4677"/>
      <c r="U132" s="4677"/>
      <c r="V132" s="4677"/>
      <c r="W132" s="4677"/>
      <c r="X132" s="4677"/>
      <c r="Y132" s="4677"/>
      <c r="Z132" s="4677"/>
      <c r="AA132" s="4677"/>
      <c r="AB132" s="4677"/>
      <c r="AC132" s="4677"/>
      <c r="AD132" s="4677"/>
      <c r="AE132" s="4677"/>
      <c r="AF132" s="4678"/>
      <c r="AG132" s="4679"/>
      <c r="AH132" s="4680"/>
      <c r="AI132" s="4681"/>
      <c r="AJ132" s="2609"/>
      <c r="AK132" s="2609"/>
      <c r="AL132" s="2609"/>
    </row>
    <row r="133" spans="1:38" s="2610" customFormat="1" ht="21" hidden="1" customHeight="1">
      <c r="A133" s="4658"/>
      <c r="B133" s="4659"/>
      <c r="C133" s="4691" t="str">
        <f ca="1">IF(様式5号シート="様式5基",IF(INDIRECT(様式5号シート&amp;"!$D$"&amp;機構処理!E42+37)="","",INDIRECT(様式5号シート&amp;"!$D$"&amp;機構処理!E42+37)),"")</f>
        <v/>
      </c>
      <c r="D133" s="4692"/>
      <c r="E133" s="4692"/>
      <c r="F133" s="4692"/>
      <c r="G133" s="4693"/>
      <c r="H133" s="2608"/>
      <c r="I133" s="2608"/>
      <c r="J133" s="2608"/>
      <c r="K133" s="1059" t="s">
        <v>942</v>
      </c>
      <c r="L133" s="4672"/>
      <c r="M133" s="4672"/>
      <c r="N133" s="4672"/>
      <c r="O133" s="4672"/>
      <c r="P133" s="4672"/>
      <c r="Q133" s="4672"/>
      <c r="R133" s="4672"/>
      <c r="S133" s="4672"/>
      <c r="T133" s="4672"/>
      <c r="U133" s="4672"/>
      <c r="V133" s="4672"/>
      <c r="W133" s="4672"/>
      <c r="X133" s="4672"/>
      <c r="Y133" s="4672"/>
      <c r="Z133" s="4672"/>
      <c r="AA133" s="4672"/>
      <c r="AB133" s="4672"/>
      <c r="AC133" s="4672"/>
      <c r="AD133" s="4672"/>
      <c r="AE133" s="4672"/>
      <c r="AF133" s="4673"/>
      <c r="AG133" s="4674"/>
      <c r="AH133" s="4675"/>
      <c r="AI133" s="4676"/>
      <c r="AJ133" s="2609">
        <v>16</v>
      </c>
      <c r="AK133" s="2609"/>
      <c r="AL133" s="2609"/>
    </row>
    <row r="134" spans="1:38" s="2610" customFormat="1" ht="21" hidden="1" customHeight="1">
      <c r="A134" s="4658"/>
      <c r="B134" s="4659"/>
      <c r="C134" s="4694"/>
      <c r="D134" s="4695"/>
      <c r="E134" s="4695"/>
      <c r="F134" s="4695"/>
      <c r="G134" s="4696"/>
      <c r="H134" s="2611"/>
      <c r="I134" s="2611"/>
      <c r="J134" s="2611"/>
      <c r="K134" s="1060" t="s">
        <v>537</v>
      </c>
      <c r="L134" s="4701"/>
      <c r="M134" s="4702"/>
      <c r="N134" s="4702"/>
      <c r="O134" s="4702"/>
      <c r="P134" s="4702"/>
      <c r="Q134" s="4702"/>
      <c r="R134" s="4702"/>
      <c r="S134" s="4702"/>
      <c r="T134" s="4702"/>
      <c r="U134" s="4702"/>
      <c r="V134" s="4702"/>
      <c r="W134" s="4702"/>
      <c r="X134" s="4702"/>
      <c r="Y134" s="4702"/>
      <c r="Z134" s="4702"/>
      <c r="AA134" s="4702"/>
      <c r="AB134" s="4702"/>
      <c r="AC134" s="4702"/>
      <c r="AD134" s="4702"/>
      <c r="AE134" s="4702"/>
      <c r="AF134" s="4703"/>
      <c r="AG134" s="4704"/>
      <c r="AH134" s="4705"/>
      <c r="AI134" s="4706"/>
      <c r="AJ134" s="2609"/>
      <c r="AK134" s="2609"/>
      <c r="AL134" s="2609"/>
    </row>
    <row r="135" spans="1:38" s="2610" customFormat="1" ht="21" hidden="1" customHeight="1">
      <c r="A135" s="4658"/>
      <c r="B135" s="4659"/>
      <c r="C135" s="4694"/>
      <c r="D135" s="4695"/>
      <c r="E135" s="4695"/>
      <c r="F135" s="4695"/>
      <c r="G135" s="4696"/>
      <c r="H135" s="2611"/>
      <c r="I135" s="2611"/>
      <c r="J135" s="2611"/>
      <c r="K135" s="1060" t="s">
        <v>1340</v>
      </c>
      <c r="L135" s="4701"/>
      <c r="M135" s="4702"/>
      <c r="N135" s="4702"/>
      <c r="O135" s="4702"/>
      <c r="P135" s="4702"/>
      <c r="Q135" s="4702"/>
      <c r="R135" s="4702"/>
      <c r="S135" s="4702"/>
      <c r="T135" s="4702"/>
      <c r="U135" s="4702"/>
      <c r="V135" s="4702"/>
      <c r="W135" s="4702"/>
      <c r="X135" s="4702"/>
      <c r="Y135" s="4702"/>
      <c r="Z135" s="4702"/>
      <c r="AA135" s="4702"/>
      <c r="AB135" s="4702"/>
      <c r="AC135" s="4702"/>
      <c r="AD135" s="4702"/>
      <c r="AE135" s="4702"/>
      <c r="AF135" s="4703"/>
      <c r="AG135" s="4704"/>
      <c r="AH135" s="4705"/>
      <c r="AI135" s="4706"/>
      <c r="AJ135" s="2609"/>
      <c r="AK135" s="2609"/>
      <c r="AL135" s="2609"/>
    </row>
    <row r="136" spans="1:38" s="2610" customFormat="1" ht="21" hidden="1" customHeight="1">
      <c r="A136" s="4658"/>
      <c r="B136" s="4659"/>
      <c r="C136" s="4697"/>
      <c r="D136" s="4650"/>
      <c r="E136" s="4650"/>
      <c r="F136" s="4650"/>
      <c r="G136" s="4651"/>
      <c r="H136" s="2612"/>
      <c r="I136" s="2612"/>
      <c r="J136" s="2612"/>
      <c r="K136" s="1061" t="s">
        <v>1341</v>
      </c>
      <c r="L136" s="4677"/>
      <c r="M136" s="4677"/>
      <c r="N136" s="4677"/>
      <c r="O136" s="4677"/>
      <c r="P136" s="4677"/>
      <c r="Q136" s="4677"/>
      <c r="R136" s="4677"/>
      <c r="S136" s="4677"/>
      <c r="T136" s="4677"/>
      <c r="U136" s="4677"/>
      <c r="V136" s="4677"/>
      <c r="W136" s="4677"/>
      <c r="X136" s="4677"/>
      <c r="Y136" s="4677"/>
      <c r="Z136" s="4677"/>
      <c r="AA136" s="4677"/>
      <c r="AB136" s="4677"/>
      <c r="AC136" s="4677"/>
      <c r="AD136" s="4677"/>
      <c r="AE136" s="4677"/>
      <c r="AF136" s="4678"/>
      <c r="AG136" s="4679"/>
      <c r="AH136" s="4680"/>
      <c r="AI136" s="4681"/>
      <c r="AJ136" s="2609"/>
      <c r="AK136" s="2609"/>
      <c r="AL136" s="2609"/>
    </row>
    <row r="137" spans="1:38" s="2610" customFormat="1" ht="21" hidden="1" customHeight="1">
      <c r="A137" s="4658"/>
      <c r="B137" s="4659"/>
      <c r="C137" s="4691" t="str">
        <f ca="1">IF(様式5号シート="様式5基",IF(INDIRECT(様式5号シート&amp;"!$D$"&amp;機構処理!E42+38)="","",INDIRECT(様式5号シート&amp;"!$D$"&amp;機構処理!E42+38)),"")</f>
        <v/>
      </c>
      <c r="D137" s="4692"/>
      <c r="E137" s="4692"/>
      <c r="F137" s="4692"/>
      <c r="G137" s="4693"/>
      <c r="H137" s="2608"/>
      <c r="I137" s="2608"/>
      <c r="J137" s="2608"/>
      <c r="K137" s="1059" t="s">
        <v>942</v>
      </c>
      <c r="L137" s="4672"/>
      <c r="M137" s="4672"/>
      <c r="N137" s="4672"/>
      <c r="O137" s="4672"/>
      <c r="P137" s="4672"/>
      <c r="Q137" s="4672"/>
      <c r="R137" s="4672"/>
      <c r="S137" s="4672"/>
      <c r="T137" s="4672"/>
      <c r="U137" s="4672"/>
      <c r="V137" s="4672"/>
      <c r="W137" s="4672"/>
      <c r="X137" s="4672"/>
      <c r="Y137" s="4672"/>
      <c r="Z137" s="4672"/>
      <c r="AA137" s="4672"/>
      <c r="AB137" s="4672"/>
      <c r="AC137" s="4672"/>
      <c r="AD137" s="4672"/>
      <c r="AE137" s="4672"/>
      <c r="AF137" s="4673"/>
      <c r="AG137" s="4674"/>
      <c r="AH137" s="4675"/>
      <c r="AI137" s="4676"/>
      <c r="AJ137" s="2609">
        <v>17</v>
      </c>
      <c r="AK137" s="2609"/>
      <c r="AL137" s="2609"/>
    </row>
    <row r="138" spans="1:38" s="2610" customFormat="1" ht="21" hidden="1" customHeight="1">
      <c r="A138" s="4658"/>
      <c r="B138" s="4659"/>
      <c r="C138" s="4694"/>
      <c r="D138" s="4695"/>
      <c r="E138" s="4695"/>
      <c r="F138" s="4695"/>
      <c r="G138" s="4696"/>
      <c r="H138" s="2611"/>
      <c r="I138" s="2611"/>
      <c r="J138" s="2611"/>
      <c r="K138" s="1060" t="s">
        <v>537</v>
      </c>
      <c r="L138" s="4701"/>
      <c r="M138" s="4702"/>
      <c r="N138" s="4702"/>
      <c r="O138" s="4702"/>
      <c r="P138" s="4702"/>
      <c r="Q138" s="4702"/>
      <c r="R138" s="4702"/>
      <c r="S138" s="4702"/>
      <c r="T138" s="4702"/>
      <c r="U138" s="4702"/>
      <c r="V138" s="4702"/>
      <c r="W138" s="4702"/>
      <c r="X138" s="4702"/>
      <c r="Y138" s="4702"/>
      <c r="Z138" s="4702"/>
      <c r="AA138" s="4702"/>
      <c r="AB138" s="4702"/>
      <c r="AC138" s="4702"/>
      <c r="AD138" s="4702"/>
      <c r="AE138" s="4702"/>
      <c r="AF138" s="4703"/>
      <c r="AG138" s="4704"/>
      <c r="AH138" s="4705"/>
      <c r="AI138" s="4706"/>
      <c r="AJ138" s="2609"/>
      <c r="AK138" s="2609"/>
      <c r="AL138" s="2609"/>
    </row>
    <row r="139" spans="1:38" s="2610" customFormat="1" ht="21" hidden="1" customHeight="1">
      <c r="A139" s="4658"/>
      <c r="B139" s="4659"/>
      <c r="C139" s="4694"/>
      <c r="D139" s="4695"/>
      <c r="E139" s="4695"/>
      <c r="F139" s="4695"/>
      <c r="G139" s="4696"/>
      <c r="H139" s="2611"/>
      <c r="I139" s="2611"/>
      <c r="J139" s="2611"/>
      <c r="K139" s="1060" t="s">
        <v>1340</v>
      </c>
      <c r="L139" s="4701"/>
      <c r="M139" s="4702"/>
      <c r="N139" s="4702"/>
      <c r="O139" s="4702"/>
      <c r="P139" s="4702"/>
      <c r="Q139" s="4702"/>
      <c r="R139" s="4702"/>
      <c r="S139" s="4702"/>
      <c r="T139" s="4702"/>
      <c r="U139" s="4702"/>
      <c r="V139" s="4702"/>
      <c r="W139" s="4702"/>
      <c r="X139" s="4702"/>
      <c r="Y139" s="4702"/>
      <c r="Z139" s="4702"/>
      <c r="AA139" s="4702"/>
      <c r="AB139" s="4702"/>
      <c r="AC139" s="4702"/>
      <c r="AD139" s="4702"/>
      <c r="AE139" s="4702"/>
      <c r="AF139" s="4703"/>
      <c r="AG139" s="4704"/>
      <c r="AH139" s="4705"/>
      <c r="AI139" s="4706"/>
      <c r="AJ139" s="2609"/>
      <c r="AK139" s="2609"/>
      <c r="AL139" s="2609"/>
    </row>
    <row r="140" spans="1:38" s="2610" customFormat="1" ht="21" hidden="1" customHeight="1">
      <c r="A140" s="4658"/>
      <c r="B140" s="4659"/>
      <c r="C140" s="4697"/>
      <c r="D140" s="4650"/>
      <c r="E140" s="4650"/>
      <c r="F140" s="4650"/>
      <c r="G140" s="4651"/>
      <c r="H140" s="2612"/>
      <c r="I140" s="2612"/>
      <c r="J140" s="2612"/>
      <c r="K140" s="1061" t="s">
        <v>1341</v>
      </c>
      <c r="L140" s="4677"/>
      <c r="M140" s="4677"/>
      <c r="N140" s="4677"/>
      <c r="O140" s="4677"/>
      <c r="P140" s="4677"/>
      <c r="Q140" s="4677"/>
      <c r="R140" s="4677"/>
      <c r="S140" s="4677"/>
      <c r="T140" s="4677"/>
      <c r="U140" s="4677"/>
      <c r="V140" s="4677"/>
      <c r="W140" s="4677"/>
      <c r="X140" s="4677"/>
      <c r="Y140" s="4677"/>
      <c r="Z140" s="4677"/>
      <c r="AA140" s="4677"/>
      <c r="AB140" s="4677"/>
      <c r="AC140" s="4677"/>
      <c r="AD140" s="4677"/>
      <c r="AE140" s="4677"/>
      <c r="AF140" s="4678"/>
      <c r="AG140" s="4679"/>
      <c r="AH140" s="4680"/>
      <c r="AI140" s="4681"/>
      <c r="AJ140" s="2609"/>
      <c r="AK140" s="2609"/>
      <c r="AL140" s="2609"/>
    </row>
    <row r="141" spans="1:38" s="2610" customFormat="1" ht="21" hidden="1" customHeight="1">
      <c r="A141" s="4658"/>
      <c r="B141" s="4659"/>
      <c r="C141" s="4691" t="str">
        <f ca="1">IF(様式5号シート="様式5基",IF(INDIRECT(様式5号シート&amp;"!$D$"&amp;機構処理!E42+39)="","",INDIRECT(様式5号シート&amp;"!$D$"&amp;機構処理!E42+39)),"")</f>
        <v/>
      </c>
      <c r="D141" s="4692"/>
      <c r="E141" s="4692"/>
      <c r="F141" s="4692"/>
      <c r="G141" s="4693"/>
      <c r="H141" s="2608"/>
      <c r="I141" s="2608"/>
      <c r="J141" s="2608"/>
      <c r="K141" s="1059" t="s">
        <v>942</v>
      </c>
      <c r="L141" s="4672"/>
      <c r="M141" s="4672"/>
      <c r="N141" s="4672"/>
      <c r="O141" s="4672"/>
      <c r="P141" s="4672"/>
      <c r="Q141" s="4672"/>
      <c r="R141" s="4672"/>
      <c r="S141" s="4672"/>
      <c r="T141" s="4672"/>
      <c r="U141" s="4672"/>
      <c r="V141" s="4672"/>
      <c r="W141" s="4672"/>
      <c r="X141" s="4672"/>
      <c r="Y141" s="4672"/>
      <c r="Z141" s="4672"/>
      <c r="AA141" s="4672"/>
      <c r="AB141" s="4672"/>
      <c r="AC141" s="4672"/>
      <c r="AD141" s="4672"/>
      <c r="AE141" s="4672"/>
      <c r="AF141" s="4673"/>
      <c r="AG141" s="4674"/>
      <c r="AH141" s="4675"/>
      <c r="AI141" s="4676"/>
      <c r="AJ141" s="2609">
        <v>18</v>
      </c>
      <c r="AK141" s="2609"/>
      <c r="AL141" s="2609"/>
    </row>
    <row r="142" spans="1:38" s="2610" customFormat="1" ht="21" hidden="1" customHeight="1">
      <c r="A142" s="4658"/>
      <c r="B142" s="4659"/>
      <c r="C142" s="4694"/>
      <c r="D142" s="4695"/>
      <c r="E142" s="4695"/>
      <c r="F142" s="4695"/>
      <c r="G142" s="4696"/>
      <c r="H142" s="2611"/>
      <c r="I142" s="2611"/>
      <c r="J142" s="2611"/>
      <c r="K142" s="1060" t="s">
        <v>537</v>
      </c>
      <c r="L142" s="4701"/>
      <c r="M142" s="4702"/>
      <c r="N142" s="4702"/>
      <c r="O142" s="4702"/>
      <c r="P142" s="4702"/>
      <c r="Q142" s="4702"/>
      <c r="R142" s="4702"/>
      <c r="S142" s="4702"/>
      <c r="T142" s="4702"/>
      <c r="U142" s="4702"/>
      <c r="V142" s="4702"/>
      <c r="W142" s="4702"/>
      <c r="X142" s="4702"/>
      <c r="Y142" s="4702"/>
      <c r="Z142" s="4702"/>
      <c r="AA142" s="4702"/>
      <c r="AB142" s="4702"/>
      <c r="AC142" s="4702"/>
      <c r="AD142" s="4702"/>
      <c r="AE142" s="4702"/>
      <c r="AF142" s="4703"/>
      <c r="AG142" s="4704"/>
      <c r="AH142" s="4705"/>
      <c r="AI142" s="4706"/>
      <c r="AJ142" s="2609"/>
      <c r="AK142" s="2609"/>
      <c r="AL142" s="2609"/>
    </row>
    <row r="143" spans="1:38" s="2610" customFormat="1" ht="21" hidden="1" customHeight="1">
      <c r="A143" s="4658"/>
      <c r="B143" s="4659"/>
      <c r="C143" s="4694"/>
      <c r="D143" s="4695"/>
      <c r="E143" s="4695"/>
      <c r="F143" s="4695"/>
      <c r="G143" s="4696"/>
      <c r="H143" s="2611"/>
      <c r="I143" s="2611"/>
      <c r="J143" s="2611"/>
      <c r="K143" s="1060" t="s">
        <v>1340</v>
      </c>
      <c r="L143" s="4701"/>
      <c r="M143" s="4702"/>
      <c r="N143" s="4702"/>
      <c r="O143" s="4702"/>
      <c r="P143" s="4702"/>
      <c r="Q143" s="4702"/>
      <c r="R143" s="4702"/>
      <c r="S143" s="4702"/>
      <c r="T143" s="4702"/>
      <c r="U143" s="4702"/>
      <c r="V143" s="4702"/>
      <c r="W143" s="4702"/>
      <c r="X143" s="4702"/>
      <c r="Y143" s="4702"/>
      <c r="Z143" s="4702"/>
      <c r="AA143" s="4702"/>
      <c r="AB143" s="4702"/>
      <c r="AC143" s="4702"/>
      <c r="AD143" s="4702"/>
      <c r="AE143" s="4702"/>
      <c r="AF143" s="4703"/>
      <c r="AG143" s="4704"/>
      <c r="AH143" s="4705"/>
      <c r="AI143" s="4706"/>
      <c r="AJ143" s="2609"/>
      <c r="AK143" s="2609"/>
      <c r="AL143" s="2609"/>
    </row>
    <row r="144" spans="1:38" s="2610" customFormat="1" ht="21" hidden="1" customHeight="1">
      <c r="A144" s="4658"/>
      <c r="B144" s="4659"/>
      <c r="C144" s="4697"/>
      <c r="D144" s="4650"/>
      <c r="E144" s="4650"/>
      <c r="F144" s="4650"/>
      <c r="G144" s="4651"/>
      <c r="H144" s="2612"/>
      <c r="I144" s="2612"/>
      <c r="J144" s="2612"/>
      <c r="K144" s="1061" t="s">
        <v>1341</v>
      </c>
      <c r="L144" s="4677"/>
      <c r="M144" s="4677"/>
      <c r="N144" s="4677"/>
      <c r="O144" s="4677"/>
      <c r="P144" s="4677"/>
      <c r="Q144" s="4677"/>
      <c r="R144" s="4677"/>
      <c r="S144" s="4677"/>
      <c r="T144" s="4677"/>
      <c r="U144" s="4677"/>
      <c r="V144" s="4677"/>
      <c r="W144" s="4677"/>
      <c r="X144" s="4677"/>
      <c r="Y144" s="4677"/>
      <c r="Z144" s="4677"/>
      <c r="AA144" s="4677"/>
      <c r="AB144" s="4677"/>
      <c r="AC144" s="4677"/>
      <c r="AD144" s="4677"/>
      <c r="AE144" s="4677"/>
      <c r="AF144" s="4678"/>
      <c r="AG144" s="4679"/>
      <c r="AH144" s="4680"/>
      <c r="AI144" s="4681"/>
      <c r="AJ144" s="2609"/>
      <c r="AK144" s="2609"/>
      <c r="AL144" s="2609"/>
    </row>
    <row r="145" spans="1:38" s="2610" customFormat="1" ht="21" hidden="1" customHeight="1">
      <c r="A145" s="4658"/>
      <c r="B145" s="4659"/>
      <c r="C145" s="4691" t="str">
        <f ca="1">IF(様式5号シート="様式5基",IF(INDIRECT(様式5号シート&amp;"!$D$"&amp;機構処理!E42+40)="","",INDIRECT(様式5号シート&amp;"!$D$"&amp;機構処理!E42+40)),"")</f>
        <v/>
      </c>
      <c r="D145" s="4692"/>
      <c r="E145" s="4692"/>
      <c r="F145" s="4692"/>
      <c r="G145" s="4693"/>
      <c r="H145" s="2608"/>
      <c r="I145" s="2608"/>
      <c r="J145" s="2608"/>
      <c r="K145" s="1059" t="s">
        <v>942</v>
      </c>
      <c r="L145" s="4672"/>
      <c r="M145" s="4672"/>
      <c r="N145" s="4672"/>
      <c r="O145" s="4672"/>
      <c r="P145" s="4672"/>
      <c r="Q145" s="4672"/>
      <c r="R145" s="4672"/>
      <c r="S145" s="4672"/>
      <c r="T145" s="4672"/>
      <c r="U145" s="4672"/>
      <c r="V145" s="4672"/>
      <c r="W145" s="4672"/>
      <c r="X145" s="4672"/>
      <c r="Y145" s="4672"/>
      <c r="Z145" s="4672"/>
      <c r="AA145" s="4672"/>
      <c r="AB145" s="4672"/>
      <c r="AC145" s="4672"/>
      <c r="AD145" s="4672"/>
      <c r="AE145" s="4672"/>
      <c r="AF145" s="4673"/>
      <c r="AG145" s="4674"/>
      <c r="AH145" s="4675"/>
      <c r="AI145" s="4676"/>
      <c r="AJ145" s="2609">
        <v>19</v>
      </c>
      <c r="AK145" s="2609"/>
      <c r="AL145" s="2609"/>
    </row>
    <row r="146" spans="1:38" s="2610" customFormat="1" ht="21" hidden="1" customHeight="1">
      <c r="A146" s="4658"/>
      <c r="B146" s="4659"/>
      <c r="C146" s="4694"/>
      <c r="D146" s="4695"/>
      <c r="E146" s="4695"/>
      <c r="F146" s="4695"/>
      <c r="G146" s="4696"/>
      <c r="H146" s="2611"/>
      <c r="I146" s="2611"/>
      <c r="J146" s="2611"/>
      <c r="K146" s="1060" t="s">
        <v>537</v>
      </c>
      <c r="L146" s="4701"/>
      <c r="M146" s="4702"/>
      <c r="N146" s="4702"/>
      <c r="O146" s="4702"/>
      <c r="P146" s="4702"/>
      <c r="Q146" s="4702"/>
      <c r="R146" s="4702"/>
      <c r="S146" s="4702"/>
      <c r="T146" s="4702"/>
      <c r="U146" s="4702"/>
      <c r="V146" s="4702"/>
      <c r="W146" s="4702"/>
      <c r="X146" s="4702"/>
      <c r="Y146" s="4702"/>
      <c r="Z146" s="4702"/>
      <c r="AA146" s="4702"/>
      <c r="AB146" s="4702"/>
      <c r="AC146" s="4702"/>
      <c r="AD146" s="4702"/>
      <c r="AE146" s="4702"/>
      <c r="AF146" s="4703"/>
      <c r="AG146" s="4704"/>
      <c r="AH146" s="4705"/>
      <c r="AI146" s="4706"/>
      <c r="AJ146" s="2609"/>
      <c r="AK146" s="2609"/>
      <c r="AL146" s="2609"/>
    </row>
    <row r="147" spans="1:38" s="2610" customFormat="1" ht="21" hidden="1" customHeight="1">
      <c r="A147" s="4658"/>
      <c r="B147" s="4659"/>
      <c r="C147" s="4694"/>
      <c r="D147" s="4695"/>
      <c r="E147" s="4695"/>
      <c r="F147" s="4695"/>
      <c r="G147" s="4696"/>
      <c r="H147" s="2611"/>
      <c r="I147" s="2611"/>
      <c r="J147" s="2611"/>
      <c r="K147" s="1060" t="s">
        <v>1340</v>
      </c>
      <c r="L147" s="4701"/>
      <c r="M147" s="4702"/>
      <c r="N147" s="4702"/>
      <c r="O147" s="4702"/>
      <c r="P147" s="4702"/>
      <c r="Q147" s="4702"/>
      <c r="R147" s="4702"/>
      <c r="S147" s="4702"/>
      <c r="T147" s="4702"/>
      <c r="U147" s="4702"/>
      <c r="V147" s="4702"/>
      <c r="W147" s="4702"/>
      <c r="X147" s="4702"/>
      <c r="Y147" s="4702"/>
      <c r="Z147" s="4702"/>
      <c r="AA147" s="4702"/>
      <c r="AB147" s="4702"/>
      <c r="AC147" s="4702"/>
      <c r="AD147" s="4702"/>
      <c r="AE147" s="4702"/>
      <c r="AF147" s="4703"/>
      <c r="AG147" s="4704"/>
      <c r="AH147" s="4705"/>
      <c r="AI147" s="4706"/>
      <c r="AJ147" s="2609"/>
      <c r="AK147" s="2609"/>
      <c r="AL147" s="2609"/>
    </row>
    <row r="148" spans="1:38" s="2610" customFormat="1" ht="21" hidden="1" customHeight="1">
      <c r="A148" s="4658"/>
      <c r="B148" s="4659"/>
      <c r="C148" s="4697"/>
      <c r="D148" s="4650"/>
      <c r="E148" s="4650"/>
      <c r="F148" s="4650"/>
      <c r="G148" s="4651"/>
      <c r="H148" s="2612"/>
      <c r="I148" s="2612"/>
      <c r="J148" s="2612"/>
      <c r="K148" s="1061" t="s">
        <v>1341</v>
      </c>
      <c r="L148" s="4677"/>
      <c r="M148" s="4677"/>
      <c r="N148" s="4677"/>
      <c r="O148" s="4677"/>
      <c r="P148" s="4677"/>
      <c r="Q148" s="4677"/>
      <c r="R148" s="4677"/>
      <c r="S148" s="4677"/>
      <c r="T148" s="4677"/>
      <c r="U148" s="4677"/>
      <c r="V148" s="4677"/>
      <c r="W148" s="4677"/>
      <c r="X148" s="4677"/>
      <c r="Y148" s="4677"/>
      <c r="Z148" s="4677"/>
      <c r="AA148" s="4677"/>
      <c r="AB148" s="4677"/>
      <c r="AC148" s="4677"/>
      <c r="AD148" s="4677"/>
      <c r="AE148" s="4677"/>
      <c r="AF148" s="4678"/>
      <c r="AG148" s="4679"/>
      <c r="AH148" s="4680"/>
      <c r="AI148" s="4681"/>
      <c r="AJ148" s="2609"/>
      <c r="AK148" s="2609"/>
      <c r="AL148" s="2609"/>
    </row>
    <row r="149" spans="1:38" s="2610" customFormat="1" ht="21" hidden="1" customHeight="1">
      <c r="A149" s="4658"/>
      <c r="B149" s="4659"/>
      <c r="C149" s="4691" t="str">
        <f ca="1">IF(様式5号シート="様式5基",IF(INDIRECT(様式5号シート&amp;"!$D$"&amp;機構処理!E42+41)="","",INDIRECT(様式5号シート&amp;"!$D$"&amp;機構処理!E42+41)),"")</f>
        <v/>
      </c>
      <c r="D149" s="4692"/>
      <c r="E149" s="4692"/>
      <c r="F149" s="4692"/>
      <c r="G149" s="4693"/>
      <c r="H149" s="2608"/>
      <c r="I149" s="2608"/>
      <c r="J149" s="2608"/>
      <c r="K149" s="1059" t="s">
        <v>942</v>
      </c>
      <c r="L149" s="4672"/>
      <c r="M149" s="4672"/>
      <c r="N149" s="4672"/>
      <c r="O149" s="4672"/>
      <c r="P149" s="4672"/>
      <c r="Q149" s="4672"/>
      <c r="R149" s="4672"/>
      <c r="S149" s="4672"/>
      <c r="T149" s="4672"/>
      <c r="U149" s="4672"/>
      <c r="V149" s="4672"/>
      <c r="W149" s="4672"/>
      <c r="X149" s="4672"/>
      <c r="Y149" s="4672"/>
      <c r="Z149" s="4672"/>
      <c r="AA149" s="4672"/>
      <c r="AB149" s="4672"/>
      <c r="AC149" s="4672"/>
      <c r="AD149" s="4672"/>
      <c r="AE149" s="4672"/>
      <c r="AF149" s="4673"/>
      <c r="AG149" s="4674"/>
      <c r="AH149" s="4675"/>
      <c r="AI149" s="4676"/>
      <c r="AJ149" s="2609">
        <v>20</v>
      </c>
      <c r="AK149" s="2609"/>
      <c r="AL149" s="2609"/>
    </row>
    <row r="150" spans="1:38" s="2610" customFormat="1" ht="21" hidden="1" customHeight="1">
      <c r="A150" s="4658"/>
      <c r="B150" s="4659"/>
      <c r="C150" s="4694"/>
      <c r="D150" s="4695"/>
      <c r="E150" s="4695"/>
      <c r="F150" s="4695"/>
      <c r="G150" s="4696"/>
      <c r="H150" s="2611"/>
      <c r="I150" s="2611"/>
      <c r="J150" s="2611"/>
      <c r="K150" s="1060" t="s">
        <v>537</v>
      </c>
      <c r="L150" s="4701"/>
      <c r="M150" s="4702"/>
      <c r="N150" s="4702"/>
      <c r="O150" s="4702"/>
      <c r="P150" s="4702"/>
      <c r="Q150" s="4702"/>
      <c r="R150" s="4702"/>
      <c r="S150" s="4702"/>
      <c r="T150" s="4702"/>
      <c r="U150" s="4702"/>
      <c r="V150" s="4702"/>
      <c r="W150" s="4702"/>
      <c r="X150" s="4702"/>
      <c r="Y150" s="4702"/>
      <c r="Z150" s="4702"/>
      <c r="AA150" s="4702"/>
      <c r="AB150" s="4702"/>
      <c r="AC150" s="4702"/>
      <c r="AD150" s="4702"/>
      <c r="AE150" s="4702"/>
      <c r="AF150" s="4703"/>
      <c r="AG150" s="4704"/>
      <c r="AH150" s="4705"/>
      <c r="AI150" s="4706"/>
      <c r="AJ150" s="2609"/>
      <c r="AK150" s="2609"/>
      <c r="AL150" s="2609"/>
    </row>
    <row r="151" spans="1:38" s="2610" customFormat="1" ht="21" hidden="1" customHeight="1">
      <c r="A151" s="4658"/>
      <c r="B151" s="4659"/>
      <c r="C151" s="4694"/>
      <c r="D151" s="4695"/>
      <c r="E151" s="4695"/>
      <c r="F151" s="4695"/>
      <c r="G151" s="4696"/>
      <c r="H151" s="2611"/>
      <c r="I151" s="2611"/>
      <c r="J151" s="2611"/>
      <c r="K151" s="1060" t="s">
        <v>1340</v>
      </c>
      <c r="L151" s="4701"/>
      <c r="M151" s="4702"/>
      <c r="N151" s="4702"/>
      <c r="O151" s="4702"/>
      <c r="P151" s="4702"/>
      <c r="Q151" s="4702"/>
      <c r="R151" s="4702"/>
      <c r="S151" s="4702"/>
      <c r="T151" s="4702"/>
      <c r="U151" s="4702"/>
      <c r="V151" s="4702"/>
      <c r="W151" s="4702"/>
      <c r="X151" s="4702"/>
      <c r="Y151" s="4702"/>
      <c r="Z151" s="4702"/>
      <c r="AA151" s="4702"/>
      <c r="AB151" s="4702"/>
      <c r="AC151" s="4702"/>
      <c r="AD151" s="4702"/>
      <c r="AE151" s="4702"/>
      <c r="AF151" s="4703"/>
      <c r="AG151" s="4704"/>
      <c r="AH151" s="4705"/>
      <c r="AI151" s="4706"/>
      <c r="AJ151" s="2609"/>
      <c r="AK151" s="2609"/>
      <c r="AL151" s="2609"/>
    </row>
    <row r="152" spans="1:38" s="2610" customFormat="1" ht="21" hidden="1" customHeight="1">
      <c r="A152" s="4658"/>
      <c r="B152" s="4659"/>
      <c r="C152" s="4697"/>
      <c r="D152" s="4650"/>
      <c r="E152" s="4650"/>
      <c r="F152" s="4650"/>
      <c r="G152" s="4651"/>
      <c r="H152" s="2612"/>
      <c r="I152" s="2612"/>
      <c r="J152" s="2612"/>
      <c r="K152" s="1061" t="s">
        <v>1341</v>
      </c>
      <c r="L152" s="4677"/>
      <c r="M152" s="4677"/>
      <c r="N152" s="4677"/>
      <c r="O152" s="4677"/>
      <c r="P152" s="4677"/>
      <c r="Q152" s="4677"/>
      <c r="R152" s="4677"/>
      <c r="S152" s="4677"/>
      <c r="T152" s="4677"/>
      <c r="U152" s="4677"/>
      <c r="V152" s="4677"/>
      <c r="W152" s="4677"/>
      <c r="X152" s="4677"/>
      <c r="Y152" s="4677"/>
      <c r="Z152" s="4677"/>
      <c r="AA152" s="4677"/>
      <c r="AB152" s="4677"/>
      <c r="AC152" s="4677"/>
      <c r="AD152" s="4677"/>
      <c r="AE152" s="4677"/>
      <c r="AF152" s="4678"/>
      <c r="AG152" s="4679"/>
      <c r="AH152" s="4680"/>
      <c r="AI152" s="4681"/>
      <c r="AJ152" s="2609"/>
      <c r="AK152" s="2609"/>
      <c r="AL152" s="2609"/>
    </row>
    <row r="153" spans="1:38" s="2610" customFormat="1" ht="21" hidden="1" customHeight="1">
      <c r="A153" s="4658"/>
      <c r="B153" s="4659"/>
      <c r="C153" s="4691" t="str">
        <f ca="1">IF(様式5号シート="様式5基",IF(INDIRECT(様式5号シート&amp;"!$D$"&amp;機構処理!E42+42)="","",INDIRECT(様式5号シート&amp;"!$D$"&amp;機構処理!E42+42)),"")</f>
        <v/>
      </c>
      <c r="D153" s="4692"/>
      <c r="E153" s="4692"/>
      <c r="F153" s="4692"/>
      <c r="G153" s="4693"/>
      <c r="H153" s="2608"/>
      <c r="I153" s="2608"/>
      <c r="J153" s="2608"/>
      <c r="K153" s="1059" t="s">
        <v>942</v>
      </c>
      <c r="L153" s="4672"/>
      <c r="M153" s="4672"/>
      <c r="N153" s="4672"/>
      <c r="O153" s="4672"/>
      <c r="P153" s="4672"/>
      <c r="Q153" s="4672"/>
      <c r="R153" s="4672"/>
      <c r="S153" s="4672"/>
      <c r="T153" s="4672"/>
      <c r="U153" s="4672"/>
      <c r="V153" s="4672"/>
      <c r="W153" s="4672"/>
      <c r="X153" s="4672"/>
      <c r="Y153" s="4672"/>
      <c r="Z153" s="4672"/>
      <c r="AA153" s="4672"/>
      <c r="AB153" s="4672"/>
      <c r="AC153" s="4672"/>
      <c r="AD153" s="4672"/>
      <c r="AE153" s="4672"/>
      <c r="AF153" s="4673"/>
      <c r="AG153" s="4674"/>
      <c r="AH153" s="4675"/>
      <c r="AI153" s="4676"/>
      <c r="AJ153" s="2609">
        <v>21</v>
      </c>
      <c r="AK153" s="2609"/>
      <c r="AL153" s="2609"/>
    </row>
    <row r="154" spans="1:38" s="2610" customFormat="1" ht="21" hidden="1" customHeight="1">
      <c r="A154" s="4658"/>
      <c r="B154" s="4659"/>
      <c r="C154" s="4694"/>
      <c r="D154" s="4695"/>
      <c r="E154" s="4695"/>
      <c r="F154" s="4695"/>
      <c r="G154" s="4696"/>
      <c r="H154" s="2611"/>
      <c r="I154" s="2611"/>
      <c r="J154" s="2611"/>
      <c r="K154" s="1060" t="s">
        <v>537</v>
      </c>
      <c r="L154" s="4701"/>
      <c r="M154" s="4702"/>
      <c r="N154" s="4702"/>
      <c r="O154" s="4702"/>
      <c r="P154" s="4702"/>
      <c r="Q154" s="4702"/>
      <c r="R154" s="4702"/>
      <c r="S154" s="4702"/>
      <c r="T154" s="4702"/>
      <c r="U154" s="4702"/>
      <c r="V154" s="4702"/>
      <c r="W154" s="4702"/>
      <c r="X154" s="4702"/>
      <c r="Y154" s="4702"/>
      <c r="Z154" s="4702"/>
      <c r="AA154" s="4702"/>
      <c r="AB154" s="4702"/>
      <c r="AC154" s="4702"/>
      <c r="AD154" s="4702"/>
      <c r="AE154" s="4702"/>
      <c r="AF154" s="4703"/>
      <c r="AG154" s="4704"/>
      <c r="AH154" s="4705"/>
      <c r="AI154" s="4706"/>
      <c r="AJ154" s="2609"/>
      <c r="AK154" s="2609"/>
      <c r="AL154" s="2609"/>
    </row>
    <row r="155" spans="1:38" s="2610" customFormat="1" ht="21" hidden="1" customHeight="1">
      <c r="A155" s="4658"/>
      <c r="B155" s="4659"/>
      <c r="C155" s="4694"/>
      <c r="D155" s="4695"/>
      <c r="E155" s="4695"/>
      <c r="F155" s="4695"/>
      <c r="G155" s="4696"/>
      <c r="H155" s="2611"/>
      <c r="I155" s="2611"/>
      <c r="J155" s="2611"/>
      <c r="K155" s="1060" t="s">
        <v>1340</v>
      </c>
      <c r="L155" s="4701"/>
      <c r="M155" s="4702"/>
      <c r="N155" s="4702"/>
      <c r="O155" s="4702"/>
      <c r="P155" s="4702"/>
      <c r="Q155" s="4702"/>
      <c r="R155" s="4702"/>
      <c r="S155" s="4702"/>
      <c r="T155" s="4702"/>
      <c r="U155" s="4702"/>
      <c r="V155" s="4702"/>
      <c r="W155" s="4702"/>
      <c r="X155" s="4702"/>
      <c r="Y155" s="4702"/>
      <c r="Z155" s="4702"/>
      <c r="AA155" s="4702"/>
      <c r="AB155" s="4702"/>
      <c r="AC155" s="4702"/>
      <c r="AD155" s="4702"/>
      <c r="AE155" s="4702"/>
      <c r="AF155" s="4703"/>
      <c r="AG155" s="4704"/>
      <c r="AH155" s="4705"/>
      <c r="AI155" s="4706"/>
      <c r="AJ155" s="2609"/>
      <c r="AK155" s="2609"/>
      <c r="AL155" s="2609"/>
    </row>
    <row r="156" spans="1:38" s="2610" customFormat="1" ht="21" hidden="1" customHeight="1">
      <c r="A156" s="4658"/>
      <c r="B156" s="4659"/>
      <c r="C156" s="4697"/>
      <c r="D156" s="4650"/>
      <c r="E156" s="4650"/>
      <c r="F156" s="4650"/>
      <c r="G156" s="4651"/>
      <c r="H156" s="2612"/>
      <c r="I156" s="2612"/>
      <c r="J156" s="2612"/>
      <c r="K156" s="1061" t="s">
        <v>1341</v>
      </c>
      <c r="L156" s="4677"/>
      <c r="M156" s="4677"/>
      <c r="N156" s="4677"/>
      <c r="O156" s="4677"/>
      <c r="P156" s="4677"/>
      <c r="Q156" s="4677"/>
      <c r="R156" s="4677"/>
      <c r="S156" s="4677"/>
      <c r="T156" s="4677"/>
      <c r="U156" s="4677"/>
      <c r="V156" s="4677"/>
      <c r="W156" s="4677"/>
      <c r="X156" s="4677"/>
      <c r="Y156" s="4677"/>
      <c r="Z156" s="4677"/>
      <c r="AA156" s="4677"/>
      <c r="AB156" s="4677"/>
      <c r="AC156" s="4677"/>
      <c r="AD156" s="4677"/>
      <c r="AE156" s="4677"/>
      <c r="AF156" s="4678"/>
      <c r="AG156" s="4679"/>
      <c r="AH156" s="4680"/>
      <c r="AI156" s="4681"/>
      <c r="AJ156" s="2609"/>
      <c r="AK156" s="2609"/>
      <c r="AL156" s="2609"/>
    </row>
    <row r="157" spans="1:38" s="2610" customFormat="1" ht="21" hidden="1" customHeight="1">
      <c r="A157" s="4658"/>
      <c r="B157" s="4659"/>
      <c r="C157" s="4691" t="str">
        <f ca="1">IF(様式5号シート="様式5基",IF(INDIRECT(様式5号シート&amp;"!$D$"&amp;機構処理!E42+43)="","",INDIRECT(様式5号シート&amp;"!$D$"&amp;機構処理!E42+43)),"")</f>
        <v/>
      </c>
      <c r="D157" s="4692"/>
      <c r="E157" s="4692"/>
      <c r="F157" s="4692"/>
      <c r="G157" s="4693"/>
      <c r="H157" s="2608"/>
      <c r="I157" s="2608"/>
      <c r="J157" s="2608"/>
      <c r="K157" s="1059" t="s">
        <v>942</v>
      </c>
      <c r="L157" s="4672"/>
      <c r="M157" s="4672"/>
      <c r="N157" s="4672"/>
      <c r="O157" s="4672"/>
      <c r="P157" s="4672"/>
      <c r="Q157" s="4672"/>
      <c r="R157" s="4672"/>
      <c r="S157" s="4672"/>
      <c r="T157" s="4672"/>
      <c r="U157" s="4672"/>
      <c r="V157" s="4672"/>
      <c r="W157" s="4672"/>
      <c r="X157" s="4672"/>
      <c r="Y157" s="4672"/>
      <c r="Z157" s="4672"/>
      <c r="AA157" s="4672"/>
      <c r="AB157" s="4672"/>
      <c r="AC157" s="4672"/>
      <c r="AD157" s="4672"/>
      <c r="AE157" s="4672"/>
      <c r="AF157" s="4673"/>
      <c r="AG157" s="4674"/>
      <c r="AH157" s="4675"/>
      <c r="AI157" s="4676"/>
      <c r="AJ157" s="2609">
        <v>22</v>
      </c>
      <c r="AK157" s="2609"/>
      <c r="AL157" s="2609"/>
    </row>
    <row r="158" spans="1:38" s="2610" customFormat="1" ht="21" hidden="1" customHeight="1">
      <c r="A158" s="4658"/>
      <c r="B158" s="4659"/>
      <c r="C158" s="4694"/>
      <c r="D158" s="4695"/>
      <c r="E158" s="4695"/>
      <c r="F158" s="4695"/>
      <c r="G158" s="4696"/>
      <c r="H158" s="2611"/>
      <c r="I158" s="2611"/>
      <c r="J158" s="2611"/>
      <c r="K158" s="1060" t="s">
        <v>537</v>
      </c>
      <c r="L158" s="4701"/>
      <c r="M158" s="4702"/>
      <c r="N158" s="4702"/>
      <c r="O158" s="4702"/>
      <c r="P158" s="4702"/>
      <c r="Q158" s="4702"/>
      <c r="R158" s="4702"/>
      <c r="S158" s="4702"/>
      <c r="T158" s="4702"/>
      <c r="U158" s="4702"/>
      <c r="V158" s="4702"/>
      <c r="W158" s="4702"/>
      <c r="X158" s="4702"/>
      <c r="Y158" s="4702"/>
      <c r="Z158" s="4702"/>
      <c r="AA158" s="4702"/>
      <c r="AB158" s="4702"/>
      <c r="AC158" s="4702"/>
      <c r="AD158" s="4702"/>
      <c r="AE158" s="4702"/>
      <c r="AF158" s="4703"/>
      <c r="AG158" s="4704"/>
      <c r="AH158" s="4705"/>
      <c r="AI158" s="4706"/>
      <c r="AJ158" s="2609"/>
      <c r="AK158" s="2609"/>
      <c r="AL158" s="2609"/>
    </row>
    <row r="159" spans="1:38" s="2610" customFormat="1" ht="21" hidden="1" customHeight="1">
      <c r="A159" s="4658"/>
      <c r="B159" s="4659"/>
      <c r="C159" s="4694"/>
      <c r="D159" s="4695"/>
      <c r="E159" s="4695"/>
      <c r="F159" s="4695"/>
      <c r="G159" s="4696"/>
      <c r="H159" s="2611"/>
      <c r="I159" s="2611"/>
      <c r="J159" s="2611"/>
      <c r="K159" s="1060" t="s">
        <v>1340</v>
      </c>
      <c r="L159" s="4701"/>
      <c r="M159" s="4702"/>
      <c r="N159" s="4702"/>
      <c r="O159" s="4702"/>
      <c r="P159" s="4702"/>
      <c r="Q159" s="4702"/>
      <c r="R159" s="4702"/>
      <c r="S159" s="4702"/>
      <c r="T159" s="4702"/>
      <c r="U159" s="4702"/>
      <c r="V159" s="4702"/>
      <c r="W159" s="4702"/>
      <c r="X159" s="4702"/>
      <c r="Y159" s="4702"/>
      <c r="Z159" s="4702"/>
      <c r="AA159" s="4702"/>
      <c r="AB159" s="4702"/>
      <c r="AC159" s="4702"/>
      <c r="AD159" s="4702"/>
      <c r="AE159" s="4702"/>
      <c r="AF159" s="4703"/>
      <c r="AG159" s="4704"/>
      <c r="AH159" s="4705"/>
      <c r="AI159" s="4706"/>
      <c r="AJ159" s="2609"/>
      <c r="AK159" s="2609"/>
      <c r="AL159" s="2609"/>
    </row>
    <row r="160" spans="1:38" s="2610" customFormat="1" ht="21" hidden="1" customHeight="1">
      <c r="A160" s="4658"/>
      <c r="B160" s="4659"/>
      <c r="C160" s="4697"/>
      <c r="D160" s="4650"/>
      <c r="E160" s="4650"/>
      <c r="F160" s="4650"/>
      <c r="G160" s="4651"/>
      <c r="H160" s="2612"/>
      <c r="I160" s="2612"/>
      <c r="J160" s="2612"/>
      <c r="K160" s="1061" t="s">
        <v>1341</v>
      </c>
      <c r="L160" s="4677"/>
      <c r="M160" s="4677"/>
      <c r="N160" s="4677"/>
      <c r="O160" s="4677"/>
      <c r="P160" s="4677"/>
      <c r="Q160" s="4677"/>
      <c r="R160" s="4677"/>
      <c r="S160" s="4677"/>
      <c r="T160" s="4677"/>
      <c r="U160" s="4677"/>
      <c r="V160" s="4677"/>
      <c r="W160" s="4677"/>
      <c r="X160" s="4677"/>
      <c r="Y160" s="4677"/>
      <c r="Z160" s="4677"/>
      <c r="AA160" s="4677"/>
      <c r="AB160" s="4677"/>
      <c r="AC160" s="4677"/>
      <c r="AD160" s="4677"/>
      <c r="AE160" s="4677"/>
      <c r="AF160" s="4678"/>
      <c r="AG160" s="4679"/>
      <c r="AH160" s="4680"/>
      <c r="AI160" s="4681"/>
      <c r="AJ160" s="2609"/>
      <c r="AK160" s="2609"/>
      <c r="AL160" s="2609"/>
    </row>
    <row r="161" spans="1:38" s="2610" customFormat="1" ht="21" hidden="1" customHeight="1">
      <c r="A161" s="4658"/>
      <c r="B161" s="4659"/>
      <c r="C161" s="4691" t="str">
        <f ca="1">IF(様式5号シート="様式5基",IF(INDIRECT(様式5号シート&amp;"!$D$"&amp;機構処理!E42+44)="","",INDIRECT(様式5号シート&amp;"!$D$"&amp;機構処理!E42+44)),"")</f>
        <v/>
      </c>
      <c r="D161" s="4692"/>
      <c r="E161" s="4692"/>
      <c r="F161" s="4692"/>
      <c r="G161" s="4693"/>
      <c r="H161" s="2608"/>
      <c r="I161" s="2608"/>
      <c r="J161" s="2608"/>
      <c r="K161" s="1059" t="s">
        <v>942</v>
      </c>
      <c r="L161" s="4672"/>
      <c r="M161" s="4672"/>
      <c r="N161" s="4672"/>
      <c r="O161" s="4672"/>
      <c r="P161" s="4672"/>
      <c r="Q161" s="4672"/>
      <c r="R161" s="4672"/>
      <c r="S161" s="4672"/>
      <c r="T161" s="4672"/>
      <c r="U161" s="4672"/>
      <c r="V161" s="4672"/>
      <c r="W161" s="4672"/>
      <c r="X161" s="4672"/>
      <c r="Y161" s="4672"/>
      <c r="Z161" s="4672"/>
      <c r="AA161" s="4672"/>
      <c r="AB161" s="4672"/>
      <c r="AC161" s="4672"/>
      <c r="AD161" s="4672"/>
      <c r="AE161" s="4672"/>
      <c r="AF161" s="4673"/>
      <c r="AG161" s="4674"/>
      <c r="AH161" s="4675"/>
      <c r="AI161" s="4676"/>
      <c r="AJ161" s="2609">
        <v>23</v>
      </c>
      <c r="AK161" s="2609"/>
      <c r="AL161" s="2609"/>
    </row>
    <row r="162" spans="1:38" s="2610" customFormat="1" ht="21" hidden="1" customHeight="1">
      <c r="A162" s="4658"/>
      <c r="B162" s="4659"/>
      <c r="C162" s="4694"/>
      <c r="D162" s="4695"/>
      <c r="E162" s="4695"/>
      <c r="F162" s="4695"/>
      <c r="G162" s="4696"/>
      <c r="H162" s="2611"/>
      <c r="I162" s="2611"/>
      <c r="J162" s="2611"/>
      <c r="K162" s="1060" t="s">
        <v>537</v>
      </c>
      <c r="L162" s="4701"/>
      <c r="M162" s="4702"/>
      <c r="N162" s="4702"/>
      <c r="O162" s="4702"/>
      <c r="P162" s="4702"/>
      <c r="Q162" s="4702"/>
      <c r="R162" s="4702"/>
      <c r="S162" s="4702"/>
      <c r="T162" s="4702"/>
      <c r="U162" s="4702"/>
      <c r="V162" s="4702"/>
      <c r="W162" s="4702"/>
      <c r="X162" s="4702"/>
      <c r="Y162" s="4702"/>
      <c r="Z162" s="4702"/>
      <c r="AA162" s="4702"/>
      <c r="AB162" s="4702"/>
      <c r="AC162" s="4702"/>
      <c r="AD162" s="4702"/>
      <c r="AE162" s="4702"/>
      <c r="AF162" s="4703"/>
      <c r="AG162" s="4704"/>
      <c r="AH162" s="4705"/>
      <c r="AI162" s="4706"/>
      <c r="AJ162" s="2609"/>
      <c r="AK162" s="2609"/>
      <c r="AL162" s="2609"/>
    </row>
    <row r="163" spans="1:38" s="2610" customFormat="1" ht="21" hidden="1" customHeight="1">
      <c r="A163" s="4658"/>
      <c r="B163" s="4659"/>
      <c r="C163" s="4694"/>
      <c r="D163" s="4695"/>
      <c r="E163" s="4695"/>
      <c r="F163" s="4695"/>
      <c r="G163" s="4696"/>
      <c r="H163" s="2611"/>
      <c r="I163" s="2611"/>
      <c r="J163" s="2611"/>
      <c r="K163" s="1060" t="s">
        <v>1340</v>
      </c>
      <c r="L163" s="4701"/>
      <c r="M163" s="4702"/>
      <c r="N163" s="4702"/>
      <c r="O163" s="4702"/>
      <c r="P163" s="4702"/>
      <c r="Q163" s="4702"/>
      <c r="R163" s="4702"/>
      <c r="S163" s="4702"/>
      <c r="T163" s="4702"/>
      <c r="U163" s="4702"/>
      <c r="V163" s="4702"/>
      <c r="W163" s="4702"/>
      <c r="X163" s="4702"/>
      <c r="Y163" s="4702"/>
      <c r="Z163" s="4702"/>
      <c r="AA163" s="4702"/>
      <c r="AB163" s="4702"/>
      <c r="AC163" s="4702"/>
      <c r="AD163" s="4702"/>
      <c r="AE163" s="4702"/>
      <c r="AF163" s="4703"/>
      <c r="AG163" s="4704"/>
      <c r="AH163" s="4705"/>
      <c r="AI163" s="4706"/>
      <c r="AJ163" s="2609"/>
      <c r="AK163" s="2609"/>
      <c r="AL163" s="2609"/>
    </row>
    <row r="164" spans="1:38" s="2610" customFormat="1" ht="21" hidden="1" customHeight="1">
      <c r="A164" s="4658"/>
      <c r="B164" s="4659"/>
      <c r="C164" s="4697"/>
      <c r="D164" s="4650"/>
      <c r="E164" s="4650"/>
      <c r="F164" s="4650"/>
      <c r="G164" s="4651"/>
      <c r="H164" s="2612"/>
      <c r="I164" s="2612"/>
      <c r="J164" s="2612"/>
      <c r="K164" s="1061" t="s">
        <v>1341</v>
      </c>
      <c r="L164" s="4677"/>
      <c r="M164" s="4677"/>
      <c r="N164" s="4677"/>
      <c r="O164" s="4677"/>
      <c r="P164" s="4677"/>
      <c r="Q164" s="4677"/>
      <c r="R164" s="4677"/>
      <c r="S164" s="4677"/>
      <c r="T164" s="4677"/>
      <c r="U164" s="4677"/>
      <c r="V164" s="4677"/>
      <c r="W164" s="4677"/>
      <c r="X164" s="4677"/>
      <c r="Y164" s="4677"/>
      <c r="Z164" s="4677"/>
      <c r="AA164" s="4677"/>
      <c r="AB164" s="4677"/>
      <c r="AC164" s="4677"/>
      <c r="AD164" s="4677"/>
      <c r="AE164" s="4677"/>
      <c r="AF164" s="4678"/>
      <c r="AG164" s="4679"/>
      <c r="AH164" s="4680"/>
      <c r="AI164" s="4681"/>
      <c r="AJ164" s="2609"/>
      <c r="AK164" s="2609"/>
      <c r="AL164" s="2609"/>
    </row>
    <row r="165" spans="1:38" s="2610" customFormat="1" ht="21" hidden="1" customHeight="1">
      <c r="A165" s="4658"/>
      <c r="B165" s="4659"/>
      <c r="C165" s="4691" t="str">
        <f ca="1">IF(様式5号シート="様式5基",IF(INDIRECT(様式5号シート&amp;"!$D$"&amp;機構処理!E42+45)="","",INDIRECT(様式5号シート&amp;"!$D$"&amp;機構処理!E42+45)),"")</f>
        <v/>
      </c>
      <c r="D165" s="4692"/>
      <c r="E165" s="4692"/>
      <c r="F165" s="4692"/>
      <c r="G165" s="4693"/>
      <c r="H165" s="2608"/>
      <c r="I165" s="2608"/>
      <c r="J165" s="2608"/>
      <c r="K165" s="1059" t="s">
        <v>942</v>
      </c>
      <c r="L165" s="4672"/>
      <c r="M165" s="4672"/>
      <c r="N165" s="4672"/>
      <c r="O165" s="4672"/>
      <c r="P165" s="4672"/>
      <c r="Q165" s="4672"/>
      <c r="R165" s="4672"/>
      <c r="S165" s="4672"/>
      <c r="T165" s="4672"/>
      <c r="U165" s="4672"/>
      <c r="V165" s="4672"/>
      <c r="W165" s="4672"/>
      <c r="X165" s="4672"/>
      <c r="Y165" s="4672"/>
      <c r="Z165" s="4672"/>
      <c r="AA165" s="4672"/>
      <c r="AB165" s="4672"/>
      <c r="AC165" s="4672"/>
      <c r="AD165" s="4672"/>
      <c r="AE165" s="4672"/>
      <c r="AF165" s="4673"/>
      <c r="AG165" s="4674"/>
      <c r="AH165" s="4675"/>
      <c r="AI165" s="4676"/>
      <c r="AJ165" s="2609">
        <v>24</v>
      </c>
      <c r="AK165" s="2609"/>
      <c r="AL165" s="2609"/>
    </row>
    <row r="166" spans="1:38" s="2610" customFormat="1" ht="21" hidden="1" customHeight="1">
      <c r="A166" s="4658"/>
      <c r="B166" s="4659"/>
      <c r="C166" s="4694"/>
      <c r="D166" s="4695"/>
      <c r="E166" s="4695"/>
      <c r="F166" s="4695"/>
      <c r="G166" s="4696"/>
      <c r="H166" s="2611"/>
      <c r="I166" s="2611"/>
      <c r="J166" s="2611"/>
      <c r="K166" s="1060" t="s">
        <v>537</v>
      </c>
      <c r="L166" s="4701"/>
      <c r="M166" s="4702"/>
      <c r="N166" s="4702"/>
      <c r="O166" s="4702"/>
      <c r="P166" s="4702"/>
      <c r="Q166" s="4702"/>
      <c r="R166" s="4702"/>
      <c r="S166" s="4702"/>
      <c r="T166" s="4702"/>
      <c r="U166" s="4702"/>
      <c r="V166" s="4702"/>
      <c r="W166" s="4702"/>
      <c r="X166" s="4702"/>
      <c r="Y166" s="4702"/>
      <c r="Z166" s="4702"/>
      <c r="AA166" s="4702"/>
      <c r="AB166" s="4702"/>
      <c r="AC166" s="4702"/>
      <c r="AD166" s="4702"/>
      <c r="AE166" s="4702"/>
      <c r="AF166" s="4703"/>
      <c r="AG166" s="4704"/>
      <c r="AH166" s="4705"/>
      <c r="AI166" s="4706"/>
      <c r="AJ166" s="2609"/>
      <c r="AK166" s="2609"/>
      <c r="AL166" s="2609"/>
    </row>
    <row r="167" spans="1:38" s="2610" customFormat="1" ht="21" hidden="1" customHeight="1">
      <c r="A167" s="4658"/>
      <c r="B167" s="4659"/>
      <c r="C167" s="4694"/>
      <c r="D167" s="4695"/>
      <c r="E167" s="4695"/>
      <c r="F167" s="4695"/>
      <c r="G167" s="4696"/>
      <c r="H167" s="2611"/>
      <c r="I167" s="2611"/>
      <c r="J167" s="2611"/>
      <c r="K167" s="1060" t="s">
        <v>1340</v>
      </c>
      <c r="L167" s="4701"/>
      <c r="M167" s="4702"/>
      <c r="N167" s="4702"/>
      <c r="O167" s="4702"/>
      <c r="P167" s="4702"/>
      <c r="Q167" s="4702"/>
      <c r="R167" s="4702"/>
      <c r="S167" s="4702"/>
      <c r="T167" s="4702"/>
      <c r="U167" s="4702"/>
      <c r="V167" s="4702"/>
      <c r="W167" s="4702"/>
      <c r="X167" s="4702"/>
      <c r="Y167" s="4702"/>
      <c r="Z167" s="4702"/>
      <c r="AA167" s="4702"/>
      <c r="AB167" s="4702"/>
      <c r="AC167" s="4702"/>
      <c r="AD167" s="4702"/>
      <c r="AE167" s="4702"/>
      <c r="AF167" s="4703"/>
      <c r="AG167" s="4704"/>
      <c r="AH167" s="4705"/>
      <c r="AI167" s="4706"/>
      <c r="AJ167" s="2609"/>
      <c r="AK167" s="2609"/>
      <c r="AL167" s="2609"/>
    </row>
    <row r="168" spans="1:38" s="2610" customFormat="1" ht="21" hidden="1" customHeight="1">
      <c r="A168" s="4658"/>
      <c r="B168" s="4659"/>
      <c r="C168" s="4697"/>
      <c r="D168" s="4650"/>
      <c r="E168" s="4650"/>
      <c r="F168" s="4650"/>
      <c r="G168" s="4651"/>
      <c r="H168" s="2612"/>
      <c r="I168" s="2612"/>
      <c r="J168" s="2612"/>
      <c r="K168" s="1061" t="s">
        <v>1341</v>
      </c>
      <c r="L168" s="4677"/>
      <c r="M168" s="4677"/>
      <c r="N168" s="4677"/>
      <c r="O168" s="4677"/>
      <c r="P168" s="4677"/>
      <c r="Q168" s="4677"/>
      <c r="R168" s="4677"/>
      <c r="S168" s="4677"/>
      <c r="T168" s="4677"/>
      <c r="U168" s="4677"/>
      <c r="V168" s="4677"/>
      <c r="W168" s="4677"/>
      <c r="X168" s="4677"/>
      <c r="Y168" s="4677"/>
      <c r="Z168" s="4677"/>
      <c r="AA168" s="4677"/>
      <c r="AB168" s="4677"/>
      <c r="AC168" s="4677"/>
      <c r="AD168" s="4677"/>
      <c r="AE168" s="4677"/>
      <c r="AF168" s="4678"/>
      <c r="AG168" s="4679"/>
      <c r="AH168" s="4680"/>
      <c r="AI168" s="4681"/>
      <c r="AJ168" s="2609"/>
      <c r="AK168" s="2609"/>
      <c r="AL168" s="2609"/>
    </row>
    <row r="169" spans="1:38" s="2610" customFormat="1" ht="21" hidden="1" customHeight="1">
      <c r="A169" s="4658"/>
      <c r="B169" s="4659"/>
      <c r="C169" s="4691" t="str">
        <f ca="1">IF(様式5号シート="様式5基",IF(INDIRECT(様式5号シート&amp;"!$D$"&amp;機構処理!E42+46)="","",INDIRECT(様式5号シート&amp;"!$D$"&amp;機構処理!E42+46)),"")</f>
        <v/>
      </c>
      <c r="D169" s="4692"/>
      <c r="E169" s="4692"/>
      <c r="F169" s="4692"/>
      <c r="G169" s="4693"/>
      <c r="H169" s="2608"/>
      <c r="I169" s="2608"/>
      <c r="J169" s="2608"/>
      <c r="K169" s="1059" t="s">
        <v>942</v>
      </c>
      <c r="L169" s="4672"/>
      <c r="M169" s="4672"/>
      <c r="N169" s="4672"/>
      <c r="O169" s="4672"/>
      <c r="P169" s="4672"/>
      <c r="Q169" s="4672"/>
      <c r="R169" s="4672"/>
      <c r="S169" s="4672"/>
      <c r="T169" s="4672"/>
      <c r="U169" s="4672"/>
      <c r="V169" s="4672"/>
      <c r="W169" s="4672"/>
      <c r="X169" s="4672"/>
      <c r="Y169" s="4672"/>
      <c r="Z169" s="4672"/>
      <c r="AA169" s="4672"/>
      <c r="AB169" s="4672"/>
      <c r="AC169" s="4672"/>
      <c r="AD169" s="4672"/>
      <c r="AE169" s="4672"/>
      <c r="AF169" s="4673"/>
      <c r="AG169" s="4674"/>
      <c r="AH169" s="4675"/>
      <c r="AI169" s="4676"/>
      <c r="AJ169" s="2609">
        <v>25</v>
      </c>
      <c r="AK169" s="2609"/>
      <c r="AL169" s="2609"/>
    </row>
    <row r="170" spans="1:38" s="2610" customFormat="1" ht="21" hidden="1" customHeight="1">
      <c r="A170" s="4658"/>
      <c r="B170" s="4659"/>
      <c r="C170" s="4694"/>
      <c r="D170" s="4695"/>
      <c r="E170" s="4695"/>
      <c r="F170" s="4695"/>
      <c r="G170" s="4696"/>
      <c r="H170" s="2611"/>
      <c r="I170" s="2611"/>
      <c r="J170" s="2611"/>
      <c r="K170" s="1060" t="s">
        <v>537</v>
      </c>
      <c r="L170" s="4701"/>
      <c r="M170" s="4702"/>
      <c r="N170" s="4702"/>
      <c r="O170" s="4702"/>
      <c r="P170" s="4702"/>
      <c r="Q170" s="4702"/>
      <c r="R170" s="4702"/>
      <c r="S170" s="4702"/>
      <c r="T170" s="4702"/>
      <c r="U170" s="4702"/>
      <c r="V170" s="4702"/>
      <c r="W170" s="4702"/>
      <c r="X170" s="4702"/>
      <c r="Y170" s="4702"/>
      <c r="Z170" s="4702"/>
      <c r="AA170" s="4702"/>
      <c r="AB170" s="4702"/>
      <c r="AC170" s="4702"/>
      <c r="AD170" s="4702"/>
      <c r="AE170" s="4702"/>
      <c r="AF170" s="4703"/>
      <c r="AG170" s="4704"/>
      <c r="AH170" s="4705"/>
      <c r="AI170" s="4706"/>
      <c r="AJ170" s="2609"/>
      <c r="AK170" s="2609"/>
      <c r="AL170" s="2609"/>
    </row>
    <row r="171" spans="1:38" s="2610" customFormat="1" ht="21" hidden="1" customHeight="1">
      <c r="A171" s="4658"/>
      <c r="B171" s="4659"/>
      <c r="C171" s="4694"/>
      <c r="D171" s="4695"/>
      <c r="E171" s="4695"/>
      <c r="F171" s="4695"/>
      <c r="G171" s="4696"/>
      <c r="H171" s="2611"/>
      <c r="I171" s="2611"/>
      <c r="J171" s="2611"/>
      <c r="K171" s="1060" t="s">
        <v>1340</v>
      </c>
      <c r="L171" s="4701"/>
      <c r="M171" s="4702"/>
      <c r="N171" s="4702"/>
      <c r="O171" s="4702"/>
      <c r="P171" s="4702"/>
      <c r="Q171" s="4702"/>
      <c r="R171" s="4702"/>
      <c r="S171" s="4702"/>
      <c r="T171" s="4702"/>
      <c r="U171" s="4702"/>
      <c r="V171" s="4702"/>
      <c r="W171" s="4702"/>
      <c r="X171" s="4702"/>
      <c r="Y171" s="4702"/>
      <c r="Z171" s="4702"/>
      <c r="AA171" s="4702"/>
      <c r="AB171" s="4702"/>
      <c r="AC171" s="4702"/>
      <c r="AD171" s="4702"/>
      <c r="AE171" s="4702"/>
      <c r="AF171" s="4703"/>
      <c r="AG171" s="4704"/>
      <c r="AH171" s="4705"/>
      <c r="AI171" s="4706"/>
      <c r="AJ171" s="2609"/>
      <c r="AK171" s="2609"/>
      <c r="AL171" s="2609"/>
    </row>
    <row r="172" spans="1:38" s="2610" customFormat="1" ht="21" hidden="1" customHeight="1">
      <c r="A172" s="4658"/>
      <c r="B172" s="4659"/>
      <c r="C172" s="4697"/>
      <c r="D172" s="4650"/>
      <c r="E172" s="4650"/>
      <c r="F172" s="4650"/>
      <c r="G172" s="4651"/>
      <c r="H172" s="2612"/>
      <c r="I172" s="2612"/>
      <c r="J172" s="2612"/>
      <c r="K172" s="1061" t="s">
        <v>1341</v>
      </c>
      <c r="L172" s="4677"/>
      <c r="M172" s="4677"/>
      <c r="N172" s="4677"/>
      <c r="O172" s="4677"/>
      <c r="P172" s="4677"/>
      <c r="Q172" s="4677"/>
      <c r="R172" s="4677"/>
      <c r="S172" s="4677"/>
      <c r="T172" s="4677"/>
      <c r="U172" s="4677"/>
      <c r="V172" s="4677"/>
      <c r="W172" s="4677"/>
      <c r="X172" s="4677"/>
      <c r="Y172" s="4677"/>
      <c r="Z172" s="4677"/>
      <c r="AA172" s="4677"/>
      <c r="AB172" s="4677"/>
      <c r="AC172" s="4677"/>
      <c r="AD172" s="4677"/>
      <c r="AE172" s="4677"/>
      <c r="AF172" s="4678"/>
      <c r="AG172" s="4679"/>
      <c r="AH172" s="4680"/>
      <c r="AI172" s="4681"/>
      <c r="AJ172" s="2609"/>
      <c r="AK172" s="2609"/>
      <c r="AL172" s="2609"/>
    </row>
    <row r="173" spans="1:38" s="2610" customFormat="1" ht="21" hidden="1" customHeight="1">
      <c r="A173" s="4658"/>
      <c r="B173" s="4659"/>
      <c r="C173" s="4691" t="str">
        <f ca="1">IF(様式5号シート="様式5基",IF(INDIRECT(様式5号シート&amp;"!$D$"&amp;機構処理!E42+47)="","",INDIRECT(様式5号シート&amp;"!$D$"&amp;機構処理!E42+47)),"")</f>
        <v/>
      </c>
      <c r="D173" s="4692"/>
      <c r="E173" s="4692"/>
      <c r="F173" s="4692"/>
      <c r="G173" s="4693"/>
      <c r="H173" s="2608"/>
      <c r="I173" s="2608"/>
      <c r="J173" s="2608"/>
      <c r="K173" s="1059" t="s">
        <v>942</v>
      </c>
      <c r="L173" s="4672"/>
      <c r="M173" s="4672"/>
      <c r="N173" s="4672"/>
      <c r="O173" s="4672"/>
      <c r="P173" s="4672"/>
      <c r="Q173" s="4672"/>
      <c r="R173" s="4672"/>
      <c r="S173" s="4672"/>
      <c r="T173" s="4672"/>
      <c r="U173" s="4672"/>
      <c r="V173" s="4672"/>
      <c r="W173" s="4672"/>
      <c r="X173" s="4672"/>
      <c r="Y173" s="4672"/>
      <c r="Z173" s="4672"/>
      <c r="AA173" s="4672"/>
      <c r="AB173" s="4672"/>
      <c r="AC173" s="4672"/>
      <c r="AD173" s="4672"/>
      <c r="AE173" s="4672"/>
      <c r="AF173" s="4673"/>
      <c r="AG173" s="4674"/>
      <c r="AH173" s="4675"/>
      <c r="AI173" s="4676"/>
      <c r="AJ173" s="2609">
        <v>26</v>
      </c>
      <c r="AK173" s="2609"/>
      <c r="AL173" s="2609"/>
    </row>
    <row r="174" spans="1:38" s="2610" customFormat="1" ht="21" hidden="1" customHeight="1">
      <c r="A174" s="4658"/>
      <c r="B174" s="4659"/>
      <c r="C174" s="4694"/>
      <c r="D174" s="4695"/>
      <c r="E174" s="4695"/>
      <c r="F174" s="4695"/>
      <c r="G174" s="4696"/>
      <c r="H174" s="2611"/>
      <c r="I174" s="2611"/>
      <c r="J174" s="2611"/>
      <c r="K174" s="1060" t="s">
        <v>537</v>
      </c>
      <c r="L174" s="4701"/>
      <c r="M174" s="4702"/>
      <c r="N174" s="4702"/>
      <c r="O174" s="4702"/>
      <c r="P174" s="4702"/>
      <c r="Q174" s="4702"/>
      <c r="R174" s="4702"/>
      <c r="S174" s="4702"/>
      <c r="T174" s="4702"/>
      <c r="U174" s="4702"/>
      <c r="V174" s="4702"/>
      <c r="W174" s="4702"/>
      <c r="X174" s="4702"/>
      <c r="Y174" s="4702"/>
      <c r="Z174" s="4702"/>
      <c r="AA174" s="4702"/>
      <c r="AB174" s="4702"/>
      <c r="AC174" s="4702"/>
      <c r="AD174" s="4702"/>
      <c r="AE174" s="4702"/>
      <c r="AF174" s="4703"/>
      <c r="AG174" s="4704"/>
      <c r="AH174" s="4705"/>
      <c r="AI174" s="4706"/>
      <c r="AJ174" s="2609"/>
      <c r="AK174" s="2609"/>
      <c r="AL174" s="2609"/>
    </row>
    <row r="175" spans="1:38" s="2610" customFormat="1" ht="21" hidden="1" customHeight="1">
      <c r="A175" s="4658"/>
      <c r="B175" s="4659"/>
      <c r="C175" s="4694"/>
      <c r="D175" s="4695"/>
      <c r="E175" s="4695"/>
      <c r="F175" s="4695"/>
      <c r="G175" s="4696"/>
      <c r="H175" s="2611"/>
      <c r="I175" s="2611"/>
      <c r="J175" s="2611"/>
      <c r="K175" s="1060" t="s">
        <v>1340</v>
      </c>
      <c r="L175" s="4701"/>
      <c r="M175" s="4702"/>
      <c r="N175" s="4702"/>
      <c r="O175" s="4702"/>
      <c r="P175" s="4702"/>
      <c r="Q175" s="4702"/>
      <c r="R175" s="4702"/>
      <c r="S175" s="4702"/>
      <c r="T175" s="4702"/>
      <c r="U175" s="4702"/>
      <c r="V175" s="4702"/>
      <c r="W175" s="4702"/>
      <c r="X175" s="4702"/>
      <c r="Y175" s="4702"/>
      <c r="Z175" s="4702"/>
      <c r="AA175" s="4702"/>
      <c r="AB175" s="4702"/>
      <c r="AC175" s="4702"/>
      <c r="AD175" s="4702"/>
      <c r="AE175" s="4702"/>
      <c r="AF175" s="4703"/>
      <c r="AG175" s="4704"/>
      <c r="AH175" s="4705"/>
      <c r="AI175" s="4706"/>
      <c r="AJ175" s="2609"/>
      <c r="AK175" s="2609"/>
      <c r="AL175" s="2609"/>
    </row>
    <row r="176" spans="1:38" s="2610" customFormat="1" ht="21" hidden="1" customHeight="1">
      <c r="A176" s="4658"/>
      <c r="B176" s="4659"/>
      <c r="C176" s="4697"/>
      <c r="D176" s="4650"/>
      <c r="E176" s="4650"/>
      <c r="F176" s="4650"/>
      <c r="G176" s="4651"/>
      <c r="H176" s="2612"/>
      <c r="I176" s="2612"/>
      <c r="J176" s="2612"/>
      <c r="K176" s="1061" t="s">
        <v>1341</v>
      </c>
      <c r="L176" s="4677"/>
      <c r="M176" s="4677"/>
      <c r="N176" s="4677"/>
      <c r="O176" s="4677"/>
      <c r="P176" s="4677"/>
      <c r="Q176" s="4677"/>
      <c r="R176" s="4677"/>
      <c r="S176" s="4677"/>
      <c r="T176" s="4677"/>
      <c r="U176" s="4677"/>
      <c r="V176" s="4677"/>
      <c r="W176" s="4677"/>
      <c r="X176" s="4677"/>
      <c r="Y176" s="4677"/>
      <c r="Z176" s="4677"/>
      <c r="AA176" s="4677"/>
      <c r="AB176" s="4677"/>
      <c r="AC176" s="4677"/>
      <c r="AD176" s="4677"/>
      <c r="AE176" s="4677"/>
      <c r="AF176" s="4678"/>
      <c r="AG176" s="4679"/>
      <c r="AH176" s="4680"/>
      <c r="AI176" s="4681"/>
      <c r="AJ176" s="2609"/>
      <c r="AK176" s="2609"/>
      <c r="AL176" s="2609"/>
    </row>
    <row r="177" spans="1:38" s="2610" customFormat="1" ht="21" hidden="1" customHeight="1">
      <c r="A177" s="4658"/>
      <c r="B177" s="4659"/>
      <c r="C177" s="4691" t="str">
        <f ca="1">IF(様式5号シート="様式5基",IF(INDIRECT(様式5号シート&amp;"!$D$"&amp;機構処理!E42+48)="","",INDIRECT(様式5号シート&amp;"!$D$"&amp;機構処理!E42+48)),"")</f>
        <v/>
      </c>
      <c r="D177" s="4692"/>
      <c r="E177" s="4692"/>
      <c r="F177" s="4692"/>
      <c r="G177" s="4693"/>
      <c r="H177" s="2608"/>
      <c r="I177" s="2608"/>
      <c r="J177" s="2608"/>
      <c r="K177" s="1059" t="s">
        <v>942</v>
      </c>
      <c r="L177" s="4672"/>
      <c r="M177" s="4672"/>
      <c r="N177" s="4672"/>
      <c r="O177" s="4672"/>
      <c r="P177" s="4672"/>
      <c r="Q177" s="4672"/>
      <c r="R177" s="4672"/>
      <c r="S177" s="4672"/>
      <c r="T177" s="4672"/>
      <c r="U177" s="4672"/>
      <c r="V177" s="4672"/>
      <c r="W177" s="4672"/>
      <c r="X177" s="4672"/>
      <c r="Y177" s="4672"/>
      <c r="Z177" s="4672"/>
      <c r="AA177" s="4672"/>
      <c r="AB177" s="4672"/>
      <c r="AC177" s="4672"/>
      <c r="AD177" s="4672"/>
      <c r="AE177" s="4672"/>
      <c r="AF177" s="4673"/>
      <c r="AG177" s="4674"/>
      <c r="AH177" s="4675"/>
      <c r="AI177" s="4676"/>
      <c r="AJ177" s="2609">
        <v>27</v>
      </c>
      <c r="AK177" s="2609"/>
      <c r="AL177" s="2609"/>
    </row>
    <row r="178" spans="1:38" s="2610" customFormat="1" ht="21" hidden="1" customHeight="1">
      <c r="A178" s="4658"/>
      <c r="B178" s="4659"/>
      <c r="C178" s="4694"/>
      <c r="D178" s="4695"/>
      <c r="E178" s="4695"/>
      <c r="F178" s="4695"/>
      <c r="G178" s="4696"/>
      <c r="H178" s="2611"/>
      <c r="I178" s="2611"/>
      <c r="J178" s="2611"/>
      <c r="K178" s="1060" t="s">
        <v>537</v>
      </c>
      <c r="L178" s="4701"/>
      <c r="M178" s="4702"/>
      <c r="N178" s="4702"/>
      <c r="O178" s="4702"/>
      <c r="P178" s="4702"/>
      <c r="Q178" s="4702"/>
      <c r="R178" s="4702"/>
      <c r="S178" s="4702"/>
      <c r="T178" s="4702"/>
      <c r="U178" s="4702"/>
      <c r="V178" s="4702"/>
      <c r="W178" s="4702"/>
      <c r="X178" s="4702"/>
      <c r="Y178" s="4702"/>
      <c r="Z178" s="4702"/>
      <c r="AA178" s="4702"/>
      <c r="AB178" s="4702"/>
      <c r="AC178" s="4702"/>
      <c r="AD178" s="4702"/>
      <c r="AE178" s="4702"/>
      <c r="AF178" s="4703"/>
      <c r="AG178" s="4704"/>
      <c r="AH178" s="4705"/>
      <c r="AI178" s="4706"/>
      <c r="AJ178" s="2609"/>
      <c r="AK178" s="2609"/>
      <c r="AL178" s="2609"/>
    </row>
    <row r="179" spans="1:38" s="2610" customFormat="1" ht="21" hidden="1" customHeight="1">
      <c r="A179" s="4658"/>
      <c r="B179" s="4659"/>
      <c r="C179" s="4694"/>
      <c r="D179" s="4695"/>
      <c r="E179" s="4695"/>
      <c r="F179" s="4695"/>
      <c r="G179" s="4696"/>
      <c r="H179" s="2611"/>
      <c r="I179" s="2611"/>
      <c r="J179" s="2611"/>
      <c r="K179" s="1060" t="s">
        <v>1340</v>
      </c>
      <c r="L179" s="4701"/>
      <c r="M179" s="4702"/>
      <c r="N179" s="4702"/>
      <c r="O179" s="4702"/>
      <c r="P179" s="4702"/>
      <c r="Q179" s="4702"/>
      <c r="R179" s="4702"/>
      <c r="S179" s="4702"/>
      <c r="T179" s="4702"/>
      <c r="U179" s="4702"/>
      <c r="V179" s="4702"/>
      <c r="W179" s="4702"/>
      <c r="X179" s="4702"/>
      <c r="Y179" s="4702"/>
      <c r="Z179" s="4702"/>
      <c r="AA179" s="4702"/>
      <c r="AB179" s="4702"/>
      <c r="AC179" s="4702"/>
      <c r="AD179" s="4702"/>
      <c r="AE179" s="4702"/>
      <c r="AF179" s="4703"/>
      <c r="AG179" s="4704"/>
      <c r="AH179" s="4705"/>
      <c r="AI179" s="4706"/>
      <c r="AJ179" s="2609"/>
      <c r="AK179" s="2609"/>
      <c r="AL179" s="2609"/>
    </row>
    <row r="180" spans="1:38" s="2610" customFormat="1" ht="21" hidden="1" customHeight="1">
      <c r="A180" s="4658"/>
      <c r="B180" s="4659"/>
      <c r="C180" s="4697"/>
      <c r="D180" s="4650"/>
      <c r="E180" s="4650"/>
      <c r="F180" s="4650"/>
      <c r="G180" s="4651"/>
      <c r="H180" s="2612"/>
      <c r="I180" s="2612"/>
      <c r="J180" s="2612"/>
      <c r="K180" s="1061" t="s">
        <v>1341</v>
      </c>
      <c r="L180" s="4677"/>
      <c r="M180" s="4677"/>
      <c r="N180" s="4677"/>
      <c r="O180" s="4677"/>
      <c r="P180" s="4677"/>
      <c r="Q180" s="4677"/>
      <c r="R180" s="4677"/>
      <c r="S180" s="4677"/>
      <c r="T180" s="4677"/>
      <c r="U180" s="4677"/>
      <c r="V180" s="4677"/>
      <c r="W180" s="4677"/>
      <c r="X180" s="4677"/>
      <c r="Y180" s="4677"/>
      <c r="Z180" s="4677"/>
      <c r="AA180" s="4677"/>
      <c r="AB180" s="4677"/>
      <c r="AC180" s="4677"/>
      <c r="AD180" s="4677"/>
      <c r="AE180" s="4677"/>
      <c r="AF180" s="4678"/>
      <c r="AG180" s="4679"/>
      <c r="AH180" s="4680"/>
      <c r="AI180" s="4681"/>
      <c r="AJ180" s="2609"/>
      <c r="AK180" s="2609"/>
      <c r="AL180" s="2609"/>
    </row>
    <row r="181" spans="1:38" s="2610" customFormat="1" ht="21" hidden="1" customHeight="1">
      <c r="A181" s="4658"/>
      <c r="B181" s="4659"/>
      <c r="C181" s="4691" t="str">
        <f ca="1">IF(様式5号シート="様式5基",IF(INDIRECT(様式5号シート&amp;"!$D$"&amp;機構処理!E42+49)="","",INDIRECT(様式5号シート&amp;"!$D$"&amp;機構処理!E42+49)),"")</f>
        <v/>
      </c>
      <c r="D181" s="4692"/>
      <c r="E181" s="4692"/>
      <c r="F181" s="4692"/>
      <c r="G181" s="4693"/>
      <c r="H181" s="2608"/>
      <c r="I181" s="2608"/>
      <c r="J181" s="2608"/>
      <c r="K181" s="1059" t="s">
        <v>942</v>
      </c>
      <c r="L181" s="4672"/>
      <c r="M181" s="4672"/>
      <c r="N181" s="4672"/>
      <c r="O181" s="4672"/>
      <c r="P181" s="4672"/>
      <c r="Q181" s="4672"/>
      <c r="R181" s="4672"/>
      <c r="S181" s="4672"/>
      <c r="T181" s="4672"/>
      <c r="U181" s="4672"/>
      <c r="V181" s="4672"/>
      <c r="W181" s="4672"/>
      <c r="X181" s="4672"/>
      <c r="Y181" s="4672"/>
      <c r="Z181" s="4672"/>
      <c r="AA181" s="4672"/>
      <c r="AB181" s="4672"/>
      <c r="AC181" s="4672"/>
      <c r="AD181" s="4672"/>
      <c r="AE181" s="4672"/>
      <c r="AF181" s="4673"/>
      <c r="AG181" s="4674"/>
      <c r="AH181" s="4675"/>
      <c r="AI181" s="4676"/>
      <c r="AJ181" s="2609">
        <v>28</v>
      </c>
      <c r="AK181" s="2609"/>
      <c r="AL181" s="2609"/>
    </row>
    <row r="182" spans="1:38" s="2610" customFormat="1" ht="21" hidden="1" customHeight="1">
      <c r="A182" s="4658"/>
      <c r="B182" s="4659"/>
      <c r="C182" s="4694"/>
      <c r="D182" s="4695"/>
      <c r="E182" s="4695"/>
      <c r="F182" s="4695"/>
      <c r="G182" s="4696"/>
      <c r="H182" s="2611"/>
      <c r="I182" s="2611"/>
      <c r="J182" s="2611"/>
      <c r="K182" s="1060" t="s">
        <v>537</v>
      </c>
      <c r="L182" s="4701"/>
      <c r="M182" s="4702"/>
      <c r="N182" s="4702"/>
      <c r="O182" s="4702"/>
      <c r="P182" s="4702"/>
      <c r="Q182" s="4702"/>
      <c r="R182" s="4702"/>
      <c r="S182" s="4702"/>
      <c r="T182" s="4702"/>
      <c r="U182" s="4702"/>
      <c r="V182" s="4702"/>
      <c r="W182" s="4702"/>
      <c r="X182" s="4702"/>
      <c r="Y182" s="4702"/>
      <c r="Z182" s="4702"/>
      <c r="AA182" s="4702"/>
      <c r="AB182" s="4702"/>
      <c r="AC182" s="4702"/>
      <c r="AD182" s="4702"/>
      <c r="AE182" s="4702"/>
      <c r="AF182" s="4703"/>
      <c r="AG182" s="4704"/>
      <c r="AH182" s="4705"/>
      <c r="AI182" s="4706"/>
      <c r="AJ182" s="2609"/>
      <c r="AK182" s="2609"/>
      <c r="AL182" s="2609"/>
    </row>
    <row r="183" spans="1:38" s="2610" customFormat="1" ht="21" hidden="1" customHeight="1">
      <c r="A183" s="4658"/>
      <c r="B183" s="4659"/>
      <c r="C183" s="4694"/>
      <c r="D183" s="4695"/>
      <c r="E183" s="4695"/>
      <c r="F183" s="4695"/>
      <c r="G183" s="4696"/>
      <c r="H183" s="2611"/>
      <c r="I183" s="2611"/>
      <c r="J183" s="2611"/>
      <c r="K183" s="1060" t="s">
        <v>1340</v>
      </c>
      <c r="L183" s="4701"/>
      <c r="M183" s="4702"/>
      <c r="N183" s="4702"/>
      <c r="O183" s="4702"/>
      <c r="P183" s="4702"/>
      <c r="Q183" s="4702"/>
      <c r="R183" s="4702"/>
      <c r="S183" s="4702"/>
      <c r="T183" s="4702"/>
      <c r="U183" s="4702"/>
      <c r="V183" s="4702"/>
      <c r="W183" s="4702"/>
      <c r="X183" s="4702"/>
      <c r="Y183" s="4702"/>
      <c r="Z183" s="4702"/>
      <c r="AA183" s="4702"/>
      <c r="AB183" s="4702"/>
      <c r="AC183" s="4702"/>
      <c r="AD183" s="4702"/>
      <c r="AE183" s="4702"/>
      <c r="AF183" s="4703"/>
      <c r="AG183" s="4704"/>
      <c r="AH183" s="4705"/>
      <c r="AI183" s="4706"/>
      <c r="AJ183" s="2609"/>
      <c r="AK183" s="2609"/>
      <c r="AL183" s="2609"/>
    </row>
    <row r="184" spans="1:38" s="2610" customFormat="1" ht="21" hidden="1" customHeight="1">
      <c r="A184" s="4658"/>
      <c r="B184" s="4659"/>
      <c r="C184" s="4697"/>
      <c r="D184" s="4650"/>
      <c r="E184" s="4650"/>
      <c r="F184" s="4650"/>
      <c r="G184" s="4651"/>
      <c r="H184" s="2612"/>
      <c r="I184" s="2612"/>
      <c r="J184" s="2612"/>
      <c r="K184" s="1061" t="s">
        <v>1341</v>
      </c>
      <c r="L184" s="4677"/>
      <c r="M184" s="4677"/>
      <c r="N184" s="4677"/>
      <c r="O184" s="4677"/>
      <c r="P184" s="4677"/>
      <c r="Q184" s="4677"/>
      <c r="R184" s="4677"/>
      <c r="S184" s="4677"/>
      <c r="T184" s="4677"/>
      <c r="U184" s="4677"/>
      <c r="V184" s="4677"/>
      <c r="W184" s="4677"/>
      <c r="X184" s="4677"/>
      <c r="Y184" s="4677"/>
      <c r="Z184" s="4677"/>
      <c r="AA184" s="4677"/>
      <c r="AB184" s="4677"/>
      <c r="AC184" s="4677"/>
      <c r="AD184" s="4677"/>
      <c r="AE184" s="4677"/>
      <c r="AF184" s="4678"/>
      <c r="AG184" s="4679"/>
      <c r="AH184" s="4680"/>
      <c r="AI184" s="4681"/>
      <c r="AJ184" s="2609"/>
      <c r="AK184" s="2609"/>
      <c r="AL184" s="2609"/>
    </row>
    <row r="185" spans="1:38" s="2610" customFormat="1" ht="20.45" hidden="1" customHeight="1">
      <c r="A185" s="4658"/>
      <c r="B185" s="4659"/>
      <c r="C185" s="4691" t="str">
        <f ca="1">IF(様式5号シート="様式5基",IF(INDIRECT(様式5号シート&amp;"!$D$"&amp;機構処理!E42+50)="","",INDIRECT(様式5号シート&amp;"!$D$"&amp;機構処理!E42+50)),"")</f>
        <v/>
      </c>
      <c r="D185" s="4692"/>
      <c r="E185" s="4692"/>
      <c r="F185" s="4692"/>
      <c r="G185" s="4693"/>
      <c r="H185" s="2608"/>
      <c r="I185" s="2608"/>
      <c r="J185" s="2608"/>
      <c r="K185" s="1059" t="s">
        <v>942</v>
      </c>
      <c r="L185" s="4672"/>
      <c r="M185" s="4672"/>
      <c r="N185" s="4672"/>
      <c r="O185" s="4672"/>
      <c r="P185" s="4672"/>
      <c r="Q185" s="4672"/>
      <c r="R185" s="4672"/>
      <c r="S185" s="4672"/>
      <c r="T185" s="4672"/>
      <c r="U185" s="4672"/>
      <c r="V185" s="4672"/>
      <c r="W185" s="4672"/>
      <c r="X185" s="4672"/>
      <c r="Y185" s="4672"/>
      <c r="Z185" s="4672"/>
      <c r="AA185" s="4672"/>
      <c r="AB185" s="4672"/>
      <c r="AC185" s="4672"/>
      <c r="AD185" s="4672"/>
      <c r="AE185" s="4672"/>
      <c r="AF185" s="4673"/>
      <c r="AG185" s="4674"/>
      <c r="AH185" s="4675"/>
      <c r="AI185" s="4676"/>
      <c r="AJ185" s="2609">
        <v>29</v>
      </c>
      <c r="AK185" s="2609"/>
      <c r="AL185" s="2609"/>
    </row>
    <row r="186" spans="1:38" s="2610" customFormat="1" ht="20.45" hidden="1" customHeight="1">
      <c r="A186" s="4658"/>
      <c r="B186" s="4659"/>
      <c r="C186" s="4694"/>
      <c r="D186" s="4695"/>
      <c r="E186" s="4695"/>
      <c r="F186" s="4695"/>
      <c r="G186" s="4696"/>
      <c r="H186" s="2611"/>
      <c r="I186" s="2611"/>
      <c r="J186" s="2611"/>
      <c r="K186" s="1060" t="s">
        <v>537</v>
      </c>
      <c r="L186" s="4701"/>
      <c r="M186" s="4702"/>
      <c r="N186" s="4702"/>
      <c r="O186" s="4702"/>
      <c r="P186" s="4702"/>
      <c r="Q186" s="4702"/>
      <c r="R186" s="4702"/>
      <c r="S186" s="4702"/>
      <c r="T186" s="4702"/>
      <c r="U186" s="4702"/>
      <c r="V186" s="4702"/>
      <c r="W186" s="4702"/>
      <c r="X186" s="4702"/>
      <c r="Y186" s="4702"/>
      <c r="Z186" s="4702"/>
      <c r="AA186" s="4702"/>
      <c r="AB186" s="4702"/>
      <c r="AC186" s="4702"/>
      <c r="AD186" s="4702"/>
      <c r="AE186" s="4702"/>
      <c r="AF186" s="4703"/>
      <c r="AG186" s="4704"/>
      <c r="AH186" s="4705"/>
      <c r="AI186" s="4706"/>
      <c r="AJ186" s="2609"/>
      <c r="AK186" s="2609"/>
      <c r="AL186" s="2609"/>
    </row>
    <row r="187" spans="1:38" s="2610" customFormat="1" ht="20.45" hidden="1" customHeight="1">
      <c r="A187" s="4658"/>
      <c r="B187" s="4659"/>
      <c r="C187" s="4694"/>
      <c r="D187" s="4695"/>
      <c r="E187" s="4695"/>
      <c r="F187" s="4695"/>
      <c r="G187" s="4696"/>
      <c r="H187" s="2611"/>
      <c r="I187" s="2611"/>
      <c r="J187" s="2611"/>
      <c r="K187" s="1060" t="s">
        <v>1340</v>
      </c>
      <c r="L187" s="4701"/>
      <c r="M187" s="4702"/>
      <c r="N187" s="4702"/>
      <c r="O187" s="4702"/>
      <c r="P187" s="4702"/>
      <c r="Q187" s="4702"/>
      <c r="R187" s="4702"/>
      <c r="S187" s="4702"/>
      <c r="T187" s="4702"/>
      <c r="U187" s="4702"/>
      <c r="V187" s="4702"/>
      <c r="W187" s="4702"/>
      <c r="X187" s="4702"/>
      <c r="Y187" s="4702"/>
      <c r="Z187" s="4702"/>
      <c r="AA187" s="4702"/>
      <c r="AB187" s="4702"/>
      <c r="AC187" s="4702"/>
      <c r="AD187" s="4702"/>
      <c r="AE187" s="4702"/>
      <c r="AF187" s="4703"/>
      <c r="AG187" s="4704"/>
      <c r="AH187" s="4705"/>
      <c r="AI187" s="4706"/>
      <c r="AJ187" s="2609"/>
      <c r="AK187" s="2609"/>
      <c r="AL187" s="2609"/>
    </row>
    <row r="188" spans="1:38" s="2610" customFormat="1" ht="21" hidden="1" customHeight="1">
      <c r="A188" s="4658"/>
      <c r="B188" s="4659"/>
      <c r="C188" s="4697"/>
      <c r="D188" s="4650"/>
      <c r="E188" s="4650"/>
      <c r="F188" s="4650"/>
      <c r="G188" s="4651"/>
      <c r="H188" s="2612"/>
      <c r="I188" s="2612"/>
      <c r="J188" s="2612"/>
      <c r="K188" s="1061" t="s">
        <v>1341</v>
      </c>
      <c r="L188" s="4677"/>
      <c r="M188" s="4677"/>
      <c r="N188" s="4677"/>
      <c r="O188" s="4677"/>
      <c r="P188" s="4677"/>
      <c r="Q188" s="4677"/>
      <c r="R188" s="4677"/>
      <c r="S188" s="4677"/>
      <c r="T188" s="4677"/>
      <c r="U188" s="4677"/>
      <c r="V188" s="4677"/>
      <c r="W188" s="4677"/>
      <c r="X188" s="4677"/>
      <c r="Y188" s="4677"/>
      <c r="Z188" s="4677"/>
      <c r="AA188" s="4677"/>
      <c r="AB188" s="4677"/>
      <c r="AC188" s="4677"/>
      <c r="AD188" s="4677"/>
      <c r="AE188" s="4677"/>
      <c r="AF188" s="4678"/>
      <c r="AG188" s="4679"/>
      <c r="AH188" s="4680"/>
      <c r="AI188" s="4681"/>
      <c r="AJ188" s="2609"/>
      <c r="AK188" s="2609"/>
      <c r="AL188" s="2609"/>
    </row>
    <row r="189" spans="1:38" s="2610" customFormat="1" ht="21" customHeight="1">
      <c r="A189" s="4658"/>
      <c r="B189" s="4659"/>
      <c r="C189" s="4691" t="str">
        <f ca="1">IF(様式5号シート="様式5基",IF(INDIRECT(様式5号シート&amp;"!$D$"&amp;機構処理!E42+51)="","",INDIRECT(様式5号シート&amp;"!$D$"&amp;機構処理!E42+51)),"")</f>
        <v/>
      </c>
      <c r="D189" s="4692"/>
      <c r="E189" s="4692"/>
      <c r="F189" s="4692"/>
      <c r="G189" s="4693"/>
      <c r="H189" s="2608"/>
      <c r="I189" s="2608"/>
      <c r="J189" s="2608"/>
      <c r="K189" s="1059" t="s">
        <v>942</v>
      </c>
      <c r="L189" s="4672"/>
      <c r="M189" s="4672"/>
      <c r="N189" s="4672"/>
      <c r="O189" s="4672"/>
      <c r="P189" s="4672"/>
      <c r="Q189" s="4672"/>
      <c r="R189" s="4672"/>
      <c r="S189" s="4672"/>
      <c r="T189" s="4672"/>
      <c r="U189" s="4672"/>
      <c r="V189" s="4672"/>
      <c r="W189" s="4672"/>
      <c r="X189" s="4672"/>
      <c r="Y189" s="4672"/>
      <c r="Z189" s="4672"/>
      <c r="AA189" s="4672"/>
      <c r="AB189" s="4672"/>
      <c r="AC189" s="4672"/>
      <c r="AD189" s="4672"/>
      <c r="AE189" s="4672"/>
      <c r="AF189" s="4673"/>
      <c r="AG189" s="4674"/>
      <c r="AH189" s="4675"/>
      <c r="AI189" s="4676"/>
      <c r="AJ189" s="2613">
        <v>30</v>
      </c>
      <c r="AK189" s="2614" t="s">
        <v>1335</v>
      </c>
      <c r="AL189" s="2609"/>
    </row>
    <row r="190" spans="1:38" s="2610" customFormat="1" ht="21" customHeight="1">
      <c r="A190" s="4658"/>
      <c r="B190" s="4659"/>
      <c r="C190" s="4694"/>
      <c r="D190" s="4695"/>
      <c r="E190" s="4695"/>
      <c r="F190" s="4695"/>
      <c r="G190" s="4696"/>
      <c r="H190" s="2611"/>
      <c r="I190" s="2611"/>
      <c r="J190" s="2611"/>
      <c r="K190" s="1060" t="s">
        <v>537</v>
      </c>
      <c r="L190" s="4701"/>
      <c r="M190" s="4702"/>
      <c r="N190" s="4702"/>
      <c r="O190" s="4702"/>
      <c r="P190" s="4702"/>
      <c r="Q190" s="4702"/>
      <c r="R190" s="4702"/>
      <c r="S190" s="4702"/>
      <c r="T190" s="4702"/>
      <c r="U190" s="4702"/>
      <c r="V190" s="4702"/>
      <c r="W190" s="4702"/>
      <c r="X190" s="4702"/>
      <c r="Y190" s="4702"/>
      <c r="Z190" s="4702"/>
      <c r="AA190" s="4702"/>
      <c r="AB190" s="4702"/>
      <c r="AC190" s="4702"/>
      <c r="AD190" s="4702"/>
      <c r="AE190" s="4702"/>
      <c r="AF190" s="4703"/>
      <c r="AG190" s="4704"/>
      <c r="AH190" s="4705"/>
      <c r="AI190" s="4706"/>
      <c r="AJ190" s="2613"/>
      <c r="AK190" s="2615" t="s">
        <v>1328</v>
      </c>
      <c r="AL190" s="2609"/>
    </row>
    <row r="191" spans="1:38" s="2610" customFormat="1" ht="21" customHeight="1">
      <c r="A191" s="4658"/>
      <c r="B191" s="4659"/>
      <c r="C191" s="4694"/>
      <c r="D191" s="4695"/>
      <c r="E191" s="4695"/>
      <c r="F191" s="4695"/>
      <c r="G191" s="4696"/>
      <c r="H191" s="2611"/>
      <c r="I191" s="2611"/>
      <c r="J191" s="2611"/>
      <c r="K191" s="1060" t="s">
        <v>1340</v>
      </c>
      <c r="L191" s="4701"/>
      <c r="M191" s="4702"/>
      <c r="N191" s="4702"/>
      <c r="O191" s="4702"/>
      <c r="P191" s="4702"/>
      <c r="Q191" s="4702"/>
      <c r="R191" s="4702"/>
      <c r="S191" s="4702"/>
      <c r="T191" s="4702"/>
      <c r="U191" s="4702"/>
      <c r="V191" s="4702"/>
      <c r="W191" s="4702"/>
      <c r="X191" s="4702"/>
      <c r="Y191" s="4702"/>
      <c r="Z191" s="4702"/>
      <c r="AA191" s="4702"/>
      <c r="AB191" s="4702"/>
      <c r="AC191" s="4702"/>
      <c r="AD191" s="4702"/>
      <c r="AE191" s="4702"/>
      <c r="AF191" s="4703"/>
      <c r="AG191" s="4704"/>
      <c r="AH191" s="4705"/>
      <c r="AI191" s="4706"/>
      <c r="AJ191" s="2613"/>
      <c r="AK191" s="2609"/>
      <c r="AL191" s="2609"/>
    </row>
    <row r="192" spans="1:38" s="2610" customFormat="1" ht="21" customHeight="1">
      <c r="A192" s="4658"/>
      <c r="B192" s="4659"/>
      <c r="C192" s="4697"/>
      <c r="D192" s="4650"/>
      <c r="E192" s="4650"/>
      <c r="F192" s="4650"/>
      <c r="G192" s="4651"/>
      <c r="H192" s="2612"/>
      <c r="I192" s="2612"/>
      <c r="J192" s="2612"/>
      <c r="K192" s="1061" t="s">
        <v>1341</v>
      </c>
      <c r="L192" s="4677"/>
      <c r="M192" s="4677"/>
      <c r="N192" s="4677"/>
      <c r="O192" s="4677"/>
      <c r="P192" s="4677"/>
      <c r="Q192" s="4677"/>
      <c r="R192" s="4677"/>
      <c r="S192" s="4677"/>
      <c r="T192" s="4677"/>
      <c r="U192" s="4677"/>
      <c r="V192" s="4677"/>
      <c r="W192" s="4677"/>
      <c r="X192" s="4677"/>
      <c r="Y192" s="4677"/>
      <c r="Z192" s="4677"/>
      <c r="AA192" s="4677"/>
      <c r="AB192" s="4677"/>
      <c r="AC192" s="4677"/>
      <c r="AD192" s="4677"/>
      <c r="AE192" s="4677"/>
      <c r="AF192" s="4678"/>
      <c r="AG192" s="4679"/>
      <c r="AH192" s="4680"/>
      <c r="AI192" s="4681"/>
      <c r="AJ192" s="2609"/>
      <c r="AK192" s="2609"/>
      <c r="AL192" s="2609"/>
    </row>
    <row r="193" spans="1:38" s="2610" customFormat="1" ht="21" customHeight="1">
      <c r="A193" s="4656" t="s">
        <v>578</v>
      </c>
      <c r="B193" s="4657"/>
      <c r="C193" s="4691" t="str">
        <f ca="1">IF(様式5号シート="様式5基",IF(INDIRECT(様式5号シート&amp;"!$D$"&amp;機構処理!E42+52)="","",INDIRECT(様式5号シート&amp;"!$D$"&amp;機構処理!E42+52)),"")</f>
        <v/>
      </c>
      <c r="D193" s="4692"/>
      <c r="E193" s="4692"/>
      <c r="F193" s="4692"/>
      <c r="G193" s="4693"/>
      <c r="H193" s="2608"/>
      <c r="I193" s="2608"/>
      <c r="J193" s="2608"/>
      <c r="K193" s="1059" t="s">
        <v>942</v>
      </c>
      <c r="L193" s="4672"/>
      <c r="M193" s="4672"/>
      <c r="N193" s="4672"/>
      <c r="O193" s="4672"/>
      <c r="P193" s="4672"/>
      <c r="Q193" s="4672"/>
      <c r="R193" s="4672"/>
      <c r="S193" s="4672"/>
      <c r="T193" s="4672"/>
      <c r="U193" s="4672"/>
      <c r="V193" s="4672"/>
      <c r="W193" s="4672"/>
      <c r="X193" s="4672"/>
      <c r="Y193" s="4672"/>
      <c r="Z193" s="4672"/>
      <c r="AA193" s="4672"/>
      <c r="AB193" s="4672"/>
      <c r="AC193" s="4672"/>
      <c r="AD193" s="4672"/>
      <c r="AE193" s="4672"/>
      <c r="AF193" s="4673"/>
      <c r="AG193" s="4674"/>
      <c r="AH193" s="4675"/>
      <c r="AI193" s="4676"/>
      <c r="AJ193" s="2609">
        <v>1</v>
      </c>
      <c r="AK193" s="2609"/>
      <c r="AL193" s="2609"/>
    </row>
    <row r="194" spans="1:38" s="2610" customFormat="1" ht="21" customHeight="1">
      <c r="A194" s="4658"/>
      <c r="B194" s="4659"/>
      <c r="C194" s="4694"/>
      <c r="D194" s="4695"/>
      <c r="E194" s="4695"/>
      <c r="F194" s="4695"/>
      <c r="G194" s="4696"/>
      <c r="H194" s="2611"/>
      <c r="I194" s="2611"/>
      <c r="J194" s="2611"/>
      <c r="K194" s="1060" t="s">
        <v>537</v>
      </c>
      <c r="L194" s="4701"/>
      <c r="M194" s="4702"/>
      <c r="N194" s="4702"/>
      <c r="O194" s="4702"/>
      <c r="P194" s="4702"/>
      <c r="Q194" s="4702"/>
      <c r="R194" s="4702"/>
      <c r="S194" s="4702"/>
      <c r="T194" s="4702"/>
      <c r="U194" s="4702"/>
      <c r="V194" s="4702"/>
      <c r="W194" s="4702"/>
      <c r="X194" s="4702"/>
      <c r="Y194" s="4702"/>
      <c r="Z194" s="4702"/>
      <c r="AA194" s="4702"/>
      <c r="AB194" s="4702"/>
      <c r="AC194" s="4702"/>
      <c r="AD194" s="4702"/>
      <c r="AE194" s="4702"/>
      <c r="AF194" s="4703"/>
      <c r="AG194" s="4704"/>
      <c r="AH194" s="4705"/>
      <c r="AI194" s="4706"/>
      <c r="AJ194" s="2609"/>
      <c r="AK194" s="2609"/>
      <c r="AL194" s="2609"/>
    </row>
    <row r="195" spans="1:38" s="2610" customFormat="1" ht="21" customHeight="1">
      <c r="A195" s="4658"/>
      <c r="B195" s="4659"/>
      <c r="C195" s="4694"/>
      <c r="D195" s="4695"/>
      <c r="E195" s="4695"/>
      <c r="F195" s="4695"/>
      <c r="G195" s="4696"/>
      <c r="H195" s="2611"/>
      <c r="I195" s="2611"/>
      <c r="J195" s="2611"/>
      <c r="K195" s="1060" t="s">
        <v>1340</v>
      </c>
      <c r="L195" s="4701"/>
      <c r="M195" s="4702"/>
      <c r="N195" s="4702"/>
      <c r="O195" s="4702"/>
      <c r="P195" s="4702"/>
      <c r="Q195" s="4702"/>
      <c r="R195" s="4702"/>
      <c r="S195" s="4702"/>
      <c r="T195" s="4702"/>
      <c r="U195" s="4702"/>
      <c r="V195" s="4702"/>
      <c r="W195" s="4702"/>
      <c r="X195" s="4702"/>
      <c r="Y195" s="4702"/>
      <c r="Z195" s="4702"/>
      <c r="AA195" s="4702"/>
      <c r="AB195" s="4702"/>
      <c r="AC195" s="4702"/>
      <c r="AD195" s="4702"/>
      <c r="AE195" s="4702"/>
      <c r="AF195" s="4703"/>
      <c r="AG195" s="4704"/>
      <c r="AH195" s="4705"/>
      <c r="AI195" s="4706"/>
      <c r="AJ195" s="2609"/>
      <c r="AK195" s="2609"/>
      <c r="AL195" s="2609"/>
    </row>
    <row r="196" spans="1:38" s="2610" customFormat="1" ht="21" customHeight="1">
      <c r="A196" s="4658"/>
      <c r="B196" s="4659"/>
      <c r="C196" s="4697"/>
      <c r="D196" s="4650"/>
      <c r="E196" s="4650"/>
      <c r="F196" s="4650"/>
      <c r="G196" s="4651"/>
      <c r="H196" s="2612"/>
      <c r="I196" s="2612"/>
      <c r="J196" s="2612"/>
      <c r="K196" s="1061" t="s">
        <v>1341</v>
      </c>
      <c r="L196" s="4677"/>
      <c r="M196" s="4677"/>
      <c r="N196" s="4677"/>
      <c r="O196" s="4677"/>
      <c r="P196" s="4677"/>
      <c r="Q196" s="4677"/>
      <c r="R196" s="4677"/>
      <c r="S196" s="4677"/>
      <c r="T196" s="4677"/>
      <c r="U196" s="4677"/>
      <c r="V196" s="4677"/>
      <c r="W196" s="4677"/>
      <c r="X196" s="4677"/>
      <c r="Y196" s="4677"/>
      <c r="Z196" s="4677"/>
      <c r="AA196" s="4677"/>
      <c r="AB196" s="4677"/>
      <c r="AC196" s="4677"/>
      <c r="AD196" s="4677"/>
      <c r="AE196" s="4677"/>
      <c r="AF196" s="4678"/>
      <c r="AG196" s="4679"/>
      <c r="AH196" s="4680"/>
      <c r="AI196" s="4681"/>
      <c r="AJ196" s="2609"/>
      <c r="AK196" s="2609"/>
      <c r="AL196" s="2609"/>
    </row>
    <row r="197" spans="1:38" s="2610" customFormat="1" ht="21" customHeight="1">
      <c r="A197" s="4658"/>
      <c r="B197" s="4659"/>
      <c r="C197" s="4691" t="str">
        <f ca="1">IF(様式5号シート="様式5基",IF(INDIRECT(様式5号シート&amp;"!$D$"&amp;機構処理!E42+53)="","",INDIRECT(様式5号シート&amp;"!$D$"&amp;機構処理!E42+53)),"")</f>
        <v/>
      </c>
      <c r="D197" s="4692"/>
      <c r="E197" s="4692"/>
      <c r="F197" s="4692"/>
      <c r="G197" s="4693"/>
      <c r="H197" s="2608"/>
      <c r="I197" s="2608"/>
      <c r="J197" s="2608"/>
      <c r="K197" s="1059" t="s">
        <v>942</v>
      </c>
      <c r="L197" s="4672"/>
      <c r="M197" s="4672"/>
      <c r="N197" s="4672"/>
      <c r="O197" s="4672"/>
      <c r="P197" s="4672"/>
      <c r="Q197" s="4672"/>
      <c r="R197" s="4672"/>
      <c r="S197" s="4672"/>
      <c r="T197" s="4672"/>
      <c r="U197" s="4672"/>
      <c r="V197" s="4672"/>
      <c r="W197" s="4672"/>
      <c r="X197" s="4672"/>
      <c r="Y197" s="4672"/>
      <c r="Z197" s="4672"/>
      <c r="AA197" s="4672"/>
      <c r="AB197" s="4672"/>
      <c r="AC197" s="4672"/>
      <c r="AD197" s="4672"/>
      <c r="AE197" s="4672"/>
      <c r="AF197" s="4673"/>
      <c r="AG197" s="4674"/>
      <c r="AH197" s="4675"/>
      <c r="AI197" s="4676"/>
      <c r="AJ197" s="2609">
        <v>2</v>
      </c>
      <c r="AK197" s="2609"/>
      <c r="AL197" s="2609"/>
    </row>
    <row r="198" spans="1:38" s="2610" customFormat="1" ht="21" customHeight="1">
      <c r="A198" s="4658"/>
      <c r="B198" s="4659"/>
      <c r="C198" s="4694"/>
      <c r="D198" s="4695"/>
      <c r="E198" s="4695"/>
      <c r="F198" s="4695"/>
      <c r="G198" s="4696"/>
      <c r="H198" s="2611"/>
      <c r="I198" s="2611"/>
      <c r="J198" s="2611"/>
      <c r="K198" s="1060" t="s">
        <v>537</v>
      </c>
      <c r="L198" s="4701"/>
      <c r="M198" s="4702"/>
      <c r="N198" s="4702"/>
      <c r="O198" s="4702"/>
      <c r="P198" s="4702"/>
      <c r="Q198" s="4702"/>
      <c r="R198" s="4702"/>
      <c r="S198" s="4702"/>
      <c r="T198" s="4702"/>
      <c r="U198" s="4702"/>
      <c r="V198" s="4702"/>
      <c r="W198" s="4702"/>
      <c r="X198" s="4702"/>
      <c r="Y198" s="4702"/>
      <c r="Z198" s="4702"/>
      <c r="AA198" s="4702"/>
      <c r="AB198" s="4702"/>
      <c r="AC198" s="4702"/>
      <c r="AD198" s="4702"/>
      <c r="AE198" s="4702"/>
      <c r="AF198" s="4703"/>
      <c r="AG198" s="4704"/>
      <c r="AH198" s="4705"/>
      <c r="AI198" s="4706"/>
      <c r="AJ198" s="2609"/>
      <c r="AK198" s="2609"/>
      <c r="AL198" s="2609"/>
    </row>
    <row r="199" spans="1:38" s="2610" customFormat="1" ht="21" customHeight="1">
      <c r="A199" s="4658"/>
      <c r="B199" s="4659"/>
      <c r="C199" s="4694"/>
      <c r="D199" s="4695"/>
      <c r="E199" s="4695"/>
      <c r="F199" s="4695"/>
      <c r="G199" s="4696"/>
      <c r="H199" s="2611"/>
      <c r="I199" s="2611"/>
      <c r="J199" s="2611"/>
      <c r="K199" s="1060" t="s">
        <v>1340</v>
      </c>
      <c r="L199" s="4701"/>
      <c r="M199" s="4702"/>
      <c r="N199" s="4702"/>
      <c r="O199" s="4702"/>
      <c r="P199" s="4702"/>
      <c r="Q199" s="4702"/>
      <c r="R199" s="4702"/>
      <c r="S199" s="4702"/>
      <c r="T199" s="4702"/>
      <c r="U199" s="4702"/>
      <c r="V199" s="4702"/>
      <c r="W199" s="4702"/>
      <c r="X199" s="4702"/>
      <c r="Y199" s="4702"/>
      <c r="Z199" s="4702"/>
      <c r="AA199" s="4702"/>
      <c r="AB199" s="4702"/>
      <c r="AC199" s="4702"/>
      <c r="AD199" s="4702"/>
      <c r="AE199" s="4702"/>
      <c r="AF199" s="4703"/>
      <c r="AG199" s="4704"/>
      <c r="AH199" s="4705"/>
      <c r="AI199" s="4706"/>
      <c r="AJ199" s="2609"/>
      <c r="AK199" s="2609"/>
      <c r="AL199" s="2609"/>
    </row>
    <row r="200" spans="1:38" s="2610" customFormat="1" ht="21" customHeight="1">
      <c r="A200" s="4658"/>
      <c r="B200" s="4659"/>
      <c r="C200" s="4697"/>
      <c r="D200" s="4650"/>
      <c r="E200" s="4650"/>
      <c r="F200" s="4650"/>
      <c r="G200" s="4651"/>
      <c r="H200" s="2612"/>
      <c r="I200" s="2612"/>
      <c r="J200" s="2612"/>
      <c r="K200" s="1061" t="s">
        <v>1341</v>
      </c>
      <c r="L200" s="4677"/>
      <c r="M200" s="4677"/>
      <c r="N200" s="4677"/>
      <c r="O200" s="4677"/>
      <c r="P200" s="4677"/>
      <c r="Q200" s="4677"/>
      <c r="R200" s="4677"/>
      <c r="S200" s="4677"/>
      <c r="T200" s="4677"/>
      <c r="U200" s="4677"/>
      <c r="V200" s="4677"/>
      <c r="W200" s="4677"/>
      <c r="X200" s="4677"/>
      <c r="Y200" s="4677"/>
      <c r="Z200" s="4677"/>
      <c r="AA200" s="4677"/>
      <c r="AB200" s="4677"/>
      <c r="AC200" s="4677"/>
      <c r="AD200" s="4677"/>
      <c r="AE200" s="4677"/>
      <c r="AF200" s="4678"/>
      <c r="AG200" s="4679"/>
      <c r="AH200" s="4680"/>
      <c r="AI200" s="4681"/>
      <c r="AJ200" s="2609"/>
      <c r="AK200" s="2609"/>
      <c r="AL200" s="2609"/>
    </row>
    <row r="201" spans="1:38" s="2610" customFormat="1" ht="21" customHeight="1">
      <c r="A201" s="4658"/>
      <c r="B201" s="4659"/>
      <c r="C201" s="4691" t="str">
        <f ca="1">IF(様式5号シート="様式5基",IF(INDIRECT(様式5号シート&amp;"!$D$"&amp;機構処理!E42+54)="","",INDIRECT(様式5号シート&amp;"!$D$"&amp;機構処理!E42+54)),"")</f>
        <v/>
      </c>
      <c r="D201" s="4692"/>
      <c r="E201" s="4692"/>
      <c r="F201" s="4692"/>
      <c r="G201" s="4693"/>
      <c r="H201" s="2608"/>
      <c r="I201" s="2608"/>
      <c r="J201" s="2608"/>
      <c r="K201" s="1059" t="s">
        <v>942</v>
      </c>
      <c r="L201" s="4672"/>
      <c r="M201" s="4672"/>
      <c r="N201" s="4672"/>
      <c r="O201" s="4672"/>
      <c r="P201" s="4672"/>
      <c r="Q201" s="4672"/>
      <c r="R201" s="4672"/>
      <c r="S201" s="4672"/>
      <c r="T201" s="4672"/>
      <c r="U201" s="4672"/>
      <c r="V201" s="4672"/>
      <c r="W201" s="4672"/>
      <c r="X201" s="4672"/>
      <c r="Y201" s="4672"/>
      <c r="Z201" s="4672"/>
      <c r="AA201" s="4672"/>
      <c r="AB201" s="4672"/>
      <c r="AC201" s="4672"/>
      <c r="AD201" s="4672"/>
      <c r="AE201" s="4672"/>
      <c r="AF201" s="4673"/>
      <c r="AG201" s="4674"/>
      <c r="AH201" s="4675"/>
      <c r="AI201" s="4676"/>
      <c r="AJ201" s="2609">
        <v>3</v>
      </c>
      <c r="AK201" s="2609"/>
      <c r="AL201" s="2609"/>
    </row>
    <row r="202" spans="1:38" s="2610" customFormat="1" ht="21" customHeight="1">
      <c r="A202" s="4658"/>
      <c r="B202" s="4659"/>
      <c r="C202" s="4694"/>
      <c r="D202" s="4695"/>
      <c r="E202" s="4695"/>
      <c r="F202" s="4695"/>
      <c r="G202" s="4696"/>
      <c r="H202" s="2611"/>
      <c r="I202" s="2611"/>
      <c r="J202" s="2611"/>
      <c r="K202" s="1060" t="s">
        <v>537</v>
      </c>
      <c r="L202" s="4701"/>
      <c r="M202" s="4702"/>
      <c r="N202" s="4702"/>
      <c r="O202" s="4702"/>
      <c r="P202" s="4702"/>
      <c r="Q202" s="4702"/>
      <c r="R202" s="4702"/>
      <c r="S202" s="4702"/>
      <c r="T202" s="4702"/>
      <c r="U202" s="4702"/>
      <c r="V202" s="4702"/>
      <c r="W202" s="4702"/>
      <c r="X202" s="4702"/>
      <c r="Y202" s="4702"/>
      <c r="Z202" s="4702"/>
      <c r="AA202" s="4702"/>
      <c r="AB202" s="4702"/>
      <c r="AC202" s="4702"/>
      <c r="AD202" s="4702"/>
      <c r="AE202" s="4702"/>
      <c r="AF202" s="4703"/>
      <c r="AG202" s="4704"/>
      <c r="AH202" s="4705"/>
      <c r="AI202" s="4706"/>
      <c r="AJ202" s="2609"/>
      <c r="AK202" s="2609"/>
      <c r="AL202" s="2609"/>
    </row>
    <row r="203" spans="1:38" s="2610" customFormat="1" ht="21" customHeight="1">
      <c r="A203" s="4658"/>
      <c r="B203" s="4659"/>
      <c r="C203" s="4694"/>
      <c r="D203" s="4695"/>
      <c r="E203" s="4695"/>
      <c r="F203" s="4695"/>
      <c r="G203" s="4696"/>
      <c r="H203" s="2611"/>
      <c r="I203" s="2611"/>
      <c r="J203" s="2611"/>
      <c r="K203" s="1060" t="s">
        <v>1340</v>
      </c>
      <c r="L203" s="4701"/>
      <c r="M203" s="4702"/>
      <c r="N203" s="4702"/>
      <c r="O203" s="4702"/>
      <c r="P203" s="4702"/>
      <c r="Q203" s="4702"/>
      <c r="R203" s="4702"/>
      <c r="S203" s="4702"/>
      <c r="T203" s="4702"/>
      <c r="U203" s="4702"/>
      <c r="V203" s="4702"/>
      <c r="W203" s="4702"/>
      <c r="X203" s="4702"/>
      <c r="Y203" s="4702"/>
      <c r="Z203" s="4702"/>
      <c r="AA203" s="4702"/>
      <c r="AB203" s="4702"/>
      <c r="AC203" s="4702"/>
      <c r="AD203" s="4702"/>
      <c r="AE203" s="4702"/>
      <c r="AF203" s="4703"/>
      <c r="AG203" s="4704"/>
      <c r="AH203" s="4705"/>
      <c r="AI203" s="4706"/>
      <c r="AJ203" s="2609"/>
      <c r="AK203" s="2609"/>
      <c r="AL203" s="2609"/>
    </row>
    <row r="204" spans="1:38" s="2610" customFormat="1" ht="21" customHeight="1">
      <c r="A204" s="4658"/>
      <c r="B204" s="4659"/>
      <c r="C204" s="4697"/>
      <c r="D204" s="4650"/>
      <c r="E204" s="4650"/>
      <c r="F204" s="4650"/>
      <c r="G204" s="4651"/>
      <c r="H204" s="2612"/>
      <c r="I204" s="2612"/>
      <c r="J204" s="2612"/>
      <c r="K204" s="1061" t="s">
        <v>1341</v>
      </c>
      <c r="L204" s="4677"/>
      <c r="M204" s="4677"/>
      <c r="N204" s="4677"/>
      <c r="O204" s="4677"/>
      <c r="P204" s="4677"/>
      <c r="Q204" s="4677"/>
      <c r="R204" s="4677"/>
      <c r="S204" s="4677"/>
      <c r="T204" s="4677"/>
      <c r="U204" s="4677"/>
      <c r="V204" s="4677"/>
      <c r="W204" s="4677"/>
      <c r="X204" s="4677"/>
      <c r="Y204" s="4677"/>
      <c r="Z204" s="4677"/>
      <c r="AA204" s="4677"/>
      <c r="AB204" s="4677"/>
      <c r="AC204" s="4677"/>
      <c r="AD204" s="4677"/>
      <c r="AE204" s="4677"/>
      <c r="AF204" s="4678"/>
      <c r="AG204" s="4679"/>
      <c r="AH204" s="4680"/>
      <c r="AI204" s="4681"/>
      <c r="AJ204" s="2609"/>
      <c r="AK204" s="2609"/>
      <c r="AL204" s="2609"/>
    </row>
    <row r="205" spans="1:38" s="2610" customFormat="1" ht="21" customHeight="1">
      <c r="A205" s="4658"/>
      <c r="B205" s="4659"/>
      <c r="C205" s="4691" t="str">
        <f ca="1">IF(様式5号シート="様式5基",IF(INDIRECT(様式5号シート&amp;"!$D$"&amp;機構処理!E42+55)="","",INDIRECT(様式5号シート&amp;"!$D$"&amp;機構処理!E42+55)),"")</f>
        <v/>
      </c>
      <c r="D205" s="4692"/>
      <c r="E205" s="4692"/>
      <c r="F205" s="4692"/>
      <c r="G205" s="4693"/>
      <c r="H205" s="2608"/>
      <c r="I205" s="2608"/>
      <c r="J205" s="2608"/>
      <c r="K205" s="1059" t="s">
        <v>942</v>
      </c>
      <c r="L205" s="4672"/>
      <c r="M205" s="4672"/>
      <c r="N205" s="4672"/>
      <c r="O205" s="4672"/>
      <c r="P205" s="4672"/>
      <c r="Q205" s="4672"/>
      <c r="R205" s="4672"/>
      <c r="S205" s="4672"/>
      <c r="T205" s="4672"/>
      <c r="U205" s="4672"/>
      <c r="V205" s="4672"/>
      <c r="W205" s="4672"/>
      <c r="X205" s="4672"/>
      <c r="Y205" s="4672"/>
      <c r="Z205" s="4672"/>
      <c r="AA205" s="4672"/>
      <c r="AB205" s="4672"/>
      <c r="AC205" s="4672"/>
      <c r="AD205" s="4672"/>
      <c r="AE205" s="4672"/>
      <c r="AF205" s="4673"/>
      <c r="AG205" s="4674"/>
      <c r="AH205" s="4675"/>
      <c r="AI205" s="4676"/>
      <c r="AJ205" s="2609">
        <v>4</v>
      </c>
      <c r="AK205" s="2609"/>
      <c r="AL205" s="2609"/>
    </row>
    <row r="206" spans="1:38" s="2610" customFormat="1" ht="21" customHeight="1">
      <c r="A206" s="4658"/>
      <c r="B206" s="4659"/>
      <c r="C206" s="4694"/>
      <c r="D206" s="4695"/>
      <c r="E206" s="4695"/>
      <c r="F206" s="4695"/>
      <c r="G206" s="4696"/>
      <c r="H206" s="2611"/>
      <c r="I206" s="2611"/>
      <c r="J206" s="2611"/>
      <c r="K206" s="1060" t="s">
        <v>537</v>
      </c>
      <c r="L206" s="4701"/>
      <c r="M206" s="4702"/>
      <c r="N206" s="4702"/>
      <c r="O206" s="4702"/>
      <c r="P206" s="4702"/>
      <c r="Q206" s="4702"/>
      <c r="R206" s="4702"/>
      <c r="S206" s="4702"/>
      <c r="T206" s="4702"/>
      <c r="U206" s="4702"/>
      <c r="V206" s="4702"/>
      <c r="W206" s="4702"/>
      <c r="X206" s="4702"/>
      <c r="Y206" s="4702"/>
      <c r="Z206" s="4702"/>
      <c r="AA206" s="4702"/>
      <c r="AB206" s="4702"/>
      <c r="AC206" s="4702"/>
      <c r="AD206" s="4702"/>
      <c r="AE206" s="4702"/>
      <c r="AF206" s="4703"/>
      <c r="AG206" s="4704"/>
      <c r="AH206" s="4705"/>
      <c r="AI206" s="4706"/>
      <c r="AJ206" s="2609"/>
      <c r="AK206" s="2609"/>
      <c r="AL206" s="2609"/>
    </row>
    <row r="207" spans="1:38" s="2610" customFormat="1" ht="21" customHeight="1">
      <c r="A207" s="4658"/>
      <c r="B207" s="4659"/>
      <c r="C207" s="4694"/>
      <c r="D207" s="4695"/>
      <c r="E207" s="4695"/>
      <c r="F207" s="4695"/>
      <c r="G207" s="4696"/>
      <c r="H207" s="2611"/>
      <c r="I207" s="2611"/>
      <c r="J207" s="2611"/>
      <c r="K207" s="1060" t="s">
        <v>1340</v>
      </c>
      <c r="L207" s="4701"/>
      <c r="M207" s="4702"/>
      <c r="N207" s="4702"/>
      <c r="O207" s="4702"/>
      <c r="P207" s="4702"/>
      <c r="Q207" s="4702"/>
      <c r="R207" s="4702"/>
      <c r="S207" s="4702"/>
      <c r="T207" s="4702"/>
      <c r="U207" s="4702"/>
      <c r="V207" s="4702"/>
      <c r="W207" s="4702"/>
      <c r="X207" s="4702"/>
      <c r="Y207" s="4702"/>
      <c r="Z207" s="4702"/>
      <c r="AA207" s="4702"/>
      <c r="AB207" s="4702"/>
      <c r="AC207" s="4702"/>
      <c r="AD207" s="4702"/>
      <c r="AE207" s="4702"/>
      <c r="AF207" s="4703"/>
      <c r="AG207" s="4704"/>
      <c r="AH207" s="4705"/>
      <c r="AI207" s="4706"/>
      <c r="AJ207" s="2609"/>
      <c r="AK207" s="2609"/>
      <c r="AL207" s="2609"/>
    </row>
    <row r="208" spans="1:38" s="2610" customFormat="1" ht="21" customHeight="1">
      <c r="A208" s="4658"/>
      <c r="B208" s="4659"/>
      <c r="C208" s="4697"/>
      <c r="D208" s="4650"/>
      <c r="E208" s="4650"/>
      <c r="F208" s="4650"/>
      <c r="G208" s="4651"/>
      <c r="H208" s="2612"/>
      <c r="I208" s="2612"/>
      <c r="J208" s="2612"/>
      <c r="K208" s="1061" t="s">
        <v>1341</v>
      </c>
      <c r="L208" s="4677"/>
      <c r="M208" s="4677"/>
      <c r="N208" s="4677"/>
      <c r="O208" s="4677"/>
      <c r="P208" s="4677"/>
      <c r="Q208" s="4677"/>
      <c r="R208" s="4677"/>
      <c r="S208" s="4677"/>
      <c r="T208" s="4677"/>
      <c r="U208" s="4677"/>
      <c r="V208" s="4677"/>
      <c r="W208" s="4677"/>
      <c r="X208" s="4677"/>
      <c r="Y208" s="4677"/>
      <c r="Z208" s="4677"/>
      <c r="AA208" s="4677"/>
      <c r="AB208" s="4677"/>
      <c r="AC208" s="4677"/>
      <c r="AD208" s="4677"/>
      <c r="AE208" s="4677"/>
      <c r="AF208" s="4678"/>
      <c r="AG208" s="4679"/>
      <c r="AH208" s="4680"/>
      <c r="AI208" s="4681"/>
      <c r="AJ208" s="2609"/>
      <c r="AK208" s="2609"/>
      <c r="AL208" s="2609"/>
    </row>
    <row r="209" spans="1:38" s="2610" customFormat="1" ht="21" customHeight="1">
      <c r="A209" s="4658"/>
      <c r="B209" s="4659"/>
      <c r="C209" s="4691" t="str">
        <f ca="1">IF(様式5号シート="様式5基",IF(INDIRECT(様式5号シート&amp;"!$D$"&amp;機構処理!E42+56)="","",INDIRECT(様式5号シート&amp;"!$D$"&amp;機構処理!E42+56)),"")</f>
        <v/>
      </c>
      <c r="D209" s="4692"/>
      <c r="E209" s="4692"/>
      <c r="F209" s="4692"/>
      <c r="G209" s="4693"/>
      <c r="H209" s="2608"/>
      <c r="I209" s="2608"/>
      <c r="J209" s="2608"/>
      <c r="K209" s="1059" t="s">
        <v>942</v>
      </c>
      <c r="L209" s="4672"/>
      <c r="M209" s="4672"/>
      <c r="N209" s="4672"/>
      <c r="O209" s="4672"/>
      <c r="P209" s="4672"/>
      <c r="Q209" s="4672"/>
      <c r="R209" s="4672"/>
      <c r="S209" s="4672"/>
      <c r="T209" s="4672"/>
      <c r="U209" s="4672"/>
      <c r="V209" s="4672"/>
      <c r="W209" s="4672"/>
      <c r="X209" s="4672"/>
      <c r="Y209" s="4672"/>
      <c r="Z209" s="4672"/>
      <c r="AA209" s="4672"/>
      <c r="AB209" s="4672"/>
      <c r="AC209" s="4672"/>
      <c r="AD209" s="4672"/>
      <c r="AE209" s="4672"/>
      <c r="AF209" s="4673"/>
      <c r="AG209" s="4674"/>
      <c r="AH209" s="4675"/>
      <c r="AI209" s="4676"/>
      <c r="AJ209" s="2609">
        <v>5</v>
      </c>
      <c r="AK209" s="2609"/>
      <c r="AL209" s="2609"/>
    </row>
    <row r="210" spans="1:38" s="2610" customFormat="1" ht="21" customHeight="1">
      <c r="A210" s="4658"/>
      <c r="B210" s="4659"/>
      <c r="C210" s="4694"/>
      <c r="D210" s="4695"/>
      <c r="E210" s="4695"/>
      <c r="F210" s="4695"/>
      <c r="G210" s="4696"/>
      <c r="H210" s="2611"/>
      <c r="I210" s="2611"/>
      <c r="J210" s="2611"/>
      <c r="K210" s="1060" t="s">
        <v>537</v>
      </c>
      <c r="L210" s="4701"/>
      <c r="M210" s="4702"/>
      <c r="N210" s="4702"/>
      <c r="O210" s="4702"/>
      <c r="P210" s="4702"/>
      <c r="Q210" s="4702"/>
      <c r="R210" s="4702"/>
      <c r="S210" s="4702"/>
      <c r="T210" s="4702"/>
      <c r="U210" s="4702"/>
      <c r="V210" s="4702"/>
      <c r="W210" s="4702"/>
      <c r="X210" s="4702"/>
      <c r="Y210" s="4702"/>
      <c r="Z210" s="4702"/>
      <c r="AA210" s="4702"/>
      <c r="AB210" s="4702"/>
      <c r="AC210" s="4702"/>
      <c r="AD210" s="4702"/>
      <c r="AE210" s="4702"/>
      <c r="AF210" s="4703"/>
      <c r="AG210" s="4704"/>
      <c r="AH210" s="4705"/>
      <c r="AI210" s="4706"/>
      <c r="AJ210" s="2609"/>
      <c r="AK210" s="2609"/>
      <c r="AL210" s="2609"/>
    </row>
    <row r="211" spans="1:38" s="2610" customFormat="1" ht="21" customHeight="1">
      <c r="A211" s="4658"/>
      <c r="B211" s="4659"/>
      <c r="C211" s="4694"/>
      <c r="D211" s="4695"/>
      <c r="E211" s="4695"/>
      <c r="F211" s="4695"/>
      <c r="G211" s="4696"/>
      <c r="H211" s="2611"/>
      <c r="I211" s="2611"/>
      <c r="J211" s="2611"/>
      <c r="K211" s="1060" t="s">
        <v>1340</v>
      </c>
      <c r="L211" s="4701"/>
      <c r="M211" s="4702"/>
      <c r="N211" s="4702"/>
      <c r="O211" s="4702"/>
      <c r="P211" s="4702"/>
      <c r="Q211" s="4702"/>
      <c r="R211" s="4702"/>
      <c r="S211" s="4702"/>
      <c r="T211" s="4702"/>
      <c r="U211" s="4702"/>
      <c r="V211" s="4702"/>
      <c r="W211" s="4702"/>
      <c r="X211" s="4702"/>
      <c r="Y211" s="4702"/>
      <c r="Z211" s="4702"/>
      <c r="AA211" s="4702"/>
      <c r="AB211" s="4702"/>
      <c r="AC211" s="4702"/>
      <c r="AD211" s="4702"/>
      <c r="AE211" s="4702"/>
      <c r="AF211" s="4703"/>
      <c r="AG211" s="4704"/>
      <c r="AH211" s="4705"/>
      <c r="AI211" s="4706"/>
      <c r="AJ211" s="2609"/>
      <c r="AK211" s="2609"/>
      <c r="AL211" s="2609"/>
    </row>
    <row r="212" spans="1:38" s="2610" customFormat="1" ht="21" customHeight="1">
      <c r="A212" s="4658"/>
      <c r="B212" s="4659"/>
      <c r="C212" s="4697"/>
      <c r="D212" s="4650"/>
      <c r="E212" s="4650"/>
      <c r="F212" s="4650"/>
      <c r="G212" s="4651"/>
      <c r="H212" s="2612"/>
      <c r="I212" s="2612"/>
      <c r="J212" s="2612"/>
      <c r="K212" s="1061" t="s">
        <v>1341</v>
      </c>
      <c r="L212" s="4677"/>
      <c r="M212" s="4677"/>
      <c r="N212" s="4677"/>
      <c r="O212" s="4677"/>
      <c r="P212" s="4677"/>
      <c r="Q212" s="4677"/>
      <c r="R212" s="4677"/>
      <c r="S212" s="4677"/>
      <c r="T212" s="4677"/>
      <c r="U212" s="4677"/>
      <c r="V212" s="4677"/>
      <c r="W212" s="4677"/>
      <c r="X212" s="4677"/>
      <c r="Y212" s="4677"/>
      <c r="Z212" s="4677"/>
      <c r="AA212" s="4677"/>
      <c r="AB212" s="4677"/>
      <c r="AC212" s="4677"/>
      <c r="AD212" s="4677"/>
      <c r="AE212" s="4677"/>
      <c r="AF212" s="4678"/>
      <c r="AG212" s="4679"/>
      <c r="AH212" s="4680"/>
      <c r="AI212" s="4681"/>
      <c r="AJ212" s="2609"/>
      <c r="AK212" s="2609"/>
      <c r="AL212" s="2609"/>
    </row>
    <row r="213" spans="1:38" s="2610" customFormat="1" ht="21" customHeight="1">
      <c r="A213" s="4658"/>
      <c r="B213" s="4659"/>
      <c r="C213" s="4691" t="str">
        <f ca="1">IF(様式5号シート="様式5基",IF(INDIRECT(様式5号シート&amp;"!$D$"&amp;機構処理!E42+57)="","",INDIRECT(様式5号シート&amp;"!$D$"&amp;機構処理!E42+57)),"")</f>
        <v/>
      </c>
      <c r="D213" s="4692"/>
      <c r="E213" s="4692"/>
      <c r="F213" s="4692"/>
      <c r="G213" s="4693"/>
      <c r="H213" s="2608"/>
      <c r="I213" s="2608"/>
      <c r="J213" s="2608"/>
      <c r="K213" s="1059" t="s">
        <v>942</v>
      </c>
      <c r="L213" s="4672"/>
      <c r="M213" s="4672"/>
      <c r="N213" s="4672"/>
      <c r="O213" s="4672"/>
      <c r="P213" s="4672"/>
      <c r="Q213" s="4672"/>
      <c r="R213" s="4672"/>
      <c r="S213" s="4672"/>
      <c r="T213" s="4672"/>
      <c r="U213" s="4672"/>
      <c r="V213" s="4672"/>
      <c r="W213" s="4672"/>
      <c r="X213" s="4672"/>
      <c r="Y213" s="4672"/>
      <c r="Z213" s="4672"/>
      <c r="AA213" s="4672"/>
      <c r="AB213" s="4672"/>
      <c r="AC213" s="4672"/>
      <c r="AD213" s="4672"/>
      <c r="AE213" s="4672"/>
      <c r="AF213" s="4673"/>
      <c r="AG213" s="4674"/>
      <c r="AH213" s="4675"/>
      <c r="AI213" s="4676"/>
      <c r="AJ213" s="2609">
        <v>6</v>
      </c>
      <c r="AK213" s="2609"/>
      <c r="AL213" s="2609"/>
    </row>
    <row r="214" spans="1:38" s="2610" customFormat="1" ht="21" customHeight="1">
      <c r="A214" s="4658"/>
      <c r="B214" s="4659"/>
      <c r="C214" s="4694"/>
      <c r="D214" s="4695"/>
      <c r="E214" s="4695"/>
      <c r="F214" s="4695"/>
      <c r="G214" s="4696"/>
      <c r="H214" s="2611"/>
      <c r="I214" s="2611"/>
      <c r="J214" s="2611"/>
      <c r="K214" s="1060" t="s">
        <v>537</v>
      </c>
      <c r="L214" s="4701"/>
      <c r="M214" s="4702"/>
      <c r="N214" s="4702"/>
      <c r="O214" s="4702"/>
      <c r="P214" s="4702"/>
      <c r="Q214" s="4702"/>
      <c r="R214" s="4702"/>
      <c r="S214" s="4702"/>
      <c r="T214" s="4702"/>
      <c r="U214" s="4702"/>
      <c r="V214" s="4702"/>
      <c r="W214" s="4702"/>
      <c r="X214" s="4702"/>
      <c r="Y214" s="4702"/>
      <c r="Z214" s="4702"/>
      <c r="AA214" s="4702"/>
      <c r="AB214" s="4702"/>
      <c r="AC214" s="4702"/>
      <c r="AD214" s="4702"/>
      <c r="AE214" s="4702"/>
      <c r="AF214" s="4703"/>
      <c r="AG214" s="4704"/>
      <c r="AH214" s="4705"/>
      <c r="AI214" s="4706"/>
      <c r="AJ214" s="2609"/>
      <c r="AK214" s="2609"/>
      <c r="AL214" s="2609"/>
    </row>
    <row r="215" spans="1:38" s="2610" customFormat="1" ht="21" customHeight="1">
      <c r="A215" s="4658"/>
      <c r="B215" s="4659"/>
      <c r="C215" s="4694"/>
      <c r="D215" s="4695"/>
      <c r="E215" s="4695"/>
      <c r="F215" s="4695"/>
      <c r="G215" s="4696"/>
      <c r="H215" s="2611"/>
      <c r="I215" s="2611"/>
      <c r="J215" s="2611"/>
      <c r="K215" s="1060" t="s">
        <v>1340</v>
      </c>
      <c r="L215" s="4701"/>
      <c r="M215" s="4702"/>
      <c r="N215" s="4702"/>
      <c r="O215" s="4702"/>
      <c r="P215" s="4702"/>
      <c r="Q215" s="4702"/>
      <c r="R215" s="4702"/>
      <c r="S215" s="4702"/>
      <c r="T215" s="4702"/>
      <c r="U215" s="4702"/>
      <c r="V215" s="4702"/>
      <c r="W215" s="4702"/>
      <c r="X215" s="4702"/>
      <c r="Y215" s="4702"/>
      <c r="Z215" s="4702"/>
      <c r="AA215" s="4702"/>
      <c r="AB215" s="4702"/>
      <c r="AC215" s="4702"/>
      <c r="AD215" s="4702"/>
      <c r="AE215" s="4702"/>
      <c r="AF215" s="4703"/>
      <c r="AG215" s="4704"/>
      <c r="AH215" s="4705"/>
      <c r="AI215" s="4706"/>
      <c r="AJ215" s="2609"/>
      <c r="AK215" s="2609"/>
      <c r="AL215" s="2609"/>
    </row>
    <row r="216" spans="1:38" s="2610" customFormat="1" ht="21" customHeight="1">
      <c r="A216" s="4658"/>
      <c r="B216" s="4659"/>
      <c r="C216" s="4697"/>
      <c r="D216" s="4650"/>
      <c r="E216" s="4650"/>
      <c r="F216" s="4650"/>
      <c r="G216" s="4651"/>
      <c r="H216" s="2612"/>
      <c r="I216" s="2612"/>
      <c r="J216" s="2612"/>
      <c r="K216" s="1061" t="s">
        <v>1341</v>
      </c>
      <c r="L216" s="4677"/>
      <c r="M216" s="4677"/>
      <c r="N216" s="4677"/>
      <c r="O216" s="4677"/>
      <c r="P216" s="4677"/>
      <c r="Q216" s="4677"/>
      <c r="R216" s="4677"/>
      <c r="S216" s="4677"/>
      <c r="T216" s="4677"/>
      <c r="U216" s="4677"/>
      <c r="V216" s="4677"/>
      <c r="W216" s="4677"/>
      <c r="X216" s="4677"/>
      <c r="Y216" s="4677"/>
      <c r="Z216" s="4677"/>
      <c r="AA216" s="4677"/>
      <c r="AB216" s="4677"/>
      <c r="AC216" s="4677"/>
      <c r="AD216" s="4677"/>
      <c r="AE216" s="4677"/>
      <c r="AF216" s="4678"/>
      <c r="AG216" s="4679"/>
      <c r="AH216" s="4680"/>
      <c r="AI216" s="4681"/>
      <c r="AJ216" s="2609"/>
      <c r="AK216" s="2609"/>
      <c r="AL216" s="2609"/>
    </row>
    <row r="217" spans="1:38" s="2610" customFormat="1" ht="21" customHeight="1">
      <c r="A217" s="4658"/>
      <c r="B217" s="4659"/>
      <c r="C217" s="4691" t="str">
        <f ca="1">IF(様式5号シート="様式5基",IF(INDIRECT(様式5号シート&amp;"!$D$"&amp;機構処理!E42+58)="","",INDIRECT(様式5号シート&amp;"!$D$"&amp;機構処理!E42+58)),"")</f>
        <v/>
      </c>
      <c r="D217" s="4692"/>
      <c r="E217" s="4692"/>
      <c r="F217" s="4692"/>
      <c r="G217" s="4693"/>
      <c r="H217" s="2608"/>
      <c r="I217" s="2608"/>
      <c r="J217" s="2608"/>
      <c r="K217" s="1059" t="s">
        <v>942</v>
      </c>
      <c r="L217" s="4672"/>
      <c r="M217" s="4672"/>
      <c r="N217" s="4672"/>
      <c r="O217" s="4672"/>
      <c r="P217" s="4672"/>
      <c r="Q217" s="4672"/>
      <c r="R217" s="4672"/>
      <c r="S217" s="4672"/>
      <c r="T217" s="4672"/>
      <c r="U217" s="4672"/>
      <c r="V217" s="4672"/>
      <c r="W217" s="4672"/>
      <c r="X217" s="4672"/>
      <c r="Y217" s="4672"/>
      <c r="Z217" s="4672"/>
      <c r="AA217" s="4672"/>
      <c r="AB217" s="4672"/>
      <c r="AC217" s="4672"/>
      <c r="AD217" s="4672"/>
      <c r="AE217" s="4672"/>
      <c r="AF217" s="4673"/>
      <c r="AG217" s="4674"/>
      <c r="AH217" s="4675"/>
      <c r="AI217" s="4676"/>
      <c r="AJ217" s="2613">
        <v>7</v>
      </c>
      <c r="AK217" s="2609"/>
      <c r="AL217" s="2609"/>
    </row>
    <row r="218" spans="1:38" s="2610" customFormat="1" ht="21" customHeight="1">
      <c r="A218" s="4658"/>
      <c r="B218" s="4659"/>
      <c r="C218" s="4694"/>
      <c r="D218" s="4695"/>
      <c r="E218" s="4695"/>
      <c r="F218" s="4695"/>
      <c r="G218" s="4696"/>
      <c r="H218" s="2611"/>
      <c r="I218" s="2611"/>
      <c r="J218" s="2611"/>
      <c r="K218" s="1060" t="s">
        <v>537</v>
      </c>
      <c r="L218" s="4701"/>
      <c r="M218" s="4702"/>
      <c r="N218" s="4702"/>
      <c r="O218" s="4702"/>
      <c r="P218" s="4702"/>
      <c r="Q218" s="4702"/>
      <c r="R218" s="4702"/>
      <c r="S218" s="4702"/>
      <c r="T218" s="4702"/>
      <c r="U218" s="4702"/>
      <c r="V218" s="4702"/>
      <c r="W218" s="4702"/>
      <c r="X218" s="4702"/>
      <c r="Y218" s="4702"/>
      <c r="Z218" s="4702"/>
      <c r="AA218" s="4702"/>
      <c r="AB218" s="4702"/>
      <c r="AC218" s="4702"/>
      <c r="AD218" s="4702"/>
      <c r="AE218" s="4702"/>
      <c r="AF218" s="4703"/>
      <c r="AG218" s="4704"/>
      <c r="AH218" s="4705"/>
      <c r="AI218" s="4706"/>
      <c r="AJ218" s="2613"/>
      <c r="AK218" s="2609"/>
      <c r="AL218" s="2609"/>
    </row>
    <row r="219" spans="1:38" s="2610" customFormat="1" ht="21" customHeight="1">
      <c r="A219" s="4658"/>
      <c r="B219" s="4659"/>
      <c r="C219" s="4694"/>
      <c r="D219" s="4695"/>
      <c r="E219" s="4695"/>
      <c r="F219" s="4695"/>
      <c r="G219" s="4696"/>
      <c r="H219" s="2611"/>
      <c r="I219" s="2611"/>
      <c r="J219" s="2611"/>
      <c r="K219" s="1060" t="s">
        <v>1340</v>
      </c>
      <c r="L219" s="4701"/>
      <c r="M219" s="4702"/>
      <c r="N219" s="4702"/>
      <c r="O219" s="4702"/>
      <c r="P219" s="4702"/>
      <c r="Q219" s="4702"/>
      <c r="R219" s="4702"/>
      <c r="S219" s="4702"/>
      <c r="T219" s="4702"/>
      <c r="U219" s="4702"/>
      <c r="V219" s="4702"/>
      <c r="W219" s="4702"/>
      <c r="X219" s="4702"/>
      <c r="Y219" s="4702"/>
      <c r="Z219" s="4702"/>
      <c r="AA219" s="4702"/>
      <c r="AB219" s="4702"/>
      <c r="AC219" s="4702"/>
      <c r="AD219" s="4702"/>
      <c r="AE219" s="4702"/>
      <c r="AF219" s="4703"/>
      <c r="AG219" s="4704"/>
      <c r="AH219" s="4705"/>
      <c r="AI219" s="4706"/>
      <c r="AJ219" s="2613"/>
      <c r="AK219" s="2609"/>
      <c r="AL219" s="2609"/>
    </row>
    <row r="220" spans="1:38" s="2610" customFormat="1" ht="21" customHeight="1">
      <c r="A220" s="4658"/>
      <c r="B220" s="4659"/>
      <c r="C220" s="4697"/>
      <c r="D220" s="4650"/>
      <c r="E220" s="4650"/>
      <c r="F220" s="4650"/>
      <c r="G220" s="4651"/>
      <c r="H220" s="2612"/>
      <c r="I220" s="2612"/>
      <c r="J220" s="2612"/>
      <c r="K220" s="1061" t="s">
        <v>1341</v>
      </c>
      <c r="L220" s="4677"/>
      <c r="M220" s="4677"/>
      <c r="N220" s="4677"/>
      <c r="O220" s="4677"/>
      <c r="P220" s="4677"/>
      <c r="Q220" s="4677"/>
      <c r="R220" s="4677"/>
      <c r="S220" s="4677"/>
      <c r="T220" s="4677"/>
      <c r="U220" s="4677"/>
      <c r="V220" s="4677"/>
      <c r="W220" s="4677"/>
      <c r="X220" s="4677"/>
      <c r="Y220" s="4677"/>
      <c r="Z220" s="4677"/>
      <c r="AA220" s="4677"/>
      <c r="AB220" s="4677"/>
      <c r="AC220" s="4677"/>
      <c r="AD220" s="4677"/>
      <c r="AE220" s="4677"/>
      <c r="AF220" s="4678"/>
      <c r="AG220" s="4679"/>
      <c r="AH220" s="4680"/>
      <c r="AI220" s="4681"/>
      <c r="AJ220" s="2609"/>
      <c r="AK220" s="2609"/>
      <c r="AL220" s="2609"/>
    </row>
    <row r="221" spans="1:38" s="2610" customFormat="1" ht="21" hidden="1" customHeight="1">
      <c r="A221" s="4658"/>
      <c r="B221" s="4659"/>
      <c r="C221" s="4691" t="str">
        <f ca="1">IF(様式5号シート="様式5基",IF(INDIRECT(様式5号シート&amp;"!$D$"&amp;機構処理!E42+59)="","",INDIRECT(様式5号シート&amp;"!$D$"&amp;機構処理!E42+59)),"")</f>
        <v/>
      </c>
      <c r="D221" s="4692"/>
      <c r="E221" s="4692"/>
      <c r="F221" s="4692"/>
      <c r="G221" s="4693"/>
      <c r="H221" s="2608"/>
      <c r="I221" s="2608"/>
      <c r="J221" s="2608"/>
      <c r="K221" s="1059" t="s">
        <v>942</v>
      </c>
      <c r="L221" s="4672"/>
      <c r="M221" s="4672"/>
      <c r="N221" s="4672"/>
      <c r="O221" s="4672"/>
      <c r="P221" s="4672"/>
      <c r="Q221" s="4672"/>
      <c r="R221" s="4672"/>
      <c r="S221" s="4672"/>
      <c r="T221" s="4672"/>
      <c r="U221" s="4672"/>
      <c r="V221" s="4672"/>
      <c r="W221" s="4672"/>
      <c r="X221" s="4672"/>
      <c r="Y221" s="4672"/>
      <c r="Z221" s="4672"/>
      <c r="AA221" s="4672"/>
      <c r="AB221" s="4672"/>
      <c r="AC221" s="4672"/>
      <c r="AD221" s="4672"/>
      <c r="AE221" s="4672"/>
      <c r="AF221" s="4673"/>
      <c r="AG221" s="4674"/>
      <c r="AH221" s="4675"/>
      <c r="AI221" s="4676"/>
      <c r="AJ221" s="2609">
        <v>8</v>
      </c>
      <c r="AK221" s="2609"/>
      <c r="AL221" s="2609"/>
    </row>
    <row r="222" spans="1:38" s="2610" customFormat="1" ht="21" hidden="1" customHeight="1">
      <c r="A222" s="4658"/>
      <c r="B222" s="4659"/>
      <c r="C222" s="4694"/>
      <c r="D222" s="4695"/>
      <c r="E222" s="4695"/>
      <c r="F222" s="4695"/>
      <c r="G222" s="4696"/>
      <c r="H222" s="2611"/>
      <c r="I222" s="2611"/>
      <c r="J222" s="2611"/>
      <c r="K222" s="1060" t="s">
        <v>537</v>
      </c>
      <c r="L222" s="4701"/>
      <c r="M222" s="4702"/>
      <c r="N222" s="4702"/>
      <c r="O222" s="4702"/>
      <c r="P222" s="4702"/>
      <c r="Q222" s="4702"/>
      <c r="R222" s="4702"/>
      <c r="S222" s="4702"/>
      <c r="T222" s="4702"/>
      <c r="U222" s="4702"/>
      <c r="V222" s="4702"/>
      <c r="W222" s="4702"/>
      <c r="X222" s="4702"/>
      <c r="Y222" s="4702"/>
      <c r="Z222" s="4702"/>
      <c r="AA222" s="4702"/>
      <c r="AB222" s="4702"/>
      <c r="AC222" s="4702"/>
      <c r="AD222" s="4702"/>
      <c r="AE222" s="4702"/>
      <c r="AF222" s="4703"/>
      <c r="AG222" s="4704"/>
      <c r="AH222" s="4705"/>
      <c r="AI222" s="4706"/>
      <c r="AJ222" s="2609"/>
      <c r="AK222" s="2609"/>
      <c r="AL222" s="2609"/>
    </row>
    <row r="223" spans="1:38" s="2610" customFormat="1" ht="21" hidden="1" customHeight="1">
      <c r="A223" s="4658"/>
      <c r="B223" s="4659"/>
      <c r="C223" s="4694"/>
      <c r="D223" s="4695"/>
      <c r="E223" s="4695"/>
      <c r="F223" s="4695"/>
      <c r="G223" s="4696"/>
      <c r="H223" s="2611"/>
      <c r="I223" s="2611"/>
      <c r="J223" s="2611"/>
      <c r="K223" s="1060" t="s">
        <v>1340</v>
      </c>
      <c r="L223" s="4701"/>
      <c r="M223" s="4702"/>
      <c r="N223" s="4702"/>
      <c r="O223" s="4702"/>
      <c r="P223" s="4702"/>
      <c r="Q223" s="4702"/>
      <c r="R223" s="4702"/>
      <c r="S223" s="4702"/>
      <c r="T223" s="4702"/>
      <c r="U223" s="4702"/>
      <c r="V223" s="4702"/>
      <c r="W223" s="4702"/>
      <c r="X223" s="4702"/>
      <c r="Y223" s="4702"/>
      <c r="Z223" s="4702"/>
      <c r="AA223" s="4702"/>
      <c r="AB223" s="4702"/>
      <c r="AC223" s="4702"/>
      <c r="AD223" s="4702"/>
      <c r="AE223" s="4702"/>
      <c r="AF223" s="4703"/>
      <c r="AG223" s="4704"/>
      <c r="AH223" s="4705"/>
      <c r="AI223" s="4706"/>
      <c r="AJ223" s="2609"/>
      <c r="AK223" s="2609"/>
      <c r="AL223" s="2609"/>
    </row>
    <row r="224" spans="1:38" s="2610" customFormat="1" ht="21" hidden="1" customHeight="1">
      <c r="A224" s="4658"/>
      <c r="B224" s="4659"/>
      <c r="C224" s="4697"/>
      <c r="D224" s="4650"/>
      <c r="E224" s="4650"/>
      <c r="F224" s="4650"/>
      <c r="G224" s="4651"/>
      <c r="H224" s="2612"/>
      <c r="I224" s="2612"/>
      <c r="J224" s="2612"/>
      <c r="K224" s="1061" t="s">
        <v>1341</v>
      </c>
      <c r="L224" s="4677"/>
      <c r="M224" s="4677"/>
      <c r="N224" s="4677"/>
      <c r="O224" s="4677"/>
      <c r="P224" s="4677"/>
      <c r="Q224" s="4677"/>
      <c r="R224" s="4677"/>
      <c r="S224" s="4677"/>
      <c r="T224" s="4677"/>
      <c r="U224" s="4677"/>
      <c r="V224" s="4677"/>
      <c r="W224" s="4677"/>
      <c r="X224" s="4677"/>
      <c r="Y224" s="4677"/>
      <c r="Z224" s="4677"/>
      <c r="AA224" s="4677"/>
      <c r="AB224" s="4677"/>
      <c r="AC224" s="4677"/>
      <c r="AD224" s="4677"/>
      <c r="AE224" s="4677"/>
      <c r="AF224" s="4678"/>
      <c r="AG224" s="4679"/>
      <c r="AH224" s="4680"/>
      <c r="AI224" s="4681"/>
      <c r="AJ224" s="2609"/>
      <c r="AK224" s="2609"/>
      <c r="AL224" s="2609"/>
    </row>
    <row r="225" spans="1:38" s="2610" customFormat="1" ht="21" hidden="1" customHeight="1">
      <c r="A225" s="4658"/>
      <c r="B225" s="4659"/>
      <c r="C225" s="4691" t="str">
        <f ca="1">IF(様式5号シート="様式5基",IF(INDIRECT(様式5号シート&amp;"!$D$"&amp;機構処理!E42+60)="","",INDIRECT(様式5号シート&amp;"!$D$"&amp;機構処理!E42+60)),"")</f>
        <v/>
      </c>
      <c r="D225" s="4692"/>
      <c r="E225" s="4692"/>
      <c r="F225" s="4692"/>
      <c r="G225" s="4693"/>
      <c r="H225" s="2608"/>
      <c r="I225" s="2608"/>
      <c r="J225" s="2608"/>
      <c r="K225" s="1059" t="s">
        <v>942</v>
      </c>
      <c r="L225" s="4672"/>
      <c r="M225" s="4672"/>
      <c r="N225" s="4672"/>
      <c r="O225" s="4672"/>
      <c r="P225" s="4672"/>
      <c r="Q225" s="4672"/>
      <c r="R225" s="4672"/>
      <c r="S225" s="4672"/>
      <c r="T225" s="4672"/>
      <c r="U225" s="4672"/>
      <c r="V225" s="4672"/>
      <c r="W225" s="4672"/>
      <c r="X225" s="4672"/>
      <c r="Y225" s="4672"/>
      <c r="Z225" s="4672"/>
      <c r="AA225" s="4672"/>
      <c r="AB225" s="4672"/>
      <c r="AC225" s="4672"/>
      <c r="AD225" s="4672"/>
      <c r="AE225" s="4672"/>
      <c r="AF225" s="4673"/>
      <c r="AG225" s="4674"/>
      <c r="AH225" s="4675"/>
      <c r="AI225" s="4676"/>
      <c r="AJ225" s="2609">
        <v>9</v>
      </c>
      <c r="AK225" s="2609"/>
      <c r="AL225" s="2609"/>
    </row>
    <row r="226" spans="1:38" s="2610" customFormat="1" ht="21" hidden="1" customHeight="1">
      <c r="A226" s="4658"/>
      <c r="B226" s="4659"/>
      <c r="C226" s="4694"/>
      <c r="D226" s="4695"/>
      <c r="E226" s="4695"/>
      <c r="F226" s="4695"/>
      <c r="G226" s="4696"/>
      <c r="H226" s="2611"/>
      <c r="I226" s="2611"/>
      <c r="J226" s="2611"/>
      <c r="K226" s="1060" t="s">
        <v>537</v>
      </c>
      <c r="L226" s="4701"/>
      <c r="M226" s="4702"/>
      <c r="N226" s="4702"/>
      <c r="O226" s="4702"/>
      <c r="P226" s="4702"/>
      <c r="Q226" s="4702"/>
      <c r="R226" s="4702"/>
      <c r="S226" s="4702"/>
      <c r="T226" s="4702"/>
      <c r="U226" s="4702"/>
      <c r="V226" s="4702"/>
      <c r="W226" s="4702"/>
      <c r="X226" s="4702"/>
      <c r="Y226" s="4702"/>
      <c r="Z226" s="4702"/>
      <c r="AA226" s="4702"/>
      <c r="AB226" s="4702"/>
      <c r="AC226" s="4702"/>
      <c r="AD226" s="4702"/>
      <c r="AE226" s="4702"/>
      <c r="AF226" s="4703"/>
      <c r="AG226" s="4704"/>
      <c r="AH226" s="4705"/>
      <c r="AI226" s="4706"/>
      <c r="AJ226" s="2609"/>
      <c r="AK226" s="2609"/>
      <c r="AL226" s="2609"/>
    </row>
    <row r="227" spans="1:38" s="2610" customFormat="1" ht="21" hidden="1" customHeight="1">
      <c r="A227" s="4658"/>
      <c r="B227" s="4659"/>
      <c r="C227" s="4694"/>
      <c r="D227" s="4695"/>
      <c r="E227" s="4695"/>
      <c r="F227" s="4695"/>
      <c r="G227" s="4696"/>
      <c r="H227" s="2611"/>
      <c r="I227" s="2611"/>
      <c r="J227" s="2611"/>
      <c r="K227" s="1060" t="s">
        <v>1340</v>
      </c>
      <c r="L227" s="4701"/>
      <c r="M227" s="4702"/>
      <c r="N227" s="4702"/>
      <c r="O227" s="4702"/>
      <c r="P227" s="4702"/>
      <c r="Q227" s="4702"/>
      <c r="R227" s="4702"/>
      <c r="S227" s="4702"/>
      <c r="T227" s="4702"/>
      <c r="U227" s="4702"/>
      <c r="V227" s="4702"/>
      <c r="W227" s="4702"/>
      <c r="X227" s="4702"/>
      <c r="Y227" s="4702"/>
      <c r="Z227" s="4702"/>
      <c r="AA227" s="4702"/>
      <c r="AB227" s="4702"/>
      <c r="AC227" s="4702"/>
      <c r="AD227" s="4702"/>
      <c r="AE227" s="4702"/>
      <c r="AF227" s="4703"/>
      <c r="AG227" s="4704"/>
      <c r="AH227" s="4705"/>
      <c r="AI227" s="4706"/>
      <c r="AJ227" s="2609"/>
      <c r="AK227" s="2609"/>
      <c r="AL227" s="2609"/>
    </row>
    <row r="228" spans="1:38" s="2610" customFormat="1" ht="21" hidden="1" customHeight="1">
      <c r="A228" s="4658"/>
      <c r="B228" s="4659"/>
      <c r="C228" s="4697"/>
      <c r="D228" s="4650"/>
      <c r="E228" s="4650"/>
      <c r="F228" s="4650"/>
      <c r="G228" s="4651"/>
      <c r="H228" s="2612"/>
      <c r="I228" s="2612"/>
      <c r="J228" s="2612"/>
      <c r="K228" s="1061" t="s">
        <v>1341</v>
      </c>
      <c r="L228" s="4677"/>
      <c r="M228" s="4677"/>
      <c r="N228" s="4677"/>
      <c r="O228" s="4677"/>
      <c r="P228" s="4677"/>
      <c r="Q228" s="4677"/>
      <c r="R228" s="4677"/>
      <c r="S228" s="4677"/>
      <c r="T228" s="4677"/>
      <c r="U228" s="4677"/>
      <c r="V228" s="4677"/>
      <c r="W228" s="4677"/>
      <c r="X228" s="4677"/>
      <c r="Y228" s="4677"/>
      <c r="Z228" s="4677"/>
      <c r="AA228" s="4677"/>
      <c r="AB228" s="4677"/>
      <c r="AC228" s="4677"/>
      <c r="AD228" s="4677"/>
      <c r="AE228" s="4677"/>
      <c r="AF228" s="4678"/>
      <c r="AG228" s="4679"/>
      <c r="AH228" s="4680"/>
      <c r="AI228" s="4681"/>
      <c r="AJ228" s="2609"/>
      <c r="AK228" s="2609"/>
      <c r="AL228" s="2609"/>
    </row>
    <row r="229" spans="1:38" s="2610" customFormat="1" ht="21" hidden="1" customHeight="1">
      <c r="A229" s="4658"/>
      <c r="B229" s="4659"/>
      <c r="C229" s="4691" t="str">
        <f ca="1">IF(様式5号シート="様式5基",IF(INDIRECT(様式5号シート&amp;"!$D$"&amp;機構処理!E42+61)="","",INDIRECT(様式5号シート&amp;"!$D$"&amp;機構処理!E42+61)),"")</f>
        <v/>
      </c>
      <c r="D229" s="4692"/>
      <c r="E229" s="4692"/>
      <c r="F229" s="4692"/>
      <c r="G229" s="4693"/>
      <c r="H229" s="2608"/>
      <c r="I229" s="2608"/>
      <c r="J229" s="2608"/>
      <c r="K229" s="1059" t="s">
        <v>942</v>
      </c>
      <c r="L229" s="4672"/>
      <c r="M229" s="4672"/>
      <c r="N229" s="4672"/>
      <c r="O229" s="4672"/>
      <c r="P229" s="4672"/>
      <c r="Q229" s="4672"/>
      <c r="R229" s="4672"/>
      <c r="S229" s="4672"/>
      <c r="T229" s="4672"/>
      <c r="U229" s="4672"/>
      <c r="V229" s="4672"/>
      <c r="W229" s="4672"/>
      <c r="X229" s="4672"/>
      <c r="Y229" s="4672"/>
      <c r="Z229" s="4672"/>
      <c r="AA229" s="4672"/>
      <c r="AB229" s="4672"/>
      <c r="AC229" s="4672"/>
      <c r="AD229" s="4672"/>
      <c r="AE229" s="4672"/>
      <c r="AF229" s="4673"/>
      <c r="AG229" s="4674"/>
      <c r="AH229" s="4675"/>
      <c r="AI229" s="4676"/>
      <c r="AJ229" s="2609">
        <v>10</v>
      </c>
      <c r="AK229" s="2609"/>
      <c r="AL229" s="2609"/>
    </row>
    <row r="230" spans="1:38" s="2610" customFormat="1" ht="21" hidden="1" customHeight="1">
      <c r="A230" s="4658"/>
      <c r="B230" s="4659"/>
      <c r="C230" s="4694"/>
      <c r="D230" s="4695"/>
      <c r="E230" s="4695"/>
      <c r="F230" s="4695"/>
      <c r="G230" s="4696"/>
      <c r="H230" s="2611"/>
      <c r="I230" s="2611"/>
      <c r="J230" s="2611"/>
      <c r="K230" s="1060" t="s">
        <v>537</v>
      </c>
      <c r="L230" s="4701"/>
      <c r="M230" s="4702"/>
      <c r="N230" s="4702"/>
      <c r="O230" s="4702"/>
      <c r="P230" s="4702"/>
      <c r="Q230" s="4702"/>
      <c r="R230" s="4702"/>
      <c r="S230" s="4702"/>
      <c r="T230" s="4702"/>
      <c r="U230" s="4702"/>
      <c r="V230" s="4702"/>
      <c r="W230" s="4702"/>
      <c r="X230" s="4702"/>
      <c r="Y230" s="4702"/>
      <c r="Z230" s="4702"/>
      <c r="AA230" s="4702"/>
      <c r="AB230" s="4702"/>
      <c r="AC230" s="4702"/>
      <c r="AD230" s="4702"/>
      <c r="AE230" s="4702"/>
      <c r="AF230" s="4703"/>
      <c r="AG230" s="4704"/>
      <c r="AH230" s="4705"/>
      <c r="AI230" s="4706"/>
      <c r="AJ230" s="2609"/>
      <c r="AK230" s="2609"/>
      <c r="AL230" s="2609"/>
    </row>
    <row r="231" spans="1:38" s="2610" customFormat="1" ht="21" hidden="1" customHeight="1">
      <c r="A231" s="4658"/>
      <c r="B231" s="4659"/>
      <c r="C231" s="4694"/>
      <c r="D231" s="4695"/>
      <c r="E231" s="4695"/>
      <c r="F231" s="4695"/>
      <c r="G231" s="4696"/>
      <c r="H231" s="2611"/>
      <c r="I231" s="2611"/>
      <c r="J231" s="2611"/>
      <c r="K231" s="1060" t="s">
        <v>1340</v>
      </c>
      <c r="L231" s="4701"/>
      <c r="M231" s="4702"/>
      <c r="N231" s="4702"/>
      <c r="O231" s="4702"/>
      <c r="P231" s="4702"/>
      <c r="Q231" s="4702"/>
      <c r="R231" s="4702"/>
      <c r="S231" s="4702"/>
      <c r="T231" s="4702"/>
      <c r="U231" s="4702"/>
      <c r="V231" s="4702"/>
      <c r="W231" s="4702"/>
      <c r="X231" s="4702"/>
      <c r="Y231" s="4702"/>
      <c r="Z231" s="4702"/>
      <c r="AA231" s="4702"/>
      <c r="AB231" s="4702"/>
      <c r="AC231" s="4702"/>
      <c r="AD231" s="4702"/>
      <c r="AE231" s="4702"/>
      <c r="AF231" s="4703"/>
      <c r="AG231" s="4704"/>
      <c r="AH231" s="4705"/>
      <c r="AI231" s="4706"/>
      <c r="AJ231" s="2609"/>
      <c r="AK231" s="2609"/>
      <c r="AL231" s="2609"/>
    </row>
    <row r="232" spans="1:38" s="2610" customFormat="1" ht="21" hidden="1" customHeight="1">
      <c r="A232" s="4658"/>
      <c r="B232" s="4659"/>
      <c r="C232" s="4697"/>
      <c r="D232" s="4650"/>
      <c r="E232" s="4650"/>
      <c r="F232" s="4650"/>
      <c r="G232" s="4651"/>
      <c r="H232" s="2612"/>
      <c r="I232" s="2612"/>
      <c r="J232" s="2612"/>
      <c r="K232" s="1061" t="s">
        <v>1341</v>
      </c>
      <c r="L232" s="4677"/>
      <c r="M232" s="4677"/>
      <c r="N232" s="4677"/>
      <c r="O232" s="4677"/>
      <c r="P232" s="4677"/>
      <c r="Q232" s="4677"/>
      <c r="R232" s="4677"/>
      <c r="S232" s="4677"/>
      <c r="T232" s="4677"/>
      <c r="U232" s="4677"/>
      <c r="V232" s="4677"/>
      <c r="W232" s="4677"/>
      <c r="X232" s="4677"/>
      <c r="Y232" s="4677"/>
      <c r="Z232" s="4677"/>
      <c r="AA232" s="4677"/>
      <c r="AB232" s="4677"/>
      <c r="AC232" s="4677"/>
      <c r="AD232" s="4677"/>
      <c r="AE232" s="4677"/>
      <c r="AF232" s="4678"/>
      <c r="AG232" s="4679"/>
      <c r="AH232" s="4680"/>
      <c r="AI232" s="4681"/>
      <c r="AJ232" s="2609"/>
      <c r="AK232" s="2609"/>
      <c r="AL232" s="2609"/>
    </row>
    <row r="233" spans="1:38" s="2610" customFormat="1" ht="21" hidden="1" customHeight="1">
      <c r="A233" s="4658"/>
      <c r="B233" s="4659"/>
      <c r="C233" s="4691" t="str">
        <f ca="1">IF(様式5号シート="様式5基",IF(INDIRECT(様式5号シート&amp;"!$D$"&amp;機構処理!E42+62)="","",INDIRECT(様式5号シート&amp;"!$D$"&amp;機構処理!E42+62)),"")</f>
        <v/>
      </c>
      <c r="D233" s="4692"/>
      <c r="E233" s="4692"/>
      <c r="F233" s="4692"/>
      <c r="G233" s="4693"/>
      <c r="H233" s="2608"/>
      <c r="I233" s="2608"/>
      <c r="J233" s="2608"/>
      <c r="K233" s="1059" t="s">
        <v>942</v>
      </c>
      <c r="L233" s="4672"/>
      <c r="M233" s="4672"/>
      <c r="N233" s="4672"/>
      <c r="O233" s="4672"/>
      <c r="P233" s="4672"/>
      <c r="Q233" s="4672"/>
      <c r="R233" s="4672"/>
      <c r="S233" s="4672"/>
      <c r="T233" s="4672"/>
      <c r="U233" s="4672"/>
      <c r="V233" s="4672"/>
      <c r="W233" s="4672"/>
      <c r="X233" s="4672"/>
      <c r="Y233" s="4672"/>
      <c r="Z233" s="4672"/>
      <c r="AA233" s="4672"/>
      <c r="AB233" s="4672"/>
      <c r="AC233" s="4672"/>
      <c r="AD233" s="4672"/>
      <c r="AE233" s="4672"/>
      <c r="AF233" s="4673"/>
      <c r="AG233" s="4674"/>
      <c r="AH233" s="4675"/>
      <c r="AI233" s="4676"/>
      <c r="AJ233" s="2609">
        <v>11</v>
      </c>
      <c r="AK233" s="2609"/>
      <c r="AL233" s="2609"/>
    </row>
    <row r="234" spans="1:38" s="2610" customFormat="1" ht="21" hidden="1" customHeight="1">
      <c r="A234" s="4658"/>
      <c r="B234" s="4659"/>
      <c r="C234" s="4694"/>
      <c r="D234" s="4695"/>
      <c r="E234" s="4695"/>
      <c r="F234" s="4695"/>
      <c r="G234" s="4696"/>
      <c r="H234" s="2611"/>
      <c r="I234" s="2611"/>
      <c r="J234" s="2611"/>
      <c r="K234" s="1060" t="s">
        <v>537</v>
      </c>
      <c r="L234" s="4701"/>
      <c r="M234" s="4702"/>
      <c r="N234" s="4702"/>
      <c r="O234" s="4702"/>
      <c r="P234" s="4702"/>
      <c r="Q234" s="4702"/>
      <c r="R234" s="4702"/>
      <c r="S234" s="4702"/>
      <c r="T234" s="4702"/>
      <c r="U234" s="4702"/>
      <c r="V234" s="4702"/>
      <c r="W234" s="4702"/>
      <c r="X234" s="4702"/>
      <c r="Y234" s="4702"/>
      <c r="Z234" s="4702"/>
      <c r="AA234" s="4702"/>
      <c r="AB234" s="4702"/>
      <c r="AC234" s="4702"/>
      <c r="AD234" s="4702"/>
      <c r="AE234" s="4702"/>
      <c r="AF234" s="4703"/>
      <c r="AG234" s="4704"/>
      <c r="AH234" s="4705"/>
      <c r="AI234" s="4706"/>
      <c r="AJ234" s="2609"/>
      <c r="AK234" s="2609"/>
      <c r="AL234" s="2609"/>
    </row>
    <row r="235" spans="1:38" s="2610" customFormat="1" ht="21" hidden="1" customHeight="1">
      <c r="A235" s="4658"/>
      <c r="B235" s="4659"/>
      <c r="C235" s="4694"/>
      <c r="D235" s="4695"/>
      <c r="E235" s="4695"/>
      <c r="F235" s="4695"/>
      <c r="G235" s="4696"/>
      <c r="H235" s="2611"/>
      <c r="I235" s="2611"/>
      <c r="J235" s="2611"/>
      <c r="K235" s="1060" t="s">
        <v>1340</v>
      </c>
      <c r="L235" s="4701"/>
      <c r="M235" s="4702"/>
      <c r="N235" s="4702"/>
      <c r="O235" s="4702"/>
      <c r="P235" s="4702"/>
      <c r="Q235" s="4702"/>
      <c r="R235" s="4702"/>
      <c r="S235" s="4702"/>
      <c r="T235" s="4702"/>
      <c r="U235" s="4702"/>
      <c r="V235" s="4702"/>
      <c r="W235" s="4702"/>
      <c r="X235" s="4702"/>
      <c r="Y235" s="4702"/>
      <c r="Z235" s="4702"/>
      <c r="AA235" s="4702"/>
      <c r="AB235" s="4702"/>
      <c r="AC235" s="4702"/>
      <c r="AD235" s="4702"/>
      <c r="AE235" s="4702"/>
      <c r="AF235" s="4703"/>
      <c r="AG235" s="4704"/>
      <c r="AH235" s="4705"/>
      <c r="AI235" s="4706"/>
      <c r="AJ235" s="2609"/>
      <c r="AK235" s="2609"/>
      <c r="AL235" s="2609"/>
    </row>
    <row r="236" spans="1:38" s="2610" customFormat="1" ht="21" hidden="1" customHeight="1">
      <c r="A236" s="4658"/>
      <c r="B236" s="4659"/>
      <c r="C236" s="4697"/>
      <c r="D236" s="4650"/>
      <c r="E236" s="4650"/>
      <c r="F236" s="4650"/>
      <c r="G236" s="4651"/>
      <c r="H236" s="2612"/>
      <c r="I236" s="2612"/>
      <c r="J236" s="2612"/>
      <c r="K236" s="1061" t="s">
        <v>1341</v>
      </c>
      <c r="L236" s="4677"/>
      <c r="M236" s="4677"/>
      <c r="N236" s="4677"/>
      <c r="O236" s="4677"/>
      <c r="P236" s="4677"/>
      <c r="Q236" s="4677"/>
      <c r="R236" s="4677"/>
      <c r="S236" s="4677"/>
      <c r="T236" s="4677"/>
      <c r="U236" s="4677"/>
      <c r="V236" s="4677"/>
      <c r="W236" s="4677"/>
      <c r="X236" s="4677"/>
      <c r="Y236" s="4677"/>
      <c r="Z236" s="4677"/>
      <c r="AA236" s="4677"/>
      <c r="AB236" s="4677"/>
      <c r="AC236" s="4677"/>
      <c r="AD236" s="4677"/>
      <c r="AE236" s="4677"/>
      <c r="AF236" s="4678"/>
      <c r="AG236" s="4679"/>
      <c r="AH236" s="4680"/>
      <c r="AI236" s="4681"/>
      <c r="AJ236" s="2609"/>
      <c r="AK236" s="2609"/>
      <c r="AL236" s="2609"/>
    </row>
    <row r="237" spans="1:38" s="2610" customFormat="1" ht="21" hidden="1" customHeight="1">
      <c r="A237" s="4658"/>
      <c r="B237" s="4659"/>
      <c r="C237" s="4691" t="str">
        <f ca="1">IF(様式5号シート="様式5基",IF(INDIRECT(様式5号シート&amp;"!$D$"&amp;機構処理!E42+63)="","",INDIRECT(様式5号シート&amp;"!$D$"&amp;機構処理!E42+63)),"")</f>
        <v/>
      </c>
      <c r="D237" s="4692"/>
      <c r="E237" s="4692"/>
      <c r="F237" s="4692"/>
      <c r="G237" s="4693"/>
      <c r="H237" s="2608"/>
      <c r="I237" s="2608"/>
      <c r="J237" s="2608"/>
      <c r="K237" s="1059" t="s">
        <v>942</v>
      </c>
      <c r="L237" s="4672"/>
      <c r="M237" s="4672"/>
      <c r="N237" s="4672"/>
      <c r="O237" s="4672"/>
      <c r="P237" s="4672"/>
      <c r="Q237" s="4672"/>
      <c r="R237" s="4672"/>
      <c r="S237" s="4672"/>
      <c r="T237" s="4672"/>
      <c r="U237" s="4672"/>
      <c r="V237" s="4672"/>
      <c r="W237" s="4672"/>
      <c r="X237" s="4672"/>
      <c r="Y237" s="4672"/>
      <c r="Z237" s="4672"/>
      <c r="AA237" s="4672"/>
      <c r="AB237" s="4672"/>
      <c r="AC237" s="4672"/>
      <c r="AD237" s="4672"/>
      <c r="AE237" s="4672"/>
      <c r="AF237" s="4673"/>
      <c r="AG237" s="4674"/>
      <c r="AH237" s="4675"/>
      <c r="AI237" s="4676"/>
      <c r="AJ237" s="2609">
        <v>12</v>
      </c>
      <c r="AK237" s="2609"/>
      <c r="AL237" s="2609"/>
    </row>
    <row r="238" spans="1:38" s="2610" customFormat="1" ht="21" hidden="1" customHeight="1">
      <c r="A238" s="4658"/>
      <c r="B238" s="4659"/>
      <c r="C238" s="4694"/>
      <c r="D238" s="4695"/>
      <c r="E238" s="4695"/>
      <c r="F238" s="4695"/>
      <c r="G238" s="4696"/>
      <c r="H238" s="2611"/>
      <c r="I238" s="2611"/>
      <c r="J238" s="2611"/>
      <c r="K238" s="1060" t="s">
        <v>537</v>
      </c>
      <c r="L238" s="4701"/>
      <c r="M238" s="4702"/>
      <c r="N238" s="4702"/>
      <c r="O238" s="4702"/>
      <c r="P238" s="4702"/>
      <c r="Q238" s="4702"/>
      <c r="R238" s="4702"/>
      <c r="S238" s="4702"/>
      <c r="T238" s="4702"/>
      <c r="U238" s="4702"/>
      <c r="V238" s="4702"/>
      <c r="W238" s="4702"/>
      <c r="X238" s="4702"/>
      <c r="Y238" s="4702"/>
      <c r="Z238" s="4702"/>
      <c r="AA238" s="4702"/>
      <c r="AB238" s="4702"/>
      <c r="AC238" s="4702"/>
      <c r="AD238" s="4702"/>
      <c r="AE238" s="4702"/>
      <c r="AF238" s="4703"/>
      <c r="AG238" s="4704"/>
      <c r="AH238" s="4705"/>
      <c r="AI238" s="4706"/>
      <c r="AJ238" s="2609"/>
      <c r="AK238" s="2609"/>
      <c r="AL238" s="2609"/>
    </row>
    <row r="239" spans="1:38" s="2610" customFormat="1" ht="21" hidden="1" customHeight="1">
      <c r="A239" s="4658"/>
      <c r="B239" s="4659"/>
      <c r="C239" s="4694"/>
      <c r="D239" s="4695"/>
      <c r="E239" s="4695"/>
      <c r="F239" s="4695"/>
      <c r="G239" s="4696"/>
      <c r="H239" s="2611"/>
      <c r="I239" s="2611"/>
      <c r="J239" s="2611"/>
      <c r="K239" s="1060" t="s">
        <v>1340</v>
      </c>
      <c r="L239" s="4701"/>
      <c r="M239" s="4702"/>
      <c r="N239" s="4702"/>
      <c r="O239" s="4702"/>
      <c r="P239" s="4702"/>
      <c r="Q239" s="4702"/>
      <c r="R239" s="4702"/>
      <c r="S239" s="4702"/>
      <c r="T239" s="4702"/>
      <c r="U239" s="4702"/>
      <c r="V239" s="4702"/>
      <c r="W239" s="4702"/>
      <c r="X239" s="4702"/>
      <c r="Y239" s="4702"/>
      <c r="Z239" s="4702"/>
      <c r="AA239" s="4702"/>
      <c r="AB239" s="4702"/>
      <c r="AC239" s="4702"/>
      <c r="AD239" s="4702"/>
      <c r="AE239" s="4702"/>
      <c r="AF239" s="4703"/>
      <c r="AG239" s="4704"/>
      <c r="AH239" s="4705"/>
      <c r="AI239" s="4706"/>
      <c r="AJ239" s="2609"/>
      <c r="AK239" s="2609"/>
      <c r="AL239" s="2609"/>
    </row>
    <row r="240" spans="1:38" s="2610" customFormat="1" ht="21" hidden="1" customHeight="1">
      <c r="A240" s="4658"/>
      <c r="B240" s="4659"/>
      <c r="C240" s="4697"/>
      <c r="D240" s="4650"/>
      <c r="E240" s="4650"/>
      <c r="F240" s="4650"/>
      <c r="G240" s="4651"/>
      <c r="H240" s="2612"/>
      <c r="I240" s="2612"/>
      <c r="J240" s="2612"/>
      <c r="K240" s="1061" t="s">
        <v>1341</v>
      </c>
      <c r="L240" s="4677"/>
      <c r="M240" s="4677"/>
      <c r="N240" s="4677"/>
      <c r="O240" s="4677"/>
      <c r="P240" s="4677"/>
      <c r="Q240" s="4677"/>
      <c r="R240" s="4677"/>
      <c r="S240" s="4677"/>
      <c r="T240" s="4677"/>
      <c r="U240" s="4677"/>
      <c r="V240" s="4677"/>
      <c r="W240" s="4677"/>
      <c r="X240" s="4677"/>
      <c r="Y240" s="4677"/>
      <c r="Z240" s="4677"/>
      <c r="AA240" s="4677"/>
      <c r="AB240" s="4677"/>
      <c r="AC240" s="4677"/>
      <c r="AD240" s="4677"/>
      <c r="AE240" s="4677"/>
      <c r="AF240" s="4678"/>
      <c r="AG240" s="4679"/>
      <c r="AH240" s="4680"/>
      <c r="AI240" s="4681"/>
      <c r="AJ240" s="2609"/>
      <c r="AK240" s="2609"/>
      <c r="AL240" s="2609"/>
    </row>
    <row r="241" spans="1:38" s="2610" customFormat="1" ht="21" hidden="1" customHeight="1">
      <c r="A241" s="4658"/>
      <c r="B241" s="4659"/>
      <c r="C241" s="4691" t="str">
        <f ca="1">IF(様式5号シート="様式5基",IF(INDIRECT(様式5号シート&amp;"!$D$"&amp;機構処理!E42+64)="","",INDIRECT(様式5号シート&amp;"!$D$"&amp;機構処理!E42+64)),"")</f>
        <v/>
      </c>
      <c r="D241" s="4692"/>
      <c r="E241" s="4692"/>
      <c r="F241" s="4692"/>
      <c r="G241" s="4693"/>
      <c r="H241" s="2608"/>
      <c r="I241" s="2608"/>
      <c r="J241" s="2608"/>
      <c r="K241" s="1059" t="s">
        <v>942</v>
      </c>
      <c r="L241" s="4672"/>
      <c r="M241" s="4672"/>
      <c r="N241" s="4672"/>
      <c r="O241" s="4672"/>
      <c r="P241" s="4672"/>
      <c r="Q241" s="4672"/>
      <c r="R241" s="4672"/>
      <c r="S241" s="4672"/>
      <c r="T241" s="4672"/>
      <c r="U241" s="4672"/>
      <c r="V241" s="4672"/>
      <c r="W241" s="4672"/>
      <c r="X241" s="4672"/>
      <c r="Y241" s="4672"/>
      <c r="Z241" s="4672"/>
      <c r="AA241" s="4672"/>
      <c r="AB241" s="4672"/>
      <c r="AC241" s="4672"/>
      <c r="AD241" s="4672"/>
      <c r="AE241" s="4672"/>
      <c r="AF241" s="4673"/>
      <c r="AG241" s="4674"/>
      <c r="AH241" s="4675"/>
      <c r="AI241" s="4676"/>
      <c r="AJ241" s="2609">
        <v>13</v>
      </c>
      <c r="AK241" s="2609"/>
      <c r="AL241" s="2609"/>
    </row>
    <row r="242" spans="1:38" s="2610" customFormat="1" ht="21" hidden="1" customHeight="1">
      <c r="A242" s="4658"/>
      <c r="B242" s="4659"/>
      <c r="C242" s="4694"/>
      <c r="D242" s="4695"/>
      <c r="E242" s="4695"/>
      <c r="F242" s="4695"/>
      <c r="G242" s="4696"/>
      <c r="H242" s="2611"/>
      <c r="I242" s="2611"/>
      <c r="J242" s="2611"/>
      <c r="K242" s="1060" t="s">
        <v>537</v>
      </c>
      <c r="L242" s="4701"/>
      <c r="M242" s="4702"/>
      <c r="N242" s="4702"/>
      <c r="O242" s="4702"/>
      <c r="P242" s="4702"/>
      <c r="Q242" s="4702"/>
      <c r="R242" s="4702"/>
      <c r="S242" s="4702"/>
      <c r="T242" s="4702"/>
      <c r="U242" s="4702"/>
      <c r="V242" s="4702"/>
      <c r="W242" s="4702"/>
      <c r="X242" s="4702"/>
      <c r="Y242" s="4702"/>
      <c r="Z242" s="4702"/>
      <c r="AA242" s="4702"/>
      <c r="AB242" s="4702"/>
      <c r="AC242" s="4702"/>
      <c r="AD242" s="4702"/>
      <c r="AE242" s="4702"/>
      <c r="AF242" s="4703"/>
      <c r="AG242" s="4704"/>
      <c r="AH242" s="4705"/>
      <c r="AI242" s="4706"/>
      <c r="AJ242" s="2609"/>
      <c r="AK242" s="2609"/>
      <c r="AL242" s="2609"/>
    </row>
    <row r="243" spans="1:38" s="2610" customFormat="1" ht="21" hidden="1" customHeight="1">
      <c r="A243" s="4658"/>
      <c r="B243" s="4659"/>
      <c r="C243" s="4694"/>
      <c r="D243" s="4695"/>
      <c r="E243" s="4695"/>
      <c r="F243" s="4695"/>
      <c r="G243" s="4696"/>
      <c r="H243" s="2611"/>
      <c r="I243" s="2611"/>
      <c r="J243" s="2611"/>
      <c r="K243" s="1060" t="s">
        <v>1340</v>
      </c>
      <c r="L243" s="4701"/>
      <c r="M243" s="4702"/>
      <c r="N243" s="4702"/>
      <c r="O243" s="4702"/>
      <c r="P243" s="4702"/>
      <c r="Q243" s="4702"/>
      <c r="R243" s="4702"/>
      <c r="S243" s="4702"/>
      <c r="T243" s="4702"/>
      <c r="U243" s="4702"/>
      <c r="V243" s="4702"/>
      <c r="W243" s="4702"/>
      <c r="X243" s="4702"/>
      <c r="Y243" s="4702"/>
      <c r="Z243" s="4702"/>
      <c r="AA243" s="4702"/>
      <c r="AB243" s="4702"/>
      <c r="AC243" s="4702"/>
      <c r="AD243" s="4702"/>
      <c r="AE243" s="4702"/>
      <c r="AF243" s="4703"/>
      <c r="AG243" s="4704"/>
      <c r="AH243" s="4705"/>
      <c r="AI243" s="4706"/>
      <c r="AJ243" s="2609"/>
      <c r="AK243" s="2609"/>
      <c r="AL243" s="2609"/>
    </row>
    <row r="244" spans="1:38" s="2610" customFormat="1" ht="21" hidden="1" customHeight="1">
      <c r="A244" s="4658"/>
      <c r="B244" s="4659"/>
      <c r="C244" s="4697"/>
      <c r="D244" s="4650"/>
      <c r="E244" s="4650"/>
      <c r="F244" s="4650"/>
      <c r="G244" s="4651"/>
      <c r="H244" s="2612"/>
      <c r="I244" s="2612"/>
      <c r="J244" s="2612"/>
      <c r="K244" s="1061" t="s">
        <v>1341</v>
      </c>
      <c r="L244" s="4677"/>
      <c r="M244" s="4677"/>
      <c r="N244" s="4677"/>
      <c r="O244" s="4677"/>
      <c r="P244" s="4677"/>
      <c r="Q244" s="4677"/>
      <c r="R244" s="4677"/>
      <c r="S244" s="4677"/>
      <c r="T244" s="4677"/>
      <c r="U244" s="4677"/>
      <c r="V244" s="4677"/>
      <c r="W244" s="4677"/>
      <c r="X244" s="4677"/>
      <c r="Y244" s="4677"/>
      <c r="Z244" s="4677"/>
      <c r="AA244" s="4677"/>
      <c r="AB244" s="4677"/>
      <c r="AC244" s="4677"/>
      <c r="AD244" s="4677"/>
      <c r="AE244" s="4677"/>
      <c r="AF244" s="4678"/>
      <c r="AG244" s="4679"/>
      <c r="AH244" s="4680"/>
      <c r="AI244" s="4681"/>
      <c r="AJ244" s="2609"/>
      <c r="AK244" s="2609"/>
      <c r="AL244" s="2609"/>
    </row>
    <row r="245" spans="1:38" s="2610" customFormat="1" ht="21" hidden="1" customHeight="1">
      <c r="A245" s="4658"/>
      <c r="B245" s="4659"/>
      <c r="C245" s="4691" t="str">
        <f ca="1">IF(様式5号シート="様式5基",IF(INDIRECT(様式5号シート&amp;"!$D$"&amp;機構処理!E42+65)="","",INDIRECT(様式5号シート&amp;"!$D$"&amp;機構処理!E42+65)),"")</f>
        <v/>
      </c>
      <c r="D245" s="4692"/>
      <c r="E245" s="4692"/>
      <c r="F245" s="4692"/>
      <c r="G245" s="4693"/>
      <c r="H245" s="2608"/>
      <c r="I245" s="2608"/>
      <c r="J245" s="2608"/>
      <c r="K245" s="1059" t="s">
        <v>942</v>
      </c>
      <c r="L245" s="4672"/>
      <c r="M245" s="4672"/>
      <c r="N245" s="4672"/>
      <c r="O245" s="4672"/>
      <c r="P245" s="4672"/>
      <c r="Q245" s="4672"/>
      <c r="R245" s="4672"/>
      <c r="S245" s="4672"/>
      <c r="T245" s="4672"/>
      <c r="U245" s="4672"/>
      <c r="V245" s="4672"/>
      <c r="W245" s="4672"/>
      <c r="X245" s="4672"/>
      <c r="Y245" s="4672"/>
      <c r="Z245" s="4672"/>
      <c r="AA245" s="4672"/>
      <c r="AB245" s="4672"/>
      <c r="AC245" s="4672"/>
      <c r="AD245" s="4672"/>
      <c r="AE245" s="4672"/>
      <c r="AF245" s="4673"/>
      <c r="AG245" s="4674"/>
      <c r="AH245" s="4675"/>
      <c r="AI245" s="4676"/>
      <c r="AJ245" s="2609">
        <v>14</v>
      </c>
      <c r="AK245" s="2609"/>
      <c r="AL245" s="2609"/>
    </row>
    <row r="246" spans="1:38" s="2610" customFormat="1" ht="21" hidden="1" customHeight="1">
      <c r="A246" s="4658"/>
      <c r="B246" s="4659"/>
      <c r="C246" s="4694"/>
      <c r="D246" s="4695"/>
      <c r="E246" s="4695"/>
      <c r="F246" s="4695"/>
      <c r="G246" s="4696"/>
      <c r="H246" s="2611"/>
      <c r="I246" s="2611"/>
      <c r="J246" s="2611"/>
      <c r="K246" s="1060" t="s">
        <v>537</v>
      </c>
      <c r="L246" s="4701"/>
      <c r="M246" s="4702"/>
      <c r="N246" s="4702"/>
      <c r="O246" s="4702"/>
      <c r="P246" s="4702"/>
      <c r="Q246" s="4702"/>
      <c r="R246" s="4702"/>
      <c r="S246" s="4702"/>
      <c r="T246" s="4702"/>
      <c r="U246" s="4702"/>
      <c r="V246" s="4702"/>
      <c r="W246" s="4702"/>
      <c r="X246" s="4702"/>
      <c r="Y246" s="4702"/>
      <c r="Z246" s="4702"/>
      <c r="AA246" s="4702"/>
      <c r="AB246" s="4702"/>
      <c r="AC246" s="4702"/>
      <c r="AD246" s="4702"/>
      <c r="AE246" s="4702"/>
      <c r="AF246" s="4703"/>
      <c r="AG246" s="4704"/>
      <c r="AH246" s="4705"/>
      <c r="AI246" s="4706"/>
      <c r="AJ246" s="2609"/>
      <c r="AK246" s="2609"/>
      <c r="AL246" s="2609"/>
    </row>
    <row r="247" spans="1:38" s="2610" customFormat="1" ht="21" hidden="1" customHeight="1">
      <c r="A247" s="4658"/>
      <c r="B247" s="4659"/>
      <c r="C247" s="4694"/>
      <c r="D247" s="4695"/>
      <c r="E247" s="4695"/>
      <c r="F247" s="4695"/>
      <c r="G247" s="4696"/>
      <c r="H247" s="2611"/>
      <c r="I247" s="2611"/>
      <c r="J247" s="2611"/>
      <c r="K247" s="1060" t="s">
        <v>1340</v>
      </c>
      <c r="L247" s="4701"/>
      <c r="M247" s="4702"/>
      <c r="N247" s="4702"/>
      <c r="O247" s="4702"/>
      <c r="P247" s="4702"/>
      <c r="Q247" s="4702"/>
      <c r="R247" s="4702"/>
      <c r="S247" s="4702"/>
      <c r="T247" s="4702"/>
      <c r="U247" s="4702"/>
      <c r="V247" s="4702"/>
      <c r="W247" s="4702"/>
      <c r="X247" s="4702"/>
      <c r="Y247" s="4702"/>
      <c r="Z247" s="4702"/>
      <c r="AA247" s="4702"/>
      <c r="AB247" s="4702"/>
      <c r="AC247" s="4702"/>
      <c r="AD247" s="4702"/>
      <c r="AE247" s="4702"/>
      <c r="AF247" s="4703"/>
      <c r="AG247" s="4704"/>
      <c r="AH247" s="4705"/>
      <c r="AI247" s="4706"/>
      <c r="AJ247" s="2609"/>
      <c r="AK247" s="2609"/>
      <c r="AL247" s="2609"/>
    </row>
    <row r="248" spans="1:38" s="2610" customFormat="1" ht="21" hidden="1" customHeight="1">
      <c r="A248" s="4658"/>
      <c r="B248" s="4659"/>
      <c r="C248" s="4697"/>
      <c r="D248" s="4650"/>
      <c r="E248" s="4650"/>
      <c r="F248" s="4650"/>
      <c r="G248" s="4651"/>
      <c r="H248" s="2612"/>
      <c r="I248" s="2612"/>
      <c r="J248" s="2612"/>
      <c r="K248" s="1061" t="s">
        <v>1341</v>
      </c>
      <c r="L248" s="4677"/>
      <c r="M248" s="4677"/>
      <c r="N248" s="4677"/>
      <c r="O248" s="4677"/>
      <c r="P248" s="4677"/>
      <c r="Q248" s="4677"/>
      <c r="R248" s="4677"/>
      <c r="S248" s="4677"/>
      <c r="T248" s="4677"/>
      <c r="U248" s="4677"/>
      <c r="V248" s="4677"/>
      <c r="W248" s="4677"/>
      <c r="X248" s="4677"/>
      <c r="Y248" s="4677"/>
      <c r="Z248" s="4677"/>
      <c r="AA248" s="4677"/>
      <c r="AB248" s="4677"/>
      <c r="AC248" s="4677"/>
      <c r="AD248" s="4677"/>
      <c r="AE248" s="4677"/>
      <c r="AF248" s="4678"/>
      <c r="AG248" s="4679"/>
      <c r="AH248" s="4680"/>
      <c r="AI248" s="4681"/>
      <c r="AJ248" s="2609"/>
      <c r="AK248" s="2609"/>
      <c r="AL248" s="2609"/>
    </row>
    <row r="249" spans="1:38" s="2610" customFormat="1" ht="21" hidden="1" customHeight="1">
      <c r="A249" s="4658"/>
      <c r="B249" s="4659"/>
      <c r="C249" s="4691" t="str">
        <f ca="1">IF(様式5号シート="様式5基",IF(INDIRECT(様式5号シート&amp;"!$D$"&amp;機構処理!E42+66)="","",INDIRECT(様式5号シート&amp;"!$D$"&amp;機構処理!E42+66)),"")</f>
        <v/>
      </c>
      <c r="D249" s="4692"/>
      <c r="E249" s="4692"/>
      <c r="F249" s="4692"/>
      <c r="G249" s="4693"/>
      <c r="H249" s="2608"/>
      <c r="I249" s="2608"/>
      <c r="J249" s="2608"/>
      <c r="K249" s="1059" t="s">
        <v>942</v>
      </c>
      <c r="L249" s="4672"/>
      <c r="M249" s="4672"/>
      <c r="N249" s="4672"/>
      <c r="O249" s="4672"/>
      <c r="P249" s="4672"/>
      <c r="Q249" s="4672"/>
      <c r="R249" s="4672"/>
      <c r="S249" s="4672"/>
      <c r="T249" s="4672"/>
      <c r="U249" s="4672"/>
      <c r="V249" s="4672"/>
      <c r="W249" s="4672"/>
      <c r="X249" s="4672"/>
      <c r="Y249" s="4672"/>
      <c r="Z249" s="4672"/>
      <c r="AA249" s="4672"/>
      <c r="AB249" s="4672"/>
      <c r="AC249" s="4672"/>
      <c r="AD249" s="4672"/>
      <c r="AE249" s="4672"/>
      <c r="AF249" s="4673"/>
      <c r="AG249" s="4674"/>
      <c r="AH249" s="4675"/>
      <c r="AI249" s="4676"/>
      <c r="AJ249" s="2609">
        <v>15</v>
      </c>
      <c r="AK249" s="2609"/>
      <c r="AL249" s="2609"/>
    </row>
    <row r="250" spans="1:38" s="2610" customFormat="1" ht="21" hidden="1" customHeight="1">
      <c r="A250" s="4658"/>
      <c r="B250" s="4659"/>
      <c r="C250" s="4694"/>
      <c r="D250" s="4695"/>
      <c r="E250" s="4695"/>
      <c r="F250" s="4695"/>
      <c r="G250" s="4696"/>
      <c r="H250" s="2611"/>
      <c r="I250" s="2611"/>
      <c r="J250" s="2611"/>
      <c r="K250" s="1060" t="s">
        <v>537</v>
      </c>
      <c r="L250" s="4701"/>
      <c r="M250" s="4702"/>
      <c r="N250" s="4702"/>
      <c r="O250" s="4702"/>
      <c r="P250" s="4702"/>
      <c r="Q250" s="4702"/>
      <c r="R250" s="4702"/>
      <c r="S250" s="4702"/>
      <c r="T250" s="4702"/>
      <c r="U250" s="4702"/>
      <c r="V250" s="4702"/>
      <c r="W250" s="4702"/>
      <c r="X250" s="4702"/>
      <c r="Y250" s="4702"/>
      <c r="Z250" s="4702"/>
      <c r="AA250" s="4702"/>
      <c r="AB250" s="4702"/>
      <c r="AC250" s="4702"/>
      <c r="AD250" s="4702"/>
      <c r="AE250" s="4702"/>
      <c r="AF250" s="4703"/>
      <c r="AG250" s="4704"/>
      <c r="AH250" s="4705"/>
      <c r="AI250" s="4706"/>
      <c r="AJ250" s="2609"/>
      <c r="AK250" s="2609"/>
      <c r="AL250" s="2609"/>
    </row>
    <row r="251" spans="1:38" s="2610" customFormat="1" ht="21" hidden="1" customHeight="1">
      <c r="A251" s="4658"/>
      <c r="B251" s="4659"/>
      <c r="C251" s="4694"/>
      <c r="D251" s="4695"/>
      <c r="E251" s="4695"/>
      <c r="F251" s="4695"/>
      <c r="G251" s="4696"/>
      <c r="H251" s="2611"/>
      <c r="I251" s="2611"/>
      <c r="J251" s="2611"/>
      <c r="K251" s="1060" t="s">
        <v>1340</v>
      </c>
      <c r="L251" s="4701"/>
      <c r="M251" s="4702"/>
      <c r="N251" s="4702"/>
      <c r="O251" s="4702"/>
      <c r="P251" s="4702"/>
      <c r="Q251" s="4702"/>
      <c r="R251" s="4702"/>
      <c r="S251" s="4702"/>
      <c r="T251" s="4702"/>
      <c r="U251" s="4702"/>
      <c r="V251" s="4702"/>
      <c r="W251" s="4702"/>
      <c r="X251" s="4702"/>
      <c r="Y251" s="4702"/>
      <c r="Z251" s="4702"/>
      <c r="AA251" s="4702"/>
      <c r="AB251" s="4702"/>
      <c r="AC251" s="4702"/>
      <c r="AD251" s="4702"/>
      <c r="AE251" s="4702"/>
      <c r="AF251" s="4703"/>
      <c r="AG251" s="4704"/>
      <c r="AH251" s="4705"/>
      <c r="AI251" s="4706"/>
      <c r="AJ251" s="2609"/>
      <c r="AK251" s="2609"/>
      <c r="AL251" s="2609"/>
    </row>
    <row r="252" spans="1:38" s="2610" customFormat="1" ht="21" hidden="1" customHeight="1">
      <c r="A252" s="4658"/>
      <c r="B252" s="4659"/>
      <c r="C252" s="4697"/>
      <c r="D252" s="4650"/>
      <c r="E252" s="4650"/>
      <c r="F252" s="4650"/>
      <c r="G252" s="4651"/>
      <c r="H252" s="2612"/>
      <c r="I252" s="2612"/>
      <c r="J252" s="2612"/>
      <c r="K252" s="1061" t="s">
        <v>1341</v>
      </c>
      <c r="L252" s="4677"/>
      <c r="M252" s="4677"/>
      <c r="N252" s="4677"/>
      <c r="O252" s="4677"/>
      <c r="P252" s="4677"/>
      <c r="Q252" s="4677"/>
      <c r="R252" s="4677"/>
      <c r="S252" s="4677"/>
      <c r="T252" s="4677"/>
      <c r="U252" s="4677"/>
      <c r="V252" s="4677"/>
      <c r="W252" s="4677"/>
      <c r="X252" s="4677"/>
      <c r="Y252" s="4677"/>
      <c r="Z252" s="4677"/>
      <c r="AA252" s="4677"/>
      <c r="AB252" s="4677"/>
      <c r="AC252" s="4677"/>
      <c r="AD252" s="4677"/>
      <c r="AE252" s="4677"/>
      <c r="AF252" s="4678"/>
      <c r="AG252" s="4679"/>
      <c r="AH252" s="4680"/>
      <c r="AI252" s="4681"/>
      <c r="AJ252" s="2609"/>
      <c r="AK252" s="2609"/>
      <c r="AL252" s="2609"/>
    </row>
    <row r="253" spans="1:38" s="2610" customFormat="1" ht="21" hidden="1" customHeight="1">
      <c r="A253" s="4658"/>
      <c r="B253" s="4659"/>
      <c r="C253" s="4691" t="str">
        <f ca="1">IF(様式5号シート="様式5基",IF(INDIRECT(様式5号シート&amp;"!$D$"&amp;機構処理!E42+67)="","",INDIRECT(様式5号シート&amp;"!$D$"&amp;機構処理!E42+67)),"")</f>
        <v/>
      </c>
      <c r="D253" s="4692"/>
      <c r="E253" s="4692"/>
      <c r="F253" s="4692"/>
      <c r="G253" s="4693"/>
      <c r="H253" s="2608"/>
      <c r="I253" s="2608"/>
      <c r="J253" s="2608"/>
      <c r="K253" s="1059" t="s">
        <v>942</v>
      </c>
      <c r="L253" s="4672"/>
      <c r="M253" s="4672"/>
      <c r="N253" s="4672"/>
      <c r="O253" s="4672"/>
      <c r="P253" s="4672"/>
      <c r="Q253" s="4672"/>
      <c r="R253" s="4672"/>
      <c r="S253" s="4672"/>
      <c r="T253" s="4672"/>
      <c r="U253" s="4672"/>
      <c r="V253" s="4672"/>
      <c r="W253" s="4672"/>
      <c r="X253" s="4672"/>
      <c r="Y253" s="4672"/>
      <c r="Z253" s="4672"/>
      <c r="AA253" s="4672"/>
      <c r="AB253" s="4672"/>
      <c r="AC253" s="4672"/>
      <c r="AD253" s="4672"/>
      <c r="AE253" s="4672"/>
      <c r="AF253" s="4673"/>
      <c r="AG253" s="4674"/>
      <c r="AH253" s="4675"/>
      <c r="AI253" s="4676"/>
      <c r="AJ253" s="2609">
        <v>16</v>
      </c>
      <c r="AK253" s="2609"/>
      <c r="AL253" s="2609"/>
    </row>
    <row r="254" spans="1:38" s="2610" customFormat="1" ht="21" hidden="1" customHeight="1">
      <c r="A254" s="4658"/>
      <c r="B254" s="4659"/>
      <c r="C254" s="4694"/>
      <c r="D254" s="4695"/>
      <c r="E254" s="4695"/>
      <c r="F254" s="4695"/>
      <c r="G254" s="4696"/>
      <c r="H254" s="2611"/>
      <c r="I254" s="2611"/>
      <c r="J254" s="2611"/>
      <c r="K254" s="1060" t="s">
        <v>537</v>
      </c>
      <c r="L254" s="4701"/>
      <c r="M254" s="4702"/>
      <c r="N254" s="4702"/>
      <c r="O254" s="4702"/>
      <c r="P254" s="4702"/>
      <c r="Q254" s="4702"/>
      <c r="R254" s="4702"/>
      <c r="S254" s="4702"/>
      <c r="T254" s="4702"/>
      <c r="U254" s="4702"/>
      <c r="V254" s="4702"/>
      <c r="W254" s="4702"/>
      <c r="X254" s="4702"/>
      <c r="Y254" s="4702"/>
      <c r="Z254" s="4702"/>
      <c r="AA254" s="4702"/>
      <c r="AB254" s="4702"/>
      <c r="AC254" s="4702"/>
      <c r="AD254" s="4702"/>
      <c r="AE254" s="4702"/>
      <c r="AF254" s="4703"/>
      <c r="AG254" s="4704"/>
      <c r="AH254" s="4705"/>
      <c r="AI254" s="4706"/>
      <c r="AJ254" s="2609"/>
      <c r="AK254" s="2609"/>
      <c r="AL254" s="2609"/>
    </row>
    <row r="255" spans="1:38" s="2610" customFormat="1" ht="21" hidden="1" customHeight="1">
      <c r="A255" s="4658"/>
      <c r="B255" s="4659"/>
      <c r="C255" s="4694"/>
      <c r="D255" s="4695"/>
      <c r="E255" s="4695"/>
      <c r="F255" s="4695"/>
      <c r="G255" s="4696"/>
      <c r="H255" s="2611"/>
      <c r="I255" s="2611"/>
      <c r="J255" s="2611"/>
      <c r="K255" s="1060" t="s">
        <v>1340</v>
      </c>
      <c r="L255" s="4701"/>
      <c r="M255" s="4702"/>
      <c r="N255" s="4702"/>
      <c r="O255" s="4702"/>
      <c r="P255" s="4702"/>
      <c r="Q255" s="4702"/>
      <c r="R255" s="4702"/>
      <c r="S255" s="4702"/>
      <c r="T255" s="4702"/>
      <c r="U255" s="4702"/>
      <c r="V255" s="4702"/>
      <c r="W255" s="4702"/>
      <c r="X255" s="4702"/>
      <c r="Y255" s="4702"/>
      <c r="Z255" s="4702"/>
      <c r="AA255" s="4702"/>
      <c r="AB255" s="4702"/>
      <c r="AC255" s="4702"/>
      <c r="AD255" s="4702"/>
      <c r="AE255" s="4702"/>
      <c r="AF255" s="4703"/>
      <c r="AG255" s="4704"/>
      <c r="AH255" s="4705"/>
      <c r="AI255" s="4706"/>
      <c r="AJ255" s="2609"/>
      <c r="AK255" s="2609"/>
      <c r="AL255" s="2609"/>
    </row>
    <row r="256" spans="1:38" s="2610" customFormat="1" ht="21" hidden="1" customHeight="1">
      <c r="A256" s="4658"/>
      <c r="B256" s="4659"/>
      <c r="C256" s="4697"/>
      <c r="D256" s="4650"/>
      <c r="E256" s="4650"/>
      <c r="F256" s="4650"/>
      <c r="G256" s="4651"/>
      <c r="H256" s="2612"/>
      <c r="I256" s="2612"/>
      <c r="J256" s="2612"/>
      <c r="K256" s="1061" t="s">
        <v>1341</v>
      </c>
      <c r="L256" s="4677"/>
      <c r="M256" s="4677"/>
      <c r="N256" s="4677"/>
      <c r="O256" s="4677"/>
      <c r="P256" s="4677"/>
      <c r="Q256" s="4677"/>
      <c r="R256" s="4677"/>
      <c r="S256" s="4677"/>
      <c r="T256" s="4677"/>
      <c r="U256" s="4677"/>
      <c r="V256" s="4677"/>
      <c r="W256" s="4677"/>
      <c r="X256" s="4677"/>
      <c r="Y256" s="4677"/>
      <c r="Z256" s="4677"/>
      <c r="AA256" s="4677"/>
      <c r="AB256" s="4677"/>
      <c r="AC256" s="4677"/>
      <c r="AD256" s="4677"/>
      <c r="AE256" s="4677"/>
      <c r="AF256" s="4678"/>
      <c r="AG256" s="4679"/>
      <c r="AH256" s="4680"/>
      <c r="AI256" s="4681"/>
      <c r="AJ256" s="2609"/>
      <c r="AK256" s="2609"/>
      <c r="AL256" s="2609"/>
    </row>
    <row r="257" spans="1:38" s="2610" customFormat="1" ht="21" hidden="1" customHeight="1">
      <c r="A257" s="4658"/>
      <c r="B257" s="4659"/>
      <c r="C257" s="4691" t="str">
        <f ca="1">IF(様式5号シート="様式5基",IF(INDIRECT(様式5号シート&amp;"!$D$"&amp;機構処理!E42+68)="","",INDIRECT(様式5号シート&amp;"!$D$"&amp;機構処理!E42+68)),"")</f>
        <v/>
      </c>
      <c r="D257" s="4692"/>
      <c r="E257" s="4692"/>
      <c r="F257" s="4692"/>
      <c r="G257" s="4693"/>
      <c r="H257" s="2608"/>
      <c r="I257" s="2608"/>
      <c r="J257" s="2608"/>
      <c r="K257" s="1059" t="s">
        <v>942</v>
      </c>
      <c r="L257" s="4672"/>
      <c r="M257" s="4672"/>
      <c r="N257" s="4672"/>
      <c r="O257" s="4672"/>
      <c r="P257" s="4672"/>
      <c r="Q257" s="4672"/>
      <c r="R257" s="4672"/>
      <c r="S257" s="4672"/>
      <c r="T257" s="4672"/>
      <c r="U257" s="4672"/>
      <c r="V257" s="4672"/>
      <c r="W257" s="4672"/>
      <c r="X257" s="4672"/>
      <c r="Y257" s="4672"/>
      <c r="Z257" s="4672"/>
      <c r="AA257" s="4672"/>
      <c r="AB257" s="4672"/>
      <c r="AC257" s="4672"/>
      <c r="AD257" s="4672"/>
      <c r="AE257" s="4672"/>
      <c r="AF257" s="4673"/>
      <c r="AG257" s="4674"/>
      <c r="AH257" s="4675"/>
      <c r="AI257" s="4676"/>
      <c r="AJ257" s="2609">
        <v>17</v>
      </c>
      <c r="AK257" s="2609"/>
      <c r="AL257" s="2609"/>
    </row>
    <row r="258" spans="1:38" s="2610" customFormat="1" ht="21" hidden="1" customHeight="1">
      <c r="A258" s="4658"/>
      <c r="B258" s="4659"/>
      <c r="C258" s="4694"/>
      <c r="D258" s="4695"/>
      <c r="E258" s="4695"/>
      <c r="F258" s="4695"/>
      <c r="G258" s="4696"/>
      <c r="H258" s="2611"/>
      <c r="I258" s="2611"/>
      <c r="J258" s="2611"/>
      <c r="K258" s="1060" t="s">
        <v>537</v>
      </c>
      <c r="L258" s="4701"/>
      <c r="M258" s="4702"/>
      <c r="N258" s="4702"/>
      <c r="O258" s="4702"/>
      <c r="P258" s="4702"/>
      <c r="Q258" s="4702"/>
      <c r="R258" s="4702"/>
      <c r="S258" s="4702"/>
      <c r="T258" s="4702"/>
      <c r="U258" s="4702"/>
      <c r="V258" s="4702"/>
      <c r="W258" s="4702"/>
      <c r="X258" s="4702"/>
      <c r="Y258" s="4702"/>
      <c r="Z258" s="4702"/>
      <c r="AA258" s="4702"/>
      <c r="AB258" s="4702"/>
      <c r="AC258" s="4702"/>
      <c r="AD258" s="4702"/>
      <c r="AE258" s="4702"/>
      <c r="AF258" s="4703"/>
      <c r="AG258" s="4704"/>
      <c r="AH258" s="4705"/>
      <c r="AI258" s="4706"/>
      <c r="AJ258" s="2609"/>
      <c r="AK258" s="2609"/>
      <c r="AL258" s="2609"/>
    </row>
    <row r="259" spans="1:38" s="2610" customFormat="1" ht="21" hidden="1" customHeight="1">
      <c r="A259" s="4658"/>
      <c r="B259" s="4659"/>
      <c r="C259" s="4694"/>
      <c r="D259" s="4695"/>
      <c r="E259" s="4695"/>
      <c r="F259" s="4695"/>
      <c r="G259" s="4696"/>
      <c r="H259" s="2611"/>
      <c r="I259" s="2611"/>
      <c r="J259" s="2611"/>
      <c r="K259" s="1060" t="s">
        <v>1340</v>
      </c>
      <c r="L259" s="4701"/>
      <c r="M259" s="4702"/>
      <c r="N259" s="4702"/>
      <c r="O259" s="4702"/>
      <c r="P259" s="4702"/>
      <c r="Q259" s="4702"/>
      <c r="R259" s="4702"/>
      <c r="S259" s="4702"/>
      <c r="T259" s="4702"/>
      <c r="U259" s="4702"/>
      <c r="V259" s="4702"/>
      <c r="W259" s="4702"/>
      <c r="X259" s="4702"/>
      <c r="Y259" s="4702"/>
      <c r="Z259" s="4702"/>
      <c r="AA259" s="4702"/>
      <c r="AB259" s="4702"/>
      <c r="AC259" s="4702"/>
      <c r="AD259" s="4702"/>
      <c r="AE259" s="4702"/>
      <c r="AF259" s="4703"/>
      <c r="AG259" s="4704"/>
      <c r="AH259" s="4705"/>
      <c r="AI259" s="4706"/>
      <c r="AJ259" s="2609"/>
      <c r="AK259" s="2609"/>
      <c r="AL259" s="2609"/>
    </row>
    <row r="260" spans="1:38" s="2610" customFormat="1" ht="21" hidden="1" customHeight="1">
      <c r="A260" s="4658"/>
      <c r="B260" s="4659"/>
      <c r="C260" s="4697"/>
      <c r="D260" s="4650"/>
      <c r="E260" s="4650"/>
      <c r="F260" s="4650"/>
      <c r="G260" s="4651"/>
      <c r="H260" s="2612"/>
      <c r="I260" s="2612"/>
      <c r="J260" s="2612"/>
      <c r="K260" s="1061" t="s">
        <v>1341</v>
      </c>
      <c r="L260" s="4677"/>
      <c r="M260" s="4677"/>
      <c r="N260" s="4677"/>
      <c r="O260" s="4677"/>
      <c r="P260" s="4677"/>
      <c r="Q260" s="4677"/>
      <c r="R260" s="4677"/>
      <c r="S260" s="4677"/>
      <c r="T260" s="4677"/>
      <c r="U260" s="4677"/>
      <c r="V260" s="4677"/>
      <c r="W260" s="4677"/>
      <c r="X260" s="4677"/>
      <c r="Y260" s="4677"/>
      <c r="Z260" s="4677"/>
      <c r="AA260" s="4677"/>
      <c r="AB260" s="4677"/>
      <c r="AC260" s="4677"/>
      <c r="AD260" s="4677"/>
      <c r="AE260" s="4677"/>
      <c r="AF260" s="4678"/>
      <c r="AG260" s="4679"/>
      <c r="AH260" s="4680"/>
      <c r="AI260" s="4681"/>
      <c r="AJ260" s="2609"/>
      <c r="AK260" s="2609"/>
      <c r="AL260" s="2609"/>
    </row>
    <row r="261" spans="1:38" s="2610" customFormat="1" ht="21" hidden="1" customHeight="1">
      <c r="A261" s="4658"/>
      <c r="B261" s="4659"/>
      <c r="C261" s="4691" t="str">
        <f ca="1">IF(様式5号シート="様式5基",IF(INDIRECT(様式5号シート&amp;"!$D$"&amp;機構処理!E42+69)="","",INDIRECT(様式5号シート&amp;"!$D$"&amp;機構処理!E42+69)),"")</f>
        <v/>
      </c>
      <c r="D261" s="4692"/>
      <c r="E261" s="4692"/>
      <c r="F261" s="4692"/>
      <c r="G261" s="4693"/>
      <c r="H261" s="2608"/>
      <c r="I261" s="2608"/>
      <c r="J261" s="2608"/>
      <c r="K261" s="1059" t="s">
        <v>942</v>
      </c>
      <c r="L261" s="4672"/>
      <c r="M261" s="4672"/>
      <c r="N261" s="4672"/>
      <c r="O261" s="4672"/>
      <c r="P261" s="4672"/>
      <c r="Q261" s="4672"/>
      <c r="R261" s="4672"/>
      <c r="S261" s="4672"/>
      <c r="T261" s="4672"/>
      <c r="U261" s="4672"/>
      <c r="V261" s="4672"/>
      <c r="W261" s="4672"/>
      <c r="X261" s="4672"/>
      <c r="Y261" s="4672"/>
      <c r="Z261" s="4672"/>
      <c r="AA261" s="4672"/>
      <c r="AB261" s="4672"/>
      <c r="AC261" s="4672"/>
      <c r="AD261" s="4672"/>
      <c r="AE261" s="4672"/>
      <c r="AF261" s="4673"/>
      <c r="AG261" s="4674"/>
      <c r="AH261" s="4675"/>
      <c r="AI261" s="4676"/>
      <c r="AJ261" s="2609">
        <v>18</v>
      </c>
      <c r="AK261" s="2609"/>
      <c r="AL261" s="2609"/>
    </row>
    <row r="262" spans="1:38" s="2610" customFormat="1" ht="21" hidden="1" customHeight="1">
      <c r="A262" s="4658"/>
      <c r="B262" s="4659"/>
      <c r="C262" s="4694"/>
      <c r="D262" s="4695"/>
      <c r="E262" s="4695"/>
      <c r="F262" s="4695"/>
      <c r="G262" s="4696"/>
      <c r="H262" s="2611"/>
      <c r="I262" s="2611"/>
      <c r="J262" s="2611"/>
      <c r="K262" s="1060" t="s">
        <v>537</v>
      </c>
      <c r="L262" s="4701"/>
      <c r="M262" s="4702"/>
      <c r="N262" s="4702"/>
      <c r="O262" s="4702"/>
      <c r="P262" s="4702"/>
      <c r="Q262" s="4702"/>
      <c r="R262" s="4702"/>
      <c r="S262" s="4702"/>
      <c r="T262" s="4702"/>
      <c r="U262" s="4702"/>
      <c r="V262" s="4702"/>
      <c r="W262" s="4702"/>
      <c r="X262" s="4702"/>
      <c r="Y262" s="4702"/>
      <c r="Z262" s="4702"/>
      <c r="AA262" s="4702"/>
      <c r="AB262" s="4702"/>
      <c r="AC262" s="4702"/>
      <c r="AD262" s="4702"/>
      <c r="AE262" s="4702"/>
      <c r="AF262" s="4703"/>
      <c r="AG262" s="4704"/>
      <c r="AH262" s="4705"/>
      <c r="AI262" s="4706"/>
      <c r="AJ262" s="2609"/>
      <c r="AK262" s="2609"/>
      <c r="AL262" s="2609"/>
    </row>
    <row r="263" spans="1:38" s="2610" customFormat="1" ht="21" hidden="1" customHeight="1">
      <c r="A263" s="4658"/>
      <c r="B263" s="4659"/>
      <c r="C263" s="4694"/>
      <c r="D263" s="4695"/>
      <c r="E263" s="4695"/>
      <c r="F263" s="4695"/>
      <c r="G263" s="4696"/>
      <c r="H263" s="2611"/>
      <c r="I263" s="2611"/>
      <c r="J263" s="2611"/>
      <c r="K263" s="1060" t="s">
        <v>1340</v>
      </c>
      <c r="L263" s="4701"/>
      <c r="M263" s="4702"/>
      <c r="N263" s="4702"/>
      <c r="O263" s="4702"/>
      <c r="P263" s="4702"/>
      <c r="Q263" s="4702"/>
      <c r="R263" s="4702"/>
      <c r="S263" s="4702"/>
      <c r="T263" s="4702"/>
      <c r="U263" s="4702"/>
      <c r="V263" s="4702"/>
      <c r="W263" s="4702"/>
      <c r="X263" s="4702"/>
      <c r="Y263" s="4702"/>
      <c r="Z263" s="4702"/>
      <c r="AA263" s="4702"/>
      <c r="AB263" s="4702"/>
      <c r="AC263" s="4702"/>
      <c r="AD263" s="4702"/>
      <c r="AE263" s="4702"/>
      <c r="AF263" s="4703"/>
      <c r="AG263" s="4704"/>
      <c r="AH263" s="4705"/>
      <c r="AI263" s="4706"/>
      <c r="AJ263" s="2609"/>
      <c r="AK263" s="2609"/>
      <c r="AL263" s="2609"/>
    </row>
    <row r="264" spans="1:38" s="2610" customFormat="1" ht="21" hidden="1" customHeight="1">
      <c r="A264" s="4658"/>
      <c r="B264" s="4659"/>
      <c r="C264" s="4697"/>
      <c r="D264" s="4650"/>
      <c r="E264" s="4650"/>
      <c r="F264" s="4650"/>
      <c r="G264" s="4651"/>
      <c r="H264" s="2612"/>
      <c r="I264" s="2612"/>
      <c r="J264" s="2612"/>
      <c r="K264" s="1061" t="s">
        <v>1341</v>
      </c>
      <c r="L264" s="4677"/>
      <c r="M264" s="4677"/>
      <c r="N264" s="4677"/>
      <c r="O264" s="4677"/>
      <c r="P264" s="4677"/>
      <c r="Q264" s="4677"/>
      <c r="R264" s="4677"/>
      <c r="S264" s="4677"/>
      <c r="T264" s="4677"/>
      <c r="U264" s="4677"/>
      <c r="V264" s="4677"/>
      <c r="W264" s="4677"/>
      <c r="X264" s="4677"/>
      <c r="Y264" s="4677"/>
      <c r="Z264" s="4677"/>
      <c r="AA264" s="4677"/>
      <c r="AB264" s="4677"/>
      <c r="AC264" s="4677"/>
      <c r="AD264" s="4677"/>
      <c r="AE264" s="4677"/>
      <c r="AF264" s="4678"/>
      <c r="AG264" s="4679"/>
      <c r="AH264" s="4680"/>
      <c r="AI264" s="4681"/>
      <c r="AJ264" s="2609"/>
      <c r="AK264" s="2609"/>
      <c r="AL264" s="2609"/>
    </row>
    <row r="265" spans="1:38" s="2610" customFormat="1" ht="21" hidden="1" customHeight="1">
      <c r="A265" s="4658"/>
      <c r="B265" s="4659"/>
      <c r="C265" s="4691" t="str">
        <f ca="1">IF(様式5号シート="様式5基",IF(INDIRECT(様式5号シート&amp;"!$D$"&amp;機構処理!E42+70)="","",INDIRECT(様式5号シート&amp;"!$D$"&amp;機構処理!E42+70)),"")</f>
        <v/>
      </c>
      <c r="D265" s="4692"/>
      <c r="E265" s="4692"/>
      <c r="F265" s="4692"/>
      <c r="G265" s="4693"/>
      <c r="H265" s="2608"/>
      <c r="I265" s="2608"/>
      <c r="J265" s="2608"/>
      <c r="K265" s="1059" t="s">
        <v>942</v>
      </c>
      <c r="L265" s="4672"/>
      <c r="M265" s="4672"/>
      <c r="N265" s="4672"/>
      <c r="O265" s="4672"/>
      <c r="P265" s="4672"/>
      <c r="Q265" s="4672"/>
      <c r="R265" s="4672"/>
      <c r="S265" s="4672"/>
      <c r="T265" s="4672"/>
      <c r="U265" s="4672"/>
      <c r="V265" s="4672"/>
      <c r="W265" s="4672"/>
      <c r="X265" s="4672"/>
      <c r="Y265" s="4672"/>
      <c r="Z265" s="4672"/>
      <c r="AA265" s="4672"/>
      <c r="AB265" s="4672"/>
      <c r="AC265" s="4672"/>
      <c r="AD265" s="4672"/>
      <c r="AE265" s="4672"/>
      <c r="AF265" s="4673"/>
      <c r="AG265" s="4674"/>
      <c r="AH265" s="4675"/>
      <c r="AI265" s="4676"/>
      <c r="AJ265" s="2609">
        <v>19</v>
      </c>
      <c r="AK265" s="2609"/>
      <c r="AL265" s="2609"/>
    </row>
    <row r="266" spans="1:38" s="2610" customFormat="1" ht="21" hidden="1" customHeight="1">
      <c r="A266" s="4658"/>
      <c r="B266" s="4659"/>
      <c r="C266" s="4694"/>
      <c r="D266" s="4695"/>
      <c r="E266" s="4695"/>
      <c r="F266" s="4695"/>
      <c r="G266" s="4696"/>
      <c r="H266" s="2611"/>
      <c r="I266" s="2611"/>
      <c r="J266" s="2611"/>
      <c r="K266" s="1060" t="s">
        <v>537</v>
      </c>
      <c r="L266" s="4701"/>
      <c r="M266" s="4702"/>
      <c r="N266" s="4702"/>
      <c r="O266" s="4702"/>
      <c r="P266" s="4702"/>
      <c r="Q266" s="4702"/>
      <c r="R266" s="4702"/>
      <c r="S266" s="4702"/>
      <c r="T266" s="4702"/>
      <c r="U266" s="4702"/>
      <c r="V266" s="4702"/>
      <c r="W266" s="4702"/>
      <c r="X266" s="4702"/>
      <c r="Y266" s="4702"/>
      <c r="Z266" s="4702"/>
      <c r="AA266" s="4702"/>
      <c r="AB266" s="4702"/>
      <c r="AC266" s="4702"/>
      <c r="AD266" s="4702"/>
      <c r="AE266" s="4702"/>
      <c r="AF266" s="4703"/>
      <c r="AG266" s="4704"/>
      <c r="AH266" s="4705"/>
      <c r="AI266" s="4706"/>
      <c r="AJ266" s="2609"/>
      <c r="AK266" s="2609"/>
      <c r="AL266" s="2609"/>
    </row>
    <row r="267" spans="1:38" s="2610" customFormat="1" ht="21" hidden="1" customHeight="1">
      <c r="A267" s="4658"/>
      <c r="B267" s="4659"/>
      <c r="C267" s="4694"/>
      <c r="D267" s="4695"/>
      <c r="E267" s="4695"/>
      <c r="F267" s="4695"/>
      <c r="G267" s="4696"/>
      <c r="H267" s="2611"/>
      <c r="I267" s="2611"/>
      <c r="J267" s="2611"/>
      <c r="K267" s="1060" t="s">
        <v>1340</v>
      </c>
      <c r="L267" s="4701"/>
      <c r="M267" s="4702"/>
      <c r="N267" s="4702"/>
      <c r="O267" s="4702"/>
      <c r="P267" s="4702"/>
      <c r="Q267" s="4702"/>
      <c r="R267" s="4702"/>
      <c r="S267" s="4702"/>
      <c r="T267" s="4702"/>
      <c r="U267" s="4702"/>
      <c r="V267" s="4702"/>
      <c r="W267" s="4702"/>
      <c r="X267" s="4702"/>
      <c r="Y267" s="4702"/>
      <c r="Z267" s="4702"/>
      <c r="AA267" s="4702"/>
      <c r="AB267" s="4702"/>
      <c r="AC267" s="4702"/>
      <c r="AD267" s="4702"/>
      <c r="AE267" s="4702"/>
      <c r="AF267" s="4703"/>
      <c r="AG267" s="4704"/>
      <c r="AH267" s="4705"/>
      <c r="AI267" s="4706"/>
      <c r="AJ267" s="2609"/>
      <c r="AK267" s="2609"/>
      <c r="AL267" s="2609"/>
    </row>
    <row r="268" spans="1:38" s="2610" customFormat="1" ht="21" hidden="1" customHeight="1">
      <c r="A268" s="4658"/>
      <c r="B268" s="4659"/>
      <c r="C268" s="4697"/>
      <c r="D268" s="4650"/>
      <c r="E268" s="4650"/>
      <c r="F268" s="4650"/>
      <c r="G268" s="4651"/>
      <c r="H268" s="2612"/>
      <c r="I268" s="2612"/>
      <c r="J268" s="2612"/>
      <c r="K268" s="1061" t="s">
        <v>1341</v>
      </c>
      <c r="L268" s="4677"/>
      <c r="M268" s="4677"/>
      <c r="N268" s="4677"/>
      <c r="O268" s="4677"/>
      <c r="P268" s="4677"/>
      <c r="Q268" s="4677"/>
      <c r="R268" s="4677"/>
      <c r="S268" s="4677"/>
      <c r="T268" s="4677"/>
      <c r="U268" s="4677"/>
      <c r="V268" s="4677"/>
      <c r="W268" s="4677"/>
      <c r="X268" s="4677"/>
      <c r="Y268" s="4677"/>
      <c r="Z268" s="4677"/>
      <c r="AA268" s="4677"/>
      <c r="AB268" s="4677"/>
      <c r="AC268" s="4677"/>
      <c r="AD268" s="4677"/>
      <c r="AE268" s="4677"/>
      <c r="AF268" s="4678"/>
      <c r="AG268" s="4679"/>
      <c r="AH268" s="4680"/>
      <c r="AI268" s="4681"/>
      <c r="AJ268" s="2609"/>
      <c r="AK268" s="2609"/>
      <c r="AL268" s="2609"/>
    </row>
    <row r="269" spans="1:38" s="2610" customFormat="1" ht="21" hidden="1" customHeight="1">
      <c r="A269" s="4658"/>
      <c r="B269" s="4659"/>
      <c r="C269" s="4691" t="str">
        <f ca="1">IF(様式5号シート="様式5基",IF(INDIRECT(様式5号シート&amp;"!$D$"&amp;機構処理!E42+71)="","",INDIRECT(様式5号シート&amp;"!$D$"&amp;機構処理!E42+71)),"")</f>
        <v/>
      </c>
      <c r="D269" s="4692"/>
      <c r="E269" s="4692"/>
      <c r="F269" s="4692"/>
      <c r="G269" s="4693"/>
      <c r="H269" s="2608"/>
      <c r="I269" s="2608"/>
      <c r="J269" s="2608"/>
      <c r="K269" s="1059" t="s">
        <v>942</v>
      </c>
      <c r="L269" s="4672"/>
      <c r="M269" s="4672"/>
      <c r="N269" s="4672"/>
      <c r="O269" s="4672"/>
      <c r="P269" s="4672"/>
      <c r="Q269" s="4672"/>
      <c r="R269" s="4672"/>
      <c r="S269" s="4672"/>
      <c r="T269" s="4672"/>
      <c r="U269" s="4672"/>
      <c r="V269" s="4672"/>
      <c r="W269" s="4672"/>
      <c r="X269" s="4672"/>
      <c r="Y269" s="4672"/>
      <c r="Z269" s="4672"/>
      <c r="AA269" s="4672"/>
      <c r="AB269" s="4672"/>
      <c r="AC269" s="4672"/>
      <c r="AD269" s="4672"/>
      <c r="AE269" s="4672"/>
      <c r="AF269" s="4673"/>
      <c r="AG269" s="4674"/>
      <c r="AH269" s="4675"/>
      <c r="AI269" s="4676"/>
      <c r="AJ269" s="2609">
        <v>20</v>
      </c>
      <c r="AK269" s="2609"/>
      <c r="AL269" s="2609"/>
    </row>
    <row r="270" spans="1:38" s="2610" customFormat="1" ht="21" hidden="1" customHeight="1">
      <c r="A270" s="4658"/>
      <c r="B270" s="4659"/>
      <c r="C270" s="4694"/>
      <c r="D270" s="4695"/>
      <c r="E270" s="4695"/>
      <c r="F270" s="4695"/>
      <c r="G270" s="4696"/>
      <c r="H270" s="2611"/>
      <c r="I270" s="2611"/>
      <c r="J270" s="2611"/>
      <c r="K270" s="1060" t="s">
        <v>537</v>
      </c>
      <c r="L270" s="4701"/>
      <c r="M270" s="4702"/>
      <c r="N270" s="4702"/>
      <c r="O270" s="4702"/>
      <c r="P270" s="4702"/>
      <c r="Q270" s="4702"/>
      <c r="R270" s="4702"/>
      <c r="S270" s="4702"/>
      <c r="T270" s="4702"/>
      <c r="U270" s="4702"/>
      <c r="V270" s="4702"/>
      <c r="W270" s="4702"/>
      <c r="X270" s="4702"/>
      <c r="Y270" s="4702"/>
      <c r="Z270" s="4702"/>
      <c r="AA270" s="4702"/>
      <c r="AB270" s="4702"/>
      <c r="AC270" s="4702"/>
      <c r="AD270" s="4702"/>
      <c r="AE270" s="4702"/>
      <c r="AF270" s="4703"/>
      <c r="AG270" s="4704"/>
      <c r="AH270" s="4705"/>
      <c r="AI270" s="4706"/>
      <c r="AJ270" s="2609"/>
      <c r="AK270" s="2609"/>
      <c r="AL270" s="2609"/>
    </row>
    <row r="271" spans="1:38" s="2610" customFormat="1" ht="21" hidden="1" customHeight="1">
      <c r="A271" s="4658"/>
      <c r="B271" s="4659"/>
      <c r="C271" s="4694"/>
      <c r="D271" s="4695"/>
      <c r="E271" s="4695"/>
      <c r="F271" s="4695"/>
      <c r="G271" s="4696"/>
      <c r="H271" s="2611"/>
      <c r="I271" s="2611"/>
      <c r="J271" s="2611"/>
      <c r="K271" s="1060" t="s">
        <v>1340</v>
      </c>
      <c r="L271" s="4701"/>
      <c r="M271" s="4702"/>
      <c r="N271" s="4702"/>
      <c r="O271" s="4702"/>
      <c r="P271" s="4702"/>
      <c r="Q271" s="4702"/>
      <c r="R271" s="4702"/>
      <c r="S271" s="4702"/>
      <c r="T271" s="4702"/>
      <c r="U271" s="4702"/>
      <c r="V271" s="4702"/>
      <c r="W271" s="4702"/>
      <c r="X271" s="4702"/>
      <c r="Y271" s="4702"/>
      <c r="Z271" s="4702"/>
      <c r="AA271" s="4702"/>
      <c r="AB271" s="4702"/>
      <c r="AC271" s="4702"/>
      <c r="AD271" s="4702"/>
      <c r="AE271" s="4702"/>
      <c r="AF271" s="4703"/>
      <c r="AG271" s="4704"/>
      <c r="AH271" s="4705"/>
      <c r="AI271" s="4706"/>
      <c r="AJ271" s="2609"/>
      <c r="AK271" s="2609"/>
      <c r="AL271" s="2609"/>
    </row>
    <row r="272" spans="1:38" s="2610" customFormat="1" ht="21" hidden="1" customHeight="1">
      <c r="A272" s="4658"/>
      <c r="B272" s="4659"/>
      <c r="C272" s="4697"/>
      <c r="D272" s="4650"/>
      <c r="E272" s="4650"/>
      <c r="F272" s="4650"/>
      <c r="G272" s="4651"/>
      <c r="H272" s="2612"/>
      <c r="I272" s="2612"/>
      <c r="J272" s="2612"/>
      <c r="K272" s="1061" t="s">
        <v>1341</v>
      </c>
      <c r="L272" s="4677"/>
      <c r="M272" s="4677"/>
      <c r="N272" s="4677"/>
      <c r="O272" s="4677"/>
      <c r="P272" s="4677"/>
      <c r="Q272" s="4677"/>
      <c r="R272" s="4677"/>
      <c r="S272" s="4677"/>
      <c r="T272" s="4677"/>
      <c r="U272" s="4677"/>
      <c r="V272" s="4677"/>
      <c r="W272" s="4677"/>
      <c r="X272" s="4677"/>
      <c r="Y272" s="4677"/>
      <c r="Z272" s="4677"/>
      <c r="AA272" s="4677"/>
      <c r="AB272" s="4677"/>
      <c r="AC272" s="4677"/>
      <c r="AD272" s="4677"/>
      <c r="AE272" s="4677"/>
      <c r="AF272" s="4678"/>
      <c r="AG272" s="4679"/>
      <c r="AH272" s="4680"/>
      <c r="AI272" s="4681"/>
      <c r="AJ272" s="2609"/>
      <c r="AK272" s="2609"/>
      <c r="AL272" s="2609"/>
    </row>
    <row r="273" spans="1:38" s="2610" customFormat="1" ht="21" hidden="1" customHeight="1">
      <c r="A273" s="4658"/>
      <c r="B273" s="4659"/>
      <c r="C273" s="4691" t="str">
        <f ca="1">IF(様式5号シート="様式5基",IF(INDIRECT(様式5号シート&amp;"!$D$"&amp;機構処理!E42+72)="","",INDIRECT(様式5号シート&amp;"!$D$"&amp;機構処理!E42+72)),"")</f>
        <v/>
      </c>
      <c r="D273" s="4692"/>
      <c r="E273" s="4692"/>
      <c r="F273" s="4692"/>
      <c r="G273" s="4693"/>
      <c r="H273" s="2608"/>
      <c r="I273" s="2608"/>
      <c r="J273" s="2608"/>
      <c r="K273" s="1059" t="s">
        <v>942</v>
      </c>
      <c r="L273" s="4672"/>
      <c r="M273" s="4672"/>
      <c r="N273" s="4672"/>
      <c r="O273" s="4672"/>
      <c r="P273" s="4672"/>
      <c r="Q273" s="4672"/>
      <c r="R273" s="4672"/>
      <c r="S273" s="4672"/>
      <c r="T273" s="4672"/>
      <c r="U273" s="4672"/>
      <c r="V273" s="4672"/>
      <c r="W273" s="4672"/>
      <c r="X273" s="4672"/>
      <c r="Y273" s="4672"/>
      <c r="Z273" s="4672"/>
      <c r="AA273" s="4672"/>
      <c r="AB273" s="4672"/>
      <c r="AC273" s="4672"/>
      <c r="AD273" s="4672"/>
      <c r="AE273" s="4672"/>
      <c r="AF273" s="4673"/>
      <c r="AG273" s="4674"/>
      <c r="AH273" s="4675"/>
      <c r="AI273" s="4676"/>
      <c r="AJ273" s="2609">
        <v>21</v>
      </c>
      <c r="AK273" s="2609"/>
      <c r="AL273" s="2609"/>
    </row>
    <row r="274" spans="1:38" s="2610" customFormat="1" ht="21" hidden="1" customHeight="1">
      <c r="A274" s="4658"/>
      <c r="B274" s="4659"/>
      <c r="C274" s="4694"/>
      <c r="D274" s="4695"/>
      <c r="E274" s="4695"/>
      <c r="F274" s="4695"/>
      <c r="G274" s="4696"/>
      <c r="H274" s="2611"/>
      <c r="I274" s="2611"/>
      <c r="J274" s="2611"/>
      <c r="K274" s="1060" t="s">
        <v>537</v>
      </c>
      <c r="L274" s="4701"/>
      <c r="M274" s="4702"/>
      <c r="N274" s="4702"/>
      <c r="O274" s="4702"/>
      <c r="P274" s="4702"/>
      <c r="Q274" s="4702"/>
      <c r="R274" s="4702"/>
      <c r="S274" s="4702"/>
      <c r="T274" s="4702"/>
      <c r="U274" s="4702"/>
      <c r="V274" s="4702"/>
      <c r="W274" s="4702"/>
      <c r="X274" s="4702"/>
      <c r="Y274" s="4702"/>
      <c r="Z274" s="4702"/>
      <c r="AA274" s="4702"/>
      <c r="AB274" s="4702"/>
      <c r="AC274" s="4702"/>
      <c r="AD274" s="4702"/>
      <c r="AE274" s="4702"/>
      <c r="AF274" s="4703"/>
      <c r="AG274" s="4704"/>
      <c r="AH274" s="4705"/>
      <c r="AI274" s="4706"/>
      <c r="AJ274" s="2609"/>
      <c r="AK274" s="2609"/>
      <c r="AL274" s="2609"/>
    </row>
    <row r="275" spans="1:38" s="2610" customFormat="1" ht="21" hidden="1" customHeight="1">
      <c r="A275" s="4658"/>
      <c r="B275" s="4659"/>
      <c r="C275" s="4694"/>
      <c r="D275" s="4695"/>
      <c r="E275" s="4695"/>
      <c r="F275" s="4695"/>
      <c r="G275" s="4696"/>
      <c r="H275" s="2611"/>
      <c r="I275" s="2611"/>
      <c r="J275" s="2611"/>
      <c r="K275" s="1060" t="s">
        <v>1340</v>
      </c>
      <c r="L275" s="4701"/>
      <c r="M275" s="4702"/>
      <c r="N275" s="4702"/>
      <c r="O275" s="4702"/>
      <c r="P275" s="4702"/>
      <c r="Q275" s="4702"/>
      <c r="R275" s="4702"/>
      <c r="S275" s="4702"/>
      <c r="T275" s="4702"/>
      <c r="U275" s="4702"/>
      <c r="V275" s="4702"/>
      <c r="W275" s="4702"/>
      <c r="X275" s="4702"/>
      <c r="Y275" s="4702"/>
      <c r="Z275" s="4702"/>
      <c r="AA275" s="4702"/>
      <c r="AB275" s="4702"/>
      <c r="AC275" s="4702"/>
      <c r="AD275" s="4702"/>
      <c r="AE275" s="4702"/>
      <c r="AF275" s="4703"/>
      <c r="AG275" s="4704"/>
      <c r="AH275" s="4705"/>
      <c r="AI275" s="4706"/>
      <c r="AJ275" s="2609"/>
      <c r="AK275" s="2609"/>
      <c r="AL275" s="2609"/>
    </row>
    <row r="276" spans="1:38" s="2610" customFormat="1" ht="21" hidden="1" customHeight="1">
      <c r="A276" s="4658"/>
      <c r="B276" s="4659"/>
      <c r="C276" s="4697"/>
      <c r="D276" s="4650"/>
      <c r="E276" s="4650"/>
      <c r="F276" s="4650"/>
      <c r="G276" s="4651"/>
      <c r="H276" s="2612"/>
      <c r="I276" s="2612"/>
      <c r="J276" s="2612"/>
      <c r="K276" s="1061" t="s">
        <v>1341</v>
      </c>
      <c r="L276" s="4677"/>
      <c r="M276" s="4677"/>
      <c r="N276" s="4677"/>
      <c r="O276" s="4677"/>
      <c r="P276" s="4677"/>
      <c r="Q276" s="4677"/>
      <c r="R276" s="4677"/>
      <c r="S276" s="4677"/>
      <c r="T276" s="4677"/>
      <c r="U276" s="4677"/>
      <c r="V276" s="4677"/>
      <c r="W276" s="4677"/>
      <c r="X276" s="4677"/>
      <c r="Y276" s="4677"/>
      <c r="Z276" s="4677"/>
      <c r="AA276" s="4677"/>
      <c r="AB276" s="4677"/>
      <c r="AC276" s="4677"/>
      <c r="AD276" s="4677"/>
      <c r="AE276" s="4677"/>
      <c r="AF276" s="4678"/>
      <c r="AG276" s="4679"/>
      <c r="AH276" s="4680"/>
      <c r="AI276" s="4681"/>
      <c r="AJ276" s="2609"/>
      <c r="AK276" s="2609"/>
      <c r="AL276" s="2609"/>
    </row>
    <row r="277" spans="1:38" s="2610" customFormat="1" ht="21" hidden="1" customHeight="1">
      <c r="A277" s="4658"/>
      <c r="B277" s="4659"/>
      <c r="C277" s="4691" t="str">
        <f ca="1">IF(様式5号シート="様式5基",IF(INDIRECT(様式5号シート&amp;"!$D$"&amp;機構処理!E42+73)="","",INDIRECT(様式5号シート&amp;"!$D$"&amp;機構処理!E42+73)),"")</f>
        <v/>
      </c>
      <c r="D277" s="4692"/>
      <c r="E277" s="4692"/>
      <c r="F277" s="4692"/>
      <c r="G277" s="4693"/>
      <c r="H277" s="2608"/>
      <c r="I277" s="2608"/>
      <c r="J277" s="2608"/>
      <c r="K277" s="1059" t="s">
        <v>942</v>
      </c>
      <c r="L277" s="4672"/>
      <c r="M277" s="4672"/>
      <c r="N277" s="4672"/>
      <c r="O277" s="4672"/>
      <c r="P277" s="4672"/>
      <c r="Q277" s="4672"/>
      <c r="R277" s="4672"/>
      <c r="S277" s="4672"/>
      <c r="T277" s="4672"/>
      <c r="U277" s="4672"/>
      <c r="V277" s="4672"/>
      <c r="W277" s="4672"/>
      <c r="X277" s="4672"/>
      <c r="Y277" s="4672"/>
      <c r="Z277" s="4672"/>
      <c r="AA277" s="4672"/>
      <c r="AB277" s="4672"/>
      <c r="AC277" s="4672"/>
      <c r="AD277" s="4672"/>
      <c r="AE277" s="4672"/>
      <c r="AF277" s="4673"/>
      <c r="AG277" s="4674"/>
      <c r="AH277" s="4675"/>
      <c r="AI277" s="4676"/>
      <c r="AJ277" s="2609">
        <v>22</v>
      </c>
      <c r="AK277" s="2609"/>
      <c r="AL277" s="2609"/>
    </row>
    <row r="278" spans="1:38" s="2610" customFormat="1" ht="21" hidden="1" customHeight="1">
      <c r="A278" s="4658"/>
      <c r="B278" s="4659"/>
      <c r="C278" s="4694"/>
      <c r="D278" s="4695"/>
      <c r="E278" s="4695"/>
      <c r="F278" s="4695"/>
      <c r="G278" s="4696"/>
      <c r="H278" s="2611"/>
      <c r="I278" s="2611"/>
      <c r="J278" s="2611"/>
      <c r="K278" s="1060" t="s">
        <v>537</v>
      </c>
      <c r="L278" s="4701"/>
      <c r="M278" s="4702"/>
      <c r="N278" s="4702"/>
      <c r="O278" s="4702"/>
      <c r="P278" s="4702"/>
      <c r="Q278" s="4702"/>
      <c r="R278" s="4702"/>
      <c r="S278" s="4702"/>
      <c r="T278" s="4702"/>
      <c r="U278" s="4702"/>
      <c r="V278" s="4702"/>
      <c r="W278" s="4702"/>
      <c r="X278" s="4702"/>
      <c r="Y278" s="4702"/>
      <c r="Z278" s="4702"/>
      <c r="AA278" s="4702"/>
      <c r="AB278" s="4702"/>
      <c r="AC278" s="4702"/>
      <c r="AD278" s="4702"/>
      <c r="AE278" s="4702"/>
      <c r="AF278" s="4703"/>
      <c r="AG278" s="4704"/>
      <c r="AH278" s="4705"/>
      <c r="AI278" s="4706"/>
      <c r="AJ278" s="2609"/>
      <c r="AK278" s="2609"/>
      <c r="AL278" s="2609"/>
    </row>
    <row r="279" spans="1:38" s="2610" customFormat="1" ht="21" hidden="1" customHeight="1">
      <c r="A279" s="4658"/>
      <c r="B279" s="4659"/>
      <c r="C279" s="4694"/>
      <c r="D279" s="4695"/>
      <c r="E279" s="4695"/>
      <c r="F279" s="4695"/>
      <c r="G279" s="4696"/>
      <c r="H279" s="2611"/>
      <c r="I279" s="2611"/>
      <c r="J279" s="2611"/>
      <c r="K279" s="1060" t="s">
        <v>1340</v>
      </c>
      <c r="L279" s="4701"/>
      <c r="M279" s="4702"/>
      <c r="N279" s="4702"/>
      <c r="O279" s="4702"/>
      <c r="P279" s="4702"/>
      <c r="Q279" s="4702"/>
      <c r="R279" s="4702"/>
      <c r="S279" s="4702"/>
      <c r="T279" s="4702"/>
      <c r="U279" s="4702"/>
      <c r="V279" s="4702"/>
      <c r="W279" s="4702"/>
      <c r="X279" s="4702"/>
      <c r="Y279" s="4702"/>
      <c r="Z279" s="4702"/>
      <c r="AA279" s="4702"/>
      <c r="AB279" s="4702"/>
      <c r="AC279" s="4702"/>
      <c r="AD279" s="4702"/>
      <c r="AE279" s="4702"/>
      <c r="AF279" s="4703"/>
      <c r="AG279" s="4704"/>
      <c r="AH279" s="4705"/>
      <c r="AI279" s="4706"/>
      <c r="AJ279" s="2609"/>
      <c r="AK279" s="2609"/>
      <c r="AL279" s="2609"/>
    </row>
    <row r="280" spans="1:38" s="2610" customFormat="1" ht="21" hidden="1" customHeight="1">
      <c r="A280" s="4658"/>
      <c r="B280" s="4659"/>
      <c r="C280" s="4697"/>
      <c r="D280" s="4650"/>
      <c r="E280" s="4650"/>
      <c r="F280" s="4650"/>
      <c r="G280" s="4651"/>
      <c r="H280" s="2612"/>
      <c r="I280" s="2612"/>
      <c r="J280" s="2612"/>
      <c r="K280" s="1061" t="s">
        <v>1341</v>
      </c>
      <c r="L280" s="4677"/>
      <c r="M280" s="4677"/>
      <c r="N280" s="4677"/>
      <c r="O280" s="4677"/>
      <c r="P280" s="4677"/>
      <c r="Q280" s="4677"/>
      <c r="R280" s="4677"/>
      <c r="S280" s="4677"/>
      <c r="T280" s="4677"/>
      <c r="U280" s="4677"/>
      <c r="V280" s="4677"/>
      <c r="W280" s="4677"/>
      <c r="X280" s="4677"/>
      <c r="Y280" s="4677"/>
      <c r="Z280" s="4677"/>
      <c r="AA280" s="4677"/>
      <c r="AB280" s="4677"/>
      <c r="AC280" s="4677"/>
      <c r="AD280" s="4677"/>
      <c r="AE280" s="4677"/>
      <c r="AF280" s="4678"/>
      <c r="AG280" s="4679"/>
      <c r="AH280" s="4680"/>
      <c r="AI280" s="4681"/>
      <c r="AJ280" s="2609"/>
      <c r="AK280" s="2609"/>
      <c r="AL280" s="2609"/>
    </row>
    <row r="281" spans="1:38" s="2610" customFormat="1" ht="21" hidden="1" customHeight="1">
      <c r="A281" s="4658"/>
      <c r="B281" s="4659"/>
      <c r="C281" s="4691" t="str">
        <f ca="1">IF(様式5号シート="様式5基",IF(INDIRECT(様式5号シート&amp;"!$D$"&amp;機構処理!E42+74)="","",INDIRECT(様式5号シート&amp;"!$D$"&amp;機構処理!E42+74)),"")</f>
        <v/>
      </c>
      <c r="D281" s="4692"/>
      <c r="E281" s="4692"/>
      <c r="F281" s="4692"/>
      <c r="G281" s="4693"/>
      <c r="H281" s="2608"/>
      <c r="I281" s="2608"/>
      <c r="J281" s="2608"/>
      <c r="K281" s="1059" t="s">
        <v>942</v>
      </c>
      <c r="L281" s="4672"/>
      <c r="M281" s="4672"/>
      <c r="N281" s="4672"/>
      <c r="O281" s="4672"/>
      <c r="P281" s="4672"/>
      <c r="Q281" s="4672"/>
      <c r="R281" s="4672"/>
      <c r="S281" s="4672"/>
      <c r="T281" s="4672"/>
      <c r="U281" s="4672"/>
      <c r="V281" s="4672"/>
      <c r="W281" s="4672"/>
      <c r="X281" s="4672"/>
      <c r="Y281" s="4672"/>
      <c r="Z281" s="4672"/>
      <c r="AA281" s="4672"/>
      <c r="AB281" s="4672"/>
      <c r="AC281" s="4672"/>
      <c r="AD281" s="4672"/>
      <c r="AE281" s="4672"/>
      <c r="AF281" s="4673"/>
      <c r="AG281" s="4674"/>
      <c r="AH281" s="4675"/>
      <c r="AI281" s="4676"/>
      <c r="AJ281" s="2609">
        <v>23</v>
      </c>
      <c r="AK281" s="2609"/>
      <c r="AL281" s="2609"/>
    </row>
    <row r="282" spans="1:38" s="2610" customFormat="1" ht="21" hidden="1" customHeight="1">
      <c r="A282" s="4658"/>
      <c r="B282" s="4659"/>
      <c r="C282" s="4694"/>
      <c r="D282" s="4695"/>
      <c r="E282" s="4695"/>
      <c r="F282" s="4695"/>
      <c r="G282" s="4696"/>
      <c r="H282" s="2611"/>
      <c r="I282" s="2611"/>
      <c r="J282" s="2611"/>
      <c r="K282" s="1060" t="s">
        <v>537</v>
      </c>
      <c r="L282" s="4701"/>
      <c r="M282" s="4702"/>
      <c r="N282" s="4702"/>
      <c r="O282" s="4702"/>
      <c r="P282" s="4702"/>
      <c r="Q282" s="4702"/>
      <c r="R282" s="4702"/>
      <c r="S282" s="4702"/>
      <c r="T282" s="4702"/>
      <c r="U282" s="4702"/>
      <c r="V282" s="4702"/>
      <c r="W282" s="4702"/>
      <c r="X282" s="4702"/>
      <c r="Y282" s="4702"/>
      <c r="Z282" s="4702"/>
      <c r="AA282" s="4702"/>
      <c r="AB282" s="4702"/>
      <c r="AC282" s="4702"/>
      <c r="AD282" s="4702"/>
      <c r="AE282" s="4702"/>
      <c r="AF282" s="4703"/>
      <c r="AG282" s="4704"/>
      <c r="AH282" s="4705"/>
      <c r="AI282" s="4706"/>
      <c r="AJ282" s="2609"/>
      <c r="AK282" s="2609"/>
      <c r="AL282" s="2609"/>
    </row>
    <row r="283" spans="1:38" s="2610" customFormat="1" ht="21" hidden="1" customHeight="1">
      <c r="A283" s="4658"/>
      <c r="B283" s="4659"/>
      <c r="C283" s="4694"/>
      <c r="D283" s="4695"/>
      <c r="E283" s="4695"/>
      <c r="F283" s="4695"/>
      <c r="G283" s="4696"/>
      <c r="H283" s="2611"/>
      <c r="I283" s="2611"/>
      <c r="J283" s="2611"/>
      <c r="K283" s="1060" t="s">
        <v>1340</v>
      </c>
      <c r="L283" s="4701"/>
      <c r="M283" s="4702"/>
      <c r="N283" s="4702"/>
      <c r="O283" s="4702"/>
      <c r="P283" s="4702"/>
      <c r="Q283" s="4702"/>
      <c r="R283" s="4702"/>
      <c r="S283" s="4702"/>
      <c r="T283" s="4702"/>
      <c r="U283" s="4702"/>
      <c r="V283" s="4702"/>
      <c r="W283" s="4702"/>
      <c r="X283" s="4702"/>
      <c r="Y283" s="4702"/>
      <c r="Z283" s="4702"/>
      <c r="AA283" s="4702"/>
      <c r="AB283" s="4702"/>
      <c r="AC283" s="4702"/>
      <c r="AD283" s="4702"/>
      <c r="AE283" s="4702"/>
      <c r="AF283" s="4703"/>
      <c r="AG283" s="4704"/>
      <c r="AH283" s="4705"/>
      <c r="AI283" s="4706"/>
      <c r="AJ283" s="2609"/>
      <c r="AK283" s="2609"/>
      <c r="AL283" s="2609"/>
    </row>
    <row r="284" spans="1:38" s="2610" customFormat="1" ht="21" hidden="1" customHeight="1">
      <c r="A284" s="4658"/>
      <c r="B284" s="4659"/>
      <c r="C284" s="4697"/>
      <c r="D284" s="4650"/>
      <c r="E284" s="4650"/>
      <c r="F284" s="4650"/>
      <c r="G284" s="4651"/>
      <c r="H284" s="2612"/>
      <c r="I284" s="2612"/>
      <c r="J284" s="2612"/>
      <c r="K284" s="1061" t="s">
        <v>1341</v>
      </c>
      <c r="L284" s="4677"/>
      <c r="M284" s="4677"/>
      <c r="N284" s="4677"/>
      <c r="O284" s="4677"/>
      <c r="P284" s="4677"/>
      <c r="Q284" s="4677"/>
      <c r="R284" s="4677"/>
      <c r="S284" s="4677"/>
      <c r="T284" s="4677"/>
      <c r="U284" s="4677"/>
      <c r="V284" s="4677"/>
      <c r="W284" s="4677"/>
      <c r="X284" s="4677"/>
      <c r="Y284" s="4677"/>
      <c r="Z284" s="4677"/>
      <c r="AA284" s="4677"/>
      <c r="AB284" s="4677"/>
      <c r="AC284" s="4677"/>
      <c r="AD284" s="4677"/>
      <c r="AE284" s="4677"/>
      <c r="AF284" s="4678"/>
      <c r="AG284" s="4679"/>
      <c r="AH284" s="4680"/>
      <c r="AI284" s="4681"/>
      <c r="AJ284" s="2609"/>
      <c r="AK284" s="2609"/>
      <c r="AL284" s="2609"/>
    </row>
    <row r="285" spans="1:38" s="2610" customFormat="1" ht="21" hidden="1" customHeight="1">
      <c r="A285" s="4658"/>
      <c r="B285" s="4659"/>
      <c r="C285" s="4691" t="str">
        <f ca="1">IF(様式5号シート="様式5基",IF(INDIRECT(様式5号シート&amp;"!$D$"&amp;機構処理!E42+75)="","",INDIRECT(様式5号シート&amp;"!$D$"&amp;機構処理!E42+75)),"")</f>
        <v/>
      </c>
      <c r="D285" s="4692"/>
      <c r="E285" s="4692"/>
      <c r="F285" s="4692"/>
      <c r="G285" s="4693"/>
      <c r="H285" s="2608"/>
      <c r="I285" s="2608"/>
      <c r="J285" s="2608"/>
      <c r="K285" s="1059" t="s">
        <v>942</v>
      </c>
      <c r="L285" s="4672"/>
      <c r="M285" s="4672"/>
      <c r="N285" s="4672"/>
      <c r="O285" s="4672"/>
      <c r="P285" s="4672"/>
      <c r="Q285" s="4672"/>
      <c r="R285" s="4672"/>
      <c r="S285" s="4672"/>
      <c r="T285" s="4672"/>
      <c r="U285" s="4672"/>
      <c r="V285" s="4672"/>
      <c r="W285" s="4672"/>
      <c r="X285" s="4672"/>
      <c r="Y285" s="4672"/>
      <c r="Z285" s="4672"/>
      <c r="AA285" s="4672"/>
      <c r="AB285" s="4672"/>
      <c r="AC285" s="4672"/>
      <c r="AD285" s="4672"/>
      <c r="AE285" s="4672"/>
      <c r="AF285" s="4673"/>
      <c r="AG285" s="4674"/>
      <c r="AH285" s="4675"/>
      <c r="AI285" s="4676"/>
      <c r="AJ285" s="2609">
        <v>24</v>
      </c>
      <c r="AK285" s="2609"/>
      <c r="AL285" s="2609"/>
    </row>
    <row r="286" spans="1:38" s="2610" customFormat="1" ht="21" hidden="1" customHeight="1">
      <c r="A286" s="4658"/>
      <c r="B286" s="4659"/>
      <c r="C286" s="4694"/>
      <c r="D286" s="4695"/>
      <c r="E286" s="4695"/>
      <c r="F286" s="4695"/>
      <c r="G286" s="4696"/>
      <c r="H286" s="2611"/>
      <c r="I286" s="2611"/>
      <c r="J286" s="2611"/>
      <c r="K286" s="1060" t="s">
        <v>537</v>
      </c>
      <c r="L286" s="4701"/>
      <c r="M286" s="4702"/>
      <c r="N286" s="4702"/>
      <c r="O286" s="4702"/>
      <c r="P286" s="4702"/>
      <c r="Q286" s="4702"/>
      <c r="R286" s="4702"/>
      <c r="S286" s="4702"/>
      <c r="T286" s="4702"/>
      <c r="U286" s="4702"/>
      <c r="V286" s="4702"/>
      <c r="W286" s="4702"/>
      <c r="X286" s="4702"/>
      <c r="Y286" s="4702"/>
      <c r="Z286" s="4702"/>
      <c r="AA286" s="4702"/>
      <c r="AB286" s="4702"/>
      <c r="AC286" s="4702"/>
      <c r="AD286" s="4702"/>
      <c r="AE286" s="4702"/>
      <c r="AF286" s="4703"/>
      <c r="AG286" s="4704"/>
      <c r="AH286" s="4705"/>
      <c r="AI286" s="4706"/>
      <c r="AJ286" s="2609"/>
      <c r="AK286" s="2609"/>
      <c r="AL286" s="2609"/>
    </row>
    <row r="287" spans="1:38" s="2610" customFormat="1" ht="21" hidden="1" customHeight="1">
      <c r="A287" s="4658"/>
      <c r="B287" s="4659"/>
      <c r="C287" s="4694"/>
      <c r="D287" s="4695"/>
      <c r="E287" s="4695"/>
      <c r="F287" s="4695"/>
      <c r="G287" s="4696"/>
      <c r="H287" s="2611"/>
      <c r="I287" s="2611"/>
      <c r="J287" s="2611"/>
      <c r="K287" s="1060" t="s">
        <v>1340</v>
      </c>
      <c r="L287" s="4701"/>
      <c r="M287" s="4702"/>
      <c r="N287" s="4702"/>
      <c r="O287" s="4702"/>
      <c r="P287" s="4702"/>
      <c r="Q287" s="4702"/>
      <c r="R287" s="4702"/>
      <c r="S287" s="4702"/>
      <c r="T287" s="4702"/>
      <c r="U287" s="4702"/>
      <c r="V287" s="4702"/>
      <c r="W287" s="4702"/>
      <c r="X287" s="4702"/>
      <c r="Y287" s="4702"/>
      <c r="Z287" s="4702"/>
      <c r="AA287" s="4702"/>
      <c r="AB287" s="4702"/>
      <c r="AC287" s="4702"/>
      <c r="AD287" s="4702"/>
      <c r="AE287" s="4702"/>
      <c r="AF287" s="4703"/>
      <c r="AG287" s="4704"/>
      <c r="AH287" s="4705"/>
      <c r="AI287" s="4706"/>
      <c r="AJ287" s="2609"/>
      <c r="AK287" s="2609"/>
      <c r="AL287" s="2609"/>
    </row>
    <row r="288" spans="1:38" s="2610" customFormat="1" ht="21" hidden="1" customHeight="1">
      <c r="A288" s="4658"/>
      <c r="B288" s="4659"/>
      <c r="C288" s="4697"/>
      <c r="D288" s="4650"/>
      <c r="E288" s="4650"/>
      <c r="F288" s="4650"/>
      <c r="G288" s="4651"/>
      <c r="H288" s="2612"/>
      <c r="I288" s="2612"/>
      <c r="J288" s="2612"/>
      <c r="K288" s="1061" t="s">
        <v>1341</v>
      </c>
      <c r="L288" s="4677"/>
      <c r="M288" s="4677"/>
      <c r="N288" s="4677"/>
      <c r="O288" s="4677"/>
      <c r="P288" s="4677"/>
      <c r="Q288" s="4677"/>
      <c r="R288" s="4677"/>
      <c r="S288" s="4677"/>
      <c r="T288" s="4677"/>
      <c r="U288" s="4677"/>
      <c r="V288" s="4677"/>
      <c r="W288" s="4677"/>
      <c r="X288" s="4677"/>
      <c r="Y288" s="4677"/>
      <c r="Z288" s="4677"/>
      <c r="AA288" s="4677"/>
      <c r="AB288" s="4677"/>
      <c r="AC288" s="4677"/>
      <c r="AD288" s="4677"/>
      <c r="AE288" s="4677"/>
      <c r="AF288" s="4678"/>
      <c r="AG288" s="4679"/>
      <c r="AH288" s="4680"/>
      <c r="AI288" s="4681"/>
      <c r="AJ288" s="2609"/>
      <c r="AK288" s="2609"/>
      <c r="AL288" s="2609"/>
    </row>
    <row r="289" spans="1:38" s="2610" customFormat="1" ht="21" hidden="1" customHeight="1">
      <c r="A289" s="4658"/>
      <c r="B289" s="4659"/>
      <c r="C289" s="4691" t="str">
        <f ca="1">IF(様式5号シート="様式5基",IF(INDIRECT(様式5号シート&amp;"!$D$"&amp;機構処理!E42+76)="","",INDIRECT(様式5号シート&amp;"!$D$"&amp;機構処理!E42+76)),"")</f>
        <v/>
      </c>
      <c r="D289" s="4692"/>
      <c r="E289" s="4692"/>
      <c r="F289" s="4692"/>
      <c r="G289" s="4693"/>
      <c r="H289" s="2608"/>
      <c r="I289" s="2608"/>
      <c r="J289" s="2608"/>
      <c r="K289" s="1059" t="s">
        <v>942</v>
      </c>
      <c r="L289" s="4672"/>
      <c r="M289" s="4672"/>
      <c r="N289" s="4672"/>
      <c r="O289" s="4672"/>
      <c r="P289" s="4672"/>
      <c r="Q289" s="4672"/>
      <c r="R289" s="4672"/>
      <c r="S289" s="4672"/>
      <c r="T289" s="4672"/>
      <c r="U289" s="4672"/>
      <c r="V289" s="4672"/>
      <c r="W289" s="4672"/>
      <c r="X289" s="4672"/>
      <c r="Y289" s="4672"/>
      <c r="Z289" s="4672"/>
      <c r="AA289" s="4672"/>
      <c r="AB289" s="4672"/>
      <c r="AC289" s="4672"/>
      <c r="AD289" s="4672"/>
      <c r="AE289" s="4672"/>
      <c r="AF289" s="4673"/>
      <c r="AG289" s="4674"/>
      <c r="AH289" s="4675"/>
      <c r="AI289" s="4676"/>
      <c r="AJ289" s="2609">
        <v>25</v>
      </c>
      <c r="AK289" s="2609"/>
      <c r="AL289" s="2609"/>
    </row>
    <row r="290" spans="1:38" s="2610" customFormat="1" ht="21" hidden="1" customHeight="1">
      <c r="A290" s="4658"/>
      <c r="B290" s="4659"/>
      <c r="C290" s="4694"/>
      <c r="D290" s="4695"/>
      <c r="E290" s="4695"/>
      <c r="F290" s="4695"/>
      <c r="G290" s="4696"/>
      <c r="H290" s="2611"/>
      <c r="I290" s="2611"/>
      <c r="J290" s="2611"/>
      <c r="K290" s="1060" t="s">
        <v>537</v>
      </c>
      <c r="L290" s="4701"/>
      <c r="M290" s="4702"/>
      <c r="N290" s="4702"/>
      <c r="O290" s="4702"/>
      <c r="P290" s="4702"/>
      <c r="Q290" s="4702"/>
      <c r="R290" s="4702"/>
      <c r="S290" s="4702"/>
      <c r="T290" s="4702"/>
      <c r="U290" s="4702"/>
      <c r="V290" s="4702"/>
      <c r="W290" s="4702"/>
      <c r="X290" s="4702"/>
      <c r="Y290" s="4702"/>
      <c r="Z290" s="4702"/>
      <c r="AA290" s="4702"/>
      <c r="AB290" s="4702"/>
      <c r="AC290" s="4702"/>
      <c r="AD290" s="4702"/>
      <c r="AE290" s="4702"/>
      <c r="AF290" s="4703"/>
      <c r="AG290" s="4704"/>
      <c r="AH290" s="4705"/>
      <c r="AI290" s="4706"/>
      <c r="AJ290" s="2609"/>
      <c r="AK290" s="2609"/>
      <c r="AL290" s="2609"/>
    </row>
    <row r="291" spans="1:38" s="2610" customFormat="1" ht="21" hidden="1" customHeight="1">
      <c r="A291" s="4658"/>
      <c r="B291" s="4659"/>
      <c r="C291" s="4694"/>
      <c r="D291" s="4695"/>
      <c r="E291" s="4695"/>
      <c r="F291" s="4695"/>
      <c r="G291" s="4696"/>
      <c r="H291" s="2611"/>
      <c r="I291" s="2611"/>
      <c r="J291" s="2611"/>
      <c r="K291" s="1060" t="s">
        <v>1340</v>
      </c>
      <c r="L291" s="4701"/>
      <c r="M291" s="4702"/>
      <c r="N291" s="4702"/>
      <c r="O291" s="4702"/>
      <c r="P291" s="4702"/>
      <c r="Q291" s="4702"/>
      <c r="R291" s="4702"/>
      <c r="S291" s="4702"/>
      <c r="T291" s="4702"/>
      <c r="U291" s="4702"/>
      <c r="V291" s="4702"/>
      <c r="W291" s="4702"/>
      <c r="X291" s="4702"/>
      <c r="Y291" s="4702"/>
      <c r="Z291" s="4702"/>
      <c r="AA291" s="4702"/>
      <c r="AB291" s="4702"/>
      <c r="AC291" s="4702"/>
      <c r="AD291" s="4702"/>
      <c r="AE291" s="4702"/>
      <c r="AF291" s="4703"/>
      <c r="AG291" s="4704"/>
      <c r="AH291" s="4705"/>
      <c r="AI291" s="4706"/>
      <c r="AJ291" s="2609"/>
      <c r="AK291" s="2609"/>
      <c r="AL291" s="2609"/>
    </row>
    <row r="292" spans="1:38" s="2610" customFormat="1" ht="21" hidden="1" customHeight="1">
      <c r="A292" s="4658"/>
      <c r="B292" s="4659"/>
      <c r="C292" s="4697"/>
      <c r="D292" s="4650"/>
      <c r="E292" s="4650"/>
      <c r="F292" s="4650"/>
      <c r="G292" s="4651"/>
      <c r="H292" s="2612"/>
      <c r="I292" s="2612"/>
      <c r="J292" s="2612"/>
      <c r="K292" s="1061" t="s">
        <v>1341</v>
      </c>
      <c r="L292" s="4677"/>
      <c r="M292" s="4677"/>
      <c r="N292" s="4677"/>
      <c r="O292" s="4677"/>
      <c r="P292" s="4677"/>
      <c r="Q292" s="4677"/>
      <c r="R292" s="4677"/>
      <c r="S292" s="4677"/>
      <c r="T292" s="4677"/>
      <c r="U292" s="4677"/>
      <c r="V292" s="4677"/>
      <c r="W292" s="4677"/>
      <c r="X292" s="4677"/>
      <c r="Y292" s="4677"/>
      <c r="Z292" s="4677"/>
      <c r="AA292" s="4677"/>
      <c r="AB292" s="4677"/>
      <c r="AC292" s="4677"/>
      <c r="AD292" s="4677"/>
      <c r="AE292" s="4677"/>
      <c r="AF292" s="4678"/>
      <c r="AG292" s="4679"/>
      <c r="AH292" s="4680"/>
      <c r="AI292" s="4681"/>
      <c r="AJ292" s="2609"/>
      <c r="AK292" s="2609"/>
      <c r="AL292" s="2609"/>
    </row>
    <row r="293" spans="1:38" s="2610" customFormat="1" ht="21" hidden="1" customHeight="1">
      <c r="A293" s="4658"/>
      <c r="B293" s="4659"/>
      <c r="C293" s="4691" t="str">
        <f ca="1">IF(様式5号シート="様式5基",IF(INDIRECT(様式5号シート&amp;"!$D$"&amp;機構処理!E42+77)="","",INDIRECT(様式5号シート&amp;"!$D$"&amp;機構処理!E42+77)),"")</f>
        <v/>
      </c>
      <c r="D293" s="4692"/>
      <c r="E293" s="4692"/>
      <c r="F293" s="4692"/>
      <c r="G293" s="4693"/>
      <c r="H293" s="2608"/>
      <c r="I293" s="2608"/>
      <c r="J293" s="2608"/>
      <c r="K293" s="1059" t="s">
        <v>942</v>
      </c>
      <c r="L293" s="4672"/>
      <c r="M293" s="4672"/>
      <c r="N293" s="4672"/>
      <c r="O293" s="4672"/>
      <c r="P293" s="4672"/>
      <c r="Q293" s="4672"/>
      <c r="R293" s="4672"/>
      <c r="S293" s="4672"/>
      <c r="T293" s="4672"/>
      <c r="U293" s="4672"/>
      <c r="V293" s="4672"/>
      <c r="W293" s="4672"/>
      <c r="X293" s="4672"/>
      <c r="Y293" s="4672"/>
      <c r="Z293" s="4672"/>
      <c r="AA293" s="4672"/>
      <c r="AB293" s="4672"/>
      <c r="AC293" s="4672"/>
      <c r="AD293" s="4672"/>
      <c r="AE293" s="4672"/>
      <c r="AF293" s="4673"/>
      <c r="AG293" s="4674"/>
      <c r="AH293" s="4675"/>
      <c r="AI293" s="4676"/>
      <c r="AJ293" s="2609">
        <v>26</v>
      </c>
      <c r="AK293" s="2609"/>
      <c r="AL293" s="2609"/>
    </row>
    <row r="294" spans="1:38" s="2610" customFormat="1" ht="21" hidden="1" customHeight="1">
      <c r="A294" s="4658"/>
      <c r="B294" s="4659"/>
      <c r="C294" s="4694"/>
      <c r="D294" s="4695"/>
      <c r="E294" s="4695"/>
      <c r="F294" s="4695"/>
      <c r="G294" s="4696"/>
      <c r="H294" s="2611"/>
      <c r="I294" s="2611"/>
      <c r="J294" s="2611"/>
      <c r="K294" s="1060" t="s">
        <v>537</v>
      </c>
      <c r="L294" s="4701"/>
      <c r="M294" s="4702"/>
      <c r="N294" s="4702"/>
      <c r="O294" s="4702"/>
      <c r="P294" s="4702"/>
      <c r="Q294" s="4702"/>
      <c r="R294" s="4702"/>
      <c r="S294" s="4702"/>
      <c r="T294" s="4702"/>
      <c r="U294" s="4702"/>
      <c r="V294" s="4702"/>
      <c r="W294" s="4702"/>
      <c r="X294" s="4702"/>
      <c r="Y294" s="4702"/>
      <c r="Z294" s="4702"/>
      <c r="AA294" s="4702"/>
      <c r="AB294" s="4702"/>
      <c r="AC294" s="4702"/>
      <c r="AD294" s="4702"/>
      <c r="AE294" s="4702"/>
      <c r="AF294" s="4703"/>
      <c r="AG294" s="4704"/>
      <c r="AH294" s="4705"/>
      <c r="AI294" s="4706"/>
      <c r="AJ294" s="2609"/>
      <c r="AK294" s="2609"/>
      <c r="AL294" s="2609"/>
    </row>
    <row r="295" spans="1:38" s="2610" customFormat="1" ht="21" hidden="1" customHeight="1">
      <c r="A295" s="4658"/>
      <c r="B295" s="4659"/>
      <c r="C295" s="4694"/>
      <c r="D295" s="4695"/>
      <c r="E295" s="4695"/>
      <c r="F295" s="4695"/>
      <c r="G295" s="4696"/>
      <c r="H295" s="2611"/>
      <c r="I295" s="2611"/>
      <c r="J295" s="2611"/>
      <c r="K295" s="1060" t="s">
        <v>1340</v>
      </c>
      <c r="L295" s="4701"/>
      <c r="M295" s="4702"/>
      <c r="N295" s="4702"/>
      <c r="O295" s="4702"/>
      <c r="P295" s="4702"/>
      <c r="Q295" s="4702"/>
      <c r="R295" s="4702"/>
      <c r="S295" s="4702"/>
      <c r="T295" s="4702"/>
      <c r="U295" s="4702"/>
      <c r="V295" s="4702"/>
      <c r="W295" s="4702"/>
      <c r="X295" s="4702"/>
      <c r="Y295" s="4702"/>
      <c r="Z295" s="4702"/>
      <c r="AA295" s="4702"/>
      <c r="AB295" s="4702"/>
      <c r="AC295" s="4702"/>
      <c r="AD295" s="4702"/>
      <c r="AE295" s="4702"/>
      <c r="AF295" s="4703"/>
      <c r="AG295" s="4704"/>
      <c r="AH295" s="4705"/>
      <c r="AI295" s="4706"/>
      <c r="AJ295" s="2609"/>
      <c r="AK295" s="2609"/>
      <c r="AL295" s="2609"/>
    </row>
    <row r="296" spans="1:38" s="2610" customFormat="1" ht="21" hidden="1" customHeight="1">
      <c r="A296" s="4658"/>
      <c r="B296" s="4659"/>
      <c r="C296" s="4697"/>
      <c r="D296" s="4650"/>
      <c r="E296" s="4650"/>
      <c r="F296" s="4650"/>
      <c r="G296" s="4651"/>
      <c r="H296" s="2612"/>
      <c r="I296" s="2612"/>
      <c r="J296" s="2612"/>
      <c r="K296" s="1061" t="s">
        <v>1341</v>
      </c>
      <c r="L296" s="4677"/>
      <c r="M296" s="4677"/>
      <c r="N296" s="4677"/>
      <c r="O296" s="4677"/>
      <c r="P296" s="4677"/>
      <c r="Q296" s="4677"/>
      <c r="R296" s="4677"/>
      <c r="S296" s="4677"/>
      <c r="T296" s="4677"/>
      <c r="U296" s="4677"/>
      <c r="V296" s="4677"/>
      <c r="W296" s="4677"/>
      <c r="X296" s="4677"/>
      <c r="Y296" s="4677"/>
      <c r="Z296" s="4677"/>
      <c r="AA296" s="4677"/>
      <c r="AB296" s="4677"/>
      <c r="AC296" s="4677"/>
      <c r="AD296" s="4677"/>
      <c r="AE296" s="4677"/>
      <c r="AF296" s="4678"/>
      <c r="AG296" s="4679"/>
      <c r="AH296" s="4680"/>
      <c r="AI296" s="4681"/>
      <c r="AJ296" s="2609"/>
      <c r="AK296" s="2609"/>
      <c r="AL296" s="2609"/>
    </row>
    <row r="297" spans="1:38" s="2610" customFormat="1" ht="21" hidden="1" customHeight="1">
      <c r="A297" s="4658"/>
      <c r="B297" s="4659"/>
      <c r="C297" s="4691" t="str">
        <f ca="1">IF(様式5号シート="様式5基",IF(INDIRECT(様式5号シート&amp;"!$D$"&amp;機構処理!E42+78)="","",INDIRECT(様式5号シート&amp;"!$D$"&amp;機構処理!E42+78)),"")</f>
        <v/>
      </c>
      <c r="D297" s="4692"/>
      <c r="E297" s="4692"/>
      <c r="F297" s="4692"/>
      <c r="G297" s="4693"/>
      <c r="H297" s="2608"/>
      <c r="I297" s="2608"/>
      <c r="J297" s="2608"/>
      <c r="K297" s="1059" t="s">
        <v>942</v>
      </c>
      <c r="L297" s="4672"/>
      <c r="M297" s="4672"/>
      <c r="N297" s="4672"/>
      <c r="O297" s="4672"/>
      <c r="P297" s="4672"/>
      <c r="Q297" s="4672"/>
      <c r="R297" s="4672"/>
      <c r="S297" s="4672"/>
      <c r="T297" s="4672"/>
      <c r="U297" s="4672"/>
      <c r="V297" s="4672"/>
      <c r="W297" s="4672"/>
      <c r="X297" s="4672"/>
      <c r="Y297" s="4672"/>
      <c r="Z297" s="4672"/>
      <c r="AA297" s="4672"/>
      <c r="AB297" s="4672"/>
      <c r="AC297" s="4672"/>
      <c r="AD297" s="4672"/>
      <c r="AE297" s="4672"/>
      <c r="AF297" s="4673"/>
      <c r="AG297" s="4674"/>
      <c r="AH297" s="4675"/>
      <c r="AI297" s="4676"/>
      <c r="AJ297" s="2609">
        <v>27</v>
      </c>
      <c r="AK297" s="2609"/>
      <c r="AL297" s="2609"/>
    </row>
    <row r="298" spans="1:38" s="2610" customFormat="1" ht="21" hidden="1" customHeight="1">
      <c r="A298" s="4658"/>
      <c r="B298" s="4659"/>
      <c r="C298" s="4694"/>
      <c r="D298" s="4695"/>
      <c r="E298" s="4695"/>
      <c r="F298" s="4695"/>
      <c r="G298" s="4696"/>
      <c r="H298" s="2611"/>
      <c r="I298" s="2611"/>
      <c r="J298" s="2611"/>
      <c r="K298" s="1060" t="s">
        <v>537</v>
      </c>
      <c r="L298" s="4701"/>
      <c r="M298" s="4702"/>
      <c r="N298" s="4702"/>
      <c r="O298" s="4702"/>
      <c r="P298" s="4702"/>
      <c r="Q298" s="4702"/>
      <c r="R298" s="4702"/>
      <c r="S298" s="4702"/>
      <c r="T298" s="4702"/>
      <c r="U298" s="4702"/>
      <c r="V298" s="4702"/>
      <c r="W298" s="4702"/>
      <c r="X298" s="4702"/>
      <c r="Y298" s="4702"/>
      <c r="Z298" s="4702"/>
      <c r="AA298" s="4702"/>
      <c r="AB298" s="4702"/>
      <c r="AC298" s="4702"/>
      <c r="AD298" s="4702"/>
      <c r="AE298" s="4702"/>
      <c r="AF298" s="4703"/>
      <c r="AG298" s="4704"/>
      <c r="AH298" s="4705"/>
      <c r="AI298" s="4706"/>
      <c r="AJ298" s="2609"/>
      <c r="AK298" s="2609"/>
      <c r="AL298" s="2609"/>
    </row>
    <row r="299" spans="1:38" s="2610" customFormat="1" ht="21" hidden="1" customHeight="1">
      <c r="A299" s="4658"/>
      <c r="B299" s="4659"/>
      <c r="C299" s="4694"/>
      <c r="D299" s="4695"/>
      <c r="E299" s="4695"/>
      <c r="F299" s="4695"/>
      <c r="G299" s="4696"/>
      <c r="H299" s="2611"/>
      <c r="I299" s="2611"/>
      <c r="J299" s="2611"/>
      <c r="K299" s="1060" t="s">
        <v>1340</v>
      </c>
      <c r="L299" s="4701"/>
      <c r="M299" s="4702"/>
      <c r="N299" s="4702"/>
      <c r="O299" s="4702"/>
      <c r="P299" s="4702"/>
      <c r="Q299" s="4702"/>
      <c r="R299" s="4702"/>
      <c r="S299" s="4702"/>
      <c r="T299" s="4702"/>
      <c r="U299" s="4702"/>
      <c r="V299" s="4702"/>
      <c r="W299" s="4702"/>
      <c r="X299" s="4702"/>
      <c r="Y299" s="4702"/>
      <c r="Z299" s="4702"/>
      <c r="AA299" s="4702"/>
      <c r="AB299" s="4702"/>
      <c r="AC299" s="4702"/>
      <c r="AD299" s="4702"/>
      <c r="AE299" s="4702"/>
      <c r="AF299" s="4703"/>
      <c r="AG299" s="4704"/>
      <c r="AH299" s="4705"/>
      <c r="AI299" s="4706"/>
      <c r="AJ299" s="2609"/>
      <c r="AK299" s="2609"/>
      <c r="AL299" s="2609"/>
    </row>
    <row r="300" spans="1:38" s="2610" customFormat="1" ht="21" hidden="1" customHeight="1">
      <c r="A300" s="4658"/>
      <c r="B300" s="4659"/>
      <c r="C300" s="4697"/>
      <c r="D300" s="4650"/>
      <c r="E300" s="4650"/>
      <c r="F300" s="4650"/>
      <c r="G300" s="4651"/>
      <c r="H300" s="2612"/>
      <c r="I300" s="2612"/>
      <c r="J300" s="2612"/>
      <c r="K300" s="1061" t="s">
        <v>1341</v>
      </c>
      <c r="L300" s="4677"/>
      <c r="M300" s="4677"/>
      <c r="N300" s="4677"/>
      <c r="O300" s="4677"/>
      <c r="P300" s="4677"/>
      <c r="Q300" s="4677"/>
      <c r="R300" s="4677"/>
      <c r="S300" s="4677"/>
      <c r="T300" s="4677"/>
      <c r="U300" s="4677"/>
      <c r="V300" s="4677"/>
      <c r="W300" s="4677"/>
      <c r="X300" s="4677"/>
      <c r="Y300" s="4677"/>
      <c r="Z300" s="4677"/>
      <c r="AA300" s="4677"/>
      <c r="AB300" s="4677"/>
      <c r="AC300" s="4677"/>
      <c r="AD300" s="4677"/>
      <c r="AE300" s="4677"/>
      <c r="AF300" s="4678"/>
      <c r="AG300" s="4679"/>
      <c r="AH300" s="4680"/>
      <c r="AI300" s="4681"/>
      <c r="AJ300" s="2609"/>
      <c r="AK300" s="2609"/>
      <c r="AL300" s="2609"/>
    </row>
    <row r="301" spans="1:38" s="2610" customFormat="1" ht="21" hidden="1" customHeight="1">
      <c r="A301" s="4658"/>
      <c r="B301" s="4659"/>
      <c r="C301" s="4691" t="str">
        <f ca="1">IF(様式5号シート="様式5基",IF(INDIRECT(様式5号シート&amp;"!$D$"&amp;機構処理!E42+79)="","",INDIRECT(様式5号シート&amp;"!$D$"&amp;機構処理!E42+79)),"")</f>
        <v/>
      </c>
      <c r="D301" s="4692"/>
      <c r="E301" s="4692"/>
      <c r="F301" s="4692"/>
      <c r="G301" s="4693"/>
      <c r="H301" s="2608"/>
      <c r="I301" s="2608"/>
      <c r="J301" s="2608"/>
      <c r="K301" s="1059" t="s">
        <v>942</v>
      </c>
      <c r="L301" s="4672"/>
      <c r="M301" s="4672"/>
      <c r="N301" s="4672"/>
      <c r="O301" s="4672"/>
      <c r="P301" s="4672"/>
      <c r="Q301" s="4672"/>
      <c r="R301" s="4672"/>
      <c r="S301" s="4672"/>
      <c r="T301" s="4672"/>
      <c r="U301" s="4672"/>
      <c r="V301" s="4672"/>
      <c r="W301" s="4672"/>
      <c r="X301" s="4672"/>
      <c r="Y301" s="4672"/>
      <c r="Z301" s="4672"/>
      <c r="AA301" s="4672"/>
      <c r="AB301" s="4672"/>
      <c r="AC301" s="4672"/>
      <c r="AD301" s="4672"/>
      <c r="AE301" s="4672"/>
      <c r="AF301" s="4673"/>
      <c r="AG301" s="4674"/>
      <c r="AH301" s="4675"/>
      <c r="AI301" s="4676"/>
      <c r="AJ301" s="2609">
        <v>28</v>
      </c>
      <c r="AK301" s="2609"/>
      <c r="AL301" s="2609"/>
    </row>
    <row r="302" spans="1:38" s="2610" customFormat="1" ht="21" hidden="1" customHeight="1">
      <c r="A302" s="4658"/>
      <c r="B302" s="4659"/>
      <c r="C302" s="4694"/>
      <c r="D302" s="4695"/>
      <c r="E302" s="4695"/>
      <c r="F302" s="4695"/>
      <c r="G302" s="4696"/>
      <c r="H302" s="2611"/>
      <c r="I302" s="2611"/>
      <c r="J302" s="2611"/>
      <c r="K302" s="1060" t="s">
        <v>537</v>
      </c>
      <c r="L302" s="4701"/>
      <c r="M302" s="4702"/>
      <c r="N302" s="4702"/>
      <c r="O302" s="4702"/>
      <c r="P302" s="4702"/>
      <c r="Q302" s="4702"/>
      <c r="R302" s="4702"/>
      <c r="S302" s="4702"/>
      <c r="T302" s="4702"/>
      <c r="U302" s="4702"/>
      <c r="V302" s="4702"/>
      <c r="W302" s="4702"/>
      <c r="X302" s="4702"/>
      <c r="Y302" s="4702"/>
      <c r="Z302" s="4702"/>
      <c r="AA302" s="4702"/>
      <c r="AB302" s="4702"/>
      <c r="AC302" s="4702"/>
      <c r="AD302" s="4702"/>
      <c r="AE302" s="4702"/>
      <c r="AF302" s="4703"/>
      <c r="AG302" s="4704"/>
      <c r="AH302" s="4705"/>
      <c r="AI302" s="4706"/>
      <c r="AJ302" s="2609"/>
      <c r="AK302" s="2609"/>
      <c r="AL302" s="2609"/>
    </row>
    <row r="303" spans="1:38" s="2610" customFormat="1" ht="21" hidden="1" customHeight="1">
      <c r="A303" s="4658"/>
      <c r="B303" s="4659"/>
      <c r="C303" s="4694"/>
      <c r="D303" s="4695"/>
      <c r="E303" s="4695"/>
      <c r="F303" s="4695"/>
      <c r="G303" s="4696"/>
      <c r="H303" s="2611"/>
      <c r="I303" s="2611"/>
      <c r="J303" s="2611"/>
      <c r="K303" s="1060" t="s">
        <v>1340</v>
      </c>
      <c r="L303" s="4701"/>
      <c r="M303" s="4702"/>
      <c r="N303" s="4702"/>
      <c r="O303" s="4702"/>
      <c r="P303" s="4702"/>
      <c r="Q303" s="4702"/>
      <c r="R303" s="4702"/>
      <c r="S303" s="4702"/>
      <c r="T303" s="4702"/>
      <c r="U303" s="4702"/>
      <c r="V303" s="4702"/>
      <c r="W303" s="4702"/>
      <c r="X303" s="4702"/>
      <c r="Y303" s="4702"/>
      <c r="Z303" s="4702"/>
      <c r="AA303" s="4702"/>
      <c r="AB303" s="4702"/>
      <c r="AC303" s="4702"/>
      <c r="AD303" s="4702"/>
      <c r="AE303" s="4702"/>
      <c r="AF303" s="4703"/>
      <c r="AG303" s="4704"/>
      <c r="AH303" s="4705"/>
      <c r="AI303" s="4706"/>
      <c r="AJ303" s="2609"/>
      <c r="AK303" s="2609"/>
      <c r="AL303" s="2609"/>
    </row>
    <row r="304" spans="1:38" s="2610" customFormat="1" ht="21" hidden="1" customHeight="1">
      <c r="A304" s="4658"/>
      <c r="B304" s="4659"/>
      <c r="C304" s="4697"/>
      <c r="D304" s="4650"/>
      <c r="E304" s="4650"/>
      <c r="F304" s="4650"/>
      <c r="G304" s="4651"/>
      <c r="H304" s="2612"/>
      <c r="I304" s="2612"/>
      <c r="J304" s="2612"/>
      <c r="K304" s="1061" t="s">
        <v>1341</v>
      </c>
      <c r="L304" s="4677"/>
      <c r="M304" s="4677"/>
      <c r="N304" s="4677"/>
      <c r="O304" s="4677"/>
      <c r="P304" s="4677"/>
      <c r="Q304" s="4677"/>
      <c r="R304" s="4677"/>
      <c r="S304" s="4677"/>
      <c r="T304" s="4677"/>
      <c r="U304" s="4677"/>
      <c r="V304" s="4677"/>
      <c r="W304" s="4677"/>
      <c r="X304" s="4677"/>
      <c r="Y304" s="4677"/>
      <c r="Z304" s="4677"/>
      <c r="AA304" s="4677"/>
      <c r="AB304" s="4677"/>
      <c r="AC304" s="4677"/>
      <c r="AD304" s="4677"/>
      <c r="AE304" s="4677"/>
      <c r="AF304" s="4678"/>
      <c r="AG304" s="4679"/>
      <c r="AH304" s="4680"/>
      <c r="AI304" s="4681"/>
      <c r="AJ304" s="2609"/>
      <c r="AK304" s="2609"/>
      <c r="AL304" s="2609"/>
    </row>
    <row r="305" spans="1:38" s="2610" customFormat="1" ht="21" hidden="1" customHeight="1">
      <c r="A305" s="4658"/>
      <c r="B305" s="4659"/>
      <c r="C305" s="4691" t="str">
        <f ca="1">IF(様式5号シート="様式5基",IF(INDIRECT(様式5号シート&amp;"!$D$"&amp;機構処理!E42+80)="","",INDIRECT(様式5号シート&amp;"!$D$"&amp;機構処理!E42+80)),"")</f>
        <v/>
      </c>
      <c r="D305" s="4692"/>
      <c r="E305" s="4692"/>
      <c r="F305" s="4692"/>
      <c r="G305" s="4693"/>
      <c r="H305" s="2608"/>
      <c r="I305" s="2608"/>
      <c r="J305" s="2608"/>
      <c r="K305" s="1059" t="s">
        <v>942</v>
      </c>
      <c r="L305" s="4672"/>
      <c r="M305" s="4672"/>
      <c r="N305" s="4672"/>
      <c r="O305" s="4672"/>
      <c r="P305" s="4672"/>
      <c r="Q305" s="4672"/>
      <c r="R305" s="4672"/>
      <c r="S305" s="4672"/>
      <c r="T305" s="4672"/>
      <c r="U305" s="4672"/>
      <c r="V305" s="4672"/>
      <c r="W305" s="4672"/>
      <c r="X305" s="4672"/>
      <c r="Y305" s="4672"/>
      <c r="Z305" s="4672"/>
      <c r="AA305" s="4672"/>
      <c r="AB305" s="4672"/>
      <c r="AC305" s="4672"/>
      <c r="AD305" s="4672"/>
      <c r="AE305" s="4672"/>
      <c r="AF305" s="4673"/>
      <c r="AG305" s="4674"/>
      <c r="AH305" s="4675"/>
      <c r="AI305" s="4676"/>
      <c r="AJ305" s="2609">
        <v>29</v>
      </c>
      <c r="AK305" s="2609"/>
      <c r="AL305" s="2609"/>
    </row>
    <row r="306" spans="1:38" s="2610" customFormat="1" ht="21" hidden="1" customHeight="1">
      <c r="A306" s="4658"/>
      <c r="B306" s="4659"/>
      <c r="C306" s="4694"/>
      <c r="D306" s="4695"/>
      <c r="E306" s="4695"/>
      <c r="F306" s="4695"/>
      <c r="G306" s="4696"/>
      <c r="H306" s="2611"/>
      <c r="I306" s="2611"/>
      <c r="J306" s="2611"/>
      <c r="K306" s="1060" t="s">
        <v>537</v>
      </c>
      <c r="L306" s="4701"/>
      <c r="M306" s="4702"/>
      <c r="N306" s="4702"/>
      <c r="O306" s="4702"/>
      <c r="P306" s="4702"/>
      <c r="Q306" s="4702"/>
      <c r="R306" s="4702"/>
      <c r="S306" s="4702"/>
      <c r="T306" s="4702"/>
      <c r="U306" s="4702"/>
      <c r="V306" s="4702"/>
      <c r="W306" s="4702"/>
      <c r="X306" s="4702"/>
      <c r="Y306" s="4702"/>
      <c r="Z306" s="4702"/>
      <c r="AA306" s="4702"/>
      <c r="AB306" s="4702"/>
      <c r="AC306" s="4702"/>
      <c r="AD306" s="4702"/>
      <c r="AE306" s="4702"/>
      <c r="AF306" s="4703"/>
      <c r="AG306" s="4704"/>
      <c r="AH306" s="4705"/>
      <c r="AI306" s="4706"/>
      <c r="AJ306" s="2609"/>
      <c r="AK306" s="2609"/>
      <c r="AL306" s="2609"/>
    </row>
    <row r="307" spans="1:38" s="2610" customFormat="1" ht="21" hidden="1" customHeight="1">
      <c r="A307" s="4658"/>
      <c r="B307" s="4659"/>
      <c r="C307" s="4694"/>
      <c r="D307" s="4695"/>
      <c r="E307" s="4695"/>
      <c r="F307" s="4695"/>
      <c r="G307" s="4696"/>
      <c r="H307" s="2611"/>
      <c r="I307" s="2611"/>
      <c r="J307" s="2611"/>
      <c r="K307" s="1060" t="s">
        <v>1340</v>
      </c>
      <c r="L307" s="4701"/>
      <c r="M307" s="4702"/>
      <c r="N307" s="4702"/>
      <c r="O307" s="4702"/>
      <c r="P307" s="4702"/>
      <c r="Q307" s="4702"/>
      <c r="R307" s="4702"/>
      <c r="S307" s="4702"/>
      <c r="T307" s="4702"/>
      <c r="U307" s="4702"/>
      <c r="V307" s="4702"/>
      <c r="W307" s="4702"/>
      <c r="X307" s="4702"/>
      <c r="Y307" s="4702"/>
      <c r="Z307" s="4702"/>
      <c r="AA307" s="4702"/>
      <c r="AB307" s="4702"/>
      <c r="AC307" s="4702"/>
      <c r="AD307" s="4702"/>
      <c r="AE307" s="4702"/>
      <c r="AF307" s="4703"/>
      <c r="AG307" s="4704"/>
      <c r="AH307" s="4705"/>
      <c r="AI307" s="4706"/>
      <c r="AJ307" s="2609"/>
      <c r="AK307" s="2609"/>
      <c r="AL307" s="2609"/>
    </row>
    <row r="308" spans="1:38" s="2610" customFormat="1" ht="21" hidden="1" customHeight="1">
      <c r="A308" s="4658"/>
      <c r="B308" s="4659"/>
      <c r="C308" s="4697"/>
      <c r="D308" s="4650"/>
      <c r="E308" s="4650"/>
      <c r="F308" s="4650"/>
      <c r="G308" s="4651"/>
      <c r="H308" s="2612"/>
      <c r="I308" s="2612"/>
      <c r="J308" s="2612"/>
      <c r="K308" s="1061" t="s">
        <v>1341</v>
      </c>
      <c r="L308" s="4677"/>
      <c r="M308" s="4677"/>
      <c r="N308" s="4677"/>
      <c r="O308" s="4677"/>
      <c r="P308" s="4677"/>
      <c r="Q308" s="4677"/>
      <c r="R308" s="4677"/>
      <c r="S308" s="4677"/>
      <c r="T308" s="4677"/>
      <c r="U308" s="4677"/>
      <c r="V308" s="4677"/>
      <c r="W308" s="4677"/>
      <c r="X308" s="4677"/>
      <c r="Y308" s="4677"/>
      <c r="Z308" s="4677"/>
      <c r="AA308" s="4677"/>
      <c r="AB308" s="4677"/>
      <c r="AC308" s="4677"/>
      <c r="AD308" s="4677"/>
      <c r="AE308" s="4677"/>
      <c r="AF308" s="4678"/>
      <c r="AG308" s="4679"/>
      <c r="AH308" s="4680"/>
      <c r="AI308" s="4681"/>
      <c r="AJ308" s="2609"/>
      <c r="AK308" s="2609"/>
      <c r="AL308" s="2609"/>
    </row>
    <row r="309" spans="1:38" s="2610" customFormat="1" ht="21" hidden="1" customHeight="1">
      <c r="A309" s="4658"/>
      <c r="B309" s="4659"/>
      <c r="C309" s="4691" t="str">
        <f ca="1">IF(様式5号シート="様式5基",IF(INDIRECT(様式5号シート&amp;"!$D$"&amp;機構処理!E42+81)="","",INDIRECT(様式5号シート&amp;"!$D$"&amp;機構処理!E42+81)),"")</f>
        <v/>
      </c>
      <c r="D309" s="4692"/>
      <c r="E309" s="4692"/>
      <c r="F309" s="4692"/>
      <c r="G309" s="4693"/>
      <c r="H309" s="2608"/>
      <c r="I309" s="2608"/>
      <c r="J309" s="2608"/>
      <c r="K309" s="1059" t="s">
        <v>942</v>
      </c>
      <c r="L309" s="4672"/>
      <c r="M309" s="4672"/>
      <c r="N309" s="4672"/>
      <c r="O309" s="4672"/>
      <c r="P309" s="4672"/>
      <c r="Q309" s="4672"/>
      <c r="R309" s="4672"/>
      <c r="S309" s="4672"/>
      <c r="T309" s="4672"/>
      <c r="U309" s="4672"/>
      <c r="V309" s="4672"/>
      <c r="W309" s="4672"/>
      <c r="X309" s="4672"/>
      <c r="Y309" s="4672"/>
      <c r="Z309" s="4672"/>
      <c r="AA309" s="4672"/>
      <c r="AB309" s="4672"/>
      <c r="AC309" s="4672"/>
      <c r="AD309" s="4672"/>
      <c r="AE309" s="4672"/>
      <c r="AF309" s="4673"/>
      <c r="AG309" s="4674"/>
      <c r="AH309" s="4675"/>
      <c r="AI309" s="4676"/>
      <c r="AJ309" s="2609">
        <v>30</v>
      </c>
      <c r="AK309" s="2609"/>
      <c r="AL309" s="2609"/>
    </row>
    <row r="310" spans="1:38" s="2610" customFormat="1" ht="21" hidden="1" customHeight="1">
      <c r="A310" s="4658"/>
      <c r="B310" s="4659"/>
      <c r="C310" s="4694"/>
      <c r="D310" s="4695"/>
      <c r="E310" s="4695"/>
      <c r="F310" s="4695"/>
      <c r="G310" s="4696"/>
      <c r="H310" s="2611"/>
      <c r="I310" s="2611"/>
      <c r="J310" s="2611"/>
      <c r="K310" s="1060" t="s">
        <v>537</v>
      </c>
      <c r="L310" s="4701"/>
      <c r="M310" s="4702"/>
      <c r="N310" s="4702"/>
      <c r="O310" s="4702"/>
      <c r="P310" s="4702"/>
      <c r="Q310" s="4702"/>
      <c r="R310" s="4702"/>
      <c r="S310" s="4702"/>
      <c r="T310" s="4702"/>
      <c r="U310" s="4702"/>
      <c r="V310" s="4702"/>
      <c r="W310" s="4702"/>
      <c r="X310" s="4702"/>
      <c r="Y310" s="4702"/>
      <c r="Z310" s="4702"/>
      <c r="AA310" s="4702"/>
      <c r="AB310" s="4702"/>
      <c r="AC310" s="4702"/>
      <c r="AD310" s="4702"/>
      <c r="AE310" s="4702"/>
      <c r="AF310" s="4703"/>
      <c r="AG310" s="4704"/>
      <c r="AH310" s="4705"/>
      <c r="AI310" s="4706"/>
      <c r="AJ310" s="2609"/>
      <c r="AK310" s="2609"/>
      <c r="AL310" s="2609"/>
    </row>
    <row r="311" spans="1:38" s="2610" customFormat="1" ht="21" hidden="1" customHeight="1">
      <c r="A311" s="4658"/>
      <c r="B311" s="4659"/>
      <c r="C311" s="4694"/>
      <c r="D311" s="4695"/>
      <c r="E311" s="4695"/>
      <c r="F311" s="4695"/>
      <c r="G311" s="4696"/>
      <c r="H311" s="2611"/>
      <c r="I311" s="2611"/>
      <c r="J311" s="2611"/>
      <c r="K311" s="1060" t="s">
        <v>1340</v>
      </c>
      <c r="L311" s="4701"/>
      <c r="M311" s="4702"/>
      <c r="N311" s="4702"/>
      <c r="O311" s="4702"/>
      <c r="P311" s="4702"/>
      <c r="Q311" s="4702"/>
      <c r="R311" s="4702"/>
      <c r="S311" s="4702"/>
      <c r="T311" s="4702"/>
      <c r="U311" s="4702"/>
      <c r="V311" s="4702"/>
      <c r="W311" s="4702"/>
      <c r="X311" s="4702"/>
      <c r="Y311" s="4702"/>
      <c r="Z311" s="4702"/>
      <c r="AA311" s="4702"/>
      <c r="AB311" s="4702"/>
      <c r="AC311" s="4702"/>
      <c r="AD311" s="4702"/>
      <c r="AE311" s="4702"/>
      <c r="AF311" s="4703"/>
      <c r="AG311" s="4704"/>
      <c r="AH311" s="4705"/>
      <c r="AI311" s="4706"/>
      <c r="AJ311" s="2609"/>
      <c r="AK311" s="2609"/>
      <c r="AL311" s="2609"/>
    </row>
    <row r="312" spans="1:38" s="2610" customFormat="1" ht="21" hidden="1" customHeight="1">
      <c r="A312" s="4658"/>
      <c r="B312" s="4659"/>
      <c r="C312" s="4697"/>
      <c r="D312" s="4650"/>
      <c r="E312" s="4650"/>
      <c r="F312" s="4650"/>
      <c r="G312" s="4651"/>
      <c r="H312" s="2612"/>
      <c r="I312" s="2612"/>
      <c r="J312" s="2612"/>
      <c r="K312" s="1061" t="s">
        <v>1341</v>
      </c>
      <c r="L312" s="4677"/>
      <c r="M312" s="4677"/>
      <c r="N312" s="4677"/>
      <c r="O312" s="4677"/>
      <c r="P312" s="4677"/>
      <c r="Q312" s="4677"/>
      <c r="R312" s="4677"/>
      <c r="S312" s="4677"/>
      <c r="T312" s="4677"/>
      <c r="U312" s="4677"/>
      <c r="V312" s="4677"/>
      <c r="W312" s="4677"/>
      <c r="X312" s="4677"/>
      <c r="Y312" s="4677"/>
      <c r="Z312" s="4677"/>
      <c r="AA312" s="4677"/>
      <c r="AB312" s="4677"/>
      <c r="AC312" s="4677"/>
      <c r="AD312" s="4677"/>
      <c r="AE312" s="4677"/>
      <c r="AF312" s="4678"/>
      <c r="AG312" s="4679"/>
      <c r="AH312" s="4680"/>
      <c r="AI312" s="4681"/>
      <c r="AJ312" s="2609"/>
      <c r="AK312" s="2609"/>
      <c r="AL312" s="2609"/>
    </row>
    <row r="313" spans="1:38" s="2610" customFormat="1" ht="21" hidden="1" customHeight="1">
      <c r="A313" s="4658"/>
      <c r="B313" s="4659"/>
      <c r="C313" s="4691" t="str">
        <f ca="1">IF(様式5号シート="様式5基",IF(INDIRECT(様式5号シート&amp;"!$D$"&amp;機構処理!E42+82)="","",INDIRECT(様式5号シート&amp;"!$D$"&amp;機構処理!E42+82)),"")</f>
        <v/>
      </c>
      <c r="D313" s="4692"/>
      <c r="E313" s="4692"/>
      <c r="F313" s="4692"/>
      <c r="G313" s="4693"/>
      <c r="H313" s="2608"/>
      <c r="I313" s="2608"/>
      <c r="J313" s="2608"/>
      <c r="K313" s="1059" t="s">
        <v>942</v>
      </c>
      <c r="L313" s="4672"/>
      <c r="M313" s="4672"/>
      <c r="N313" s="4672"/>
      <c r="O313" s="4672"/>
      <c r="P313" s="4672"/>
      <c r="Q313" s="4672"/>
      <c r="R313" s="4672"/>
      <c r="S313" s="4672"/>
      <c r="T313" s="4672"/>
      <c r="U313" s="4672"/>
      <c r="V313" s="4672"/>
      <c r="W313" s="4672"/>
      <c r="X313" s="4672"/>
      <c r="Y313" s="4672"/>
      <c r="Z313" s="4672"/>
      <c r="AA313" s="4672"/>
      <c r="AB313" s="4672"/>
      <c r="AC313" s="4672"/>
      <c r="AD313" s="4672"/>
      <c r="AE313" s="4672"/>
      <c r="AF313" s="4673"/>
      <c r="AG313" s="4674"/>
      <c r="AH313" s="4675"/>
      <c r="AI313" s="4676"/>
      <c r="AJ313" s="2609">
        <v>31</v>
      </c>
      <c r="AK313" s="2609"/>
      <c r="AL313" s="2609"/>
    </row>
    <row r="314" spans="1:38" s="2610" customFormat="1" ht="21" hidden="1" customHeight="1">
      <c r="A314" s="4658"/>
      <c r="B314" s="4659"/>
      <c r="C314" s="4694"/>
      <c r="D314" s="4695"/>
      <c r="E314" s="4695"/>
      <c r="F314" s="4695"/>
      <c r="G314" s="4696"/>
      <c r="H314" s="2611"/>
      <c r="I314" s="2611"/>
      <c r="J314" s="2611"/>
      <c r="K314" s="1060" t="s">
        <v>537</v>
      </c>
      <c r="L314" s="4701"/>
      <c r="M314" s="4702"/>
      <c r="N314" s="4702"/>
      <c r="O314" s="4702"/>
      <c r="P314" s="4702"/>
      <c r="Q314" s="4702"/>
      <c r="R314" s="4702"/>
      <c r="S314" s="4702"/>
      <c r="T314" s="4702"/>
      <c r="U314" s="4702"/>
      <c r="V314" s="4702"/>
      <c r="W314" s="4702"/>
      <c r="X314" s="4702"/>
      <c r="Y314" s="4702"/>
      <c r="Z314" s="4702"/>
      <c r="AA314" s="4702"/>
      <c r="AB314" s="4702"/>
      <c r="AC314" s="4702"/>
      <c r="AD314" s="4702"/>
      <c r="AE314" s="4702"/>
      <c r="AF314" s="4703"/>
      <c r="AG314" s="4704"/>
      <c r="AH314" s="4705"/>
      <c r="AI314" s="4706"/>
      <c r="AJ314" s="2609"/>
      <c r="AK314" s="2609"/>
      <c r="AL314" s="2609"/>
    </row>
    <row r="315" spans="1:38" s="2610" customFormat="1" ht="21" hidden="1" customHeight="1">
      <c r="A315" s="4658"/>
      <c r="B315" s="4659"/>
      <c r="C315" s="4694"/>
      <c r="D315" s="4695"/>
      <c r="E315" s="4695"/>
      <c r="F315" s="4695"/>
      <c r="G315" s="4696"/>
      <c r="H315" s="2611"/>
      <c r="I315" s="2611"/>
      <c r="J315" s="2611"/>
      <c r="K315" s="1060" t="s">
        <v>1340</v>
      </c>
      <c r="L315" s="4701"/>
      <c r="M315" s="4702"/>
      <c r="N315" s="4702"/>
      <c r="O315" s="4702"/>
      <c r="P315" s="4702"/>
      <c r="Q315" s="4702"/>
      <c r="R315" s="4702"/>
      <c r="S315" s="4702"/>
      <c r="T315" s="4702"/>
      <c r="U315" s="4702"/>
      <c r="V315" s="4702"/>
      <c r="W315" s="4702"/>
      <c r="X315" s="4702"/>
      <c r="Y315" s="4702"/>
      <c r="Z315" s="4702"/>
      <c r="AA315" s="4702"/>
      <c r="AB315" s="4702"/>
      <c r="AC315" s="4702"/>
      <c r="AD315" s="4702"/>
      <c r="AE315" s="4702"/>
      <c r="AF315" s="4703"/>
      <c r="AG315" s="4704"/>
      <c r="AH315" s="4705"/>
      <c r="AI315" s="4706"/>
      <c r="AJ315" s="2609"/>
      <c r="AK315" s="2609"/>
      <c r="AL315" s="2609"/>
    </row>
    <row r="316" spans="1:38" s="2610" customFormat="1" ht="21" hidden="1" customHeight="1">
      <c r="A316" s="4658"/>
      <c r="B316" s="4659"/>
      <c r="C316" s="4697"/>
      <c r="D316" s="4650"/>
      <c r="E316" s="4650"/>
      <c r="F316" s="4650"/>
      <c r="G316" s="4651"/>
      <c r="H316" s="2612"/>
      <c r="I316" s="2612"/>
      <c r="J316" s="2612"/>
      <c r="K316" s="1061" t="s">
        <v>1341</v>
      </c>
      <c r="L316" s="4677"/>
      <c r="M316" s="4677"/>
      <c r="N316" s="4677"/>
      <c r="O316" s="4677"/>
      <c r="P316" s="4677"/>
      <c r="Q316" s="4677"/>
      <c r="R316" s="4677"/>
      <c r="S316" s="4677"/>
      <c r="T316" s="4677"/>
      <c r="U316" s="4677"/>
      <c r="V316" s="4677"/>
      <c r="W316" s="4677"/>
      <c r="X316" s="4677"/>
      <c r="Y316" s="4677"/>
      <c r="Z316" s="4677"/>
      <c r="AA316" s="4677"/>
      <c r="AB316" s="4677"/>
      <c r="AC316" s="4677"/>
      <c r="AD316" s="4677"/>
      <c r="AE316" s="4677"/>
      <c r="AF316" s="4678"/>
      <c r="AG316" s="4679"/>
      <c r="AH316" s="4680"/>
      <c r="AI316" s="4681"/>
      <c r="AJ316" s="2609"/>
      <c r="AK316" s="2609"/>
      <c r="AL316" s="2609"/>
    </row>
    <row r="317" spans="1:38" s="2610" customFormat="1" ht="21" customHeight="1">
      <c r="A317" s="4658"/>
      <c r="B317" s="4659"/>
      <c r="C317" s="4691" t="str">
        <f ca="1">IF(様式5号シート="様式5基",IF(INDIRECT(様式5号シート&amp;"!$D$"&amp;機構処理!E42+83)="","",INDIRECT(様式5号シート&amp;"!$D$"&amp;機構処理!E42+83)),"")</f>
        <v/>
      </c>
      <c r="D317" s="4692"/>
      <c r="E317" s="4692"/>
      <c r="F317" s="4692"/>
      <c r="G317" s="4693"/>
      <c r="H317" s="2608"/>
      <c r="I317" s="2608"/>
      <c r="J317" s="2608"/>
      <c r="K317" s="1059" t="s">
        <v>942</v>
      </c>
      <c r="L317" s="4672"/>
      <c r="M317" s="4672"/>
      <c r="N317" s="4672"/>
      <c r="O317" s="4672"/>
      <c r="P317" s="4672"/>
      <c r="Q317" s="4672"/>
      <c r="R317" s="4672"/>
      <c r="S317" s="4672"/>
      <c r="T317" s="4672"/>
      <c r="U317" s="4672"/>
      <c r="V317" s="4672"/>
      <c r="W317" s="4672"/>
      <c r="X317" s="4672"/>
      <c r="Y317" s="4672"/>
      <c r="Z317" s="4672"/>
      <c r="AA317" s="4672"/>
      <c r="AB317" s="4672"/>
      <c r="AC317" s="4672"/>
      <c r="AD317" s="4672"/>
      <c r="AE317" s="4672"/>
      <c r="AF317" s="4673"/>
      <c r="AG317" s="4674"/>
      <c r="AH317" s="4675"/>
      <c r="AI317" s="4676"/>
      <c r="AJ317" s="2613">
        <v>32</v>
      </c>
      <c r="AK317" s="2614" t="s">
        <v>1334</v>
      </c>
      <c r="AL317" s="2609"/>
    </row>
    <row r="318" spans="1:38" s="2610" customFormat="1" ht="21" customHeight="1">
      <c r="A318" s="4658"/>
      <c r="B318" s="4659"/>
      <c r="C318" s="4694"/>
      <c r="D318" s="4695"/>
      <c r="E318" s="4695"/>
      <c r="F318" s="4695"/>
      <c r="G318" s="4696"/>
      <c r="H318" s="2611"/>
      <c r="I318" s="2611"/>
      <c r="J318" s="2611"/>
      <c r="K318" s="1060" t="s">
        <v>537</v>
      </c>
      <c r="L318" s="4701"/>
      <c r="M318" s="4702"/>
      <c r="N318" s="4702"/>
      <c r="O318" s="4702"/>
      <c r="P318" s="4702"/>
      <c r="Q318" s="4702"/>
      <c r="R318" s="4702"/>
      <c r="S318" s="4702"/>
      <c r="T318" s="4702"/>
      <c r="U318" s="4702"/>
      <c r="V318" s="4702"/>
      <c r="W318" s="4702"/>
      <c r="X318" s="4702"/>
      <c r="Y318" s="4702"/>
      <c r="Z318" s="4702"/>
      <c r="AA318" s="4702"/>
      <c r="AB318" s="4702"/>
      <c r="AC318" s="4702"/>
      <c r="AD318" s="4702"/>
      <c r="AE318" s="4702"/>
      <c r="AF318" s="4703"/>
      <c r="AG318" s="4704"/>
      <c r="AH318" s="4705"/>
      <c r="AI318" s="4706"/>
      <c r="AJ318" s="2613"/>
      <c r="AK318" s="2615" t="s">
        <v>1329</v>
      </c>
      <c r="AL318" s="2609"/>
    </row>
    <row r="319" spans="1:38" s="2610" customFormat="1" ht="21" customHeight="1">
      <c r="A319" s="4658"/>
      <c r="B319" s="4659"/>
      <c r="C319" s="4694"/>
      <c r="D319" s="4695"/>
      <c r="E319" s="4695"/>
      <c r="F319" s="4695"/>
      <c r="G319" s="4696"/>
      <c r="H319" s="2611"/>
      <c r="I319" s="2611"/>
      <c r="J319" s="2611"/>
      <c r="K319" s="1060" t="s">
        <v>1340</v>
      </c>
      <c r="L319" s="4701"/>
      <c r="M319" s="4702"/>
      <c r="N319" s="4702"/>
      <c r="O319" s="4702"/>
      <c r="P319" s="4702"/>
      <c r="Q319" s="4702"/>
      <c r="R319" s="4702"/>
      <c r="S319" s="4702"/>
      <c r="T319" s="4702"/>
      <c r="U319" s="4702"/>
      <c r="V319" s="4702"/>
      <c r="W319" s="4702"/>
      <c r="X319" s="4702"/>
      <c r="Y319" s="4702"/>
      <c r="Z319" s="4702"/>
      <c r="AA319" s="4702"/>
      <c r="AB319" s="4702"/>
      <c r="AC319" s="4702"/>
      <c r="AD319" s="4702"/>
      <c r="AE319" s="4702"/>
      <c r="AF319" s="4703"/>
      <c r="AG319" s="4704"/>
      <c r="AH319" s="4705"/>
      <c r="AI319" s="4706"/>
      <c r="AJ319" s="2613"/>
      <c r="AK319" s="2609"/>
      <c r="AL319" s="2609"/>
    </row>
    <row r="320" spans="1:38" s="2610" customFormat="1" ht="17.25" customHeight="1">
      <c r="A320" s="4658"/>
      <c r="B320" s="4659"/>
      <c r="C320" s="4697"/>
      <c r="D320" s="4650"/>
      <c r="E320" s="4650"/>
      <c r="F320" s="4650"/>
      <c r="G320" s="4651"/>
      <c r="H320" s="2612"/>
      <c r="I320" s="2612"/>
      <c r="J320" s="2612"/>
      <c r="K320" s="1061" t="s">
        <v>1341</v>
      </c>
      <c r="L320" s="4677"/>
      <c r="M320" s="4677"/>
      <c r="N320" s="4677"/>
      <c r="O320" s="4677"/>
      <c r="P320" s="4677"/>
      <c r="Q320" s="4677"/>
      <c r="R320" s="4677"/>
      <c r="S320" s="4677"/>
      <c r="T320" s="4677"/>
      <c r="U320" s="4677"/>
      <c r="V320" s="4677"/>
      <c r="W320" s="4677"/>
      <c r="X320" s="4677"/>
      <c r="Y320" s="4677"/>
      <c r="Z320" s="4677"/>
      <c r="AA320" s="4677"/>
      <c r="AB320" s="4677"/>
      <c r="AC320" s="4677"/>
      <c r="AD320" s="4677"/>
      <c r="AE320" s="4677"/>
      <c r="AF320" s="4678"/>
      <c r="AG320" s="4679"/>
      <c r="AH320" s="4680"/>
      <c r="AI320" s="4681"/>
      <c r="AJ320" s="2609"/>
      <c r="AK320" s="2609"/>
      <c r="AL320" s="2609"/>
    </row>
    <row r="321" spans="1:38" s="2610" customFormat="1" ht="21" customHeight="1">
      <c r="A321" s="4660"/>
      <c r="B321" s="4659"/>
      <c r="C321" s="4663" t="str">
        <f>IF(様式5号シート="様式5基",IF(企業実習有無="","","企業実習"),"")</f>
        <v/>
      </c>
      <c r="D321" s="4664"/>
      <c r="E321" s="4664"/>
      <c r="F321" s="4664"/>
      <c r="G321" s="4665"/>
      <c r="H321" s="2608"/>
      <c r="I321" s="2608"/>
      <c r="J321" s="2608"/>
      <c r="K321" s="1059" t="s">
        <v>942</v>
      </c>
      <c r="L321" s="4672"/>
      <c r="M321" s="4672"/>
      <c r="N321" s="4672"/>
      <c r="O321" s="4672"/>
      <c r="P321" s="4672"/>
      <c r="Q321" s="4672"/>
      <c r="R321" s="4672"/>
      <c r="S321" s="4672"/>
      <c r="T321" s="4672"/>
      <c r="U321" s="4672"/>
      <c r="V321" s="4672"/>
      <c r="W321" s="4672"/>
      <c r="X321" s="4672"/>
      <c r="Y321" s="4672"/>
      <c r="Z321" s="4672"/>
      <c r="AA321" s="4672"/>
      <c r="AB321" s="4672"/>
      <c r="AC321" s="4672"/>
      <c r="AD321" s="4672"/>
      <c r="AE321" s="4672"/>
      <c r="AF321" s="4673"/>
      <c r="AG321" s="4674"/>
      <c r="AH321" s="4675"/>
      <c r="AI321" s="4676"/>
      <c r="AJ321" s="2609">
        <v>33</v>
      </c>
      <c r="AK321" s="2609"/>
      <c r="AL321" s="2609"/>
    </row>
    <row r="322" spans="1:38" s="2610" customFormat="1" ht="21" customHeight="1">
      <c r="A322" s="4660"/>
      <c r="B322" s="4659"/>
      <c r="C322" s="4666"/>
      <c r="D322" s="4667"/>
      <c r="E322" s="4667"/>
      <c r="F322" s="4667"/>
      <c r="G322" s="4668"/>
      <c r="H322" s="2611"/>
      <c r="I322" s="2611"/>
      <c r="J322" s="2611"/>
      <c r="K322" s="1060" t="s">
        <v>537</v>
      </c>
      <c r="L322" s="4701"/>
      <c r="M322" s="4702"/>
      <c r="N322" s="4702"/>
      <c r="O322" s="4702"/>
      <c r="P322" s="4702"/>
      <c r="Q322" s="4702"/>
      <c r="R322" s="4702"/>
      <c r="S322" s="4702"/>
      <c r="T322" s="4702"/>
      <c r="U322" s="4702"/>
      <c r="V322" s="4702"/>
      <c r="W322" s="4702"/>
      <c r="X322" s="4702"/>
      <c r="Y322" s="4702"/>
      <c r="Z322" s="4702"/>
      <c r="AA322" s="4702"/>
      <c r="AB322" s="4702"/>
      <c r="AC322" s="4702"/>
      <c r="AD322" s="4702"/>
      <c r="AE322" s="4702"/>
      <c r="AF322" s="4703"/>
      <c r="AG322" s="4704"/>
      <c r="AH322" s="4705"/>
      <c r="AI322" s="4706"/>
      <c r="AJ322" s="2609"/>
      <c r="AK322" s="2609"/>
      <c r="AL322" s="2609"/>
    </row>
    <row r="323" spans="1:38" s="2610" customFormat="1" ht="21" customHeight="1">
      <c r="A323" s="4660"/>
      <c r="B323" s="4659"/>
      <c r="C323" s="4666"/>
      <c r="D323" s="4667"/>
      <c r="E323" s="4667"/>
      <c r="F323" s="4667"/>
      <c r="G323" s="4668"/>
      <c r="H323" s="2611"/>
      <c r="I323" s="2611"/>
      <c r="J323" s="2611"/>
      <c r="K323" s="1060" t="s">
        <v>1340</v>
      </c>
      <c r="L323" s="4701"/>
      <c r="M323" s="4702"/>
      <c r="N323" s="4702"/>
      <c r="O323" s="4702"/>
      <c r="P323" s="4702"/>
      <c r="Q323" s="4702"/>
      <c r="R323" s="4702"/>
      <c r="S323" s="4702"/>
      <c r="T323" s="4702"/>
      <c r="U323" s="4702"/>
      <c r="V323" s="4702"/>
      <c r="W323" s="4702"/>
      <c r="X323" s="4702"/>
      <c r="Y323" s="4702"/>
      <c r="Z323" s="4702"/>
      <c r="AA323" s="4702"/>
      <c r="AB323" s="4702"/>
      <c r="AC323" s="4702"/>
      <c r="AD323" s="4702"/>
      <c r="AE323" s="4702"/>
      <c r="AF323" s="4703"/>
      <c r="AG323" s="4704"/>
      <c r="AH323" s="4705"/>
      <c r="AI323" s="4706"/>
      <c r="AJ323" s="2609"/>
      <c r="AK323" s="2609"/>
      <c r="AL323" s="2609"/>
    </row>
    <row r="324" spans="1:38" s="2610" customFormat="1" ht="21" customHeight="1">
      <c r="A324" s="4661"/>
      <c r="B324" s="4662"/>
      <c r="C324" s="4669"/>
      <c r="D324" s="4670"/>
      <c r="E324" s="4670"/>
      <c r="F324" s="4670"/>
      <c r="G324" s="4671"/>
      <c r="H324" s="2612"/>
      <c r="I324" s="2612"/>
      <c r="J324" s="2612"/>
      <c r="K324" s="1061" t="s">
        <v>1341</v>
      </c>
      <c r="L324" s="4677"/>
      <c r="M324" s="4677"/>
      <c r="N324" s="4677"/>
      <c r="O324" s="4677"/>
      <c r="P324" s="4677"/>
      <c r="Q324" s="4677"/>
      <c r="R324" s="4677"/>
      <c r="S324" s="4677"/>
      <c r="T324" s="4677"/>
      <c r="U324" s="4677"/>
      <c r="V324" s="4677"/>
      <c r="W324" s="4677"/>
      <c r="X324" s="4677"/>
      <c r="Y324" s="4677"/>
      <c r="Z324" s="4677"/>
      <c r="AA324" s="4677"/>
      <c r="AB324" s="4677"/>
      <c r="AC324" s="4677"/>
      <c r="AD324" s="4677"/>
      <c r="AE324" s="4677"/>
      <c r="AF324" s="4678"/>
      <c r="AG324" s="4679"/>
      <c r="AH324" s="4680"/>
      <c r="AI324" s="4681"/>
      <c r="AJ324" s="2609"/>
      <c r="AK324" s="2609"/>
      <c r="AL324" s="2609"/>
    </row>
    <row r="325" spans="1:38" ht="21" customHeight="1">
      <c r="A325" s="1021" t="s">
        <v>944</v>
      </c>
      <c r="B325" s="1018"/>
      <c r="C325" s="1018"/>
      <c r="D325" s="1018"/>
      <c r="E325" s="1018"/>
      <c r="F325" s="1018"/>
      <c r="G325" s="1018"/>
      <c r="H325" s="1018"/>
      <c r="I325" s="1018"/>
      <c r="J325" s="1018"/>
      <c r="K325" s="1018"/>
      <c r="L325" s="1018"/>
      <c r="M325" s="1018"/>
      <c r="N325" s="1018"/>
      <c r="O325" s="1018"/>
      <c r="P325" s="1018"/>
      <c r="Q325" s="1018"/>
      <c r="R325" s="1018"/>
      <c r="S325" s="1018"/>
      <c r="T325" s="1018"/>
      <c r="U325" s="1018"/>
      <c r="V325" s="1018"/>
      <c r="W325" s="1018"/>
      <c r="X325" s="1018"/>
      <c r="Y325" s="1018"/>
      <c r="Z325" s="1018"/>
      <c r="AA325" s="1018"/>
      <c r="AB325" s="1018"/>
      <c r="AC325" s="1018"/>
      <c r="AD325" s="1018"/>
      <c r="AE325" s="1018"/>
      <c r="AF325" s="1018"/>
      <c r="AG325" s="1018"/>
      <c r="AH325" s="1018"/>
      <c r="AI325" s="1019"/>
      <c r="AJ325" s="1011"/>
      <c r="AK325" s="1011"/>
      <c r="AL325" s="1011"/>
    </row>
    <row r="326" spans="1:38" ht="32.25" customHeight="1">
      <c r="A326" s="4698"/>
      <c r="B326" s="4699"/>
      <c r="C326" s="4699"/>
      <c r="D326" s="4699"/>
      <c r="E326" s="4699"/>
      <c r="F326" s="4699"/>
      <c r="G326" s="4699"/>
      <c r="H326" s="4699"/>
      <c r="I326" s="4699"/>
      <c r="J326" s="4699"/>
      <c r="K326" s="4699"/>
      <c r="L326" s="4699"/>
      <c r="M326" s="4699"/>
      <c r="N326" s="4699"/>
      <c r="O326" s="4699"/>
      <c r="P326" s="4699"/>
      <c r="Q326" s="4699"/>
      <c r="R326" s="4699"/>
      <c r="S326" s="4699"/>
      <c r="T326" s="4699"/>
      <c r="U326" s="4699"/>
      <c r="V326" s="4699"/>
      <c r="W326" s="4699"/>
      <c r="X326" s="4699"/>
      <c r="Y326" s="4699"/>
      <c r="Z326" s="4699"/>
      <c r="AA326" s="4699"/>
      <c r="AB326" s="4699"/>
      <c r="AC326" s="4699"/>
      <c r="AD326" s="4699"/>
      <c r="AE326" s="4699"/>
      <c r="AF326" s="4699"/>
      <c r="AG326" s="4699"/>
      <c r="AH326" s="4699"/>
      <c r="AI326" s="4700"/>
      <c r="AJ326" s="1011"/>
      <c r="AK326" s="1011"/>
      <c r="AL326" s="1011"/>
    </row>
    <row r="327" spans="1:38" ht="15" customHeight="1" thickBot="1">
      <c r="A327" s="1017" t="s">
        <v>664</v>
      </c>
      <c r="B327" s="1018"/>
      <c r="C327" s="1018"/>
      <c r="D327" s="1018"/>
      <c r="E327" s="1018"/>
      <c r="F327" s="1018"/>
      <c r="G327" s="1018"/>
      <c r="H327" s="1018"/>
      <c r="I327" s="1018"/>
      <c r="J327" s="1018"/>
      <c r="K327" s="1018"/>
      <c r="L327" s="1018"/>
      <c r="M327" s="1018"/>
      <c r="N327" s="1018"/>
      <c r="O327" s="1018"/>
      <c r="P327" s="1018"/>
      <c r="Q327" s="1018"/>
      <c r="R327" s="1018"/>
      <c r="S327" s="1018"/>
      <c r="T327" s="1018"/>
      <c r="U327" s="1018"/>
      <c r="V327" s="1018"/>
      <c r="W327" s="1018"/>
      <c r="X327" s="1018"/>
      <c r="Y327" s="1018"/>
      <c r="Z327" s="1018"/>
      <c r="AA327" s="1018"/>
      <c r="AB327" s="1018"/>
      <c r="AC327" s="1018"/>
      <c r="AD327" s="1018"/>
      <c r="AE327" s="1018"/>
      <c r="AF327" s="1018"/>
      <c r="AG327" s="1018"/>
      <c r="AH327" s="1018"/>
      <c r="AI327" s="1019"/>
      <c r="AJ327" s="1011"/>
      <c r="AK327" s="1358" t="s">
        <v>1268</v>
      </c>
      <c r="AL327" s="1011"/>
    </row>
    <row r="328" spans="1:38" ht="15" customHeight="1" thickTop="1">
      <c r="A328" s="4682"/>
      <c r="B328" s="4683"/>
      <c r="C328" s="4683"/>
      <c r="D328" s="4683"/>
      <c r="E328" s="4683"/>
      <c r="F328" s="4683"/>
      <c r="G328" s="4683"/>
      <c r="H328" s="4683"/>
      <c r="I328" s="4683"/>
      <c r="J328" s="4683"/>
      <c r="K328" s="4683"/>
      <c r="L328" s="4683"/>
      <c r="M328" s="4683"/>
      <c r="N328" s="4683"/>
      <c r="O328" s="4683"/>
      <c r="P328" s="4683"/>
      <c r="Q328" s="4683"/>
      <c r="R328" s="4683"/>
      <c r="S328" s="4683"/>
      <c r="T328" s="4683"/>
      <c r="U328" s="4683"/>
      <c r="V328" s="4683"/>
      <c r="W328" s="4683"/>
      <c r="X328" s="4683"/>
      <c r="Y328" s="4683"/>
      <c r="Z328" s="4683"/>
      <c r="AA328" s="4683"/>
      <c r="AB328" s="4683"/>
      <c r="AC328" s="4683"/>
      <c r="AD328" s="4683"/>
      <c r="AE328" s="4683"/>
      <c r="AF328" s="4683"/>
      <c r="AG328" s="4683"/>
      <c r="AH328" s="4683"/>
      <c r="AI328" s="4684"/>
      <c r="AJ328" s="1011"/>
      <c r="AK328" s="925"/>
      <c r="AL328" s="1011"/>
    </row>
    <row r="329" spans="1:38" ht="15" customHeight="1" thickBot="1">
      <c r="A329" s="1017" t="s">
        <v>665</v>
      </c>
      <c r="B329" s="1018"/>
      <c r="C329" s="1018"/>
      <c r="D329" s="1018"/>
      <c r="E329" s="1018"/>
      <c r="F329" s="1018"/>
      <c r="G329" s="1018"/>
      <c r="H329" s="1018"/>
      <c r="I329" s="1018"/>
      <c r="J329" s="1018"/>
      <c r="K329" s="1018"/>
      <c r="L329" s="1018"/>
      <c r="M329" s="1018"/>
      <c r="N329" s="1018"/>
      <c r="O329" s="1018"/>
      <c r="P329" s="1018"/>
      <c r="Q329" s="1018"/>
      <c r="R329" s="1018"/>
      <c r="S329" s="1018"/>
      <c r="T329" s="1018"/>
      <c r="U329" s="1018"/>
      <c r="V329" s="1018"/>
      <c r="W329" s="1018"/>
      <c r="X329" s="1018"/>
      <c r="Y329" s="1018"/>
      <c r="Z329" s="1018"/>
      <c r="AA329" s="1018"/>
      <c r="AB329" s="1018"/>
      <c r="AC329" s="1018"/>
      <c r="AD329" s="1018"/>
      <c r="AE329" s="1018"/>
      <c r="AF329" s="1018"/>
      <c r="AG329" s="1018"/>
      <c r="AH329" s="1018"/>
      <c r="AI329" s="1019"/>
      <c r="AJ329" s="1011"/>
      <c r="AK329" s="1358" t="s">
        <v>1264</v>
      </c>
      <c r="AL329" s="1011"/>
    </row>
    <row r="330" spans="1:38" ht="15" customHeight="1" thickTop="1" thickBot="1">
      <c r="A330" s="4685"/>
      <c r="B330" s="4686"/>
      <c r="C330" s="4686"/>
      <c r="D330" s="4686"/>
      <c r="E330" s="4686"/>
      <c r="F330" s="4686"/>
      <c r="G330" s="4686"/>
      <c r="H330" s="4686"/>
      <c r="I330" s="4686"/>
      <c r="J330" s="4686"/>
      <c r="K330" s="4686"/>
      <c r="L330" s="4686"/>
      <c r="M330" s="4686"/>
      <c r="N330" s="4686"/>
      <c r="O330" s="4686"/>
      <c r="P330" s="4686"/>
      <c r="Q330" s="4686"/>
      <c r="R330" s="4686"/>
      <c r="S330" s="4686"/>
      <c r="T330" s="4686"/>
      <c r="U330" s="4686"/>
      <c r="V330" s="4686"/>
      <c r="W330" s="4686"/>
      <c r="X330" s="4686"/>
      <c r="Y330" s="4686"/>
      <c r="Z330" s="4686"/>
      <c r="AA330" s="4686"/>
      <c r="AB330" s="4686"/>
      <c r="AC330" s="4686"/>
      <c r="AD330" s="4686"/>
      <c r="AE330" s="4686"/>
      <c r="AF330" s="4686"/>
      <c r="AG330" s="4686"/>
      <c r="AH330" s="4686"/>
      <c r="AI330" s="4687"/>
      <c r="AJ330" s="1011"/>
      <c r="AK330" s="1011"/>
      <c r="AL330" s="1011"/>
    </row>
    <row r="331" spans="1:38" ht="15" customHeight="1">
      <c r="A331" s="1015" t="s">
        <v>945</v>
      </c>
      <c r="AJ331" s="1011"/>
      <c r="AK331" s="1011"/>
      <c r="AL331" s="1011"/>
    </row>
    <row r="332" spans="1:38" ht="18" customHeight="1">
      <c r="B332" s="4688"/>
      <c r="C332" s="4688"/>
      <c r="D332" s="4688"/>
      <c r="E332" s="4688"/>
      <c r="F332" s="4688"/>
      <c r="G332" s="4688"/>
      <c r="H332" s="4688"/>
      <c r="I332" s="4688"/>
      <c r="J332" s="4688"/>
      <c r="K332" s="4688"/>
      <c r="L332" s="4688"/>
      <c r="M332" s="4688"/>
      <c r="O332" s="4689" t="s">
        <v>666</v>
      </c>
      <c r="P332" s="4689"/>
      <c r="Q332" s="4690" t="s">
        <v>884</v>
      </c>
      <c r="R332" s="4690"/>
      <c r="S332" s="4690"/>
      <c r="T332" s="4690"/>
      <c r="U332" s="4690"/>
      <c r="V332" s="4690"/>
      <c r="AJ332" s="1011"/>
      <c r="AK332" s="1011"/>
      <c r="AL332" s="1011"/>
    </row>
    <row r="333" spans="1:38" ht="15" customHeight="1">
      <c r="A333" s="1015" t="s">
        <v>946</v>
      </c>
      <c r="AJ333" s="1011"/>
      <c r="AK333" s="1011"/>
      <c r="AL333" s="1011"/>
    </row>
    <row r="334" spans="1:38" ht="18" customHeight="1">
      <c r="B334" s="4688"/>
      <c r="C334" s="4688"/>
      <c r="D334" s="4688"/>
      <c r="E334" s="4688"/>
      <c r="F334" s="4688"/>
      <c r="G334" s="4688"/>
      <c r="H334" s="4688"/>
      <c r="I334" s="4688"/>
      <c r="J334" s="4688"/>
      <c r="K334" s="4688"/>
      <c r="L334" s="4688"/>
      <c r="M334" s="4688"/>
      <c r="O334" s="4689" t="s">
        <v>666</v>
      </c>
      <c r="P334" s="4689"/>
      <c r="Q334" s="4690" t="s">
        <v>884</v>
      </c>
      <c r="R334" s="4690"/>
      <c r="S334" s="4690"/>
      <c r="T334" s="4690"/>
      <c r="U334" s="4690"/>
      <c r="V334" s="4690"/>
      <c r="AJ334" s="1011"/>
      <c r="AK334" s="1011"/>
      <c r="AL334" s="1011"/>
    </row>
    <row r="335" spans="1:38" ht="72" customHeight="1">
      <c r="A335" s="4655" t="s">
        <v>1052</v>
      </c>
      <c r="B335" s="4655"/>
      <c r="C335" s="4655"/>
      <c r="D335" s="4655"/>
      <c r="E335" s="4655"/>
      <c r="F335" s="4655"/>
      <c r="G335" s="4655"/>
      <c r="H335" s="4655"/>
      <c r="I335" s="4655"/>
      <c r="J335" s="4655"/>
      <c r="K335" s="4655"/>
      <c r="L335" s="4655"/>
      <c r="M335" s="4655"/>
      <c r="N335" s="4655"/>
      <c r="O335" s="4655"/>
      <c r="P335" s="4655"/>
      <c r="Q335" s="4655"/>
      <c r="R335" s="4655"/>
      <c r="S335" s="4655"/>
      <c r="T335" s="4655"/>
      <c r="U335" s="4655"/>
      <c r="V335" s="4655"/>
      <c r="W335" s="4655"/>
      <c r="X335" s="4655"/>
      <c r="Y335" s="4655"/>
      <c r="Z335" s="4655"/>
      <c r="AA335" s="4655"/>
      <c r="AB335" s="4655"/>
      <c r="AC335" s="4655"/>
      <c r="AD335" s="4655"/>
      <c r="AE335" s="4655"/>
      <c r="AF335" s="4655"/>
      <c r="AG335" s="4655"/>
      <c r="AH335" s="4655"/>
      <c r="AI335" s="4655"/>
      <c r="AJ335" s="1011"/>
      <c r="AK335" s="1011"/>
      <c r="AL335" s="1011"/>
    </row>
    <row r="336" spans="1:38" ht="21" customHeight="1">
      <c r="A336" s="1011"/>
      <c r="B336" s="1011"/>
      <c r="C336" s="1011"/>
      <c r="D336" s="1011"/>
      <c r="E336" s="1011"/>
      <c r="F336" s="1011"/>
      <c r="G336" s="1011"/>
      <c r="H336" s="1011"/>
      <c r="I336" s="1011"/>
      <c r="J336" s="1011"/>
      <c r="K336" s="1011"/>
      <c r="L336" s="1011"/>
      <c r="M336" s="1011"/>
      <c r="N336" s="1011"/>
      <c r="O336" s="1011"/>
      <c r="P336" s="1011"/>
      <c r="Q336" s="1011"/>
      <c r="R336" s="1011"/>
      <c r="S336" s="1011"/>
      <c r="T336" s="1011"/>
      <c r="U336" s="1011"/>
      <c r="V336" s="1011"/>
      <c r="W336" s="1011"/>
      <c r="X336" s="1011"/>
      <c r="Y336" s="1011"/>
      <c r="Z336" s="1011"/>
      <c r="AA336" s="1011"/>
      <c r="AB336" s="1011"/>
      <c r="AC336" s="1011"/>
      <c r="AD336" s="1011"/>
      <c r="AE336" s="1011"/>
      <c r="AF336" s="1011"/>
      <c r="AG336" s="1011"/>
      <c r="AH336" s="1011"/>
      <c r="AI336" s="1011"/>
      <c r="AJ336" s="1011"/>
      <c r="AK336" s="1011"/>
      <c r="AL336" s="1011"/>
    </row>
  </sheetData>
  <sheetProtection sheet="1" objects="1" scenarios="1" formatCells="0" formatColumns="0" formatRows="0" insertRows="0" deleteRows="0"/>
  <mergeCells count="714">
    <mergeCell ref="L315:AF315"/>
    <mergeCell ref="AG315:AI315"/>
    <mergeCell ref="L312:AF312"/>
    <mergeCell ref="AG312:AI312"/>
    <mergeCell ref="L203:AF203"/>
    <mergeCell ref="AG203:AI203"/>
    <mergeCell ref="L206:AF206"/>
    <mergeCell ref="AG206:AI206"/>
    <mergeCell ref="L207:AF207"/>
    <mergeCell ref="AG207:AI207"/>
    <mergeCell ref="L210:AF210"/>
    <mergeCell ref="AG210:AI210"/>
    <mergeCell ref="L211:AF211"/>
    <mergeCell ref="AG211:AI211"/>
    <mergeCell ref="L194:AF194"/>
    <mergeCell ref="AG194:AI194"/>
    <mergeCell ref="L195:AF195"/>
    <mergeCell ref="AG195:AI195"/>
    <mergeCell ref="L198:AF198"/>
    <mergeCell ref="AG198:AI198"/>
    <mergeCell ref="L199:AF199"/>
    <mergeCell ref="AG199:AI199"/>
    <mergeCell ref="L202:AF202"/>
    <mergeCell ref="AG202:AI202"/>
    <mergeCell ref="L38:AF38"/>
    <mergeCell ref="AG38:AI38"/>
    <mergeCell ref="L41:AF41"/>
    <mergeCell ref="AG41:AI41"/>
    <mergeCell ref="L42:AF42"/>
    <mergeCell ref="AG42:AI42"/>
    <mergeCell ref="L45:AF45"/>
    <mergeCell ref="AG45:AI45"/>
    <mergeCell ref="L46:AF46"/>
    <mergeCell ref="AG46:AI46"/>
    <mergeCell ref="L30:AF30"/>
    <mergeCell ref="AG29:AI29"/>
    <mergeCell ref="AG30:AI30"/>
    <mergeCell ref="L33:AF33"/>
    <mergeCell ref="AG33:AI33"/>
    <mergeCell ref="L34:AF34"/>
    <mergeCell ref="AG34:AI34"/>
    <mergeCell ref="L37:AF37"/>
    <mergeCell ref="AG37:AI37"/>
    <mergeCell ref="L35:AF35"/>
    <mergeCell ref="AG35:AI35"/>
    <mergeCell ref="A2:AI2"/>
    <mergeCell ref="F4:R4"/>
    <mergeCell ref="F5:R5"/>
    <mergeCell ref="S6:V6"/>
    <mergeCell ref="W6:AF6"/>
    <mergeCell ref="D15:F15"/>
    <mergeCell ref="G15:T15"/>
    <mergeCell ref="U15:AB15"/>
    <mergeCell ref="AC15:AH15"/>
    <mergeCell ref="B4:E4"/>
    <mergeCell ref="B5:E5"/>
    <mergeCell ref="A18:F18"/>
    <mergeCell ref="G18:I18"/>
    <mergeCell ref="J18:AI18"/>
    <mergeCell ref="A8:AI8"/>
    <mergeCell ref="C10:I10"/>
    <mergeCell ref="D12:H12"/>
    <mergeCell ref="D13:F13"/>
    <mergeCell ref="G13:U13"/>
    <mergeCell ref="V13:AB13"/>
    <mergeCell ref="AC13:AH13"/>
    <mergeCell ref="A19:F19"/>
    <mergeCell ref="G19:I21"/>
    <mergeCell ref="J19:AI21"/>
    <mergeCell ref="A20:F20"/>
    <mergeCell ref="A21:F21"/>
    <mergeCell ref="A26:G27"/>
    <mergeCell ref="H26:J26"/>
    <mergeCell ref="K26:AF27"/>
    <mergeCell ref="AG26:AI27"/>
    <mergeCell ref="C36:G39"/>
    <mergeCell ref="L36:AF36"/>
    <mergeCell ref="AG36:AI36"/>
    <mergeCell ref="L39:AF39"/>
    <mergeCell ref="AG39:AI39"/>
    <mergeCell ref="B28:B55"/>
    <mergeCell ref="C28:G31"/>
    <mergeCell ref="L28:AF28"/>
    <mergeCell ref="AG28:AI28"/>
    <mergeCell ref="L31:AF31"/>
    <mergeCell ref="AG31:AI31"/>
    <mergeCell ref="C32:G35"/>
    <mergeCell ref="L32:AF32"/>
    <mergeCell ref="AG32:AI32"/>
    <mergeCell ref="C40:G43"/>
    <mergeCell ref="L40:AF40"/>
    <mergeCell ref="AG40:AI40"/>
    <mergeCell ref="L43:AF43"/>
    <mergeCell ref="AG43:AI43"/>
    <mergeCell ref="C44:G47"/>
    <mergeCell ref="L44:AF44"/>
    <mergeCell ref="AG44:AI44"/>
    <mergeCell ref="L47:AF47"/>
    <mergeCell ref="L29:AF29"/>
    <mergeCell ref="AG47:AI47"/>
    <mergeCell ref="C48:G51"/>
    <mergeCell ref="L48:AF48"/>
    <mergeCell ref="AG48:AI48"/>
    <mergeCell ref="L51:AF51"/>
    <mergeCell ref="AG51:AI51"/>
    <mergeCell ref="C52:G55"/>
    <mergeCell ref="L52:AF52"/>
    <mergeCell ref="AG52:AI52"/>
    <mergeCell ref="L55:AF55"/>
    <mergeCell ref="AG55:AI55"/>
    <mergeCell ref="L49:AF49"/>
    <mergeCell ref="AG49:AI49"/>
    <mergeCell ref="L50:AF50"/>
    <mergeCell ref="AG50:AI50"/>
    <mergeCell ref="L53:AF53"/>
    <mergeCell ref="AG53:AI53"/>
    <mergeCell ref="L54:AF54"/>
    <mergeCell ref="AG54:AI54"/>
    <mergeCell ref="C56:G59"/>
    <mergeCell ref="L56:AF56"/>
    <mergeCell ref="AG56:AI56"/>
    <mergeCell ref="L59:AF59"/>
    <mergeCell ref="AG59:AI59"/>
    <mergeCell ref="C60:G63"/>
    <mergeCell ref="L60:AF60"/>
    <mergeCell ref="AG60:AI60"/>
    <mergeCell ref="L63:AF63"/>
    <mergeCell ref="L57:AF57"/>
    <mergeCell ref="AG57:AI57"/>
    <mergeCell ref="L58:AF58"/>
    <mergeCell ref="AG58:AI58"/>
    <mergeCell ref="L61:AF61"/>
    <mergeCell ref="AG61:AI61"/>
    <mergeCell ref="L62:AF62"/>
    <mergeCell ref="AG62:AI62"/>
    <mergeCell ref="A73:B192"/>
    <mergeCell ref="C73:G76"/>
    <mergeCell ref="L73:AF73"/>
    <mergeCell ref="AG73:AI73"/>
    <mergeCell ref="L76:AF76"/>
    <mergeCell ref="AG63:AI63"/>
    <mergeCell ref="C64:G67"/>
    <mergeCell ref="L64:AF64"/>
    <mergeCell ref="AG64:AI64"/>
    <mergeCell ref="L67:AF67"/>
    <mergeCell ref="AG67:AI67"/>
    <mergeCell ref="AG76:AI76"/>
    <mergeCell ref="C77:G80"/>
    <mergeCell ref="L77:AF77"/>
    <mergeCell ref="L65:AF65"/>
    <mergeCell ref="AG65:AI65"/>
    <mergeCell ref="L66:AF66"/>
    <mergeCell ref="AG66:AI66"/>
    <mergeCell ref="L69:AF69"/>
    <mergeCell ref="AG69:AI69"/>
    <mergeCell ref="L70:AF70"/>
    <mergeCell ref="AG70:AI70"/>
    <mergeCell ref="L74:AF74"/>
    <mergeCell ref="AG74:AI74"/>
    <mergeCell ref="AG77:AI77"/>
    <mergeCell ref="L80:AF80"/>
    <mergeCell ref="AG80:AI80"/>
    <mergeCell ref="C68:G71"/>
    <mergeCell ref="L68:AF68"/>
    <mergeCell ref="AG68:AI68"/>
    <mergeCell ref="L71:AF71"/>
    <mergeCell ref="AG71:AI71"/>
    <mergeCell ref="C81:G84"/>
    <mergeCell ref="L81:AF81"/>
    <mergeCell ref="AG81:AI81"/>
    <mergeCell ref="L84:AF84"/>
    <mergeCell ref="AG84:AI84"/>
    <mergeCell ref="L78:AF78"/>
    <mergeCell ref="AG78:AI78"/>
    <mergeCell ref="L79:AF79"/>
    <mergeCell ref="AG79:AI79"/>
    <mergeCell ref="L82:AF82"/>
    <mergeCell ref="AG82:AI82"/>
    <mergeCell ref="L83:AF83"/>
    <mergeCell ref="AG83:AI83"/>
    <mergeCell ref="L75:AF75"/>
    <mergeCell ref="AG75:AI75"/>
    <mergeCell ref="C85:G88"/>
    <mergeCell ref="L85:AF85"/>
    <mergeCell ref="AG85:AI85"/>
    <mergeCell ref="L88:AF88"/>
    <mergeCell ref="AG88:AI88"/>
    <mergeCell ref="C89:G92"/>
    <mergeCell ref="L89:AF89"/>
    <mergeCell ref="AG89:AI89"/>
    <mergeCell ref="L92:AF92"/>
    <mergeCell ref="AG92:AI92"/>
    <mergeCell ref="L86:AF86"/>
    <mergeCell ref="AG86:AI86"/>
    <mergeCell ref="L87:AF87"/>
    <mergeCell ref="AG87:AI87"/>
    <mergeCell ref="L90:AF90"/>
    <mergeCell ref="AG90:AI90"/>
    <mergeCell ref="L91:AF91"/>
    <mergeCell ref="AG91:AI91"/>
    <mergeCell ref="C93:G96"/>
    <mergeCell ref="L93:AF93"/>
    <mergeCell ref="AG93:AI93"/>
    <mergeCell ref="L96:AF96"/>
    <mergeCell ref="AG96:AI96"/>
    <mergeCell ref="C97:G100"/>
    <mergeCell ref="L97:AF97"/>
    <mergeCell ref="AG97:AI97"/>
    <mergeCell ref="L100:AF100"/>
    <mergeCell ref="AG100:AI100"/>
    <mergeCell ref="L94:AF94"/>
    <mergeCell ref="AG94:AI94"/>
    <mergeCell ref="L95:AF95"/>
    <mergeCell ref="AG95:AI95"/>
    <mergeCell ref="L98:AF98"/>
    <mergeCell ref="AG98:AI98"/>
    <mergeCell ref="L99:AF99"/>
    <mergeCell ref="AG99:AI99"/>
    <mergeCell ref="C101:G104"/>
    <mergeCell ref="L101:AF101"/>
    <mergeCell ref="AG101:AI101"/>
    <mergeCell ref="L104:AF104"/>
    <mergeCell ref="AG104:AI104"/>
    <mergeCell ref="C105:G108"/>
    <mergeCell ref="L105:AF105"/>
    <mergeCell ref="AG105:AI105"/>
    <mergeCell ref="L108:AF108"/>
    <mergeCell ref="AG108:AI108"/>
    <mergeCell ref="L102:AF102"/>
    <mergeCell ref="AG102:AI102"/>
    <mergeCell ref="L103:AF103"/>
    <mergeCell ref="AG103:AI103"/>
    <mergeCell ref="L106:AF106"/>
    <mergeCell ref="AG106:AI106"/>
    <mergeCell ref="L107:AF107"/>
    <mergeCell ref="AG107:AI107"/>
    <mergeCell ref="C109:G112"/>
    <mergeCell ref="L109:AF109"/>
    <mergeCell ref="AG109:AI109"/>
    <mergeCell ref="L112:AF112"/>
    <mergeCell ref="AG112:AI112"/>
    <mergeCell ref="C113:G116"/>
    <mergeCell ref="L113:AF113"/>
    <mergeCell ref="AG113:AI113"/>
    <mergeCell ref="L116:AF116"/>
    <mergeCell ref="AG116:AI116"/>
    <mergeCell ref="L110:AF110"/>
    <mergeCell ref="AG110:AI110"/>
    <mergeCell ref="L111:AF111"/>
    <mergeCell ref="AG111:AI111"/>
    <mergeCell ref="L114:AF114"/>
    <mergeCell ref="AG114:AI114"/>
    <mergeCell ref="L115:AF115"/>
    <mergeCell ref="AG115:AI115"/>
    <mergeCell ref="C117:G120"/>
    <mergeCell ref="L117:AF117"/>
    <mergeCell ref="AG117:AI117"/>
    <mergeCell ref="L120:AF120"/>
    <mergeCell ref="AG120:AI120"/>
    <mergeCell ref="C121:G124"/>
    <mergeCell ref="L121:AF121"/>
    <mergeCell ref="AG121:AI121"/>
    <mergeCell ref="L124:AF124"/>
    <mergeCell ref="AG124:AI124"/>
    <mergeCell ref="L118:AF118"/>
    <mergeCell ref="AG118:AI118"/>
    <mergeCell ref="L119:AF119"/>
    <mergeCell ref="AG119:AI119"/>
    <mergeCell ref="L122:AF122"/>
    <mergeCell ref="AG122:AI122"/>
    <mergeCell ref="L123:AF123"/>
    <mergeCell ref="AG123:AI123"/>
    <mergeCell ref="C125:G128"/>
    <mergeCell ref="L125:AF125"/>
    <mergeCell ref="AG125:AI125"/>
    <mergeCell ref="L128:AF128"/>
    <mergeCell ref="AG128:AI128"/>
    <mergeCell ref="C129:G132"/>
    <mergeCell ref="L129:AF129"/>
    <mergeCell ref="AG129:AI129"/>
    <mergeCell ref="L132:AF132"/>
    <mergeCell ref="AG132:AI132"/>
    <mergeCell ref="L126:AF126"/>
    <mergeCell ref="AG126:AI126"/>
    <mergeCell ref="L127:AF127"/>
    <mergeCell ref="AG127:AI127"/>
    <mergeCell ref="L130:AF130"/>
    <mergeCell ref="AG130:AI130"/>
    <mergeCell ref="L131:AF131"/>
    <mergeCell ref="AG131:AI131"/>
    <mergeCell ref="C133:G136"/>
    <mergeCell ref="L133:AF133"/>
    <mergeCell ref="AG133:AI133"/>
    <mergeCell ref="L136:AF136"/>
    <mergeCell ref="AG136:AI136"/>
    <mergeCell ref="C137:G140"/>
    <mergeCell ref="L137:AF137"/>
    <mergeCell ref="AG137:AI137"/>
    <mergeCell ref="L140:AF140"/>
    <mergeCell ref="AG140:AI140"/>
    <mergeCell ref="L134:AF134"/>
    <mergeCell ref="AG134:AI134"/>
    <mergeCell ref="L135:AF135"/>
    <mergeCell ref="AG135:AI135"/>
    <mergeCell ref="L138:AF138"/>
    <mergeCell ref="AG138:AI138"/>
    <mergeCell ref="L139:AF139"/>
    <mergeCell ref="AG139:AI139"/>
    <mergeCell ref="C141:G144"/>
    <mergeCell ref="L141:AF141"/>
    <mergeCell ref="AG141:AI141"/>
    <mergeCell ref="L144:AF144"/>
    <mergeCell ref="AG144:AI144"/>
    <mergeCell ref="C145:G148"/>
    <mergeCell ref="L145:AF145"/>
    <mergeCell ref="AG145:AI145"/>
    <mergeCell ref="L148:AF148"/>
    <mergeCell ref="AG148:AI148"/>
    <mergeCell ref="L142:AF142"/>
    <mergeCell ref="AG142:AI142"/>
    <mergeCell ref="L143:AF143"/>
    <mergeCell ref="AG143:AI143"/>
    <mergeCell ref="L146:AF146"/>
    <mergeCell ref="AG146:AI146"/>
    <mergeCell ref="L147:AF147"/>
    <mergeCell ref="AG147:AI147"/>
    <mergeCell ref="C149:G152"/>
    <mergeCell ref="L149:AF149"/>
    <mergeCell ref="AG149:AI149"/>
    <mergeCell ref="L152:AF152"/>
    <mergeCell ref="AG152:AI152"/>
    <mergeCell ref="C153:G156"/>
    <mergeCell ref="L153:AF153"/>
    <mergeCell ref="AG153:AI153"/>
    <mergeCell ref="L156:AF156"/>
    <mergeCell ref="AG156:AI156"/>
    <mergeCell ref="L150:AF150"/>
    <mergeCell ref="AG150:AI150"/>
    <mergeCell ref="L151:AF151"/>
    <mergeCell ref="AG151:AI151"/>
    <mergeCell ref="L154:AF154"/>
    <mergeCell ref="AG154:AI154"/>
    <mergeCell ref="L155:AF155"/>
    <mergeCell ref="AG155:AI155"/>
    <mergeCell ref="C157:G160"/>
    <mergeCell ref="L157:AF157"/>
    <mergeCell ref="AG157:AI157"/>
    <mergeCell ref="L160:AF160"/>
    <mergeCell ref="AG160:AI160"/>
    <mergeCell ref="C161:G164"/>
    <mergeCell ref="L161:AF161"/>
    <mergeCell ref="AG161:AI161"/>
    <mergeCell ref="L164:AF164"/>
    <mergeCell ref="AG164:AI164"/>
    <mergeCell ref="L158:AF158"/>
    <mergeCell ref="AG158:AI158"/>
    <mergeCell ref="L159:AF159"/>
    <mergeCell ref="AG159:AI159"/>
    <mergeCell ref="L162:AF162"/>
    <mergeCell ref="AG162:AI162"/>
    <mergeCell ref="L163:AF163"/>
    <mergeCell ref="AG163:AI163"/>
    <mergeCell ref="C165:G168"/>
    <mergeCell ref="L165:AF165"/>
    <mergeCell ref="AG165:AI165"/>
    <mergeCell ref="L168:AF168"/>
    <mergeCell ref="AG168:AI168"/>
    <mergeCell ref="C169:G172"/>
    <mergeCell ref="L169:AF169"/>
    <mergeCell ref="AG169:AI169"/>
    <mergeCell ref="L172:AF172"/>
    <mergeCell ref="AG172:AI172"/>
    <mergeCell ref="L166:AF166"/>
    <mergeCell ref="AG166:AI166"/>
    <mergeCell ref="L167:AF167"/>
    <mergeCell ref="AG167:AI167"/>
    <mergeCell ref="L170:AF170"/>
    <mergeCell ref="AG170:AI170"/>
    <mergeCell ref="L171:AF171"/>
    <mergeCell ref="AG171:AI171"/>
    <mergeCell ref="C173:G176"/>
    <mergeCell ref="L173:AF173"/>
    <mergeCell ref="AG173:AI173"/>
    <mergeCell ref="L176:AF176"/>
    <mergeCell ref="AG176:AI176"/>
    <mergeCell ref="C177:G180"/>
    <mergeCell ref="L177:AF177"/>
    <mergeCell ref="AG177:AI177"/>
    <mergeCell ref="L180:AF180"/>
    <mergeCell ref="AG180:AI180"/>
    <mergeCell ref="L174:AF174"/>
    <mergeCell ref="AG174:AI174"/>
    <mergeCell ref="L175:AF175"/>
    <mergeCell ref="AG175:AI175"/>
    <mergeCell ref="L178:AF178"/>
    <mergeCell ref="AG178:AI178"/>
    <mergeCell ref="L179:AF179"/>
    <mergeCell ref="AG179:AI179"/>
    <mergeCell ref="C181:G184"/>
    <mergeCell ref="L181:AF181"/>
    <mergeCell ref="AG181:AI181"/>
    <mergeCell ref="L184:AF184"/>
    <mergeCell ref="AG184:AI184"/>
    <mergeCell ref="C185:G188"/>
    <mergeCell ref="L185:AF185"/>
    <mergeCell ref="AG185:AI185"/>
    <mergeCell ref="L188:AF188"/>
    <mergeCell ref="AG188:AI188"/>
    <mergeCell ref="L182:AF182"/>
    <mergeCell ref="AG182:AI182"/>
    <mergeCell ref="L183:AF183"/>
    <mergeCell ref="AG183:AI183"/>
    <mergeCell ref="L186:AF186"/>
    <mergeCell ref="AG186:AI186"/>
    <mergeCell ref="L187:AF187"/>
    <mergeCell ref="AG187:AI187"/>
    <mergeCell ref="C189:G192"/>
    <mergeCell ref="L189:AF189"/>
    <mergeCell ref="AG189:AI189"/>
    <mergeCell ref="L192:AF192"/>
    <mergeCell ref="AG192:AI192"/>
    <mergeCell ref="AG200:AI200"/>
    <mergeCell ref="C201:G204"/>
    <mergeCell ref="L201:AF201"/>
    <mergeCell ref="AG201:AI201"/>
    <mergeCell ref="L204:AF204"/>
    <mergeCell ref="AG204:AI204"/>
    <mergeCell ref="C193:G196"/>
    <mergeCell ref="L193:AF193"/>
    <mergeCell ref="AG193:AI193"/>
    <mergeCell ref="L196:AF196"/>
    <mergeCell ref="AG196:AI196"/>
    <mergeCell ref="C197:G200"/>
    <mergeCell ref="L197:AF197"/>
    <mergeCell ref="AG197:AI197"/>
    <mergeCell ref="L200:AF200"/>
    <mergeCell ref="L190:AF190"/>
    <mergeCell ref="AG190:AI190"/>
    <mergeCell ref="L191:AF191"/>
    <mergeCell ref="AG191:AI191"/>
    <mergeCell ref="C205:G208"/>
    <mergeCell ref="L205:AF205"/>
    <mergeCell ref="AG205:AI205"/>
    <mergeCell ref="L208:AF208"/>
    <mergeCell ref="AG208:AI208"/>
    <mergeCell ref="C209:G212"/>
    <mergeCell ref="L209:AF209"/>
    <mergeCell ref="AG209:AI209"/>
    <mergeCell ref="L212:AF212"/>
    <mergeCell ref="AG212:AI212"/>
    <mergeCell ref="C213:G216"/>
    <mergeCell ref="L213:AF213"/>
    <mergeCell ref="AG213:AI213"/>
    <mergeCell ref="L216:AF216"/>
    <mergeCell ref="AG216:AI216"/>
    <mergeCell ref="C217:G220"/>
    <mergeCell ref="L217:AF217"/>
    <mergeCell ref="AG217:AI217"/>
    <mergeCell ref="L220:AF220"/>
    <mergeCell ref="AG220:AI220"/>
    <mergeCell ref="L214:AF214"/>
    <mergeCell ref="AG214:AI214"/>
    <mergeCell ref="L215:AF215"/>
    <mergeCell ref="AG215:AI215"/>
    <mergeCell ref="L218:AF218"/>
    <mergeCell ref="AG218:AI218"/>
    <mergeCell ref="L219:AF219"/>
    <mergeCell ref="AG219:AI219"/>
    <mergeCell ref="C221:G224"/>
    <mergeCell ref="L221:AF221"/>
    <mergeCell ref="AG221:AI221"/>
    <mergeCell ref="L224:AF224"/>
    <mergeCell ref="AG224:AI224"/>
    <mergeCell ref="C225:G228"/>
    <mergeCell ref="L225:AF225"/>
    <mergeCell ref="AG225:AI225"/>
    <mergeCell ref="L228:AF228"/>
    <mergeCell ref="AG228:AI228"/>
    <mergeCell ref="L222:AF222"/>
    <mergeCell ref="AG222:AI222"/>
    <mergeCell ref="L223:AF223"/>
    <mergeCell ref="AG223:AI223"/>
    <mergeCell ref="L226:AF226"/>
    <mergeCell ref="AG226:AI226"/>
    <mergeCell ref="L227:AF227"/>
    <mergeCell ref="AG227:AI227"/>
    <mergeCell ref="C229:G232"/>
    <mergeCell ref="L229:AF229"/>
    <mergeCell ref="AG229:AI229"/>
    <mergeCell ref="L232:AF232"/>
    <mergeCell ref="AG232:AI232"/>
    <mergeCell ref="C233:G236"/>
    <mergeCell ref="L233:AF233"/>
    <mergeCell ref="AG233:AI233"/>
    <mergeCell ref="L236:AF236"/>
    <mergeCell ref="AG236:AI236"/>
    <mergeCell ref="L230:AF230"/>
    <mergeCell ref="AG230:AI230"/>
    <mergeCell ref="L231:AF231"/>
    <mergeCell ref="AG231:AI231"/>
    <mergeCell ref="L234:AF234"/>
    <mergeCell ref="AG234:AI234"/>
    <mergeCell ref="L235:AF235"/>
    <mergeCell ref="AG235:AI235"/>
    <mergeCell ref="C237:G240"/>
    <mergeCell ref="L237:AF237"/>
    <mergeCell ref="AG237:AI237"/>
    <mergeCell ref="L240:AF240"/>
    <mergeCell ref="AG240:AI240"/>
    <mergeCell ref="C241:G244"/>
    <mergeCell ref="L241:AF241"/>
    <mergeCell ref="AG241:AI241"/>
    <mergeCell ref="L244:AF244"/>
    <mergeCell ref="AG244:AI244"/>
    <mergeCell ref="L238:AF238"/>
    <mergeCell ref="AG238:AI238"/>
    <mergeCell ref="L239:AF239"/>
    <mergeCell ref="AG239:AI239"/>
    <mergeCell ref="L242:AF242"/>
    <mergeCell ref="AG242:AI242"/>
    <mergeCell ref="L243:AF243"/>
    <mergeCell ref="AG243:AI243"/>
    <mergeCell ref="C245:G248"/>
    <mergeCell ref="L245:AF245"/>
    <mergeCell ref="AG245:AI245"/>
    <mergeCell ref="L248:AF248"/>
    <mergeCell ref="AG248:AI248"/>
    <mergeCell ref="C249:G252"/>
    <mergeCell ref="L249:AF249"/>
    <mergeCell ref="AG249:AI249"/>
    <mergeCell ref="L252:AF252"/>
    <mergeCell ref="AG252:AI252"/>
    <mergeCell ref="L246:AF246"/>
    <mergeCell ref="AG246:AI246"/>
    <mergeCell ref="L247:AF247"/>
    <mergeCell ref="AG247:AI247"/>
    <mergeCell ref="L250:AF250"/>
    <mergeCell ref="AG250:AI250"/>
    <mergeCell ref="L251:AF251"/>
    <mergeCell ref="AG251:AI251"/>
    <mergeCell ref="C253:G256"/>
    <mergeCell ref="L253:AF253"/>
    <mergeCell ref="AG253:AI253"/>
    <mergeCell ref="L256:AF256"/>
    <mergeCell ref="AG256:AI256"/>
    <mergeCell ref="C257:G260"/>
    <mergeCell ref="L257:AF257"/>
    <mergeCell ref="AG257:AI257"/>
    <mergeCell ref="L260:AF260"/>
    <mergeCell ref="AG260:AI260"/>
    <mergeCell ref="L254:AF254"/>
    <mergeCell ref="AG254:AI254"/>
    <mergeCell ref="L255:AF255"/>
    <mergeCell ref="AG255:AI255"/>
    <mergeCell ref="L258:AF258"/>
    <mergeCell ref="AG258:AI258"/>
    <mergeCell ref="L259:AF259"/>
    <mergeCell ref="AG259:AI259"/>
    <mergeCell ref="C261:G264"/>
    <mergeCell ref="L261:AF261"/>
    <mergeCell ref="AG261:AI261"/>
    <mergeCell ref="L264:AF264"/>
    <mergeCell ref="AG264:AI264"/>
    <mergeCell ref="C265:G268"/>
    <mergeCell ref="L265:AF265"/>
    <mergeCell ref="AG265:AI265"/>
    <mergeCell ref="L268:AF268"/>
    <mergeCell ref="AG268:AI268"/>
    <mergeCell ref="L262:AF262"/>
    <mergeCell ref="AG262:AI262"/>
    <mergeCell ref="L263:AF263"/>
    <mergeCell ref="AG263:AI263"/>
    <mergeCell ref="L266:AF266"/>
    <mergeCell ref="AG266:AI266"/>
    <mergeCell ref="L267:AF267"/>
    <mergeCell ref="AG267:AI267"/>
    <mergeCell ref="C269:G272"/>
    <mergeCell ref="L269:AF269"/>
    <mergeCell ref="AG269:AI269"/>
    <mergeCell ref="L272:AF272"/>
    <mergeCell ref="AG272:AI272"/>
    <mergeCell ref="C273:G276"/>
    <mergeCell ref="L273:AF273"/>
    <mergeCell ref="AG273:AI273"/>
    <mergeCell ref="L276:AF276"/>
    <mergeCell ref="AG276:AI276"/>
    <mergeCell ref="L270:AF270"/>
    <mergeCell ref="AG270:AI270"/>
    <mergeCell ref="L271:AF271"/>
    <mergeCell ref="AG271:AI271"/>
    <mergeCell ref="L274:AF274"/>
    <mergeCell ref="AG274:AI274"/>
    <mergeCell ref="L275:AF275"/>
    <mergeCell ref="AG275:AI275"/>
    <mergeCell ref="C277:G280"/>
    <mergeCell ref="L277:AF277"/>
    <mergeCell ref="AG277:AI277"/>
    <mergeCell ref="L280:AF280"/>
    <mergeCell ref="AG280:AI280"/>
    <mergeCell ref="C281:G284"/>
    <mergeCell ref="L281:AF281"/>
    <mergeCell ref="AG281:AI281"/>
    <mergeCell ref="L284:AF284"/>
    <mergeCell ref="AG284:AI284"/>
    <mergeCell ref="L278:AF278"/>
    <mergeCell ref="AG278:AI278"/>
    <mergeCell ref="L279:AF279"/>
    <mergeCell ref="AG279:AI279"/>
    <mergeCell ref="L282:AF282"/>
    <mergeCell ref="AG282:AI282"/>
    <mergeCell ref="L283:AF283"/>
    <mergeCell ref="AG283:AI283"/>
    <mergeCell ref="C285:G288"/>
    <mergeCell ref="L285:AF285"/>
    <mergeCell ref="AG285:AI285"/>
    <mergeCell ref="L288:AF288"/>
    <mergeCell ref="AG288:AI288"/>
    <mergeCell ref="C289:G292"/>
    <mergeCell ref="L289:AF289"/>
    <mergeCell ref="AG289:AI289"/>
    <mergeCell ref="L292:AF292"/>
    <mergeCell ref="AG292:AI292"/>
    <mergeCell ref="L286:AF286"/>
    <mergeCell ref="AG286:AI286"/>
    <mergeCell ref="L287:AF287"/>
    <mergeCell ref="AG287:AI287"/>
    <mergeCell ref="L290:AF290"/>
    <mergeCell ref="AG290:AI290"/>
    <mergeCell ref="L291:AF291"/>
    <mergeCell ref="AG291:AI291"/>
    <mergeCell ref="C293:G296"/>
    <mergeCell ref="L293:AF293"/>
    <mergeCell ref="AG293:AI293"/>
    <mergeCell ref="L296:AF296"/>
    <mergeCell ref="AG296:AI296"/>
    <mergeCell ref="C297:G300"/>
    <mergeCell ref="L297:AF297"/>
    <mergeCell ref="AG297:AI297"/>
    <mergeCell ref="L300:AF300"/>
    <mergeCell ref="AG300:AI300"/>
    <mergeCell ref="L294:AF294"/>
    <mergeCell ref="AG294:AI294"/>
    <mergeCell ref="L295:AF295"/>
    <mergeCell ref="AG295:AI295"/>
    <mergeCell ref="L298:AF298"/>
    <mergeCell ref="AG298:AI298"/>
    <mergeCell ref="L299:AF299"/>
    <mergeCell ref="AG299:AI299"/>
    <mergeCell ref="C301:G304"/>
    <mergeCell ref="L301:AF301"/>
    <mergeCell ref="AG301:AI301"/>
    <mergeCell ref="L304:AF304"/>
    <mergeCell ref="AG304:AI304"/>
    <mergeCell ref="C305:G308"/>
    <mergeCell ref="L305:AF305"/>
    <mergeCell ref="AG305:AI305"/>
    <mergeCell ref="L308:AF308"/>
    <mergeCell ref="AG308:AI308"/>
    <mergeCell ref="L302:AF302"/>
    <mergeCell ref="AG302:AI302"/>
    <mergeCell ref="L303:AF303"/>
    <mergeCell ref="AG303:AI303"/>
    <mergeCell ref="L306:AF306"/>
    <mergeCell ref="AG306:AI306"/>
    <mergeCell ref="L307:AF307"/>
    <mergeCell ref="AG307:AI307"/>
    <mergeCell ref="AG320:AI320"/>
    <mergeCell ref="A326:AI326"/>
    <mergeCell ref="C309:G312"/>
    <mergeCell ref="L309:AF309"/>
    <mergeCell ref="AG309:AI309"/>
    <mergeCell ref="C313:G316"/>
    <mergeCell ref="L313:AF313"/>
    <mergeCell ref="AG313:AI313"/>
    <mergeCell ref="L316:AF316"/>
    <mergeCell ref="AG316:AI316"/>
    <mergeCell ref="L318:AF318"/>
    <mergeCell ref="AG318:AI318"/>
    <mergeCell ref="L319:AF319"/>
    <mergeCell ref="AG319:AI319"/>
    <mergeCell ref="L322:AF322"/>
    <mergeCell ref="AG322:AI322"/>
    <mergeCell ref="L323:AF323"/>
    <mergeCell ref="AG323:AI323"/>
    <mergeCell ref="L310:AF310"/>
    <mergeCell ref="AG310:AI310"/>
    <mergeCell ref="L311:AF311"/>
    <mergeCell ref="AG311:AI311"/>
    <mergeCell ref="L314:AF314"/>
    <mergeCell ref="AG314:AI314"/>
    <mergeCell ref="A28:A72"/>
    <mergeCell ref="B56:B72"/>
    <mergeCell ref="C72:G72"/>
    <mergeCell ref="L72:AF72"/>
    <mergeCell ref="AG72:AI72"/>
    <mergeCell ref="A335:AI335"/>
    <mergeCell ref="A193:B324"/>
    <mergeCell ref="C321:G324"/>
    <mergeCell ref="L321:AF321"/>
    <mergeCell ref="AG321:AI321"/>
    <mergeCell ref="L324:AF324"/>
    <mergeCell ref="AG324:AI324"/>
    <mergeCell ref="A328:AI328"/>
    <mergeCell ref="A330:AI330"/>
    <mergeCell ref="B332:M332"/>
    <mergeCell ref="O332:P332"/>
    <mergeCell ref="Q332:V332"/>
    <mergeCell ref="B334:M334"/>
    <mergeCell ref="O334:P334"/>
    <mergeCell ref="Q334:V334"/>
    <mergeCell ref="C317:G320"/>
    <mergeCell ref="L317:AF317"/>
    <mergeCell ref="AG317:AI317"/>
    <mergeCell ref="L320:AF320"/>
  </mergeCells>
  <phoneticPr fontId="22"/>
  <conditionalFormatting sqref="L28:AI324">
    <cfRule type="containsBlanks" dxfId="156" priority="310">
      <formula>LEN(TRIM(L28))=0</formula>
    </cfRule>
  </conditionalFormatting>
  <conditionalFormatting sqref="A326:AI326">
    <cfRule type="containsBlanks" dxfId="155" priority="278">
      <formula>LEN(TRIM(A326))=0</formula>
    </cfRule>
  </conditionalFormatting>
  <dataValidations count="2">
    <dataValidation imeMode="hiragana" allowBlank="1" showInputMessage="1" showErrorMessage="1" sqref="A326:AI326 M28:AF71 M73:AF324 L28:L324"/>
    <dataValidation imeMode="off" allowBlank="1" showInputMessage="1" showErrorMessage="1" sqref="A21:F21 A19:F19 AH28:AI71 AH73:AI324 AG28:AG324"/>
  </dataValidations>
  <hyperlinks>
    <hyperlink ref="AK327" location="'様式13の2(自己評価)'!O15" display="様式13の2作成へ"/>
    <hyperlink ref="AK329" location="一覧表!M53" display="一覧表へ戻る"/>
  </hyperlinks>
  <printOptions horizontalCentered="1"/>
  <pageMargins left="0.6692913385826772" right="0.19685039370078741" top="0.39370078740157483" bottom="0.39370078740157483" header="0.19685039370078741" footer="0.19685039370078741"/>
  <pageSetup paperSize="9" scale="78" orientation="portrait" r:id="rId1"/>
  <rowBreaks count="2" manualBreakCount="2">
    <brk id="72" max="34" man="1"/>
    <brk id="208" max="34"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070F6E9F-5213-43A6-8459-DDA6CE7836C5}">
            <xm:f>様式1!$E$20=""</xm:f>
            <x14:dxf>
              <fill>
                <patternFill>
                  <bgColor theme="0" tint="-0.499984740745262"/>
                </patternFill>
              </fill>
            </x14:dxf>
          </x14:cfRule>
          <xm:sqref>A1:AI335</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99FF"/>
  </sheetPr>
  <dimension ref="A1:AL59"/>
  <sheetViews>
    <sheetView zoomScale="110" zoomScaleNormal="110" zoomScaleSheetLayoutView="100" zoomScalePageLayoutView="75" workbookViewId="0">
      <selection activeCell="O15" sqref="O15:AI15"/>
    </sheetView>
  </sheetViews>
  <sheetFormatPr defaultColWidth="3" defaultRowHeight="21" customHeight="1"/>
  <cols>
    <col min="1" max="27" width="3" style="1008"/>
    <col min="28" max="29" width="3" style="1008" customWidth="1"/>
    <col min="30" max="35" width="3" style="1008"/>
    <col min="36" max="36" width="2.875" style="1008" customWidth="1"/>
    <col min="37" max="37" width="30.625" style="1008" customWidth="1"/>
    <col min="38" max="38" width="11.625" style="1008" customWidth="1"/>
    <col min="39" max="16384" width="3" style="1008"/>
  </cols>
  <sheetData>
    <row r="1" spans="1:38" ht="17.25">
      <c r="D1" s="1009"/>
      <c r="AI1" s="1010" t="s">
        <v>947</v>
      </c>
      <c r="AJ1" s="1011"/>
      <c r="AK1" s="1011"/>
      <c r="AL1" s="1011"/>
    </row>
    <row r="2" spans="1:38" ht="17.25">
      <c r="A2" s="4772" t="s">
        <v>948</v>
      </c>
      <c r="B2" s="4773"/>
      <c r="C2" s="4773"/>
      <c r="D2" s="4773"/>
      <c r="E2" s="4773"/>
      <c r="F2" s="4773"/>
      <c r="G2" s="4773"/>
      <c r="H2" s="4773"/>
      <c r="I2" s="4773"/>
      <c r="J2" s="4773"/>
      <c r="K2" s="4773"/>
      <c r="L2" s="4773"/>
      <c r="M2" s="4773"/>
      <c r="N2" s="4773"/>
      <c r="O2" s="4773"/>
      <c r="P2" s="4773"/>
      <c r="Q2" s="4773"/>
      <c r="R2" s="4773"/>
      <c r="S2" s="4773"/>
      <c r="T2" s="4773"/>
      <c r="U2" s="4773"/>
      <c r="V2" s="4773"/>
      <c r="W2" s="4773"/>
      <c r="X2" s="4773"/>
      <c r="Y2" s="4773"/>
      <c r="Z2" s="4773"/>
      <c r="AA2" s="4773"/>
      <c r="AB2" s="4773"/>
      <c r="AC2" s="4773"/>
      <c r="AD2" s="4773"/>
      <c r="AE2" s="4773"/>
      <c r="AF2" s="4773"/>
      <c r="AG2" s="4773"/>
      <c r="AH2" s="4773"/>
      <c r="AI2" s="4773"/>
      <c r="AJ2" s="1011"/>
      <c r="AK2" s="1011"/>
      <c r="AL2" s="1011"/>
    </row>
    <row r="3" spans="1:38" ht="17.25">
      <c r="H3" s="1009" t="s">
        <v>2110</v>
      </c>
      <c r="AJ3" s="1011"/>
      <c r="AK3" s="1011"/>
      <c r="AL3" s="1011"/>
    </row>
    <row r="4" spans="1:38" ht="13.5">
      <c r="B4" s="4768" t="s">
        <v>1392</v>
      </c>
      <c r="C4" s="4775"/>
      <c r="D4" s="4775"/>
      <c r="E4" s="4775"/>
      <c r="F4" s="4769"/>
      <c r="G4" s="4769"/>
      <c r="H4" s="4769"/>
      <c r="I4" s="4769"/>
      <c r="J4" s="4769"/>
      <c r="K4" s="4769"/>
      <c r="L4" s="4769"/>
      <c r="M4" s="4769"/>
      <c r="N4" s="4769"/>
      <c r="O4" s="4769"/>
      <c r="P4" s="4769"/>
      <c r="Q4" s="4769"/>
      <c r="R4" s="4769"/>
      <c r="S4" s="4769"/>
      <c r="T4" s="4769"/>
      <c r="U4" s="4769"/>
      <c r="AJ4" s="1011"/>
      <c r="AK4" s="1011"/>
      <c r="AL4" s="1011"/>
    </row>
    <row r="5" spans="1:38" ht="13.5">
      <c r="B5" s="4768" t="s">
        <v>652</v>
      </c>
      <c r="C5" s="3330"/>
      <c r="D5" s="3330"/>
      <c r="E5" s="3330"/>
      <c r="F5" s="4769" t="str">
        <f>訓練科名</f>
        <v/>
      </c>
      <c r="G5" s="4769"/>
      <c r="H5" s="4769"/>
      <c r="I5" s="4769"/>
      <c r="J5" s="4769"/>
      <c r="K5" s="4769"/>
      <c r="L5" s="4769"/>
      <c r="M5" s="4769"/>
      <c r="N5" s="4769"/>
      <c r="O5" s="4769"/>
      <c r="P5" s="4769"/>
      <c r="Q5" s="4769"/>
      <c r="R5" s="4769"/>
      <c r="S5" s="4769"/>
      <c r="T5" s="4769"/>
      <c r="U5" s="4769"/>
      <c r="AJ5" s="1011"/>
      <c r="AK5" s="1011"/>
      <c r="AL5" s="1011"/>
    </row>
    <row r="6" spans="1:38" ht="11.25">
      <c r="C6" s="1055"/>
      <c r="D6" s="1055"/>
      <c r="E6" s="1055"/>
      <c r="F6" s="1053"/>
      <c r="G6" s="1053"/>
      <c r="H6" s="1053"/>
      <c r="I6" s="1053"/>
      <c r="J6" s="1053"/>
      <c r="K6" s="1053"/>
      <c r="L6" s="1053"/>
      <c r="M6" s="1053"/>
      <c r="N6" s="1053"/>
      <c r="O6" s="1053"/>
      <c r="P6" s="1053"/>
      <c r="Q6" s="1053"/>
      <c r="R6" s="1053"/>
      <c r="S6" s="1053"/>
      <c r="T6" s="1053"/>
      <c r="U6" s="1053"/>
      <c r="AJ6" s="1011"/>
      <c r="AK6" s="1011"/>
      <c r="AL6" s="1011"/>
    </row>
    <row r="7" spans="1:38" ht="14.25" thickBot="1">
      <c r="V7" s="4766" t="s">
        <v>653</v>
      </c>
      <c r="W7" s="4767"/>
      <c r="X7" s="4767"/>
      <c r="Y7" s="4767"/>
      <c r="Z7" s="4774"/>
      <c r="AA7" s="4774"/>
      <c r="AB7" s="4774"/>
      <c r="AC7" s="4774"/>
      <c r="AD7" s="4774"/>
      <c r="AE7" s="4774"/>
      <c r="AF7" s="4774"/>
      <c r="AG7" s="4774"/>
      <c r="AH7" s="4774"/>
      <c r="AI7" s="4774"/>
      <c r="AJ7" s="1011"/>
      <c r="AK7" s="1358" t="s">
        <v>1270</v>
      </c>
      <c r="AL7" s="1011"/>
    </row>
    <row r="8" spans="1:38" ht="15" thickTop="1" thickBot="1">
      <c r="AJ8" s="1011"/>
      <c r="AK8" s="1361" t="s">
        <v>1271</v>
      </c>
      <c r="AL8" s="1011"/>
    </row>
    <row r="9" spans="1:38" ht="12" thickTop="1">
      <c r="B9" s="1008" t="s">
        <v>949</v>
      </c>
      <c r="AJ9" s="1011"/>
      <c r="AK9" s="1030"/>
      <c r="AL9" s="1011"/>
    </row>
    <row r="10" spans="1:38" ht="14.25" thickBot="1">
      <c r="AJ10" s="1011"/>
      <c r="AK10" s="1358" t="s">
        <v>1269</v>
      </c>
      <c r="AL10" s="1011"/>
    </row>
    <row r="11" spans="1:38" ht="12.75" thickTop="1" thickBot="1">
      <c r="A11" s="1015" t="s">
        <v>950</v>
      </c>
      <c r="AJ11" s="1011"/>
      <c r="AK11" s="1011"/>
      <c r="AL11" s="1011"/>
    </row>
    <row r="12" spans="1:38" ht="11.25">
      <c r="A12" s="4749" t="s">
        <v>951</v>
      </c>
      <c r="B12" s="4750"/>
      <c r="C12" s="4750"/>
      <c r="D12" s="4750"/>
      <c r="E12" s="4750"/>
      <c r="F12" s="4750"/>
      <c r="G12" s="4751"/>
      <c r="H12" s="4755" t="s">
        <v>952</v>
      </c>
      <c r="I12" s="4756"/>
      <c r="J12" s="4756"/>
      <c r="K12" s="4756"/>
      <c r="L12" s="4756"/>
      <c r="M12" s="4757"/>
      <c r="N12" s="4758" t="s">
        <v>953</v>
      </c>
      <c r="O12" s="4750"/>
      <c r="P12" s="4750"/>
      <c r="Q12" s="4750"/>
      <c r="R12" s="4750"/>
      <c r="S12" s="4750"/>
      <c r="T12" s="4750"/>
      <c r="U12" s="4750"/>
      <c r="V12" s="4750"/>
      <c r="W12" s="4750"/>
      <c r="X12" s="4750"/>
      <c r="Y12" s="4750"/>
      <c r="Z12" s="4750"/>
      <c r="AA12" s="4750"/>
      <c r="AB12" s="4750"/>
      <c r="AC12" s="4750"/>
      <c r="AD12" s="4750"/>
      <c r="AE12" s="4750"/>
      <c r="AF12" s="4750"/>
      <c r="AG12" s="4750"/>
      <c r="AH12" s="4750"/>
      <c r="AI12" s="4760"/>
      <c r="AJ12" s="1011"/>
      <c r="AK12" s="1011"/>
      <c r="AL12" s="1011"/>
    </row>
    <row r="13" spans="1:38" ht="11.25">
      <c r="A13" s="4787"/>
      <c r="B13" s="4788"/>
      <c r="C13" s="4788"/>
      <c r="D13" s="4788"/>
      <c r="E13" s="4788"/>
      <c r="F13" s="4788"/>
      <c r="G13" s="4789"/>
      <c r="H13" s="4792" t="s">
        <v>954</v>
      </c>
      <c r="I13" s="4793"/>
      <c r="J13" s="4794"/>
      <c r="K13" s="4792" t="s">
        <v>955</v>
      </c>
      <c r="L13" s="4793"/>
      <c r="M13" s="4794"/>
      <c r="N13" s="4790"/>
      <c r="O13" s="4788"/>
      <c r="P13" s="4788"/>
      <c r="Q13" s="4788"/>
      <c r="R13" s="4788"/>
      <c r="S13" s="4788"/>
      <c r="T13" s="4788"/>
      <c r="U13" s="4788"/>
      <c r="V13" s="4788"/>
      <c r="W13" s="4788"/>
      <c r="X13" s="4788"/>
      <c r="Y13" s="4788"/>
      <c r="Z13" s="4788"/>
      <c r="AA13" s="4788"/>
      <c r="AB13" s="4788"/>
      <c r="AC13" s="4788"/>
      <c r="AD13" s="4788"/>
      <c r="AE13" s="4788"/>
      <c r="AF13" s="4788"/>
      <c r="AG13" s="4788"/>
      <c r="AH13" s="4788"/>
      <c r="AI13" s="4791"/>
      <c r="AJ13" s="1011"/>
      <c r="AK13" s="1011"/>
      <c r="AL13" s="1011"/>
    </row>
    <row r="14" spans="1:38" ht="11.25">
      <c r="A14" s="4752"/>
      <c r="B14" s="4753"/>
      <c r="C14" s="4753"/>
      <c r="D14" s="4753"/>
      <c r="E14" s="4753"/>
      <c r="F14" s="4753"/>
      <c r="G14" s="4754"/>
      <c r="H14" s="1056" t="s">
        <v>960</v>
      </c>
      <c r="I14" s="1057" t="s">
        <v>938</v>
      </c>
      <c r="J14" s="1058" t="s">
        <v>957</v>
      </c>
      <c r="K14" s="1056" t="s">
        <v>960</v>
      </c>
      <c r="L14" s="1057" t="s">
        <v>956</v>
      </c>
      <c r="M14" s="1058" t="s">
        <v>939</v>
      </c>
      <c r="N14" s="4753"/>
      <c r="O14" s="4753"/>
      <c r="P14" s="4753"/>
      <c r="Q14" s="4753"/>
      <c r="R14" s="4753"/>
      <c r="S14" s="4753"/>
      <c r="T14" s="4753"/>
      <c r="U14" s="4753"/>
      <c r="V14" s="4753"/>
      <c r="W14" s="4753"/>
      <c r="X14" s="4753"/>
      <c r="Y14" s="4753"/>
      <c r="Z14" s="4753"/>
      <c r="AA14" s="4753"/>
      <c r="AB14" s="4753"/>
      <c r="AC14" s="4753"/>
      <c r="AD14" s="4753"/>
      <c r="AE14" s="4753"/>
      <c r="AF14" s="4753"/>
      <c r="AG14" s="4753"/>
      <c r="AH14" s="4753"/>
      <c r="AI14" s="4761"/>
      <c r="AJ14" s="1011"/>
      <c r="AK14" s="1011"/>
      <c r="AL14" s="1011"/>
    </row>
    <row r="15" spans="1:38" s="2610" customFormat="1" ht="15.75" customHeight="1">
      <c r="A15" s="4795" t="s">
        <v>940</v>
      </c>
      <c r="B15" s="4798" t="s">
        <v>958</v>
      </c>
      <c r="C15" s="4691" t="str">
        <f ca="1">IF(様式5号シート="様式5基",IF(INDIRECT(様式5号シート&amp;"!$D$"&amp;機構処理!E42+11)="","",INDIRECT(様式5号シート&amp;"!$D$"&amp;機構処理!E42+11)),"")</f>
        <v/>
      </c>
      <c r="D15" s="4692"/>
      <c r="E15" s="4692"/>
      <c r="F15" s="4692"/>
      <c r="G15" s="4693"/>
      <c r="H15" s="2620"/>
      <c r="I15" s="2621"/>
      <c r="J15" s="2622"/>
      <c r="K15" s="2620"/>
      <c r="L15" s="2621"/>
      <c r="M15" s="2622"/>
      <c r="N15" s="1031" t="s">
        <v>961</v>
      </c>
      <c r="O15" s="4783"/>
      <c r="P15" s="4783"/>
      <c r="Q15" s="4783"/>
      <c r="R15" s="4783"/>
      <c r="S15" s="4783"/>
      <c r="T15" s="4783"/>
      <c r="U15" s="4783"/>
      <c r="V15" s="4783"/>
      <c r="W15" s="4783"/>
      <c r="X15" s="4783"/>
      <c r="Y15" s="4783"/>
      <c r="Z15" s="4783"/>
      <c r="AA15" s="4783"/>
      <c r="AB15" s="4783"/>
      <c r="AC15" s="4783"/>
      <c r="AD15" s="4783"/>
      <c r="AE15" s="4783"/>
      <c r="AF15" s="4783"/>
      <c r="AG15" s="4783"/>
      <c r="AH15" s="4783"/>
      <c r="AI15" s="4784"/>
      <c r="AJ15" s="2609">
        <v>12</v>
      </c>
      <c r="AK15" s="2609"/>
      <c r="AL15" s="2609"/>
    </row>
    <row r="16" spans="1:38" s="2610" customFormat="1" ht="15.75" customHeight="1">
      <c r="A16" s="4796"/>
      <c r="B16" s="4799"/>
      <c r="C16" s="4694"/>
      <c r="D16" s="4695"/>
      <c r="E16" s="4695"/>
      <c r="F16" s="4695"/>
      <c r="G16" s="4696"/>
      <c r="H16" s="2623"/>
      <c r="I16" s="2624"/>
      <c r="J16" s="2625"/>
      <c r="K16" s="2623"/>
      <c r="L16" s="2624"/>
      <c r="M16" s="2625"/>
      <c r="N16" s="1032" t="s">
        <v>537</v>
      </c>
      <c r="O16" s="4778"/>
      <c r="P16" s="4778"/>
      <c r="Q16" s="4778"/>
      <c r="R16" s="4778"/>
      <c r="S16" s="4778"/>
      <c r="T16" s="4778"/>
      <c r="U16" s="4778"/>
      <c r="V16" s="4778"/>
      <c r="W16" s="4778"/>
      <c r="X16" s="4778"/>
      <c r="Y16" s="4778"/>
      <c r="Z16" s="4778"/>
      <c r="AA16" s="4778"/>
      <c r="AB16" s="4778"/>
      <c r="AC16" s="4778"/>
      <c r="AD16" s="4778"/>
      <c r="AE16" s="4778"/>
      <c r="AF16" s="4778"/>
      <c r="AG16" s="4778"/>
      <c r="AH16" s="4778"/>
      <c r="AI16" s="4779"/>
      <c r="AJ16" s="2609"/>
      <c r="AK16" s="2609"/>
      <c r="AL16" s="2609"/>
    </row>
    <row r="17" spans="1:38" s="2610" customFormat="1" ht="15.75" customHeight="1">
      <c r="A17" s="4796"/>
      <c r="B17" s="4799"/>
      <c r="C17" s="4694"/>
      <c r="D17" s="4695"/>
      <c r="E17" s="4695"/>
      <c r="F17" s="4695"/>
      <c r="G17" s="4696"/>
      <c r="H17" s="2623"/>
      <c r="I17" s="2624"/>
      <c r="J17" s="2625"/>
      <c r="K17" s="2623"/>
      <c r="L17" s="2624"/>
      <c r="M17" s="2625"/>
      <c r="N17" s="1032" t="s">
        <v>1340</v>
      </c>
      <c r="O17" s="4778"/>
      <c r="P17" s="4778"/>
      <c r="Q17" s="4778"/>
      <c r="R17" s="4778"/>
      <c r="S17" s="4778"/>
      <c r="T17" s="4778"/>
      <c r="U17" s="4778"/>
      <c r="V17" s="4778"/>
      <c r="W17" s="4778"/>
      <c r="X17" s="4778"/>
      <c r="Y17" s="4778"/>
      <c r="Z17" s="4778"/>
      <c r="AA17" s="4778"/>
      <c r="AB17" s="4778"/>
      <c r="AC17" s="4778"/>
      <c r="AD17" s="4778"/>
      <c r="AE17" s="4778"/>
      <c r="AF17" s="4778"/>
      <c r="AG17" s="4778"/>
      <c r="AH17" s="4778"/>
      <c r="AI17" s="4779"/>
      <c r="AJ17" s="2609"/>
      <c r="AK17" s="2609"/>
      <c r="AL17" s="2609"/>
    </row>
    <row r="18" spans="1:38" s="2610" customFormat="1" ht="15.75" customHeight="1">
      <c r="A18" s="4796"/>
      <c r="B18" s="4799"/>
      <c r="C18" s="4694"/>
      <c r="D18" s="4695"/>
      <c r="E18" s="4695"/>
      <c r="F18" s="4695"/>
      <c r="G18" s="4696"/>
      <c r="H18" s="2626"/>
      <c r="I18" s="2627"/>
      <c r="J18" s="2628"/>
      <c r="K18" s="2626"/>
      <c r="L18" s="2627"/>
      <c r="M18" s="2628"/>
      <c r="N18" s="1033" t="s">
        <v>1341</v>
      </c>
      <c r="O18" s="4776"/>
      <c r="P18" s="4776"/>
      <c r="Q18" s="4776"/>
      <c r="R18" s="4776"/>
      <c r="S18" s="4776"/>
      <c r="T18" s="4776"/>
      <c r="U18" s="4776"/>
      <c r="V18" s="4776"/>
      <c r="W18" s="4776"/>
      <c r="X18" s="4776"/>
      <c r="Y18" s="4776"/>
      <c r="Z18" s="4776"/>
      <c r="AA18" s="4776"/>
      <c r="AB18" s="4776"/>
      <c r="AC18" s="4776"/>
      <c r="AD18" s="4776"/>
      <c r="AE18" s="4776"/>
      <c r="AF18" s="4776"/>
      <c r="AG18" s="4776"/>
      <c r="AH18" s="4776"/>
      <c r="AI18" s="4777"/>
      <c r="AJ18" s="2609"/>
      <c r="AK18" s="2609"/>
      <c r="AL18" s="2609"/>
    </row>
    <row r="19" spans="1:38" s="2610" customFormat="1" ht="15.75" customHeight="1">
      <c r="A19" s="4796"/>
      <c r="B19" s="4799"/>
      <c r="C19" s="4691" t="str">
        <f ca="1">IF(様式5号シート="様式5基",IF(INDIRECT(様式5号シート&amp;"!$D$"&amp;機構処理!E42+12)="","",INDIRECT(様式5号シート&amp;"!$D$"&amp;機構処理!E42+12)),"")</f>
        <v/>
      </c>
      <c r="D19" s="4692"/>
      <c r="E19" s="4692"/>
      <c r="F19" s="4692"/>
      <c r="G19" s="4693"/>
      <c r="H19" s="2620"/>
      <c r="I19" s="2621"/>
      <c r="J19" s="2622"/>
      <c r="K19" s="2620"/>
      <c r="L19" s="2621"/>
      <c r="M19" s="2622"/>
      <c r="N19" s="1031" t="s">
        <v>961</v>
      </c>
      <c r="O19" s="4783"/>
      <c r="P19" s="4783"/>
      <c r="Q19" s="4783"/>
      <c r="R19" s="4783"/>
      <c r="S19" s="4783"/>
      <c r="T19" s="4783"/>
      <c r="U19" s="4783"/>
      <c r="V19" s="4783"/>
      <c r="W19" s="4783"/>
      <c r="X19" s="4783"/>
      <c r="Y19" s="4783"/>
      <c r="Z19" s="4783"/>
      <c r="AA19" s="4783"/>
      <c r="AB19" s="4783"/>
      <c r="AC19" s="4783"/>
      <c r="AD19" s="4783"/>
      <c r="AE19" s="4783"/>
      <c r="AF19" s="4783"/>
      <c r="AG19" s="4783"/>
      <c r="AH19" s="4783"/>
      <c r="AI19" s="4784"/>
      <c r="AJ19" s="2609">
        <v>13</v>
      </c>
      <c r="AK19" s="2609"/>
      <c r="AL19" s="2609"/>
    </row>
    <row r="20" spans="1:38" s="2610" customFormat="1" ht="15.75" customHeight="1">
      <c r="A20" s="4796"/>
      <c r="B20" s="4799"/>
      <c r="C20" s="4694"/>
      <c r="D20" s="4695"/>
      <c r="E20" s="4695"/>
      <c r="F20" s="4695"/>
      <c r="G20" s="4696"/>
      <c r="H20" s="2623"/>
      <c r="I20" s="2624"/>
      <c r="J20" s="2625"/>
      <c r="K20" s="2623"/>
      <c r="L20" s="2624"/>
      <c r="M20" s="2625"/>
      <c r="N20" s="1032" t="s">
        <v>537</v>
      </c>
      <c r="O20" s="4778"/>
      <c r="P20" s="4778"/>
      <c r="Q20" s="4778"/>
      <c r="R20" s="4778"/>
      <c r="S20" s="4778"/>
      <c r="T20" s="4778"/>
      <c r="U20" s="4778"/>
      <c r="V20" s="4778"/>
      <c r="W20" s="4778"/>
      <c r="X20" s="4778"/>
      <c r="Y20" s="4778"/>
      <c r="Z20" s="4778"/>
      <c r="AA20" s="4778"/>
      <c r="AB20" s="4778"/>
      <c r="AC20" s="4778"/>
      <c r="AD20" s="4778"/>
      <c r="AE20" s="4778"/>
      <c r="AF20" s="4778"/>
      <c r="AG20" s="4778"/>
      <c r="AH20" s="4778"/>
      <c r="AI20" s="4779"/>
      <c r="AJ20" s="2609"/>
      <c r="AK20" s="2609"/>
      <c r="AL20" s="2609"/>
    </row>
    <row r="21" spans="1:38" s="2610" customFormat="1" ht="15.75" customHeight="1">
      <c r="A21" s="4796"/>
      <c r="B21" s="4799"/>
      <c r="C21" s="4694"/>
      <c r="D21" s="4695"/>
      <c r="E21" s="4695"/>
      <c r="F21" s="4695"/>
      <c r="G21" s="4696"/>
      <c r="H21" s="2623"/>
      <c r="I21" s="2624"/>
      <c r="J21" s="2625"/>
      <c r="K21" s="2623"/>
      <c r="L21" s="2624"/>
      <c r="M21" s="2625"/>
      <c r="N21" s="1032" t="s">
        <v>1340</v>
      </c>
      <c r="O21" s="4778"/>
      <c r="P21" s="4778"/>
      <c r="Q21" s="4778"/>
      <c r="R21" s="4778"/>
      <c r="S21" s="4778"/>
      <c r="T21" s="4778"/>
      <c r="U21" s="4778"/>
      <c r="V21" s="4778"/>
      <c r="W21" s="4778"/>
      <c r="X21" s="4778"/>
      <c r="Y21" s="4778"/>
      <c r="Z21" s="4778"/>
      <c r="AA21" s="4778"/>
      <c r="AB21" s="4778"/>
      <c r="AC21" s="4778"/>
      <c r="AD21" s="4778"/>
      <c r="AE21" s="4778"/>
      <c r="AF21" s="4778"/>
      <c r="AG21" s="4778"/>
      <c r="AH21" s="4778"/>
      <c r="AI21" s="4779"/>
      <c r="AJ21" s="2609"/>
      <c r="AK21" s="2609"/>
      <c r="AL21" s="2609"/>
    </row>
    <row r="22" spans="1:38" s="2610" customFormat="1" ht="15.75" customHeight="1">
      <c r="A22" s="4796"/>
      <c r="B22" s="4799"/>
      <c r="C22" s="4694"/>
      <c r="D22" s="4695"/>
      <c r="E22" s="4695"/>
      <c r="F22" s="4695"/>
      <c r="G22" s="4696"/>
      <c r="H22" s="2626"/>
      <c r="I22" s="2627"/>
      <c r="J22" s="2628"/>
      <c r="K22" s="2626"/>
      <c r="L22" s="2627"/>
      <c r="M22" s="2628"/>
      <c r="N22" s="1033" t="s">
        <v>1341</v>
      </c>
      <c r="O22" s="4776"/>
      <c r="P22" s="4776"/>
      <c r="Q22" s="4776"/>
      <c r="R22" s="4776"/>
      <c r="S22" s="4776"/>
      <c r="T22" s="4776"/>
      <c r="U22" s="4776"/>
      <c r="V22" s="4776"/>
      <c r="W22" s="4776"/>
      <c r="X22" s="4776"/>
      <c r="Y22" s="4776"/>
      <c r="Z22" s="4776"/>
      <c r="AA22" s="4776"/>
      <c r="AB22" s="4776"/>
      <c r="AC22" s="4776"/>
      <c r="AD22" s="4776"/>
      <c r="AE22" s="4776"/>
      <c r="AF22" s="4776"/>
      <c r="AG22" s="4776"/>
      <c r="AH22" s="4776"/>
      <c r="AI22" s="4777"/>
      <c r="AJ22" s="2609"/>
      <c r="AK22" s="2609"/>
      <c r="AL22" s="2609"/>
    </row>
    <row r="23" spans="1:38" s="2610" customFormat="1" ht="15.75" customHeight="1">
      <c r="A23" s="4796"/>
      <c r="B23" s="4799"/>
      <c r="C23" s="4691" t="str">
        <f ca="1">IF(様式5号シート="様式5基",IF(INDIRECT(様式5号シート&amp;"!$D$"&amp;機構処理!E42+13)="","",INDIRECT(様式5号シート&amp;"!$D$"&amp;機構処理!E42+13)),"")</f>
        <v/>
      </c>
      <c r="D23" s="4692"/>
      <c r="E23" s="4692"/>
      <c r="F23" s="4692"/>
      <c r="G23" s="4693"/>
      <c r="H23" s="2620"/>
      <c r="I23" s="2621"/>
      <c r="J23" s="2622"/>
      <c r="K23" s="2620"/>
      <c r="L23" s="2621"/>
      <c r="M23" s="2622"/>
      <c r="N23" s="1031" t="s">
        <v>961</v>
      </c>
      <c r="O23" s="4783"/>
      <c r="P23" s="4783"/>
      <c r="Q23" s="4783"/>
      <c r="R23" s="4783"/>
      <c r="S23" s="4783"/>
      <c r="T23" s="4783"/>
      <c r="U23" s="4783"/>
      <c r="V23" s="4783"/>
      <c r="W23" s="4783"/>
      <c r="X23" s="4783"/>
      <c r="Y23" s="4783"/>
      <c r="Z23" s="4783"/>
      <c r="AA23" s="4783"/>
      <c r="AB23" s="4783"/>
      <c r="AC23" s="4783"/>
      <c r="AD23" s="4783"/>
      <c r="AE23" s="4783"/>
      <c r="AF23" s="4783"/>
      <c r="AG23" s="4783"/>
      <c r="AH23" s="4783"/>
      <c r="AI23" s="4784"/>
      <c r="AJ23" s="2609">
        <v>14</v>
      </c>
      <c r="AK23" s="2609"/>
      <c r="AL23" s="2609"/>
    </row>
    <row r="24" spans="1:38" s="2610" customFormat="1" ht="15.75" customHeight="1">
      <c r="A24" s="4796"/>
      <c r="B24" s="4799"/>
      <c r="C24" s="4694"/>
      <c r="D24" s="4695"/>
      <c r="E24" s="4695"/>
      <c r="F24" s="4695"/>
      <c r="G24" s="4696"/>
      <c r="H24" s="2623"/>
      <c r="I24" s="2624"/>
      <c r="J24" s="2625"/>
      <c r="K24" s="2623"/>
      <c r="L24" s="2624"/>
      <c r="M24" s="2625"/>
      <c r="N24" s="1032" t="s">
        <v>537</v>
      </c>
      <c r="O24" s="4778"/>
      <c r="P24" s="4778"/>
      <c r="Q24" s="4778"/>
      <c r="R24" s="4778"/>
      <c r="S24" s="4778"/>
      <c r="T24" s="4778"/>
      <c r="U24" s="4778"/>
      <c r="V24" s="4778"/>
      <c r="W24" s="4778"/>
      <c r="X24" s="4778"/>
      <c r="Y24" s="4778"/>
      <c r="Z24" s="4778"/>
      <c r="AA24" s="4778"/>
      <c r="AB24" s="4778"/>
      <c r="AC24" s="4778"/>
      <c r="AD24" s="4778"/>
      <c r="AE24" s="4778"/>
      <c r="AF24" s="4778"/>
      <c r="AG24" s="4778"/>
      <c r="AH24" s="4778"/>
      <c r="AI24" s="4779"/>
      <c r="AJ24" s="2609"/>
      <c r="AK24" s="2609"/>
      <c r="AL24" s="2609"/>
    </row>
    <row r="25" spans="1:38" s="2610" customFormat="1" ht="15.75" customHeight="1">
      <c r="A25" s="4796"/>
      <c r="B25" s="4799"/>
      <c r="C25" s="4694"/>
      <c r="D25" s="4695"/>
      <c r="E25" s="4695"/>
      <c r="F25" s="4695"/>
      <c r="G25" s="4696"/>
      <c r="H25" s="2623"/>
      <c r="I25" s="2624"/>
      <c r="J25" s="2625"/>
      <c r="K25" s="2623"/>
      <c r="L25" s="2624"/>
      <c r="M25" s="2625"/>
      <c r="N25" s="1032" t="s">
        <v>1340</v>
      </c>
      <c r="O25" s="4778"/>
      <c r="P25" s="4778"/>
      <c r="Q25" s="4778"/>
      <c r="R25" s="4778"/>
      <c r="S25" s="4778"/>
      <c r="T25" s="4778"/>
      <c r="U25" s="4778"/>
      <c r="V25" s="4778"/>
      <c r="W25" s="4778"/>
      <c r="X25" s="4778"/>
      <c r="Y25" s="4778"/>
      <c r="Z25" s="4778"/>
      <c r="AA25" s="4778"/>
      <c r="AB25" s="4778"/>
      <c r="AC25" s="4778"/>
      <c r="AD25" s="4778"/>
      <c r="AE25" s="4778"/>
      <c r="AF25" s="4778"/>
      <c r="AG25" s="4778"/>
      <c r="AH25" s="4778"/>
      <c r="AI25" s="4779"/>
      <c r="AJ25" s="2609"/>
      <c r="AK25" s="2609"/>
      <c r="AL25" s="2609"/>
    </row>
    <row r="26" spans="1:38" s="2610" customFormat="1" ht="15.75" customHeight="1">
      <c r="A26" s="4796"/>
      <c r="B26" s="4799"/>
      <c r="C26" s="4694"/>
      <c r="D26" s="4695"/>
      <c r="E26" s="4695"/>
      <c r="F26" s="4695"/>
      <c r="G26" s="4696"/>
      <c r="H26" s="2626"/>
      <c r="I26" s="2627"/>
      <c r="J26" s="2628"/>
      <c r="K26" s="2626"/>
      <c r="L26" s="2627"/>
      <c r="M26" s="2628"/>
      <c r="N26" s="1033" t="s">
        <v>1341</v>
      </c>
      <c r="O26" s="4776"/>
      <c r="P26" s="4776"/>
      <c r="Q26" s="4776"/>
      <c r="R26" s="4776"/>
      <c r="S26" s="4776"/>
      <c r="T26" s="4776"/>
      <c r="U26" s="4776"/>
      <c r="V26" s="4776"/>
      <c r="W26" s="4776"/>
      <c r="X26" s="4776"/>
      <c r="Y26" s="4776"/>
      <c r="Z26" s="4776"/>
      <c r="AA26" s="4776"/>
      <c r="AB26" s="4776"/>
      <c r="AC26" s="4776"/>
      <c r="AD26" s="4776"/>
      <c r="AE26" s="4776"/>
      <c r="AF26" s="4776"/>
      <c r="AG26" s="4776"/>
      <c r="AH26" s="4776"/>
      <c r="AI26" s="4777"/>
      <c r="AJ26" s="2609"/>
      <c r="AK26" s="2609"/>
      <c r="AL26" s="2609"/>
    </row>
    <row r="27" spans="1:38" s="2610" customFormat="1" ht="15.75" customHeight="1">
      <c r="A27" s="4796"/>
      <c r="B27" s="4799"/>
      <c r="C27" s="4691" t="str">
        <f ca="1">IF(様式5号シート="様式5基",IF(INDIRECT(様式5号シート&amp;"!$D$"&amp;機構処理!E42+14)="","",INDIRECT(様式5号シート&amp;"!$D$"&amp;機構処理!E42+14)),"")</f>
        <v/>
      </c>
      <c r="D27" s="4692"/>
      <c r="E27" s="4692"/>
      <c r="F27" s="4692"/>
      <c r="G27" s="4693"/>
      <c r="H27" s="2620"/>
      <c r="I27" s="2621"/>
      <c r="J27" s="2622"/>
      <c r="K27" s="2620"/>
      <c r="L27" s="2621"/>
      <c r="M27" s="2622"/>
      <c r="N27" s="1031" t="s">
        <v>961</v>
      </c>
      <c r="O27" s="4783"/>
      <c r="P27" s="4783"/>
      <c r="Q27" s="4783"/>
      <c r="R27" s="4783"/>
      <c r="S27" s="4783"/>
      <c r="T27" s="4783"/>
      <c r="U27" s="4783"/>
      <c r="V27" s="4783"/>
      <c r="W27" s="4783"/>
      <c r="X27" s="4783"/>
      <c r="Y27" s="4783"/>
      <c r="Z27" s="4783"/>
      <c r="AA27" s="4783"/>
      <c r="AB27" s="4783"/>
      <c r="AC27" s="4783"/>
      <c r="AD27" s="4783"/>
      <c r="AE27" s="4783"/>
      <c r="AF27" s="4783"/>
      <c r="AG27" s="4783"/>
      <c r="AH27" s="4783"/>
      <c r="AI27" s="4784"/>
      <c r="AJ27" s="2613">
        <v>15</v>
      </c>
      <c r="AK27" s="2609"/>
      <c r="AL27" s="2609"/>
    </row>
    <row r="28" spans="1:38" s="2610" customFormat="1" ht="15.75" customHeight="1">
      <c r="A28" s="4796"/>
      <c r="B28" s="4799"/>
      <c r="C28" s="4694"/>
      <c r="D28" s="4695"/>
      <c r="E28" s="4695"/>
      <c r="F28" s="4695"/>
      <c r="G28" s="4696"/>
      <c r="H28" s="2623"/>
      <c r="I28" s="2624"/>
      <c r="J28" s="2625"/>
      <c r="K28" s="2623"/>
      <c r="L28" s="2624"/>
      <c r="M28" s="2625"/>
      <c r="N28" s="1032" t="s">
        <v>537</v>
      </c>
      <c r="O28" s="4778"/>
      <c r="P28" s="4778"/>
      <c r="Q28" s="4778"/>
      <c r="R28" s="4778"/>
      <c r="S28" s="4778"/>
      <c r="T28" s="4778"/>
      <c r="U28" s="4778"/>
      <c r="V28" s="4778"/>
      <c r="W28" s="4778"/>
      <c r="X28" s="4778"/>
      <c r="Y28" s="4778"/>
      <c r="Z28" s="4778"/>
      <c r="AA28" s="4778"/>
      <c r="AB28" s="4778"/>
      <c r="AC28" s="4778"/>
      <c r="AD28" s="4778"/>
      <c r="AE28" s="4778"/>
      <c r="AF28" s="4778"/>
      <c r="AG28" s="4778"/>
      <c r="AH28" s="4778"/>
      <c r="AI28" s="4779"/>
      <c r="AJ28" s="2609"/>
      <c r="AK28" s="2609"/>
      <c r="AL28" s="2609"/>
    </row>
    <row r="29" spans="1:38" s="2610" customFormat="1" ht="15.75" customHeight="1">
      <c r="A29" s="4796"/>
      <c r="B29" s="4799"/>
      <c r="C29" s="4694"/>
      <c r="D29" s="4695"/>
      <c r="E29" s="4695"/>
      <c r="F29" s="4695"/>
      <c r="G29" s="4696"/>
      <c r="H29" s="2623"/>
      <c r="I29" s="2624"/>
      <c r="J29" s="2625"/>
      <c r="K29" s="2623"/>
      <c r="L29" s="2624"/>
      <c r="M29" s="2625"/>
      <c r="N29" s="1032" t="s">
        <v>1340</v>
      </c>
      <c r="O29" s="4778"/>
      <c r="P29" s="4778"/>
      <c r="Q29" s="4778"/>
      <c r="R29" s="4778"/>
      <c r="S29" s="4778"/>
      <c r="T29" s="4778"/>
      <c r="U29" s="4778"/>
      <c r="V29" s="4778"/>
      <c r="W29" s="4778"/>
      <c r="X29" s="4778"/>
      <c r="Y29" s="4778"/>
      <c r="Z29" s="4778"/>
      <c r="AA29" s="4778"/>
      <c r="AB29" s="4778"/>
      <c r="AC29" s="4778"/>
      <c r="AD29" s="4778"/>
      <c r="AE29" s="4778"/>
      <c r="AF29" s="4778"/>
      <c r="AG29" s="4778"/>
      <c r="AH29" s="4778"/>
      <c r="AI29" s="4779"/>
      <c r="AJ29" s="2609"/>
      <c r="AK29" s="2609"/>
      <c r="AL29" s="2609"/>
    </row>
    <row r="30" spans="1:38" s="2610" customFormat="1" ht="15.75" customHeight="1">
      <c r="A30" s="4796"/>
      <c r="B30" s="4799"/>
      <c r="C30" s="4694"/>
      <c r="D30" s="4695"/>
      <c r="E30" s="4695"/>
      <c r="F30" s="4695"/>
      <c r="G30" s="4696"/>
      <c r="H30" s="2626"/>
      <c r="I30" s="2627"/>
      <c r="J30" s="2628"/>
      <c r="K30" s="2626"/>
      <c r="L30" s="2627"/>
      <c r="M30" s="2628"/>
      <c r="N30" s="1033" t="s">
        <v>1341</v>
      </c>
      <c r="O30" s="4776"/>
      <c r="P30" s="4776"/>
      <c r="Q30" s="4776"/>
      <c r="R30" s="4776"/>
      <c r="S30" s="4776"/>
      <c r="T30" s="4776"/>
      <c r="U30" s="4776"/>
      <c r="V30" s="4776"/>
      <c r="W30" s="4776"/>
      <c r="X30" s="4776"/>
      <c r="Y30" s="4776"/>
      <c r="Z30" s="4776"/>
      <c r="AA30" s="4776"/>
      <c r="AB30" s="4776"/>
      <c r="AC30" s="4776"/>
      <c r="AD30" s="4776"/>
      <c r="AE30" s="4776"/>
      <c r="AF30" s="4776"/>
      <c r="AG30" s="4776"/>
      <c r="AH30" s="4776"/>
      <c r="AI30" s="4777"/>
      <c r="AJ30" s="2609"/>
      <c r="AK30" s="2609"/>
      <c r="AL30" s="2609"/>
    </row>
    <row r="31" spans="1:38" s="2610" customFormat="1" ht="15.75" hidden="1" customHeight="1">
      <c r="A31" s="4796"/>
      <c r="B31" s="4799"/>
      <c r="C31" s="4691" t="str">
        <f ca="1">IF(様式5号シート="様式5基",IF(INDIRECT(様式5号シート&amp;"!$D$"&amp;機構処理!E42+15)="","",INDIRECT(様式5号シート&amp;"!$D$"&amp;機構処理!E42+15)),"")</f>
        <v/>
      </c>
      <c r="D31" s="4692"/>
      <c r="E31" s="4692"/>
      <c r="F31" s="4692"/>
      <c r="G31" s="4693"/>
      <c r="H31" s="2620"/>
      <c r="I31" s="2621"/>
      <c r="J31" s="2622"/>
      <c r="K31" s="2620"/>
      <c r="L31" s="2621"/>
      <c r="M31" s="2622"/>
      <c r="N31" s="1031" t="s">
        <v>961</v>
      </c>
      <c r="O31" s="4783"/>
      <c r="P31" s="4783"/>
      <c r="Q31" s="4783"/>
      <c r="R31" s="4783"/>
      <c r="S31" s="4783"/>
      <c r="T31" s="4783"/>
      <c r="U31" s="4783"/>
      <c r="V31" s="4783"/>
      <c r="W31" s="4783"/>
      <c r="X31" s="4783"/>
      <c r="Y31" s="4783"/>
      <c r="Z31" s="4783"/>
      <c r="AA31" s="4783"/>
      <c r="AB31" s="4783"/>
      <c r="AC31" s="4783"/>
      <c r="AD31" s="4783"/>
      <c r="AE31" s="4783"/>
      <c r="AF31" s="4783"/>
      <c r="AG31" s="4783"/>
      <c r="AH31" s="4783"/>
      <c r="AI31" s="4784"/>
      <c r="AJ31" s="2609">
        <v>16</v>
      </c>
      <c r="AK31" s="2609"/>
      <c r="AL31" s="2609"/>
    </row>
    <row r="32" spans="1:38" s="2610" customFormat="1" ht="15.75" hidden="1" customHeight="1">
      <c r="A32" s="4796"/>
      <c r="B32" s="4799"/>
      <c r="C32" s="4694"/>
      <c r="D32" s="4695"/>
      <c r="E32" s="4695"/>
      <c r="F32" s="4695"/>
      <c r="G32" s="4696"/>
      <c r="H32" s="2623"/>
      <c r="I32" s="2624"/>
      <c r="J32" s="2625"/>
      <c r="K32" s="2623"/>
      <c r="L32" s="2624"/>
      <c r="M32" s="2625"/>
      <c r="N32" s="1032" t="s">
        <v>537</v>
      </c>
      <c r="O32" s="4778"/>
      <c r="P32" s="4778"/>
      <c r="Q32" s="4778"/>
      <c r="R32" s="4778"/>
      <c r="S32" s="4778"/>
      <c r="T32" s="4778"/>
      <c r="U32" s="4778"/>
      <c r="V32" s="4778"/>
      <c r="W32" s="4778"/>
      <c r="X32" s="4778"/>
      <c r="Y32" s="4778"/>
      <c r="Z32" s="4778"/>
      <c r="AA32" s="4778"/>
      <c r="AB32" s="4778"/>
      <c r="AC32" s="4778"/>
      <c r="AD32" s="4778"/>
      <c r="AE32" s="4778"/>
      <c r="AF32" s="4778"/>
      <c r="AG32" s="4778"/>
      <c r="AH32" s="4778"/>
      <c r="AI32" s="4779"/>
      <c r="AJ32" s="2609"/>
      <c r="AK32" s="2609"/>
      <c r="AL32" s="2609"/>
    </row>
    <row r="33" spans="1:38" s="2610" customFormat="1" ht="15.75" hidden="1" customHeight="1">
      <c r="A33" s="4796"/>
      <c r="B33" s="4799"/>
      <c r="C33" s="4694"/>
      <c r="D33" s="4695"/>
      <c r="E33" s="4695"/>
      <c r="F33" s="4695"/>
      <c r="G33" s="4696"/>
      <c r="H33" s="2623"/>
      <c r="I33" s="2624"/>
      <c r="J33" s="2625"/>
      <c r="K33" s="2623"/>
      <c r="L33" s="2624"/>
      <c r="M33" s="2625"/>
      <c r="N33" s="1032" t="s">
        <v>1340</v>
      </c>
      <c r="O33" s="4778"/>
      <c r="P33" s="4778"/>
      <c r="Q33" s="4778"/>
      <c r="R33" s="4778"/>
      <c r="S33" s="4778"/>
      <c r="T33" s="4778"/>
      <c r="U33" s="4778"/>
      <c r="V33" s="4778"/>
      <c r="W33" s="4778"/>
      <c r="X33" s="4778"/>
      <c r="Y33" s="4778"/>
      <c r="Z33" s="4778"/>
      <c r="AA33" s="4778"/>
      <c r="AB33" s="4778"/>
      <c r="AC33" s="4778"/>
      <c r="AD33" s="4778"/>
      <c r="AE33" s="4778"/>
      <c r="AF33" s="4778"/>
      <c r="AG33" s="4778"/>
      <c r="AH33" s="4778"/>
      <c r="AI33" s="4779"/>
      <c r="AJ33" s="2609"/>
      <c r="AK33" s="2609"/>
      <c r="AL33" s="2609"/>
    </row>
    <row r="34" spans="1:38" s="2610" customFormat="1" ht="15.75" hidden="1" customHeight="1">
      <c r="A34" s="4796"/>
      <c r="B34" s="4799"/>
      <c r="C34" s="4697"/>
      <c r="D34" s="4650"/>
      <c r="E34" s="4650"/>
      <c r="F34" s="4650"/>
      <c r="G34" s="4651"/>
      <c r="H34" s="2626"/>
      <c r="I34" s="2627"/>
      <c r="J34" s="2628"/>
      <c r="K34" s="2626"/>
      <c r="L34" s="2627"/>
      <c r="M34" s="2628"/>
      <c r="N34" s="1033" t="s">
        <v>1341</v>
      </c>
      <c r="O34" s="4776"/>
      <c r="P34" s="4776"/>
      <c r="Q34" s="4776"/>
      <c r="R34" s="4776"/>
      <c r="S34" s="4776"/>
      <c r="T34" s="4776"/>
      <c r="U34" s="4776"/>
      <c r="V34" s="4776"/>
      <c r="W34" s="4776"/>
      <c r="X34" s="4776"/>
      <c r="Y34" s="4776"/>
      <c r="Z34" s="4776"/>
      <c r="AA34" s="4776"/>
      <c r="AB34" s="4776"/>
      <c r="AC34" s="4776"/>
      <c r="AD34" s="4776"/>
      <c r="AE34" s="4776"/>
      <c r="AF34" s="4776"/>
      <c r="AG34" s="4776"/>
      <c r="AH34" s="4776"/>
      <c r="AI34" s="4777"/>
      <c r="AJ34" s="2609"/>
      <c r="AK34" s="2609"/>
      <c r="AL34" s="2609"/>
    </row>
    <row r="35" spans="1:38" s="2610" customFormat="1" ht="15.75" customHeight="1">
      <c r="A35" s="4796"/>
      <c r="B35" s="4799"/>
      <c r="C35" s="4691" t="str">
        <f ca="1">IF(様式5号シート="様式5基",IF(INDIRECT(様式5号シート&amp;"!$D$"&amp;機構処理!E42+16)="","",INDIRECT(様式5号シート&amp;"!$D$"&amp;機構処理!E42+16)),"")</f>
        <v/>
      </c>
      <c r="D35" s="4692"/>
      <c r="E35" s="4692"/>
      <c r="F35" s="4692"/>
      <c r="G35" s="4693"/>
      <c r="H35" s="2620"/>
      <c r="I35" s="2621"/>
      <c r="J35" s="2622"/>
      <c r="K35" s="2620"/>
      <c r="L35" s="2621"/>
      <c r="M35" s="2622"/>
      <c r="N35" s="1031" t="s">
        <v>961</v>
      </c>
      <c r="O35" s="4783"/>
      <c r="P35" s="4783"/>
      <c r="Q35" s="4783"/>
      <c r="R35" s="4783"/>
      <c r="S35" s="4783"/>
      <c r="T35" s="4783"/>
      <c r="U35" s="4783"/>
      <c r="V35" s="4783"/>
      <c r="W35" s="4783"/>
      <c r="X35" s="4783"/>
      <c r="Y35" s="4783"/>
      <c r="Z35" s="4783"/>
      <c r="AA35" s="4783"/>
      <c r="AB35" s="4783"/>
      <c r="AC35" s="4783"/>
      <c r="AD35" s="4783"/>
      <c r="AE35" s="4783"/>
      <c r="AF35" s="4783"/>
      <c r="AG35" s="4783"/>
      <c r="AH35" s="4783"/>
      <c r="AI35" s="4784"/>
      <c r="AJ35" s="2613">
        <v>17</v>
      </c>
      <c r="AK35" s="2614" t="s">
        <v>1344</v>
      </c>
      <c r="AL35" s="2609"/>
    </row>
    <row r="36" spans="1:38" s="2610" customFormat="1" ht="15.75" customHeight="1">
      <c r="A36" s="4796"/>
      <c r="B36" s="4799"/>
      <c r="C36" s="4694"/>
      <c r="D36" s="4695"/>
      <c r="E36" s="4695"/>
      <c r="F36" s="4695"/>
      <c r="G36" s="4696"/>
      <c r="H36" s="2623"/>
      <c r="I36" s="2624"/>
      <c r="J36" s="2625"/>
      <c r="K36" s="2623"/>
      <c r="L36" s="2624"/>
      <c r="M36" s="2625"/>
      <c r="N36" s="1032" t="s">
        <v>537</v>
      </c>
      <c r="O36" s="4778"/>
      <c r="P36" s="4778"/>
      <c r="Q36" s="4778"/>
      <c r="R36" s="4778"/>
      <c r="S36" s="4778"/>
      <c r="T36" s="4778"/>
      <c r="U36" s="4778"/>
      <c r="V36" s="4778"/>
      <c r="W36" s="4778"/>
      <c r="X36" s="4778"/>
      <c r="Y36" s="4778"/>
      <c r="Z36" s="4778"/>
      <c r="AA36" s="4778"/>
      <c r="AB36" s="4778"/>
      <c r="AC36" s="4778"/>
      <c r="AD36" s="4778"/>
      <c r="AE36" s="4778"/>
      <c r="AF36" s="4778"/>
      <c r="AG36" s="4778"/>
      <c r="AH36" s="4778"/>
      <c r="AI36" s="4779"/>
      <c r="AJ36" s="2609"/>
      <c r="AK36" s="2629" t="s">
        <v>1343</v>
      </c>
      <c r="AL36" s="2609"/>
    </row>
    <row r="37" spans="1:38" s="2610" customFormat="1" ht="15.75" customHeight="1">
      <c r="A37" s="4796"/>
      <c r="B37" s="4799"/>
      <c r="C37" s="4694"/>
      <c r="D37" s="4695"/>
      <c r="E37" s="4695"/>
      <c r="F37" s="4695"/>
      <c r="G37" s="4696"/>
      <c r="H37" s="2623"/>
      <c r="I37" s="2624"/>
      <c r="J37" s="2625"/>
      <c r="K37" s="2623"/>
      <c r="L37" s="2624"/>
      <c r="M37" s="2625"/>
      <c r="N37" s="1032" t="s">
        <v>1340</v>
      </c>
      <c r="O37" s="4778"/>
      <c r="P37" s="4778"/>
      <c r="Q37" s="4778"/>
      <c r="R37" s="4778"/>
      <c r="S37" s="4778"/>
      <c r="T37" s="4778"/>
      <c r="U37" s="4778"/>
      <c r="V37" s="4778"/>
      <c r="W37" s="4778"/>
      <c r="X37" s="4778"/>
      <c r="Y37" s="4778"/>
      <c r="Z37" s="4778"/>
      <c r="AA37" s="4778"/>
      <c r="AB37" s="4778"/>
      <c r="AC37" s="4778"/>
      <c r="AD37" s="4778"/>
      <c r="AE37" s="4778"/>
      <c r="AF37" s="4778"/>
      <c r="AG37" s="4778"/>
      <c r="AH37" s="4778"/>
      <c r="AI37" s="4779"/>
      <c r="AJ37" s="2609"/>
      <c r="AK37" s="2609"/>
      <c r="AL37" s="2609"/>
    </row>
    <row r="38" spans="1:38" s="2610" customFormat="1" ht="15.75" customHeight="1">
      <c r="A38" s="4796"/>
      <c r="B38" s="4799"/>
      <c r="C38" s="4694"/>
      <c r="D38" s="4695"/>
      <c r="E38" s="4695"/>
      <c r="F38" s="4695"/>
      <c r="G38" s="4696"/>
      <c r="H38" s="2626"/>
      <c r="I38" s="2627"/>
      <c r="J38" s="2628"/>
      <c r="K38" s="2626"/>
      <c r="L38" s="2627"/>
      <c r="M38" s="2628"/>
      <c r="N38" s="1033" t="s">
        <v>1341</v>
      </c>
      <c r="O38" s="4776"/>
      <c r="P38" s="4776"/>
      <c r="Q38" s="4776"/>
      <c r="R38" s="4776"/>
      <c r="S38" s="4776"/>
      <c r="T38" s="4776"/>
      <c r="U38" s="4776"/>
      <c r="V38" s="4776"/>
      <c r="W38" s="4776"/>
      <c r="X38" s="4776"/>
      <c r="Y38" s="4776"/>
      <c r="Z38" s="4776"/>
      <c r="AA38" s="4776"/>
      <c r="AB38" s="4776"/>
      <c r="AC38" s="4776"/>
      <c r="AD38" s="4776"/>
      <c r="AE38" s="4776"/>
      <c r="AF38" s="4776"/>
      <c r="AG38" s="4776"/>
      <c r="AH38" s="4776"/>
      <c r="AI38" s="4777"/>
      <c r="AJ38" s="2609"/>
      <c r="AK38" s="2609"/>
      <c r="AL38" s="2609"/>
    </row>
    <row r="39" spans="1:38" s="2610" customFormat="1" ht="15.75" customHeight="1">
      <c r="A39" s="4796"/>
      <c r="B39" s="4798" t="s">
        <v>959</v>
      </c>
      <c r="C39" s="4691" t="str">
        <f ca="1">IF(様式5号シート="様式5基",IF(INDIRECT(様式5号シート&amp;"!$D$"&amp;機構処理!E42+17)="","",INDIRECT(様式5号シート&amp;"!$D$"&amp;機構処理!E42+17)),"")</f>
        <v/>
      </c>
      <c r="D39" s="4692"/>
      <c r="E39" s="4692"/>
      <c r="F39" s="4692"/>
      <c r="G39" s="4693"/>
      <c r="H39" s="2620"/>
      <c r="I39" s="2621"/>
      <c r="J39" s="2622"/>
      <c r="K39" s="2620"/>
      <c r="L39" s="2621"/>
      <c r="M39" s="2622"/>
      <c r="N39" s="1031" t="s">
        <v>961</v>
      </c>
      <c r="O39" s="4783"/>
      <c r="P39" s="4783"/>
      <c r="Q39" s="4783"/>
      <c r="R39" s="4783"/>
      <c r="S39" s="4783"/>
      <c r="T39" s="4783"/>
      <c r="U39" s="4783"/>
      <c r="V39" s="4783"/>
      <c r="W39" s="4783"/>
      <c r="X39" s="4783"/>
      <c r="Y39" s="4783"/>
      <c r="Z39" s="4783"/>
      <c r="AA39" s="4783"/>
      <c r="AB39" s="4783"/>
      <c r="AC39" s="4783"/>
      <c r="AD39" s="4783"/>
      <c r="AE39" s="4783"/>
      <c r="AF39" s="4783"/>
      <c r="AG39" s="4783"/>
      <c r="AH39" s="4783"/>
      <c r="AI39" s="4784"/>
      <c r="AJ39" s="2609">
        <v>18</v>
      </c>
      <c r="AK39" s="2609"/>
      <c r="AL39" s="2609"/>
    </row>
    <row r="40" spans="1:38" s="2610" customFormat="1" ht="15.75" customHeight="1">
      <c r="A40" s="4796"/>
      <c r="B40" s="4799"/>
      <c r="C40" s="4694"/>
      <c r="D40" s="4695"/>
      <c r="E40" s="4695"/>
      <c r="F40" s="4695"/>
      <c r="G40" s="4696"/>
      <c r="H40" s="2623"/>
      <c r="I40" s="2624"/>
      <c r="J40" s="2625"/>
      <c r="K40" s="2623"/>
      <c r="L40" s="2624"/>
      <c r="M40" s="2625"/>
      <c r="N40" s="1032" t="s">
        <v>537</v>
      </c>
      <c r="O40" s="4778"/>
      <c r="P40" s="4778"/>
      <c r="Q40" s="4778"/>
      <c r="R40" s="4778"/>
      <c r="S40" s="4778"/>
      <c r="T40" s="4778"/>
      <c r="U40" s="4778"/>
      <c r="V40" s="4778"/>
      <c r="W40" s="4778"/>
      <c r="X40" s="4778"/>
      <c r="Y40" s="4778"/>
      <c r="Z40" s="4778"/>
      <c r="AA40" s="4778"/>
      <c r="AB40" s="4778"/>
      <c r="AC40" s="4778"/>
      <c r="AD40" s="4778"/>
      <c r="AE40" s="4778"/>
      <c r="AF40" s="4778"/>
      <c r="AG40" s="4778"/>
      <c r="AH40" s="4778"/>
      <c r="AI40" s="4779"/>
      <c r="AJ40" s="2609"/>
      <c r="AK40" s="2609"/>
      <c r="AL40" s="2609"/>
    </row>
    <row r="41" spans="1:38" s="2610" customFormat="1" ht="15.75" customHeight="1">
      <c r="A41" s="4796"/>
      <c r="B41" s="4799"/>
      <c r="C41" s="4694"/>
      <c r="D41" s="4695"/>
      <c r="E41" s="4695"/>
      <c r="F41" s="4695"/>
      <c r="G41" s="4696"/>
      <c r="H41" s="2623"/>
      <c r="I41" s="2624"/>
      <c r="J41" s="2625"/>
      <c r="K41" s="2623"/>
      <c r="L41" s="2624"/>
      <c r="M41" s="2625"/>
      <c r="N41" s="1032" t="s">
        <v>1340</v>
      </c>
      <c r="O41" s="4778"/>
      <c r="P41" s="4778"/>
      <c r="Q41" s="4778"/>
      <c r="R41" s="4778"/>
      <c r="S41" s="4778"/>
      <c r="T41" s="4778"/>
      <c r="U41" s="4778"/>
      <c r="V41" s="4778"/>
      <c r="W41" s="4778"/>
      <c r="X41" s="4778"/>
      <c r="Y41" s="4778"/>
      <c r="Z41" s="4778"/>
      <c r="AA41" s="4778"/>
      <c r="AB41" s="4778"/>
      <c r="AC41" s="4778"/>
      <c r="AD41" s="4778"/>
      <c r="AE41" s="4778"/>
      <c r="AF41" s="4778"/>
      <c r="AG41" s="4778"/>
      <c r="AH41" s="4778"/>
      <c r="AI41" s="4779"/>
      <c r="AJ41" s="2609"/>
      <c r="AK41" s="2609"/>
      <c r="AL41" s="2609"/>
    </row>
    <row r="42" spans="1:38" s="2610" customFormat="1" ht="15.75" customHeight="1">
      <c r="A42" s="4796"/>
      <c r="B42" s="4799"/>
      <c r="C42" s="4694"/>
      <c r="D42" s="4695"/>
      <c r="E42" s="4695"/>
      <c r="F42" s="4695"/>
      <c r="G42" s="4696"/>
      <c r="H42" s="2626"/>
      <c r="I42" s="2627"/>
      <c r="J42" s="2628"/>
      <c r="K42" s="2626"/>
      <c r="L42" s="2627"/>
      <c r="M42" s="2628"/>
      <c r="N42" s="1033" t="s">
        <v>1341</v>
      </c>
      <c r="O42" s="4776"/>
      <c r="P42" s="4776"/>
      <c r="Q42" s="4776"/>
      <c r="R42" s="4776"/>
      <c r="S42" s="4776"/>
      <c r="T42" s="4776"/>
      <c r="U42" s="4776"/>
      <c r="V42" s="4776"/>
      <c r="W42" s="4776"/>
      <c r="X42" s="4776"/>
      <c r="Y42" s="4776"/>
      <c r="Z42" s="4776"/>
      <c r="AA42" s="4776"/>
      <c r="AB42" s="4776"/>
      <c r="AC42" s="4776"/>
      <c r="AD42" s="4776"/>
      <c r="AE42" s="4776"/>
      <c r="AF42" s="4776"/>
      <c r="AG42" s="4776"/>
      <c r="AH42" s="4776"/>
      <c r="AI42" s="4777"/>
      <c r="AJ42" s="2609"/>
      <c r="AK42" s="2609"/>
      <c r="AL42" s="2609"/>
    </row>
    <row r="43" spans="1:38" s="2610" customFormat="1" ht="15.75" customHeight="1">
      <c r="A43" s="4796"/>
      <c r="B43" s="4799"/>
      <c r="C43" s="4691" t="str">
        <f ca="1">IF(様式5号シート="様式5基",IF(INDIRECT(様式5号シート&amp;"!$D$"&amp;機構処理!E42+18)="","",INDIRECT(様式5号シート&amp;"!$D$"&amp;機構処理!E42+18)),"")</f>
        <v/>
      </c>
      <c r="D43" s="4692"/>
      <c r="E43" s="4692"/>
      <c r="F43" s="4692"/>
      <c r="G43" s="4693"/>
      <c r="H43" s="2620"/>
      <c r="I43" s="2621"/>
      <c r="J43" s="2622"/>
      <c r="K43" s="2620"/>
      <c r="L43" s="2621"/>
      <c r="M43" s="2622"/>
      <c r="N43" s="1031" t="s">
        <v>961</v>
      </c>
      <c r="O43" s="4783"/>
      <c r="P43" s="4783"/>
      <c r="Q43" s="4783"/>
      <c r="R43" s="4783"/>
      <c r="S43" s="4783"/>
      <c r="T43" s="4783"/>
      <c r="U43" s="4783"/>
      <c r="V43" s="4783"/>
      <c r="W43" s="4783"/>
      <c r="X43" s="4783"/>
      <c r="Y43" s="4783"/>
      <c r="Z43" s="4783"/>
      <c r="AA43" s="4783"/>
      <c r="AB43" s="4783"/>
      <c r="AC43" s="4783"/>
      <c r="AD43" s="4783"/>
      <c r="AE43" s="4783"/>
      <c r="AF43" s="4783"/>
      <c r="AG43" s="4783"/>
      <c r="AH43" s="4783"/>
      <c r="AI43" s="4784"/>
      <c r="AJ43" s="2609">
        <v>19</v>
      </c>
      <c r="AK43" s="2609"/>
      <c r="AL43" s="2609"/>
    </row>
    <row r="44" spans="1:38" s="2610" customFormat="1" ht="15.75" customHeight="1">
      <c r="A44" s="4796"/>
      <c r="B44" s="4799"/>
      <c r="C44" s="4694"/>
      <c r="D44" s="4695"/>
      <c r="E44" s="4695"/>
      <c r="F44" s="4695"/>
      <c r="G44" s="4696"/>
      <c r="H44" s="2623"/>
      <c r="I44" s="2624"/>
      <c r="J44" s="2625"/>
      <c r="K44" s="2623"/>
      <c r="L44" s="2624"/>
      <c r="M44" s="2625"/>
      <c r="N44" s="1032" t="s">
        <v>537</v>
      </c>
      <c r="O44" s="4778"/>
      <c r="P44" s="4778"/>
      <c r="Q44" s="4778"/>
      <c r="R44" s="4778"/>
      <c r="S44" s="4778"/>
      <c r="T44" s="4778"/>
      <c r="U44" s="4778"/>
      <c r="V44" s="4778"/>
      <c r="W44" s="4778"/>
      <c r="X44" s="4778"/>
      <c r="Y44" s="4778"/>
      <c r="Z44" s="4778"/>
      <c r="AA44" s="4778"/>
      <c r="AB44" s="4778"/>
      <c r="AC44" s="4778"/>
      <c r="AD44" s="4778"/>
      <c r="AE44" s="4778"/>
      <c r="AF44" s="4778"/>
      <c r="AG44" s="4778"/>
      <c r="AH44" s="4778"/>
      <c r="AI44" s="4779"/>
      <c r="AJ44" s="2609"/>
      <c r="AK44" s="2609"/>
      <c r="AL44" s="2609"/>
    </row>
    <row r="45" spans="1:38" s="2610" customFormat="1" ht="15.75" customHeight="1">
      <c r="A45" s="4796"/>
      <c r="B45" s="4799"/>
      <c r="C45" s="4694"/>
      <c r="D45" s="4695"/>
      <c r="E45" s="4695"/>
      <c r="F45" s="4695"/>
      <c r="G45" s="4696"/>
      <c r="H45" s="2623"/>
      <c r="I45" s="2624"/>
      <c r="J45" s="2625"/>
      <c r="K45" s="2623"/>
      <c r="L45" s="2624"/>
      <c r="M45" s="2625"/>
      <c r="N45" s="1032" t="s">
        <v>1340</v>
      </c>
      <c r="O45" s="4778"/>
      <c r="P45" s="4778"/>
      <c r="Q45" s="4778"/>
      <c r="R45" s="4778"/>
      <c r="S45" s="4778"/>
      <c r="T45" s="4778"/>
      <c r="U45" s="4778"/>
      <c r="V45" s="4778"/>
      <c r="W45" s="4778"/>
      <c r="X45" s="4778"/>
      <c r="Y45" s="4778"/>
      <c r="Z45" s="4778"/>
      <c r="AA45" s="4778"/>
      <c r="AB45" s="4778"/>
      <c r="AC45" s="4778"/>
      <c r="AD45" s="4778"/>
      <c r="AE45" s="4778"/>
      <c r="AF45" s="4778"/>
      <c r="AG45" s="4778"/>
      <c r="AH45" s="4778"/>
      <c r="AI45" s="4779"/>
      <c r="AJ45" s="2609"/>
      <c r="AK45" s="2609"/>
      <c r="AL45" s="2609"/>
    </row>
    <row r="46" spans="1:38" s="2610" customFormat="1" ht="15.75" customHeight="1">
      <c r="A46" s="4796"/>
      <c r="B46" s="4799"/>
      <c r="C46" s="4694"/>
      <c r="D46" s="4695"/>
      <c r="E46" s="4695"/>
      <c r="F46" s="4695"/>
      <c r="G46" s="4696"/>
      <c r="H46" s="2626"/>
      <c r="I46" s="2627"/>
      <c r="J46" s="2628"/>
      <c r="K46" s="2626"/>
      <c r="L46" s="2627"/>
      <c r="M46" s="2628"/>
      <c r="N46" s="1033" t="s">
        <v>1341</v>
      </c>
      <c r="O46" s="4776"/>
      <c r="P46" s="4776"/>
      <c r="Q46" s="4776"/>
      <c r="R46" s="4776"/>
      <c r="S46" s="4776"/>
      <c r="T46" s="4776"/>
      <c r="U46" s="4776"/>
      <c r="V46" s="4776"/>
      <c r="W46" s="4776"/>
      <c r="X46" s="4776"/>
      <c r="Y46" s="4776"/>
      <c r="Z46" s="4776"/>
      <c r="AA46" s="4776"/>
      <c r="AB46" s="4776"/>
      <c r="AC46" s="4776"/>
      <c r="AD46" s="4776"/>
      <c r="AE46" s="4776"/>
      <c r="AF46" s="4776"/>
      <c r="AG46" s="4776"/>
      <c r="AH46" s="4776"/>
      <c r="AI46" s="4777"/>
      <c r="AJ46" s="2609"/>
      <c r="AK46" s="2609"/>
      <c r="AL46" s="2609"/>
    </row>
    <row r="47" spans="1:38" s="2610" customFormat="1" ht="16.7" customHeight="1">
      <c r="A47" s="4796"/>
      <c r="B47" s="4799"/>
      <c r="C47" s="4691" t="str">
        <f ca="1">IF(様式5号シート="様式5基",IF(INDIRECT(様式5号シート&amp;"!$D$"&amp;機構処理!E42+19)="","",INDIRECT(様式5号シート&amp;"!$D$"&amp;機構処理!E42+19)),"")</f>
        <v/>
      </c>
      <c r="D47" s="4692"/>
      <c r="E47" s="4692"/>
      <c r="F47" s="4692"/>
      <c r="G47" s="4693"/>
      <c r="H47" s="2620"/>
      <c r="I47" s="2621"/>
      <c r="J47" s="2622"/>
      <c r="K47" s="2620"/>
      <c r="L47" s="2621"/>
      <c r="M47" s="2622"/>
      <c r="N47" s="1031" t="s">
        <v>961</v>
      </c>
      <c r="O47" s="4783"/>
      <c r="P47" s="4783"/>
      <c r="Q47" s="4783"/>
      <c r="R47" s="4783"/>
      <c r="S47" s="4783"/>
      <c r="T47" s="4783"/>
      <c r="U47" s="4783"/>
      <c r="V47" s="4783"/>
      <c r="W47" s="4783"/>
      <c r="X47" s="4783"/>
      <c r="Y47" s="4783"/>
      <c r="Z47" s="4783"/>
      <c r="AA47" s="4783"/>
      <c r="AB47" s="4783"/>
      <c r="AC47" s="4783"/>
      <c r="AD47" s="4783"/>
      <c r="AE47" s="4783"/>
      <c r="AF47" s="4783"/>
      <c r="AG47" s="4783"/>
      <c r="AH47" s="4783"/>
      <c r="AI47" s="4784"/>
      <c r="AJ47" s="2613">
        <v>20</v>
      </c>
      <c r="AK47" s="2609"/>
      <c r="AL47" s="2609"/>
    </row>
    <row r="48" spans="1:38" s="2610" customFormat="1" ht="16.7" customHeight="1">
      <c r="A48" s="4796"/>
      <c r="B48" s="4799"/>
      <c r="C48" s="4694"/>
      <c r="D48" s="4695"/>
      <c r="E48" s="4695"/>
      <c r="F48" s="4695"/>
      <c r="G48" s="4696"/>
      <c r="H48" s="2623"/>
      <c r="I48" s="2624"/>
      <c r="J48" s="2625"/>
      <c r="K48" s="2623"/>
      <c r="L48" s="2624"/>
      <c r="M48" s="2625"/>
      <c r="N48" s="1032" t="s">
        <v>537</v>
      </c>
      <c r="O48" s="4778"/>
      <c r="P48" s="4778"/>
      <c r="Q48" s="4778"/>
      <c r="R48" s="4778"/>
      <c r="S48" s="4778"/>
      <c r="T48" s="4778"/>
      <c r="U48" s="4778"/>
      <c r="V48" s="4778"/>
      <c r="W48" s="4778"/>
      <c r="X48" s="4778"/>
      <c r="Y48" s="4778"/>
      <c r="Z48" s="4778"/>
      <c r="AA48" s="4778"/>
      <c r="AB48" s="4778"/>
      <c r="AC48" s="4778"/>
      <c r="AD48" s="4778"/>
      <c r="AE48" s="4778"/>
      <c r="AF48" s="4778"/>
      <c r="AG48" s="4778"/>
      <c r="AH48" s="4778"/>
      <c r="AI48" s="4779"/>
      <c r="AJ48" s="2609"/>
      <c r="AK48" s="2609"/>
      <c r="AL48" s="2609"/>
    </row>
    <row r="49" spans="1:38" s="2610" customFormat="1" ht="16.7" customHeight="1">
      <c r="A49" s="4796"/>
      <c r="B49" s="4799"/>
      <c r="C49" s="4694"/>
      <c r="D49" s="4695"/>
      <c r="E49" s="4695"/>
      <c r="F49" s="4695"/>
      <c r="G49" s="4696"/>
      <c r="H49" s="2623"/>
      <c r="I49" s="2624"/>
      <c r="J49" s="2625"/>
      <c r="K49" s="2623"/>
      <c r="L49" s="2624"/>
      <c r="M49" s="2625"/>
      <c r="N49" s="1032" t="s">
        <v>1340</v>
      </c>
      <c r="O49" s="4778"/>
      <c r="P49" s="4778"/>
      <c r="Q49" s="4778"/>
      <c r="R49" s="4778"/>
      <c r="S49" s="4778"/>
      <c r="T49" s="4778"/>
      <c r="U49" s="4778"/>
      <c r="V49" s="4778"/>
      <c r="W49" s="4778"/>
      <c r="X49" s="4778"/>
      <c r="Y49" s="4778"/>
      <c r="Z49" s="4778"/>
      <c r="AA49" s="4778"/>
      <c r="AB49" s="4778"/>
      <c r="AC49" s="4778"/>
      <c r="AD49" s="4778"/>
      <c r="AE49" s="4778"/>
      <c r="AF49" s="4778"/>
      <c r="AG49" s="4778"/>
      <c r="AH49" s="4778"/>
      <c r="AI49" s="4779"/>
      <c r="AJ49" s="2609"/>
      <c r="AK49" s="2609"/>
      <c r="AL49" s="2609"/>
    </row>
    <row r="50" spans="1:38" s="2610" customFormat="1" ht="15.75" customHeight="1">
      <c r="A50" s="4796"/>
      <c r="B50" s="4799"/>
      <c r="C50" s="4694"/>
      <c r="D50" s="4695"/>
      <c r="E50" s="4695"/>
      <c r="F50" s="4695"/>
      <c r="G50" s="4696"/>
      <c r="H50" s="2626"/>
      <c r="I50" s="2627"/>
      <c r="J50" s="2628"/>
      <c r="K50" s="2626"/>
      <c r="L50" s="2627"/>
      <c r="M50" s="2628"/>
      <c r="N50" s="1033" t="s">
        <v>1341</v>
      </c>
      <c r="O50" s="4776"/>
      <c r="P50" s="4776"/>
      <c r="Q50" s="4776"/>
      <c r="R50" s="4776"/>
      <c r="S50" s="4776"/>
      <c r="T50" s="4776"/>
      <c r="U50" s="4776"/>
      <c r="V50" s="4776"/>
      <c r="W50" s="4776"/>
      <c r="X50" s="4776"/>
      <c r="Y50" s="4776"/>
      <c r="Z50" s="4776"/>
      <c r="AA50" s="4776"/>
      <c r="AB50" s="4776"/>
      <c r="AC50" s="4776"/>
      <c r="AD50" s="4776"/>
      <c r="AE50" s="4776"/>
      <c r="AF50" s="4776"/>
      <c r="AG50" s="4776"/>
      <c r="AH50" s="4776"/>
      <c r="AI50" s="4777"/>
      <c r="AJ50" s="2609"/>
      <c r="AK50" s="2609"/>
      <c r="AL50" s="2609"/>
    </row>
    <row r="51" spans="1:38" s="2610" customFormat="1" ht="15.75" hidden="1" customHeight="1">
      <c r="A51" s="4796"/>
      <c r="B51" s="4799"/>
      <c r="C51" s="4691" t="str">
        <f ca="1">IF(様式5号シート="様式5基",IF(INDIRECT(様式5号シート&amp;"!$D$"&amp;機構処理!E42+20)="","",INDIRECT(様式5号シート&amp;"!$D$"&amp;機構処理!E42+20)),"")</f>
        <v/>
      </c>
      <c r="D51" s="4692"/>
      <c r="E51" s="4692"/>
      <c r="F51" s="4692"/>
      <c r="G51" s="4693"/>
      <c r="H51" s="2620"/>
      <c r="I51" s="2621"/>
      <c r="J51" s="2622"/>
      <c r="K51" s="2620"/>
      <c r="L51" s="2621"/>
      <c r="M51" s="2622"/>
      <c r="N51" s="1031" t="s">
        <v>961</v>
      </c>
      <c r="O51" s="4783"/>
      <c r="P51" s="4783"/>
      <c r="Q51" s="4783"/>
      <c r="R51" s="4783"/>
      <c r="S51" s="4783"/>
      <c r="T51" s="4783"/>
      <c r="U51" s="4783"/>
      <c r="V51" s="4783"/>
      <c r="W51" s="4783"/>
      <c r="X51" s="4783"/>
      <c r="Y51" s="4783"/>
      <c r="Z51" s="4783"/>
      <c r="AA51" s="4783"/>
      <c r="AB51" s="4783"/>
      <c r="AC51" s="4783"/>
      <c r="AD51" s="4783"/>
      <c r="AE51" s="4783"/>
      <c r="AF51" s="4783"/>
      <c r="AG51" s="4783"/>
      <c r="AH51" s="4783"/>
      <c r="AI51" s="4784"/>
      <c r="AJ51" s="2609">
        <v>21</v>
      </c>
      <c r="AK51" s="2609"/>
      <c r="AL51" s="2609"/>
    </row>
    <row r="52" spans="1:38" s="2610" customFormat="1" ht="15.75" hidden="1" customHeight="1">
      <c r="A52" s="4796"/>
      <c r="B52" s="4799"/>
      <c r="C52" s="4694"/>
      <c r="D52" s="4695"/>
      <c r="E52" s="4695"/>
      <c r="F52" s="4695"/>
      <c r="G52" s="4696"/>
      <c r="H52" s="2623"/>
      <c r="I52" s="2624"/>
      <c r="J52" s="2625"/>
      <c r="K52" s="2623"/>
      <c r="L52" s="2624"/>
      <c r="M52" s="2625"/>
      <c r="N52" s="1032" t="s">
        <v>537</v>
      </c>
      <c r="O52" s="4778"/>
      <c r="P52" s="4778"/>
      <c r="Q52" s="4778"/>
      <c r="R52" s="4778"/>
      <c r="S52" s="4778"/>
      <c r="T52" s="4778"/>
      <c r="U52" s="4778"/>
      <c r="V52" s="4778"/>
      <c r="W52" s="4778"/>
      <c r="X52" s="4778"/>
      <c r="Y52" s="4778"/>
      <c r="Z52" s="4778"/>
      <c r="AA52" s="4778"/>
      <c r="AB52" s="4778"/>
      <c r="AC52" s="4778"/>
      <c r="AD52" s="4778"/>
      <c r="AE52" s="4778"/>
      <c r="AF52" s="4778"/>
      <c r="AG52" s="4778"/>
      <c r="AH52" s="4778"/>
      <c r="AI52" s="4779"/>
      <c r="AJ52" s="2609"/>
      <c r="AK52" s="2609"/>
      <c r="AL52" s="2609"/>
    </row>
    <row r="53" spans="1:38" s="2610" customFormat="1" ht="15.75" hidden="1" customHeight="1">
      <c r="A53" s="4796"/>
      <c r="B53" s="4799"/>
      <c r="C53" s="4694"/>
      <c r="D53" s="4695"/>
      <c r="E53" s="4695"/>
      <c r="F53" s="4695"/>
      <c r="G53" s="4696"/>
      <c r="H53" s="2623"/>
      <c r="I53" s="2624"/>
      <c r="J53" s="2625"/>
      <c r="K53" s="2623"/>
      <c r="L53" s="2624"/>
      <c r="M53" s="2625"/>
      <c r="N53" s="1032" t="s">
        <v>1340</v>
      </c>
      <c r="O53" s="4778"/>
      <c r="P53" s="4778"/>
      <c r="Q53" s="4778"/>
      <c r="R53" s="4778"/>
      <c r="S53" s="4778"/>
      <c r="T53" s="4778"/>
      <c r="U53" s="4778"/>
      <c r="V53" s="4778"/>
      <c r="W53" s="4778"/>
      <c r="X53" s="4778"/>
      <c r="Y53" s="4778"/>
      <c r="Z53" s="4778"/>
      <c r="AA53" s="4778"/>
      <c r="AB53" s="4778"/>
      <c r="AC53" s="4778"/>
      <c r="AD53" s="4778"/>
      <c r="AE53" s="4778"/>
      <c r="AF53" s="4778"/>
      <c r="AG53" s="4778"/>
      <c r="AH53" s="4778"/>
      <c r="AI53" s="4779"/>
      <c r="AJ53" s="2609"/>
      <c r="AK53" s="2609"/>
      <c r="AL53" s="2609"/>
    </row>
    <row r="54" spans="1:38" s="2610" customFormat="1" ht="15.75" hidden="1" customHeight="1">
      <c r="A54" s="4796"/>
      <c r="B54" s="4799"/>
      <c r="C54" s="4694"/>
      <c r="D54" s="4695"/>
      <c r="E54" s="4695"/>
      <c r="F54" s="4695"/>
      <c r="G54" s="4696"/>
      <c r="H54" s="2626"/>
      <c r="I54" s="2627"/>
      <c r="J54" s="2628"/>
      <c r="K54" s="2626"/>
      <c r="L54" s="2627"/>
      <c r="M54" s="2628"/>
      <c r="N54" s="1033" t="s">
        <v>1341</v>
      </c>
      <c r="O54" s="4776"/>
      <c r="P54" s="4776"/>
      <c r="Q54" s="4776"/>
      <c r="R54" s="4776"/>
      <c r="S54" s="4776"/>
      <c r="T54" s="4776"/>
      <c r="U54" s="4776"/>
      <c r="V54" s="4776"/>
      <c r="W54" s="4776"/>
      <c r="X54" s="4776"/>
      <c r="Y54" s="4776"/>
      <c r="Z54" s="4776"/>
      <c r="AA54" s="4776"/>
      <c r="AB54" s="4776"/>
      <c r="AC54" s="4776"/>
      <c r="AD54" s="4776"/>
      <c r="AE54" s="4776"/>
      <c r="AF54" s="4776"/>
      <c r="AG54" s="4776"/>
      <c r="AH54" s="4776"/>
      <c r="AI54" s="4777"/>
      <c r="AJ54" s="2609"/>
      <c r="AK54" s="2609"/>
      <c r="AL54" s="2609"/>
    </row>
    <row r="55" spans="1:38" s="2610" customFormat="1" ht="15.75" customHeight="1">
      <c r="A55" s="4796"/>
      <c r="B55" s="4799"/>
      <c r="C55" s="4691" t="str">
        <f ca="1">IF(様式5号シート="様式5基",IF(INDIRECT(様式5号シート&amp;"!$D$"&amp;機構処理!E42+21)="","",INDIRECT(様式5号シート&amp;"!$D$"&amp;機構処理!E42+21)),"")</f>
        <v/>
      </c>
      <c r="D55" s="4692"/>
      <c r="E55" s="4692"/>
      <c r="F55" s="4692"/>
      <c r="G55" s="4693"/>
      <c r="H55" s="2620"/>
      <c r="I55" s="2621"/>
      <c r="J55" s="2622"/>
      <c r="K55" s="2620"/>
      <c r="L55" s="2621"/>
      <c r="M55" s="2622"/>
      <c r="N55" s="1031" t="s">
        <v>961</v>
      </c>
      <c r="O55" s="4783"/>
      <c r="P55" s="4783"/>
      <c r="Q55" s="4783"/>
      <c r="R55" s="4783"/>
      <c r="S55" s="4783"/>
      <c r="T55" s="4783"/>
      <c r="U55" s="4783"/>
      <c r="V55" s="4783"/>
      <c r="W55" s="4783"/>
      <c r="X55" s="4783"/>
      <c r="Y55" s="4783"/>
      <c r="Z55" s="4783"/>
      <c r="AA55" s="4783"/>
      <c r="AB55" s="4783"/>
      <c r="AC55" s="4783"/>
      <c r="AD55" s="4783"/>
      <c r="AE55" s="4783"/>
      <c r="AF55" s="4783"/>
      <c r="AG55" s="4783"/>
      <c r="AH55" s="4783"/>
      <c r="AI55" s="4784"/>
      <c r="AJ55" s="2613">
        <v>22</v>
      </c>
      <c r="AK55" s="2630" t="s">
        <v>1345</v>
      </c>
      <c r="AL55" s="2609"/>
    </row>
    <row r="56" spans="1:38" s="2610" customFormat="1" ht="15.75" customHeight="1">
      <c r="A56" s="4796"/>
      <c r="B56" s="4799"/>
      <c r="C56" s="4694"/>
      <c r="D56" s="4695"/>
      <c r="E56" s="4695"/>
      <c r="F56" s="4695"/>
      <c r="G56" s="4696"/>
      <c r="H56" s="2623"/>
      <c r="I56" s="2624"/>
      <c r="J56" s="2625"/>
      <c r="K56" s="2623"/>
      <c r="L56" s="2624"/>
      <c r="M56" s="2625"/>
      <c r="N56" s="1032" t="s">
        <v>537</v>
      </c>
      <c r="O56" s="4778"/>
      <c r="P56" s="4778"/>
      <c r="Q56" s="4778"/>
      <c r="R56" s="4778"/>
      <c r="S56" s="4778"/>
      <c r="T56" s="4778"/>
      <c r="U56" s="4778"/>
      <c r="V56" s="4778"/>
      <c r="W56" s="4778"/>
      <c r="X56" s="4778"/>
      <c r="Y56" s="4778"/>
      <c r="Z56" s="4778"/>
      <c r="AA56" s="4778"/>
      <c r="AB56" s="4778"/>
      <c r="AC56" s="4778"/>
      <c r="AD56" s="4778"/>
      <c r="AE56" s="4778"/>
      <c r="AF56" s="4778"/>
      <c r="AG56" s="4778"/>
      <c r="AH56" s="4778"/>
      <c r="AI56" s="4779"/>
      <c r="AJ56" s="2609"/>
      <c r="AK56" s="2631" t="s">
        <v>1342</v>
      </c>
      <c r="AL56" s="2609"/>
    </row>
    <row r="57" spans="1:38" s="2610" customFormat="1" ht="15.75" customHeight="1">
      <c r="A57" s="4796"/>
      <c r="B57" s="4799"/>
      <c r="C57" s="4694"/>
      <c r="D57" s="4695"/>
      <c r="E57" s="4695"/>
      <c r="F57" s="4695"/>
      <c r="G57" s="4696"/>
      <c r="H57" s="2623"/>
      <c r="I57" s="2624"/>
      <c r="J57" s="2625"/>
      <c r="K57" s="2623"/>
      <c r="L57" s="2624"/>
      <c r="M57" s="2625"/>
      <c r="N57" s="1032" t="s">
        <v>1340</v>
      </c>
      <c r="O57" s="4778"/>
      <c r="P57" s="4778"/>
      <c r="Q57" s="4778"/>
      <c r="R57" s="4778"/>
      <c r="S57" s="4778"/>
      <c r="T57" s="4778"/>
      <c r="U57" s="4778"/>
      <c r="V57" s="4778"/>
      <c r="W57" s="4778"/>
      <c r="X57" s="4778"/>
      <c r="Y57" s="4778"/>
      <c r="Z57" s="4778"/>
      <c r="AA57" s="4778"/>
      <c r="AB57" s="4778"/>
      <c r="AC57" s="4778"/>
      <c r="AD57" s="4778"/>
      <c r="AE57" s="4778"/>
      <c r="AF57" s="4778"/>
      <c r="AG57" s="4778"/>
      <c r="AH57" s="4778"/>
      <c r="AI57" s="4779"/>
      <c r="AJ57" s="2609"/>
      <c r="AK57" s="2609"/>
      <c r="AL57" s="2609"/>
    </row>
    <row r="58" spans="1:38" s="2610" customFormat="1" ht="15.75" customHeight="1" thickBot="1">
      <c r="A58" s="4797"/>
      <c r="B58" s="4800"/>
      <c r="C58" s="4780"/>
      <c r="D58" s="4781"/>
      <c r="E58" s="4781"/>
      <c r="F58" s="4781"/>
      <c r="G58" s="4782"/>
      <c r="H58" s="2632"/>
      <c r="I58" s="2633"/>
      <c r="J58" s="2634"/>
      <c r="K58" s="2632"/>
      <c r="L58" s="2633"/>
      <c r="M58" s="2634"/>
      <c r="N58" s="1034" t="s">
        <v>1341</v>
      </c>
      <c r="O58" s="4785"/>
      <c r="P58" s="4785"/>
      <c r="Q58" s="4785"/>
      <c r="R58" s="4785"/>
      <c r="S58" s="4785"/>
      <c r="T58" s="4785"/>
      <c r="U58" s="4785"/>
      <c r="V58" s="4785"/>
      <c r="W58" s="4785"/>
      <c r="X58" s="4785"/>
      <c r="Y58" s="4785"/>
      <c r="Z58" s="4785"/>
      <c r="AA58" s="4785"/>
      <c r="AB58" s="4785"/>
      <c r="AC58" s="4785"/>
      <c r="AD58" s="4785"/>
      <c r="AE58" s="4785"/>
      <c r="AF58" s="4785"/>
      <c r="AG58" s="4785"/>
      <c r="AH58" s="4785"/>
      <c r="AI58" s="4786"/>
      <c r="AJ58" s="2609"/>
      <c r="AK58" s="2609"/>
      <c r="AL58" s="2609"/>
    </row>
    <row r="59" spans="1:38" ht="21" customHeight="1">
      <c r="A59" s="1011"/>
      <c r="B59" s="1011"/>
      <c r="C59" s="1011"/>
      <c r="D59" s="1011"/>
      <c r="E59" s="1011"/>
      <c r="F59" s="1011"/>
      <c r="G59" s="1011"/>
      <c r="H59" s="1011"/>
      <c r="I59" s="1011"/>
      <c r="J59" s="1011"/>
      <c r="K59" s="1011"/>
      <c r="L59" s="1011"/>
      <c r="M59" s="1011"/>
      <c r="N59" s="1011"/>
      <c r="O59" s="1011"/>
      <c r="P59" s="1011"/>
      <c r="Q59" s="1011"/>
      <c r="R59" s="1011"/>
      <c r="S59" s="1011"/>
      <c r="T59" s="1011"/>
      <c r="U59" s="1011"/>
      <c r="V59" s="1011"/>
      <c r="W59" s="1011"/>
      <c r="X59" s="1011"/>
      <c r="Y59" s="1011"/>
      <c r="Z59" s="1011"/>
      <c r="AA59" s="1011"/>
      <c r="AB59" s="1011"/>
      <c r="AC59" s="1011"/>
      <c r="AD59" s="1011"/>
      <c r="AE59" s="1011"/>
      <c r="AF59" s="1011"/>
      <c r="AG59" s="1011"/>
      <c r="AH59" s="1011"/>
      <c r="AI59" s="1011"/>
      <c r="AJ59" s="1011"/>
      <c r="AK59" s="1011"/>
      <c r="AL59" s="1011"/>
    </row>
  </sheetData>
  <sheetProtection sheet="1" objects="1" scenarios="1" formatCells="0" formatColumns="0" formatRows="0" insertRows="0" deleteRows="0"/>
  <mergeCells count="70">
    <mergeCell ref="O52:AI52"/>
    <mergeCell ref="O53:AI53"/>
    <mergeCell ref="O56:AI56"/>
    <mergeCell ref="O57:AI57"/>
    <mergeCell ref="O54:AI54"/>
    <mergeCell ref="O16:AI16"/>
    <mergeCell ref="O17:AI17"/>
    <mergeCell ref="O20:AI20"/>
    <mergeCell ref="O21:AI21"/>
    <mergeCell ref="O24:AI24"/>
    <mergeCell ref="O19:AI19"/>
    <mergeCell ref="O22:AI22"/>
    <mergeCell ref="O18:AI18"/>
    <mergeCell ref="O26:AI26"/>
    <mergeCell ref="O30:AI30"/>
    <mergeCell ref="O34:AI34"/>
    <mergeCell ref="O38:AI38"/>
    <mergeCell ref="O25:AI25"/>
    <mergeCell ref="O28:AI28"/>
    <mergeCell ref="O29:AI29"/>
    <mergeCell ref="O32:AI32"/>
    <mergeCell ref="O33:AI33"/>
    <mergeCell ref="O36:AI36"/>
    <mergeCell ref="O37:AI37"/>
    <mergeCell ref="O40:AI40"/>
    <mergeCell ref="O41:AI41"/>
    <mergeCell ref="A12:G14"/>
    <mergeCell ref="H12:M12"/>
    <mergeCell ref="N12:AI14"/>
    <mergeCell ref="H13:J13"/>
    <mergeCell ref="K13:M13"/>
    <mergeCell ref="A15:A58"/>
    <mergeCell ref="B15:B38"/>
    <mergeCell ref="C15:G18"/>
    <mergeCell ref="O15:AI15"/>
    <mergeCell ref="C35:G38"/>
    <mergeCell ref="O35:AI35"/>
    <mergeCell ref="B39:B58"/>
    <mergeCell ref="C39:G42"/>
    <mergeCell ref="O39:AI39"/>
    <mergeCell ref="C55:G58"/>
    <mergeCell ref="O55:AI55"/>
    <mergeCell ref="C19:G22"/>
    <mergeCell ref="O58:AI58"/>
    <mergeCell ref="C51:G54"/>
    <mergeCell ref="O51:AI51"/>
    <mergeCell ref="C23:G26"/>
    <mergeCell ref="O23:AI23"/>
    <mergeCell ref="C47:G50"/>
    <mergeCell ref="O47:AI47"/>
    <mergeCell ref="C27:G30"/>
    <mergeCell ref="O27:AI27"/>
    <mergeCell ref="C43:G46"/>
    <mergeCell ref="O43:AI43"/>
    <mergeCell ref="C31:G34"/>
    <mergeCell ref="O31:AI31"/>
    <mergeCell ref="V7:Y7"/>
    <mergeCell ref="Z7:AI7"/>
    <mergeCell ref="A2:AI2"/>
    <mergeCell ref="F4:U4"/>
    <mergeCell ref="F5:U5"/>
    <mergeCell ref="B4:E4"/>
    <mergeCell ref="B5:E5"/>
    <mergeCell ref="O42:AI42"/>
    <mergeCell ref="O46:AI46"/>
    <mergeCell ref="O50:AI50"/>
    <mergeCell ref="O44:AI44"/>
    <mergeCell ref="O45:AI45"/>
    <mergeCell ref="O48:AI48"/>
    <mergeCell ref="O49:AI49"/>
  </mergeCells>
  <phoneticPr fontId="22"/>
  <conditionalFormatting sqref="O15:AI17">
    <cfRule type="containsBlanks" dxfId="153" priority="18">
      <formula>LEN(TRIM(O15))=0</formula>
    </cfRule>
  </conditionalFormatting>
  <conditionalFormatting sqref="O18:AI58">
    <cfRule type="containsBlanks" dxfId="152" priority="16">
      <formula>LEN(TRIM(O18))=0</formula>
    </cfRule>
  </conditionalFormatting>
  <conditionalFormatting sqref="O19:AI21">
    <cfRule type="containsBlanks" dxfId="151" priority="11">
      <formula>LEN(TRIM(O19))=0</formula>
    </cfRule>
  </conditionalFormatting>
  <conditionalFormatting sqref="O23:AI25">
    <cfRule type="containsBlanks" dxfId="150" priority="10">
      <formula>LEN(TRIM(O23))=0</formula>
    </cfRule>
  </conditionalFormatting>
  <conditionalFormatting sqref="O27:AI29">
    <cfRule type="containsBlanks" dxfId="149" priority="9">
      <formula>LEN(TRIM(O27))=0</formula>
    </cfRule>
  </conditionalFormatting>
  <conditionalFormatting sqref="O31:AI33">
    <cfRule type="containsBlanks" dxfId="148" priority="8">
      <formula>LEN(TRIM(O31))=0</formula>
    </cfRule>
  </conditionalFormatting>
  <conditionalFormatting sqref="O35:AI37">
    <cfRule type="containsBlanks" dxfId="147" priority="7">
      <formula>LEN(TRIM(O35))=0</formula>
    </cfRule>
  </conditionalFormatting>
  <conditionalFormatting sqref="O39:AI41">
    <cfRule type="containsBlanks" dxfId="146" priority="6">
      <formula>LEN(TRIM(O39))=0</formula>
    </cfRule>
  </conditionalFormatting>
  <conditionalFormatting sqref="O43:AI45">
    <cfRule type="containsBlanks" dxfId="145" priority="5">
      <formula>LEN(TRIM(O43))=0</formula>
    </cfRule>
  </conditionalFormatting>
  <conditionalFormatting sqref="O47:AI49">
    <cfRule type="containsBlanks" dxfId="144" priority="4">
      <formula>LEN(TRIM(O47))=0</formula>
    </cfRule>
  </conditionalFormatting>
  <conditionalFormatting sqref="O51:AI53">
    <cfRule type="containsBlanks" dxfId="143" priority="3">
      <formula>LEN(TRIM(O51))=0</formula>
    </cfRule>
  </conditionalFormatting>
  <conditionalFormatting sqref="O55:AI57">
    <cfRule type="containsBlanks" dxfId="142" priority="2">
      <formula>LEN(TRIM(O55))=0</formula>
    </cfRule>
  </conditionalFormatting>
  <dataValidations count="1">
    <dataValidation imeMode="hiragana" allowBlank="1" showInputMessage="1" showErrorMessage="1" sqref="O15:AI58"/>
  </dataValidations>
  <hyperlinks>
    <hyperlink ref="AK7" location="'様式14 '!B16" display="様式14作成へ"/>
    <hyperlink ref="AK8" location="様式15の2基!B12" display="様式15の2作成へ"/>
    <hyperlink ref="AK10" location="一覧表!M55" display="一覧表へ戻る"/>
  </hyperlinks>
  <printOptions horizontalCentered="1"/>
  <pageMargins left="0.6692913385826772" right="0.19685039370078741" top="1.1811023622047245" bottom="0.78740157480314965" header="0" footer="0.19685039370078741"/>
  <pageSetup paperSize="9" scale="85" orientation="portrait" r:id="rId1"/>
  <headerFooter scaleWithDoc="0"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A9DA8EAA-5DE1-47C4-A61A-65C933AB4EF0}">
            <xm:f>様式1!$E$20=""</xm:f>
            <x14:dxf>
              <fill>
                <patternFill>
                  <bgColor theme="0" tint="-0.499984740745262"/>
                </patternFill>
              </fill>
            </x14:dxf>
          </x14:cfRule>
          <xm:sqref>A1:AI58</xm:sqref>
        </x14:conditionalFormatting>
        <x14:conditionalFormatting xmlns:xm="http://schemas.microsoft.com/office/excel/2006/main">
          <x14:cfRule type="expression" priority="14" id="{D785DD86-EBE0-4011-B55A-9FE1824932BC}">
            <xm:f>OR(様式1!$D$30="✔",様式1!$D$32="✔")</xm:f>
            <x14:dxf>
              <fill>
                <patternFill>
                  <bgColor rgb="FF0000FF"/>
                </patternFill>
              </fill>
            </x14:dxf>
          </x14:cfRule>
          <xm:sqref>AK7</xm:sqref>
        </x14:conditionalFormatting>
        <x14:conditionalFormatting xmlns:xm="http://schemas.microsoft.com/office/excel/2006/main">
          <x14:cfRule type="expression" priority="13" id="{29F82FBF-315D-4C71-9498-1ED3CAE75D87}">
            <xm:f>AND(様式1!$D$30="",様式1!$D$32="")</xm:f>
            <x14:dxf>
              <fill>
                <patternFill>
                  <bgColor rgb="FF0000FF"/>
                </patternFill>
              </fill>
            </x14:dxf>
          </x14:cfRule>
          <xm:sqref>AK8</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92D050"/>
  </sheetPr>
  <dimension ref="A1:AM291"/>
  <sheetViews>
    <sheetView zoomScaleNormal="100" zoomScaleSheetLayoutView="100" workbookViewId="0">
      <selection activeCell="L28" sqref="L28:AF28"/>
    </sheetView>
  </sheetViews>
  <sheetFormatPr defaultColWidth="3" defaultRowHeight="21" customHeight="1"/>
  <cols>
    <col min="1" max="1" width="3" style="1008" customWidth="1"/>
    <col min="2" max="2" width="0.125" style="1008" customWidth="1"/>
    <col min="3" max="3" width="6" style="1008" customWidth="1"/>
    <col min="4" max="7" width="3" style="1008"/>
    <col min="8" max="10" width="3.375" style="1008" customWidth="1"/>
    <col min="11" max="24" width="3" style="1008"/>
    <col min="25" max="26" width="3" style="1008" customWidth="1"/>
    <col min="27" max="35" width="3" style="1008"/>
    <col min="36" max="36" width="3.5" style="1008" bestFit="1" customWidth="1"/>
    <col min="37" max="37" width="30.625" style="1008" customWidth="1"/>
    <col min="38" max="38" width="6.75" style="1008" customWidth="1"/>
    <col min="39" max="16384" width="3" style="1008"/>
  </cols>
  <sheetData>
    <row r="1" spans="1:38" ht="11.25">
      <c r="AI1" s="1010" t="s">
        <v>1136</v>
      </c>
      <c r="AJ1" s="1011"/>
      <c r="AK1" s="1011"/>
      <c r="AL1" s="1011"/>
    </row>
    <row r="2" spans="1:38" ht="36" customHeight="1">
      <c r="A2" s="4772" t="s">
        <v>651</v>
      </c>
      <c r="B2" s="4773"/>
      <c r="C2" s="4773"/>
      <c r="D2" s="4773"/>
      <c r="E2" s="4773"/>
      <c r="F2" s="4773"/>
      <c r="G2" s="4773"/>
      <c r="H2" s="4773"/>
      <c r="I2" s="4773"/>
      <c r="J2" s="4773"/>
      <c r="K2" s="4773"/>
      <c r="L2" s="4773"/>
      <c r="M2" s="4773"/>
      <c r="N2" s="4773"/>
      <c r="O2" s="4773"/>
      <c r="P2" s="4773"/>
      <c r="Q2" s="4773"/>
      <c r="R2" s="4773"/>
      <c r="S2" s="4773"/>
      <c r="T2" s="4773"/>
      <c r="U2" s="4773"/>
      <c r="V2" s="4773"/>
      <c r="W2" s="4773"/>
      <c r="X2" s="4773"/>
      <c r="Y2" s="4773"/>
      <c r="Z2" s="4773"/>
      <c r="AA2" s="4773"/>
      <c r="AB2" s="4773"/>
      <c r="AC2" s="4773"/>
      <c r="AD2" s="4773"/>
      <c r="AE2" s="4773"/>
      <c r="AF2" s="4773"/>
      <c r="AG2" s="4773"/>
      <c r="AH2" s="4773"/>
      <c r="AI2" s="4773"/>
      <c r="AJ2" s="1011"/>
      <c r="AK2" s="1011"/>
      <c r="AL2" s="1011"/>
    </row>
    <row r="3" spans="1:38" ht="17.25">
      <c r="I3" s="1009" t="s">
        <v>1384</v>
      </c>
      <c r="AJ3" s="1011"/>
      <c r="AK3" s="1011"/>
      <c r="AL3" s="1011"/>
    </row>
    <row r="4" spans="1:38" ht="15" customHeight="1">
      <c r="C4" s="4768" t="s">
        <v>1392</v>
      </c>
      <c r="D4" s="4768"/>
      <c r="E4" s="4768"/>
      <c r="F4" s="4769"/>
      <c r="G4" s="4769"/>
      <c r="H4" s="4769"/>
      <c r="I4" s="4769"/>
      <c r="J4" s="4769"/>
      <c r="K4" s="4769"/>
      <c r="L4" s="4769"/>
      <c r="M4" s="4769"/>
      <c r="N4" s="4769"/>
      <c r="O4" s="4769"/>
      <c r="P4" s="4769"/>
      <c r="Q4" s="4769"/>
      <c r="R4" s="4769"/>
      <c r="AJ4" s="1011"/>
      <c r="AK4" s="1011"/>
      <c r="AL4" s="1011"/>
    </row>
    <row r="5" spans="1:38" ht="15" customHeight="1">
      <c r="C5" s="4768" t="s">
        <v>652</v>
      </c>
      <c r="D5" s="4768"/>
      <c r="E5" s="4768"/>
      <c r="F5" s="4769" t="str">
        <f>訓練科名</f>
        <v/>
      </c>
      <c r="G5" s="4769"/>
      <c r="H5" s="4769"/>
      <c r="I5" s="4769"/>
      <c r="J5" s="4769"/>
      <c r="K5" s="4769"/>
      <c r="L5" s="4769"/>
      <c r="M5" s="4769"/>
      <c r="N5" s="4769"/>
      <c r="O5" s="4769"/>
      <c r="P5" s="4769"/>
      <c r="Q5" s="4769"/>
      <c r="R5" s="4769"/>
      <c r="AJ5" s="1011"/>
      <c r="AK5" s="1011"/>
      <c r="AL5" s="1011"/>
    </row>
    <row r="6" spans="1:38" ht="15" customHeight="1">
      <c r="S6" s="4766" t="s">
        <v>653</v>
      </c>
      <c r="T6" s="4767"/>
      <c r="U6" s="4767"/>
      <c r="V6" s="4767"/>
      <c r="W6" s="4774"/>
      <c r="X6" s="4774"/>
      <c r="Y6" s="4774"/>
      <c r="Z6" s="4774"/>
      <c r="AA6" s="4774"/>
      <c r="AB6" s="4774"/>
      <c r="AC6" s="4774"/>
      <c r="AD6" s="4774"/>
      <c r="AE6" s="4774"/>
      <c r="AF6" s="4774"/>
      <c r="AJ6" s="1011"/>
      <c r="AK6" s="1011"/>
      <c r="AL6" s="1011"/>
    </row>
    <row r="7" spans="1:38" ht="11.25">
      <c r="AJ7" s="1011"/>
      <c r="AK7" s="1011"/>
      <c r="AL7" s="1011"/>
    </row>
    <row r="8" spans="1:38" ht="15" customHeight="1">
      <c r="A8" s="4764" t="s">
        <v>1137</v>
      </c>
      <c r="B8" s="4764"/>
      <c r="C8" s="4764"/>
      <c r="D8" s="4764"/>
      <c r="E8" s="4764"/>
      <c r="F8" s="4764"/>
      <c r="G8" s="4764"/>
      <c r="H8" s="4764"/>
      <c r="I8" s="4764"/>
      <c r="J8" s="4764"/>
      <c r="K8" s="4764"/>
      <c r="L8" s="4764"/>
      <c r="M8" s="4764"/>
      <c r="N8" s="4764"/>
      <c r="O8" s="4764"/>
      <c r="P8" s="4764"/>
      <c r="Q8" s="4764"/>
      <c r="R8" s="4764"/>
      <c r="S8" s="4764"/>
      <c r="T8" s="4764"/>
      <c r="U8" s="4764"/>
      <c r="V8" s="4764"/>
      <c r="W8" s="4764"/>
      <c r="X8" s="4764"/>
      <c r="Y8" s="4764"/>
      <c r="Z8" s="4764"/>
      <c r="AA8" s="4764"/>
      <c r="AB8" s="4764"/>
      <c r="AC8" s="4764"/>
      <c r="AD8" s="4764"/>
      <c r="AE8" s="4764"/>
      <c r="AF8" s="4764"/>
      <c r="AG8" s="4764"/>
      <c r="AH8" s="4764"/>
      <c r="AI8" s="4764"/>
      <c r="AJ8" s="1011"/>
      <c r="AK8" s="1011"/>
      <c r="AL8" s="1011"/>
    </row>
    <row r="9" spans="1:38" ht="11.25">
      <c r="AJ9" s="1011"/>
      <c r="AK9" s="1011"/>
      <c r="AL9" s="1011"/>
    </row>
    <row r="10" spans="1:38" ht="15" customHeight="1">
      <c r="C10" s="4765" t="s">
        <v>878</v>
      </c>
      <c r="D10" s="4765"/>
      <c r="E10" s="4765"/>
      <c r="F10" s="4765"/>
      <c r="G10" s="4765"/>
      <c r="H10" s="4765"/>
      <c r="I10" s="4765"/>
      <c r="AJ10" s="1011"/>
      <c r="AK10" s="1011"/>
      <c r="AL10" s="1011"/>
    </row>
    <row r="11" spans="1:38" ht="11.25">
      <c r="AJ11" s="1011"/>
      <c r="AK11" s="1011"/>
      <c r="AL11" s="1011"/>
    </row>
    <row r="12" spans="1:38" ht="15" customHeight="1">
      <c r="D12" s="1008" t="s">
        <v>654</v>
      </c>
      <c r="AJ12" s="1011"/>
      <c r="AK12" s="1011"/>
      <c r="AL12" s="1011"/>
    </row>
    <row r="13" spans="1:38" ht="15" customHeight="1">
      <c r="D13" s="4768" t="s">
        <v>655</v>
      </c>
      <c r="E13" s="4768"/>
      <c r="F13" s="4768"/>
      <c r="G13" s="4769" t="str">
        <f>実施機関住所</f>
        <v/>
      </c>
      <c r="H13" s="4769"/>
      <c r="I13" s="4769"/>
      <c r="J13" s="4769"/>
      <c r="K13" s="4769"/>
      <c r="L13" s="4769"/>
      <c r="M13" s="4769"/>
      <c r="N13" s="4769"/>
      <c r="O13" s="4769"/>
      <c r="P13" s="4769"/>
      <c r="Q13" s="4769"/>
      <c r="R13" s="4769"/>
      <c r="S13" s="4769"/>
      <c r="T13" s="4769"/>
      <c r="U13" s="4769"/>
      <c r="V13" s="4770" t="s">
        <v>656</v>
      </c>
      <c r="W13" s="4770"/>
      <c r="X13" s="4770"/>
      <c r="Y13" s="4770"/>
      <c r="Z13" s="4770"/>
      <c r="AA13" s="4770"/>
      <c r="AB13" s="4770"/>
      <c r="AC13" s="4768" t="str">
        <f>IF(様式9!$C$9="","",様式9!$C$9)</f>
        <v/>
      </c>
      <c r="AD13" s="4768"/>
      <c r="AE13" s="4768"/>
      <c r="AF13" s="4768"/>
      <c r="AG13" s="4768"/>
      <c r="AH13" s="4768"/>
      <c r="AI13" s="1012"/>
      <c r="AJ13" s="1011"/>
      <c r="AK13" s="1011"/>
      <c r="AL13" s="1011"/>
    </row>
    <row r="14" spans="1:38" ht="15" customHeight="1">
      <c r="F14" s="1013"/>
      <c r="G14" s="1013"/>
      <c r="H14" s="1013"/>
      <c r="I14" s="1013"/>
      <c r="J14" s="1013"/>
      <c r="K14" s="1013"/>
      <c r="L14" s="1013"/>
      <c r="M14" s="1013"/>
      <c r="N14" s="1013"/>
      <c r="O14" s="1013"/>
      <c r="P14" s="1013"/>
      <c r="Q14" s="1013"/>
      <c r="R14" s="1013"/>
      <c r="S14" s="1013"/>
      <c r="AJ14" s="1011"/>
      <c r="AK14" s="1011"/>
      <c r="AL14" s="1011"/>
    </row>
    <row r="15" spans="1:38" ht="15" customHeight="1">
      <c r="D15" s="4768" t="s">
        <v>736</v>
      </c>
      <c r="E15" s="4768"/>
      <c r="F15" s="4768"/>
      <c r="G15" s="4769" t="str">
        <f>実施機関名</f>
        <v/>
      </c>
      <c r="H15" s="4769"/>
      <c r="I15" s="4769"/>
      <c r="J15" s="4769"/>
      <c r="K15" s="4769"/>
      <c r="L15" s="4769"/>
      <c r="M15" s="4769"/>
      <c r="N15" s="4769"/>
      <c r="O15" s="4769"/>
      <c r="P15" s="4769"/>
      <c r="Q15" s="4769"/>
      <c r="R15" s="4769"/>
      <c r="S15" s="4769"/>
      <c r="T15" s="4769"/>
      <c r="U15" s="4770" t="s">
        <v>657</v>
      </c>
      <c r="V15" s="4770"/>
      <c r="W15" s="4770"/>
      <c r="X15" s="4770"/>
      <c r="Y15" s="4770"/>
      <c r="Z15" s="4770"/>
      <c r="AA15" s="4770"/>
      <c r="AB15" s="4770"/>
      <c r="AC15" s="4768" t="str">
        <f>IF(様式4!$E$41="","",様式4!$E$41)</f>
        <v/>
      </c>
      <c r="AD15" s="4768"/>
      <c r="AE15" s="4768"/>
      <c r="AF15" s="4768"/>
      <c r="AG15" s="4768"/>
      <c r="AH15" s="4768"/>
      <c r="AI15" s="1012"/>
      <c r="AJ15" s="1011"/>
      <c r="AK15" s="1011"/>
      <c r="AL15" s="1011"/>
    </row>
    <row r="16" spans="1:38" ht="11.25">
      <c r="AJ16" s="1011"/>
      <c r="AK16" s="1011"/>
      <c r="AL16" s="1011"/>
    </row>
    <row r="17" spans="1:38" ht="15" customHeight="1" thickBot="1">
      <c r="A17" s="1014" t="s">
        <v>658</v>
      </c>
      <c r="AJ17" s="1011"/>
      <c r="AK17" s="1011"/>
      <c r="AL17" s="1011"/>
    </row>
    <row r="18" spans="1:38" ht="15" customHeight="1">
      <c r="A18" s="4762" t="s">
        <v>659</v>
      </c>
      <c r="B18" s="4756"/>
      <c r="C18" s="4756"/>
      <c r="D18" s="4756"/>
      <c r="E18" s="4756"/>
      <c r="F18" s="4756"/>
      <c r="G18" s="4755" t="s">
        <v>660</v>
      </c>
      <c r="H18" s="4756"/>
      <c r="I18" s="4757"/>
      <c r="J18" s="4756" t="s">
        <v>661</v>
      </c>
      <c r="K18" s="4756"/>
      <c r="L18" s="4756"/>
      <c r="M18" s="4756"/>
      <c r="N18" s="4756"/>
      <c r="O18" s="4756"/>
      <c r="P18" s="4756"/>
      <c r="Q18" s="4756"/>
      <c r="R18" s="4756"/>
      <c r="S18" s="4756"/>
      <c r="T18" s="4756"/>
      <c r="U18" s="4756"/>
      <c r="V18" s="4756"/>
      <c r="W18" s="4756"/>
      <c r="X18" s="4756"/>
      <c r="Y18" s="4756"/>
      <c r="Z18" s="4756"/>
      <c r="AA18" s="4756"/>
      <c r="AB18" s="4756"/>
      <c r="AC18" s="4756"/>
      <c r="AD18" s="4756"/>
      <c r="AE18" s="4756"/>
      <c r="AF18" s="4756"/>
      <c r="AG18" s="4756"/>
      <c r="AH18" s="4756"/>
      <c r="AI18" s="4763"/>
      <c r="AJ18" s="1011"/>
      <c r="AK18" s="1011"/>
      <c r="AL18" s="1011"/>
    </row>
    <row r="19" spans="1:38" ht="18" customHeight="1">
      <c r="A19" s="4725" t="str">
        <f>訓練開始日</f>
        <v/>
      </c>
      <c r="B19" s="4726"/>
      <c r="C19" s="4726"/>
      <c r="D19" s="4726"/>
      <c r="E19" s="4726"/>
      <c r="F19" s="4727"/>
      <c r="G19" s="4828" t="str">
        <f ca="1">TEXT(訓練総時間,"#,###時間")</f>
        <v>時間</v>
      </c>
      <c r="H19" s="4829"/>
      <c r="I19" s="4830"/>
      <c r="J19" s="4834" t="str">
        <f>訓練目標</f>
        <v/>
      </c>
      <c r="K19" s="4835"/>
      <c r="L19" s="4835"/>
      <c r="M19" s="4835"/>
      <c r="N19" s="4835"/>
      <c r="O19" s="4835"/>
      <c r="P19" s="4835"/>
      <c r="Q19" s="4835"/>
      <c r="R19" s="4835"/>
      <c r="S19" s="4835"/>
      <c r="T19" s="4835"/>
      <c r="U19" s="4835"/>
      <c r="V19" s="4835"/>
      <c r="W19" s="4835"/>
      <c r="X19" s="4835"/>
      <c r="Y19" s="4835"/>
      <c r="Z19" s="4835"/>
      <c r="AA19" s="4835"/>
      <c r="AB19" s="4835"/>
      <c r="AC19" s="4835"/>
      <c r="AD19" s="4835"/>
      <c r="AE19" s="4835"/>
      <c r="AF19" s="4835"/>
      <c r="AG19" s="4835"/>
      <c r="AH19" s="4835"/>
      <c r="AI19" s="4836"/>
      <c r="AJ19" s="1011"/>
      <c r="AK19" s="1011"/>
      <c r="AL19" s="1011"/>
    </row>
    <row r="20" spans="1:38" ht="18" customHeight="1">
      <c r="A20" s="4743" t="s">
        <v>55</v>
      </c>
      <c r="B20" s="4744"/>
      <c r="C20" s="4744"/>
      <c r="D20" s="4744"/>
      <c r="E20" s="4744"/>
      <c r="F20" s="4745"/>
      <c r="G20" s="4828"/>
      <c r="H20" s="4829"/>
      <c r="I20" s="4830"/>
      <c r="J20" s="4837"/>
      <c r="K20" s="4838"/>
      <c r="L20" s="4838"/>
      <c r="M20" s="4838"/>
      <c r="N20" s="4838"/>
      <c r="O20" s="4838"/>
      <c r="P20" s="4838"/>
      <c r="Q20" s="4838"/>
      <c r="R20" s="4838"/>
      <c r="S20" s="4838"/>
      <c r="T20" s="4838"/>
      <c r="U20" s="4838"/>
      <c r="V20" s="4838"/>
      <c r="W20" s="4838"/>
      <c r="X20" s="4838"/>
      <c r="Y20" s="4838"/>
      <c r="Z20" s="4838"/>
      <c r="AA20" s="4838"/>
      <c r="AB20" s="4838"/>
      <c r="AC20" s="4838"/>
      <c r="AD20" s="4838"/>
      <c r="AE20" s="4838"/>
      <c r="AF20" s="4838"/>
      <c r="AG20" s="4838"/>
      <c r="AH20" s="4838"/>
      <c r="AI20" s="4839"/>
      <c r="AJ20" s="1011"/>
      <c r="AK20" s="1011"/>
      <c r="AL20" s="1011"/>
    </row>
    <row r="21" spans="1:38" ht="18" customHeight="1" thickBot="1">
      <c r="A21" s="4746" t="str">
        <f>訓練終了日</f>
        <v/>
      </c>
      <c r="B21" s="4747"/>
      <c r="C21" s="4747"/>
      <c r="D21" s="4747"/>
      <c r="E21" s="4747"/>
      <c r="F21" s="4748"/>
      <c r="G21" s="4831"/>
      <c r="H21" s="4832"/>
      <c r="I21" s="4833"/>
      <c r="J21" s="4840"/>
      <c r="K21" s="4841"/>
      <c r="L21" s="4841"/>
      <c r="M21" s="4841"/>
      <c r="N21" s="4841"/>
      <c r="O21" s="4841"/>
      <c r="P21" s="4841"/>
      <c r="Q21" s="4841"/>
      <c r="R21" s="4841"/>
      <c r="S21" s="4841"/>
      <c r="T21" s="4841"/>
      <c r="U21" s="4841"/>
      <c r="V21" s="4841"/>
      <c r="W21" s="4841"/>
      <c r="X21" s="4841"/>
      <c r="Y21" s="4841"/>
      <c r="Z21" s="4841"/>
      <c r="AA21" s="4841"/>
      <c r="AB21" s="4841"/>
      <c r="AC21" s="4841"/>
      <c r="AD21" s="4841"/>
      <c r="AE21" s="4841"/>
      <c r="AF21" s="4841"/>
      <c r="AG21" s="4841"/>
      <c r="AH21" s="4841"/>
      <c r="AI21" s="4842"/>
      <c r="AJ21" s="1011"/>
      <c r="AK21" s="1011"/>
      <c r="AL21" s="1011"/>
    </row>
    <row r="22" spans="1:38" ht="11.25">
      <c r="AJ22" s="1011"/>
      <c r="AK22" s="1011"/>
      <c r="AL22" s="1011"/>
    </row>
    <row r="23" spans="1:38" ht="15" customHeight="1">
      <c r="A23" s="1014" t="s">
        <v>1138</v>
      </c>
      <c r="B23" s="1024"/>
      <c r="C23" s="1024"/>
      <c r="D23" s="1024"/>
      <c r="E23" s="1024"/>
      <c r="F23" s="1024"/>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11"/>
      <c r="AK23" s="1011"/>
      <c r="AL23" s="1011"/>
    </row>
    <row r="24" spans="1:38" ht="15" customHeight="1">
      <c r="A24" s="1015" t="s">
        <v>662</v>
      </c>
      <c r="B24" s="1024"/>
      <c r="C24" s="1024"/>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11"/>
      <c r="AK24" s="1011"/>
      <c r="AL24" s="1011"/>
    </row>
    <row r="25" spans="1:38" ht="15" customHeight="1" thickBot="1">
      <c r="A25" s="1015" t="s">
        <v>1454</v>
      </c>
      <c r="B25" s="1024"/>
      <c r="C25" s="1024"/>
      <c r="D25" s="1024"/>
      <c r="E25" s="1024"/>
      <c r="F25" s="1024"/>
      <c r="G25" s="1024"/>
      <c r="H25" s="1024"/>
      <c r="I25" s="1024"/>
      <c r="J25" s="1024"/>
      <c r="K25" s="1024"/>
      <c r="L25" s="1024"/>
      <c r="M25" s="1024"/>
      <c r="N25" s="1024"/>
      <c r="O25" s="1024"/>
      <c r="P25" s="1024"/>
      <c r="Q25" s="1024"/>
      <c r="R25" s="1024"/>
      <c r="S25" s="1024"/>
      <c r="T25" s="1024"/>
      <c r="U25" s="1024"/>
      <c r="V25" s="1024"/>
      <c r="W25" s="1024"/>
      <c r="X25" s="1024"/>
      <c r="Y25" s="1024"/>
      <c r="Z25" s="1024"/>
      <c r="AA25" s="1024"/>
      <c r="AB25" s="1024"/>
      <c r="AC25" s="1024"/>
      <c r="AD25" s="1024"/>
      <c r="AE25" s="1024"/>
      <c r="AF25" s="1024"/>
      <c r="AG25" s="1024"/>
      <c r="AH25" s="1024"/>
      <c r="AI25" s="1024"/>
      <c r="AJ25" s="1011"/>
      <c r="AK25" s="1011"/>
      <c r="AL25" s="1011"/>
    </row>
    <row r="26" spans="1:38" ht="15" customHeight="1">
      <c r="A26" s="4749" t="s">
        <v>951</v>
      </c>
      <c r="B26" s="4750"/>
      <c r="C26" s="4750"/>
      <c r="D26" s="4750"/>
      <c r="E26" s="4750"/>
      <c r="F26" s="4750"/>
      <c r="G26" s="4751"/>
      <c r="H26" s="4755" t="s">
        <v>663</v>
      </c>
      <c r="I26" s="4756"/>
      <c r="J26" s="4757"/>
      <c r="K26" s="4758" t="s">
        <v>1139</v>
      </c>
      <c r="L26" s="4750"/>
      <c r="M26" s="4750"/>
      <c r="N26" s="4750"/>
      <c r="O26" s="4750"/>
      <c r="P26" s="4750"/>
      <c r="Q26" s="4750"/>
      <c r="R26" s="4750"/>
      <c r="S26" s="4750"/>
      <c r="T26" s="4750"/>
      <c r="U26" s="4750"/>
      <c r="V26" s="4750"/>
      <c r="W26" s="4750"/>
      <c r="X26" s="4750"/>
      <c r="Y26" s="4750"/>
      <c r="Z26" s="4750"/>
      <c r="AA26" s="4750"/>
      <c r="AB26" s="4750"/>
      <c r="AC26" s="4750"/>
      <c r="AD26" s="4750"/>
      <c r="AE26" s="4750"/>
      <c r="AF26" s="4751"/>
      <c r="AG26" s="4758" t="s">
        <v>1140</v>
      </c>
      <c r="AH26" s="4750"/>
      <c r="AI26" s="4760"/>
      <c r="AJ26" s="1011"/>
      <c r="AK26" s="1011"/>
      <c r="AL26" s="1011"/>
    </row>
    <row r="27" spans="1:38" ht="15" customHeight="1">
      <c r="A27" s="4752"/>
      <c r="B27" s="4753"/>
      <c r="C27" s="4753"/>
      <c r="D27" s="4753"/>
      <c r="E27" s="4753"/>
      <c r="F27" s="4753"/>
      <c r="G27" s="4754"/>
      <c r="H27" s="1016" t="s">
        <v>1141</v>
      </c>
      <c r="I27" s="1016" t="s">
        <v>1142</v>
      </c>
      <c r="J27" s="1016" t="s">
        <v>1143</v>
      </c>
      <c r="K27" s="4759"/>
      <c r="L27" s="4753"/>
      <c r="M27" s="4753"/>
      <c r="N27" s="4753"/>
      <c r="O27" s="4753"/>
      <c r="P27" s="4753"/>
      <c r="Q27" s="4753"/>
      <c r="R27" s="4753"/>
      <c r="S27" s="4753"/>
      <c r="T27" s="4753"/>
      <c r="U27" s="4753"/>
      <c r="V27" s="4753"/>
      <c r="W27" s="4753"/>
      <c r="X27" s="4753"/>
      <c r="Y27" s="4753"/>
      <c r="Z27" s="4753"/>
      <c r="AA27" s="4753"/>
      <c r="AB27" s="4753"/>
      <c r="AC27" s="4753"/>
      <c r="AD27" s="4753"/>
      <c r="AE27" s="4753"/>
      <c r="AF27" s="4754"/>
      <c r="AG27" s="4759"/>
      <c r="AH27" s="4753"/>
      <c r="AI27" s="4761"/>
      <c r="AJ27" s="1011"/>
      <c r="AK27" s="1011"/>
      <c r="AL27" s="1011"/>
    </row>
    <row r="28" spans="1:38" s="2610" customFormat="1" ht="21" customHeight="1">
      <c r="A28" s="4656" t="s">
        <v>577</v>
      </c>
      <c r="B28" s="4657"/>
      <c r="C28" s="4827" t="str">
        <f ca="1">IF(様式5号シート="様式5実",IF(INDIRECT(様式5号シート&amp;"!$D$"&amp;機構処理!E42+22)="","",INDIRECT(様式5号シート&amp;"!$D$"&amp;機構処理!E42+22)),"")</f>
        <v/>
      </c>
      <c r="D28" s="4664"/>
      <c r="E28" s="4664"/>
      <c r="F28" s="4664"/>
      <c r="G28" s="4665"/>
      <c r="H28" s="2608"/>
      <c r="I28" s="2608"/>
      <c r="J28" s="2608"/>
      <c r="K28" s="1031" t="s">
        <v>942</v>
      </c>
      <c r="L28" s="4783"/>
      <c r="M28" s="4783"/>
      <c r="N28" s="4783"/>
      <c r="O28" s="4783"/>
      <c r="P28" s="4783"/>
      <c r="Q28" s="4783"/>
      <c r="R28" s="4783"/>
      <c r="S28" s="4783"/>
      <c r="T28" s="4783"/>
      <c r="U28" s="4783"/>
      <c r="V28" s="4783"/>
      <c r="W28" s="4783"/>
      <c r="X28" s="4783"/>
      <c r="Y28" s="4783"/>
      <c r="Z28" s="4783"/>
      <c r="AA28" s="4783"/>
      <c r="AB28" s="4783"/>
      <c r="AC28" s="4783"/>
      <c r="AD28" s="4783"/>
      <c r="AE28" s="4783"/>
      <c r="AF28" s="4801"/>
      <c r="AG28" s="4674"/>
      <c r="AH28" s="4675"/>
      <c r="AI28" s="4676"/>
      <c r="AJ28" s="2609">
        <v>1</v>
      </c>
      <c r="AK28" s="2609"/>
      <c r="AL28" s="2609"/>
    </row>
    <row r="29" spans="1:38" s="2610" customFormat="1" ht="21" customHeight="1">
      <c r="A29" s="4658"/>
      <c r="B29" s="4659"/>
      <c r="C29" s="4809"/>
      <c r="D29" s="4667"/>
      <c r="E29" s="4667"/>
      <c r="F29" s="4667"/>
      <c r="G29" s="4668"/>
      <c r="H29" s="2619"/>
      <c r="I29" s="2619"/>
      <c r="J29" s="2619"/>
      <c r="K29" s="1032" t="s">
        <v>537</v>
      </c>
      <c r="L29" s="4778"/>
      <c r="M29" s="4778"/>
      <c r="N29" s="4778"/>
      <c r="O29" s="4778"/>
      <c r="P29" s="4778"/>
      <c r="Q29" s="4778"/>
      <c r="R29" s="4778"/>
      <c r="S29" s="4778"/>
      <c r="T29" s="4778"/>
      <c r="U29" s="4778"/>
      <c r="V29" s="4778"/>
      <c r="W29" s="4778"/>
      <c r="X29" s="4778"/>
      <c r="Y29" s="4778"/>
      <c r="Z29" s="4778"/>
      <c r="AA29" s="4778"/>
      <c r="AB29" s="4778"/>
      <c r="AC29" s="4778"/>
      <c r="AD29" s="4778"/>
      <c r="AE29" s="4778"/>
      <c r="AF29" s="4814"/>
      <c r="AG29" s="4704"/>
      <c r="AH29" s="4815"/>
      <c r="AI29" s="4816"/>
      <c r="AJ29" s="2609"/>
      <c r="AK29" s="2609"/>
      <c r="AL29" s="2609"/>
    </row>
    <row r="30" spans="1:38" s="2610" customFormat="1" ht="21" customHeight="1">
      <c r="A30" s="4658"/>
      <c r="B30" s="4659"/>
      <c r="C30" s="4809"/>
      <c r="D30" s="4667"/>
      <c r="E30" s="4667"/>
      <c r="F30" s="4667"/>
      <c r="G30" s="4668"/>
      <c r="H30" s="2619"/>
      <c r="I30" s="2619"/>
      <c r="J30" s="2619"/>
      <c r="K30" s="1032" t="s">
        <v>1340</v>
      </c>
      <c r="L30" s="4778"/>
      <c r="M30" s="4778"/>
      <c r="N30" s="4778"/>
      <c r="O30" s="4778"/>
      <c r="P30" s="4778"/>
      <c r="Q30" s="4778"/>
      <c r="R30" s="4778"/>
      <c r="S30" s="4778"/>
      <c r="T30" s="4778"/>
      <c r="U30" s="4778"/>
      <c r="V30" s="4778"/>
      <c r="W30" s="4778"/>
      <c r="X30" s="4778"/>
      <c r="Y30" s="4778"/>
      <c r="Z30" s="4778"/>
      <c r="AA30" s="4778"/>
      <c r="AB30" s="4778"/>
      <c r="AC30" s="4778"/>
      <c r="AD30" s="4778"/>
      <c r="AE30" s="4778"/>
      <c r="AF30" s="4814"/>
      <c r="AG30" s="4704"/>
      <c r="AH30" s="4815"/>
      <c r="AI30" s="4816"/>
      <c r="AJ30" s="2609"/>
      <c r="AK30" s="2609"/>
      <c r="AL30" s="2609"/>
    </row>
    <row r="31" spans="1:38" s="2610" customFormat="1" ht="21" customHeight="1">
      <c r="A31" s="4658"/>
      <c r="B31" s="4659"/>
      <c r="C31" s="4667"/>
      <c r="D31" s="4667"/>
      <c r="E31" s="4667"/>
      <c r="F31" s="4667"/>
      <c r="G31" s="4668"/>
      <c r="H31" s="2611"/>
      <c r="I31" s="2611"/>
      <c r="J31" s="2611"/>
      <c r="K31" s="1033" t="s">
        <v>1341</v>
      </c>
      <c r="L31" s="4778"/>
      <c r="M31" s="4778"/>
      <c r="N31" s="4778"/>
      <c r="O31" s="4778"/>
      <c r="P31" s="4778"/>
      <c r="Q31" s="4778"/>
      <c r="R31" s="4778"/>
      <c r="S31" s="4778"/>
      <c r="T31" s="4778"/>
      <c r="U31" s="4778"/>
      <c r="V31" s="4778"/>
      <c r="W31" s="4778"/>
      <c r="X31" s="4778"/>
      <c r="Y31" s="4778"/>
      <c r="Z31" s="4778"/>
      <c r="AA31" s="4778"/>
      <c r="AB31" s="4778"/>
      <c r="AC31" s="4778"/>
      <c r="AD31" s="4778"/>
      <c r="AE31" s="4778"/>
      <c r="AF31" s="4814"/>
      <c r="AG31" s="4704"/>
      <c r="AH31" s="4815"/>
      <c r="AI31" s="4816"/>
      <c r="AJ31" s="2609"/>
      <c r="AK31" s="2609"/>
      <c r="AL31" s="2609"/>
    </row>
    <row r="32" spans="1:38" s="2610" customFormat="1" ht="21" customHeight="1">
      <c r="A32" s="4658"/>
      <c r="B32" s="4659"/>
      <c r="C32" s="4827" t="str">
        <f ca="1">IF(様式5号シート="様式5実",IF(INDIRECT(様式5号シート&amp;"!$D$"&amp;機構処理!E42+23)="","",INDIRECT(様式5号シート&amp;"!$D$"&amp;機構処理!E42+23)),"")</f>
        <v/>
      </c>
      <c r="D32" s="4664"/>
      <c r="E32" s="4664"/>
      <c r="F32" s="4664"/>
      <c r="G32" s="4665"/>
      <c r="H32" s="2608"/>
      <c r="I32" s="2608"/>
      <c r="J32" s="2608"/>
      <c r="K32" s="1031" t="s">
        <v>942</v>
      </c>
      <c r="L32" s="4783"/>
      <c r="M32" s="4783"/>
      <c r="N32" s="4783"/>
      <c r="O32" s="4783"/>
      <c r="P32" s="4783"/>
      <c r="Q32" s="4783"/>
      <c r="R32" s="4783"/>
      <c r="S32" s="4783"/>
      <c r="T32" s="4783"/>
      <c r="U32" s="4783"/>
      <c r="V32" s="4783"/>
      <c r="W32" s="4783"/>
      <c r="X32" s="4783"/>
      <c r="Y32" s="4783"/>
      <c r="Z32" s="4783"/>
      <c r="AA32" s="4783"/>
      <c r="AB32" s="4783"/>
      <c r="AC32" s="4783"/>
      <c r="AD32" s="4783"/>
      <c r="AE32" s="4783"/>
      <c r="AF32" s="4801"/>
      <c r="AG32" s="4674"/>
      <c r="AH32" s="4675"/>
      <c r="AI32" s="4676"/>
      <c r="AJ32" s="2609">
        <v>2</v>
      </c>
      <c r="AK32" s="2609"/>
      <c r="AL32" s="2609"/>
    </row>
    <row r="33" spans="1:38" s="2610" customFormat="1" ht="21" customHeight="1">
      <c r="A33" s="4658"/>
      <c r="B33" s="4659"/>
      <c r="C33" s="4809"/>
      <c r="D33" s="4667"/>
      <c r="E33" s="4667"/>
      <c r="F33" s="4667"/>
      <c r="G33" s="4668"/>
      <c r="H33" s="2619"/>
      <c r="I33" s="2619"/>
      <c r="J33" s="2619"/>
      <c r="K33" s="1032" t="s">
        <v>537</v>
      </c>
      <c r="L33" s="4778"/>
      <c r="M33" s="4778"/>
      <c r="N33" s="4778"/>
      <c r="O33" s="4778"/>
      <c r="P33" s="4778"/>
      <c r="Q33" s="4778"/>
      <c r="R33" s="4778"/>
      <c r="S33" s="4778"/>
      <c r="T33" s="4778"/>
      <c r="U33" s="4778"/>
      <c r="V33" s="4778"/>
      <c r="W33" s="4778"/>
      <c r="X33" s="4778"/>
      <c r="Y33" s="4778"/>
      <c r="Z33" s="4778"/>
      <c r="AA33" s="4778"/>
      <c r="AB33" s="4778"/>
      <c r="AC33" s="4778"/>
      <c r="AD33" s="4778"/>
      <c r="AE33" s="4778"/>
      <c r="AF33" s="4814"/>
      <c r="AG33" s="4704"/>
      <c r="AH33" s="4815"/>
      <c r="AI33" s="4816"/>
      <c r="AJ33" s="2609"/>
      <c r="AK33" s="2609"/>
      <c r="AL33" s="2609"/>
    </row>
    <row r="34" spans="1:38" s="2610" customFormat="1" ht="21" customHeight="1">
      <c r="A34" s="4658"/>
      <c r="B34" s="4659"/>
      <c r="C34" s="4809"/>
      <c r="D34" s="4667"/>
      <c r="E34" s="4667"/>
      <c r="F34" s="4667"/>
      <c r="G34" s="4668"/>
      <c r="H34" s="2619"/>
      <c r="I34" s="2619"/>
      <c r="J34" s="2619"/>
      <c r="K34" s="1032" t="s">
        <v>1340</v>
      </c>
      <c r="L34" s="4778"/>
      <c r="M34" s="4778"/>
      <c r="N34" s="4778"/>
      <c r="O34" s="4778"/>
      <c r="P34" s="4778"/>
      <c r="Q34" s="4778"/>
      <c r="R34" s="4778"/>
      <c r="S34" s="4778"/>
      <c r="T34" s="4778"/>
      <c r="U34" s="4778"/>
      <c r="V34" s="4778"/>
      <c r="W34" s="4778"/>
      <c r="X34" s="4778"/>
      <c r="Y34" s="4778"/>
      <c r="Z34" s="4778"/>
      <c r="AA34" s="4778"/>
      <c r="AB34" s="4778"/>
      <c r="AC34" s="4778"/>
      <c r="AD34" s="4778"/>
      <c r="AE34" s="4778"/>
      <c r="AF34" s="4814"/>
      <c r="AG34" s="4704"/>
      <c r="AH34" s="4815"/>
      <c r="AI34" s="4816"/>
      <c r="AJ34" s="2609"/>
      <c r="AK34" s="2609"/>
      <c r="AL34" s="2609"/>
    </row>
    <row r="35" spans="1:38" s="2610" customFormat="1" ht="21" customHeight="1">
      <c r="A35" s="4658"/>
      <c r="B35" s="4659"/>
      <c r="C35" s="4667"/>
      <c r="D35" s="4667"/>
      <c r="E35" s="4667"/>
      <c r="F35" s="4667"/>
      <c r="G35" s="4668"/>
      <c r="H35" s="2611"/>
      <c r="I35" s="2611"/>
      <c r="J35" s="2611"/>
      <c r="K35" s="1033" t="s">
        <v>1341</v>
      </c>
      <c r="L35" s="4778"/>
      <c r="M35" s="4778"/>
      <c r="N35" s="4778"/>
      <c r="O35" s="4778"/>
      <c r="P35" s="4778"/>
      <c r="Q35" s="4778"/>
      <c r="R35" s="4778"/>
      <c r="S35" s="4778"/>
      <c r="T35" s="4778"/>
      <c r="U35" s="4778"/>
      <c r="V35" s="4778"/>
      <c r="W35" s="4778"/>
      <c r="X35" s="4778"/>
      <c r="Y35" s="4778"/>
      <c r="Z35" s="4778"/>
      <c r="AA35" s="4778"/>
      <c r="AB35" s="4778"/>
      <c r="AC35" s="4778"/>
      <c r="AD35" s="4778"/>
      <c r="AE35" s="4778"/>
      <c r="AF35" s="4814"/>
      <c r="AG35" s="4704"/>
      <c r="AH35" s="4815"/>
      <c r="AI35" s="4816"/>
      <c r="AJ35" s="2609"/>
      <c r="AK35" s="2609"/>
      <c r="AL35" s="2609"/>
    </row>
    <row r="36" spans="1:38" s="2610" customFormat="1" ht="21" customHeight="1">
      <c r="A36" s="4658"/>
      <c r="B36" s="4659"/>
      <c r="C36" s="4806" t="str">
        <f ca="1">IF(様式5号シート="様式5実",IF(INDIRECT(様式5号シート&amp;"!$D$"&amp;機構処理!E42+24)="","",INDIRECT(様式5号シート&amp;"!$D$"&amp;機構処理!E42+24)),"")</f>
        <v/>
      </c>
      <c r="D36" s="4807"/>
      <c r="E36" s="4807"/>
      <c r="F36" s="4807"/>
      <c r="G36" s="4808"/>
      <c r="H36" s="2608"/>
      <c r="I36" s="2608"/>
      <c r="J36" s="2608"/>
      <c r="K36" s="1031" t="s">
        <v>942</v>
      </c>
      <c r="L36" s="4783"/>
      <c r="M36" s="4783"/>
      <c r="N36" s="4783"/>
      <c r="O36" s="4783"/>
      <c r="P36" s="4783"/>
      <c r="Q36" s="4783"/>
      <c r="R36" s="4783"/>
      <c r="S36" s="4783"/>
      <c r="T36" s="4783"/>
      <c r="U36" s="4783"/>
      <c r="V36" s="4783"/>
      <c r="W36" s="4783"/>
      <c r="X36" s="4783"/>
      <c r="Y36" s="4783"/>
      <c r="Z36" s="4783"/>
      <c r="AA36" s="4783"/>
      <c r="AB36" s="4783"/>
      <c r="AC36" s="4783"/>
      <c r="AD36" s="4783"/>
      <c r="AE36" s="4783"/>
      <c r="AF36" s="4801"/>
      <c r="AG36" s="4674"/>
      <c r="AH36" s="4675"/>
      <c r="AI36" s="4676"/>
      <c r="AJ36" s="2609">
        <v>3</v>
      </c>
      <c r="AK36" s="2609"/>
      <c r="AL36" s="2609"/>
    </row>
    <row r="37" spans="1:38" s="2610" customFormat="1" ht="21" customHeight="1">
      <c r="A37" s="4658"/>
      <c r="B37" s="4659"/>
      <c r="C37" s="4666"/>
      <c r="D37" s="4809"/>
      <c r="E37" s="4809"/>
      <c r="F37" s="4809"/>
      <c r="G37" s="4810"/>
      <c r="H37" s="2619"/>
      <c r="I37" s="2619"/>
      <c r="J37" s="2619"/>
      <c r="K37" s="1032" t="s">
        <v>537</v>
      </c>
      <c r="L37" s="4778"/>
      <c r="M37" s="4778"/>
      <c r="N37" s="4778"/>
      <c r="O37" s="4778"/>
      <c r="P37" s="4778"/>
      <c r="Q37" s="4778"/>
      <c r="R37" s="4778"/>
      <c r="S37" s="4778"/>
      <c r="T37" s="4778"/>
      <c r="U37" s="4778"/>
      <c r="V37" s="4778"/>
      <c r="W37" s="4778"/>
      <c r="X37" s="4778"/>
      <c r="Y37" s="4778"/>
      <c r="Z37" s="4778"/>
      <c r="AA37" s="4778"/>
      <c r="AB37" s="4778"/>
      <c r="AC37" s="4778"/>
      <c r="AD37" s="4778"/>
      <c r="AE37" s="4778"/>
      <c r="AF37" s="4814"/>
      <c r="AG37" s="4704"/>
      <c r="AH37" s="4815"/>
      <c r="AI37" s="4816"/>
      <c r="AJ37" s="2609"/>
      <c r="AK37" s="2609"/>
      <c r="AL37" s="2609"/>
    </row>
    <row r="38" spans="1:38" s="2610" customFormat="1" ht="21" customHeight="1">
      <c r="A38" s="4658"/>
      <c r="B38" s="4659"/>
      <c r="C38" s="4666"/>
      <c r="D38" s="4809"/>
      <c r="E38" s="4809"/>
      <c r="F38" s="4809"/>
      <c r="G38" s="4810"/>
      <c r="H38" s="2619"/>
      <c r="I38" s="2619"/>
      <c r="J38" s="2619"/>
      <c r="K38" s="1032" t="s">
        <v>1340</v>
      </c>
      <c r="L38" s="4778"/>
      <c r="M38" s="4778"/>
      <c r="N38" s="4778"/>
      <c r="O38" s="4778"/>
      <c r="P38" s="4778"/>
      <c r="Q38" s="4778"/>
      <c r="R38" s="4778"/>
      <c r="S38" s="4778"/>
      <c r="T38" s="4778"/>
      <c r="U38" s="4778"/>
      <c r="V38" s="4778"/>
      <c r="W38" s="4778"/>
      <c r="X38" s="4778"/>
      <c r="Y38" s="4778"/>
      <c r="Z38" s="4778"/>
      <c r="AA38" s="4778"/>
      <c r="AB38" s="4778"/>
      <c r="AC38" s="4778"/>
      <c r="AD38" s="4778"/>
      <c r="AE38" s="4778"/>
      <c r="AF38" s="4814"/>
      <c r="AG38" s="4704"/>
      <c r="AH38" s="4815"/>
      <c r="AI38" s="4816"/>
      <c r="AJ38" s="2609"/>
      <c r="AK38" s="2609"/>
      <c r="AL38" s="2609"/>
    </row>
    <row r="39" spans="1:38" s="2610" customFormat="1" ht="21" customHeight="1">
      <c r="A39" s="4658"/>
      <c r="B39" s="4659"/>
      <c r="C39" s="4811"/>
      <c r="D39" s="4812"/>
      <c r="E39" s="4812"/>
      <c r="F39" s="4812"/>
      <c r="G39" s="4813"/>
      <c r="H39" s="2611"/>
      <c r="I39" s="2611"/>
      <c r="J39" s="2611"/>
      <c r="K39" s="1033" t="s">
        <v>1341</v>
      </c>
      <c r="L39" s="4778"/>
      <c r="M39" s="4778"/>
      <c r="N39" s="4778"/>
      <c r="O39" s="4778"/>
      <c r="P39" s="4778"/>
      <c r="Q39" s="4778"/>
      <c r="R39" s="4778"/>
      <c r="S39" s="4778"/>
      <c r="T39" s="4778"/>
      <c r="U39" s="4778"/>
      <c r="V39" s="4778"/>
      <c r="W39" s="4778"/>
      <c r="X39" s="4778"/>
      <c r="Y39" s="4778"/>
      <c r="Z39" s="4778"/>
      <c r="AA39" s="4778"/>
      <c r="AB39" s="4778"/>
      <c r="AC39" s="4778"/>
      <c r="AD39" s="4778"/>
      <c r="AE39" s="4778"/>
      <c r="AF39" s="4814"/>
      <c r="AG39" s="4704"/>
      <c r="AH39" s="4815"/>
      <c r="AI39" s="4816"/>
      <c r="AJ39" s="2609"/>
      <c r="AK39" s="2609"/>
      <c r="AL39" s="2609"/>
    </row>
    <row r="40" spans="1:38" s="2610" customFormat="1" ht="21" customHeight="1">
      <c r="A40" s="4658"/>
      <c r="B40" s="4659"/>
      <c r="C40" s="4806" t="str">
        <f ca="1">IF(様式5号シート="様式5実",IF(INDIRECT(様式5号シート&amp;"!$D$"&amp;機構処理!E42+25)="","",INDIRECT(様式5号シート&amp;"!$D$"&amp;機構処理!E42+25)),"")</f>
        <v/>
      </c>
      <c r="D40" s="4807"/>
      <c r="E40" s="4807"/>
      <c r="F40" s="4807"/>
      <c r="G40" s="4808"/>
      <c r="H40" s="2608"/>
      <c r="I40" s="2608"/>
      <c r="J40" s="2608"/>
      <c r="K40" s="1031" t="s">
        <v>942</v>
      </c>
      <c r="L40" s="4783"/>
      <c r="M40" s="4783"/>
      <c r="N40" s="4783"/>
      <c r="O40" s="4783"/>
      <c r="P40" s="4783"/>
      <c r="Q40" s="4783"/>
      <c r="R40" s="4783"/>
      <c r="S40" s="4783"/>
      <c r="T40" s="4783"/>
      <c r="U40" s="4783"/>
      <c r="V40" s="4783"/>
      <c r="W40" s="4783"/>
      <c r="X40" s="4783"/>
      <c r="Y40" s="4783"/>
      <c r="Z40" s="4783"/>
      <c r="AA40" s="4783"/>
      <c r="AB40" s="4783"/>
      <c r="AC40" s="4783"/>
      <c r="AD40" s="4783"/>
      <c r="AE40" s="4783"/>
      <c r="AF40" s="4801"/>
      <c r="AG40" s="4674"/>
      <c r="AH40" s="4675"/>
      <c r="AI40" s="4676"/>
      <c r="AJ40" s="2609">
        <v>4</v>
      </c>
      <c r="AK40" s="2609"/>
      <c r="AL40" s="2609"/>
    </row>
    <row r="41" spans="1:38" s="2610" customFormat="1" ht="21" customHeight="1">
      <c r="A41" s="4658"/>
      <c r="B41" s="4659"/>
      <c r="C41" s="4666"/>
      <c r="D41" s="4809"/>
      <c r="E41" s="4809"/>
      <c r="F41" s="4809"/>
      <c r="G41" s="4810"/>
      <c r="H41" s="2619"/>
      <c r="I41" s="2619"/>
      <c r="J41" s="2619"/>
      <c r="K41" s="1032" t="s">
        <v>537</v>
      </c>
      <c r="L41" s="4778"/>
      <c r="M41" s="4778"/>
      <c r="N41" s="4778"/>
      <c r="O41" s="4778"/>
      <c r="P41" s="4778"/>
      <c r="Q41" s="4778"/>
      <c r="R41" s="4778"/>
      <c r="S41" s="4778"/>
      <c r="T41" s="4778"/>
      <c r="U41" s="4778"/>
      <c r="V41" s="4778"/>
      <c r="W41" s="4778"/>
      <c r="X41" s="4778"/>
      <c r="Y41" s="4778"/>
      <c r="Z41" s="4778"/>
      <c r="AA41" s="4778"/>
      <c r="AB41" s="4778"/>
      <c r="AC41" s="4778"/>
      <c r="AD41" s="4778"/>
      <c r="AE41" s="4778"/>
      <c r="AF41" s="4814"/>
      <c r="AG41" s="4704"/>
      <c r="AH41" s="4815"/>
      <c r="AI41" s="4816"/>
      <c r="AJ41" s="2609"/>
      <c r="AK41" s="2609"/>
      <c r="AL41" s="2609"/>
    </row>
    <row r="42" spans="1:38" s="2610" customFormat="1" ht="21" customHeight="1">
      <c r="A42" s="4658"/>
      <c r="B42" s="4659"/>
      <c r="C42" s="4666"/>
      <c r="D42" s="4809"/>
      <c r="E42" s="4809"/>
      <c r="F42" s="4809"/>
      <c r="G42" s="4810"/>
      <c r="H42" s="2619"/>
      <c r="I42" s="2619"/>
      <c r="J42" s="2619"/>
      <c r="K42" s="1032" t="s">
        <v>1340</v>
      </c>
      <c r="L42" s="4778"/>
      <c r="M42" s="4778"/>
      <c r="N42" s="4778"/>
      <c r="O42" s="4778"/>
      <c r="P42" s="4778"/>
      <c r="Q42" s="4778"/>
      <c r="R42" s="4778"/>
      <c r="S42" s="4778"/>
      <c r="T42" s="4778"/>
      <c r="U42" s="4778"/>
      <c r="V42" s="4778"/>
      <c r="W42" s="4778"/>
      <c r="X42" s="4778"/>
      <c r="Y42" s="4778"/>
      <c r="Z42" s="4778"/>
      <c r="AA42" s="4778"/>
      <c r="AB42" s="4778"/>
      <c r="AC42" s="4778"/>
      <c r="AD42" s="4778"/>
      <c r="AE42" s="4778"/>
      <c r="AF42" s="4814"/>
      <c r="AG42" s="4704"/>
      <c r="AH42" s="4815"/>
      <c r="AI42" s="4816"/>
      <c r="AJ42" s="2609"/>
      <c r="AK42" s="2609"/>
      <c r="AL42" s="2609"/>
    </row>
    <row r="43" spans="1:38" s="2610" customFormat="1" ht="21" customHeight="1">
      <c r="A43" s="4658"/>
      <c r="B43" s="4659"/>
      <c r="C43" s="4811"/>
      <c r="D43" s="4812"/>
      <c r="E43" s="4812"/>
      <c r="F43" s="4812"/>
      <c r="G43" s="4813"/>
      <c r="H43" s="2611"/>
      <c r="I43" s="2611"/>
      <c r="J43" s="2611"/>
      <c r="K43" s="1033" t="s">
        <v>1341</v>
      </c>
      <c r="L43" s="4778"/>
      <c r="M43" s="4778"/>
      <c r="N43" s="4778"/>
      <c r="O43" s="4778"/>
      <c r="P43" s="4778"/>
      <c r="Q43" s="4778"/>
      <c r="R43" s="4778"/>
      <c r="S43" s="4778"/>
      <c r="T43" s="4778"/>
      <c r="U43" s="4778"/>
      <c r="V43" s="4778"/>
      <c r="W43" s="4778"/>
      <c r="X43" s="4778"/>
      <c r="Y43" s="4778"/>
      <c r="Z43" s="4778"/>
      <c r="AA43" s="4778"/>
      <c r="AB43" s="4778"/>
      <c r="AC43" s="4778"/>
      <c r="AD43" s="4778"/>
      <c r="AE43" s="4778"/>
      <c r="AF43" s="4814"/>
      <c r="AG43" s="4704"/>
      <c r="AH43" s="4815"/>
      <c r="AI43" s="4816"/>
      <c r="AJ43" s="2609"/>
      <c r="AK43" s="2609"/>
      <c r="AL43" s="2609"/>
    </row>
    <row r="44" spans="1:38" s="2610" customFormat="1" ht="21" customHeight="1">
      <c r="A44" s="4658"/>
      <c r="B44" s="4659"/>
      <c r="C44" s="4806" t="str">
        <f ca="1">IF(様式5号シート="様式5実",IF(INDIRECT(様式5号シート&amp;"!$D$"&amp;機構処理!E42+26)="","",INDIRECT(様式5号シート&amp;"!$D$"&amp;機構処理!E42+26)),"")</f>
        <v/>
      </c>
      <c r="D44" s="4807"/>
      <c r="E44" s="4807"/>
      <c r="F44" s="4807"/>
      <c r="G44" s="4808"/>
      <c r="H44" s="2608"/>
      <c r="I44" s="2608"/>
      <c r="J44" s="2608"/>
      <c r="K44" s="1031" t="s">
        <v>942</v>
      </c>
      <c r="L44" s="4783"/>
      <c r="M44" s="4783"/>
      <c r="N44" s="4783"/>
      <c r="O44" s="4783"/>
      <c r="P44" s="4783"/>
      <c r="Q44" s="4783"/>
      <c r="R44" s="4783"/>
      <c r="S44" s="4783"/>
      <c r="T44" s="4783"/>
      <c r="U44" s="4783"/>
      <c r="V44" s="4783"/>
      <c r="W44" s="4783"/>
      <c r="X44" s="4783"/>
      <c r="Y44" s="4783"/>
      <c r="Z44" s="4783"/>
      <c r="AA44" s="4783"/>
      <c r="AB44" s="4783"/>
      <c r="AC44" s="4783"/>
      <c r="AD44" s="4783"/>
      <c r="AE44" s="4783"/>
      <c r="AF44" s="4801"/>
      <c r="AG44" s="4674"/>
      <c r="AH44" s="4675"/>
      <c r="AI44" s="4676"/>
      <c r="AJ44" s="2609">
        <v>5</v>
      </c>
      <c r="AK44" s="2609"/>
      <c r="AL44" s="2609"/>
    </row>
    <row r="45" spans="1:38" s="2610" customFormat="1" ht="21" customHeight="1">
      <c r="A45" s="4658"/>
      <c r="B45" s="4659"/>
      <c r="C45" s="4666"/>
      <c r="D45" s="4809"/>
      <c r="E45" s="4809"/>
      <c r="F45" s="4809"/>
      <c r="G45" s="4810"/>
      <c r="H45" s="2619"/>
      <c r="I45" s="2619"/>
      <c r="J45" s="2619"/>
      <c r="K45" s="1032" t="s">
        <v>537</v>
      </c>
      <c r="L45" s="4778"/>
      <c r="M45" s="4778"/>
      <c r="N45" s="4778"/>
      <c r="O45" s="4778"/>
      <c r="P45" s="4778"/>
      <c r="Q45" s="4778"/>
      <c r="R45" s="4778"/>
      <c r="S45" s="4778"/>
      <c r="T45" s="4778"/>
      <c r="U45" s="4778"/>
      <c r="V45" s="4778"/>
      <c r="W45" s="4778"/>
      <c r="X45" s="4778"/>
      <c r="Y45" s="4778"/>
      <c r="Z45" s="4778"/>
      <c r="AA45" s="4778"/>
      <c r="AB45" s="4778"/>
      <c r="AC45" s="4778"/>
      <c r="AD45" s="4778"/>
      <c r="AE45" s="4778"/>
      <c r="AF45" s="4814"/>
      <c r="AG45" s="4704"/>
      <c r="AH45" s="4815"/>
      <c r="AI45" s="4816"/>
      <c r="AJ45" s="2609"/>
      <c r="AK45" s="2609"/>
      <c r="AL45" s="2609"/>
    </row>
    <row r="46" spans="1:38" s="2610" customFormat="1" ht="21" customHeight="1">
      <c r="A46" s="4658"/>
      <c r="B46" s="4659"/>
      <c r="C46" s="4666"/>
      <c r="D46" s="4809"/>
      <c r="E46" s="4809"/>
      <c r="F46" s="4809"/>
      <c r="G46" s="4810"/>
      <c r="H46" s="2619"/>
      <c r="I46" s="2619"/>
      <c r="J46" s="2619"/>
      <c r="K46" s="1032" t="s">
        <v>1340</v>
      </c>
      <c r="L46" s="4778"/>
      <c r="M46" s="4778"/>
      <c r="N46" s="4778"/>
      <c r="O46" s="4778"/>
      <c r="P46" s="4778"/>
      <c r="Q46" s="4778"/>
      <c r="R46" s="4778"/>
      <c r="S46" s="4778"/>
      <c r="T46" s="4778"/>
      <c r="U46" s="4778"/>
      <c r="V46" s="4778"/>
      <c r="W46" s="4778"/>
      <c r="X46" s="4778"/>
      <c r="Y46" s="4778"/>
      <c r="Z46" s="4778"/>
      <c r="AA46" s="4778"/>
      <c r="AB46" s="4778"/>
      <c r="AC46" s="4778"/>
      <c r="AD46" s="4778"/>
      <c r="AE46" s="4778"/>
      <c r="AF46" s="4814"/>
      <c r="AG46" s="4704"/>
      <c r="AH46" s="4815"/>
      <c r="AI46" s="4816"/>
      <c r="AJ46" s="2609"/>
      <c r="AK46" s="2609"/>
      <c r="AL46" s="2609"/>
    </row>
    <row r="47" spans="1:38" s="2610" customFormat="1" ht="21" customHeight="1">
      <c r="A47" s="4658"/>
      <c r="B47" s="4659"/>
      <c r="C47" s="4811"/>
      <c r="D47" s="4812"/>
      <c r="E47" s="4812"/>
      <c r="F47" s="4812"/>
      <c r="G47" s="4813"/>
      <c r="H47" s="2611"/>
      <c r="I47" s="2611"/>
      <c r="J47" s="2611"/>
      <c r="K47" s="1033" t="s">
        <v>1341</v>
      </c>
      <c r="L47" s="4778"/>
      <c r="M47" s="4778"/>
      <c r="N47" s="4778"/>
      <c r="O47" s="4778"/>
      <c r="P47" s="4778"/>
      <c r="Q47" s="4778"/>
      <c r="R47" s="4778"/>
      <c r="S47" s="4778"/>
      <c r="T47" s="4778"/>
      <c r="U47" s="4778"/>
      <c r="V47" s="4778"/>
      <c r="W47" s="4778"/>
      <c r="X47" s="4778"/>
      <c r="Y47" s="4778"/>
      <c r="Z47" s="4778"/>
      <c r="AA47" s="4778"/>
      <c r="AB47" s="4778"/>
      <c r="AC47" s="4778"/>
      <c r="AD47" s="4778"/>
      <c r="AE47" s="4778"/>
      <c r="AF47" s="4814"/>
      <c r="AG47" s="4704"/>
      <c r="AH47" s="4815"/>
      <c r="AI47" s="4816"/>
      <c r="AJ47" s="2609"/>
      <c r="AK47" s="2609"/>
      <c r="AL47" s="2609"/>
    </row>
    <row r="48" spans="1:38" s="2610" customFormat="1" ht="21" customHeight="1">
      <c r="A48" s="4658"/>
      <c r="B48" s="4659"/>
      <c r="C48" s="4806" t="str">
        <f ca="1">IF(様式5号シート="様式5実",IF(INDIRECT(様式5号シート&amp;"!$D$"&amp;機構処理!E42+27)="","",INDIRECT(様式5号シート&amp;"!$D$"&amp;機構処理!E42+27)),"")</f>
        <v/>
      </c>
      <c r="D48" s="4807"/>
      <c r="E48" s="4807"/>
      <c r="F48" s="4807"/>
      <c r="G48" s="4808"/>
      <c r="H48" s="2608"/>
      <c r="I48" s="2608"/>
      <c r="J48" s="2608"/>
      <c r="K48" s="1031" t="s">
        <v>942</v>
      </c>
      <c r="L48" s="4783"/>
      <c r="M48" s="4783"/>
      <c r="N48" s="4783"/>
      <c r="O48" s="4783"/>
      <c r="P48" s="4783"/>
      <c r="Q48" s="4783"/>
      <c r="R48" s="4783"/>
      <c r="S48" s="4783"/>
      <c r="T48" s="4783"/>
      <c r="U48" s="4783"/>
      <c r="V48" s="4783"/>
      <c r="W48" s="4783"/>
      <c r="X48" s="4783"/>
      <c r="Y48" s="4783"/>
      <c r="Z48" s="4783"/>
      <c r="AA48" s="4783"/>
      <c r="AB48" s="4783"/>
      <c r="AC48" s="4783"/>
      <c r="AD48" s="4783"/>
      <c r="AE48" s="4783"/>
      <c r="AF48" s="4801"/>
      <c r="AG48" s="4674"/>
      <c r="AH48" s="4675"/>
      <c r="AI48" s="4676"/>
      <c r="AJ48" s="2609">
        <v>6</v>
      </c>
      <c r="AK48" s="2609"/>
      <c r="AL48" s="2609"/>
    </row>
    <row r="49" spans="1:38" s="2610" customFormat="1" ht="21" customHeight="1">
      <c r="A49" s="4658"/>
      <c r="B49" s="4659"/>
      <c r="C49" s="4666"/>
      <c r="D49" s="4809"/>
      <c r="E49" s="4809"/>
      <c r="F49" s="4809"/>
      <c r="G49" s="4810"/>
      <c r="H49" s="2619"/>
      <c r="I49" s="2619"/>
      <c r="J49" s="2619"/>
      <c r="K49" s="1032" t="s">
        <v>537</v>
      </c>
      <c r="L49" s="4778"/>
      <c r="M49" s="4778"/>
      <c r="N49" s="4778"/>
      <c r="O49" s="4778"/>
      <c r="P49" s="4778"/>
      <c r="Q49" s="4778"/>
      <c r="R49" s="4778"/>
      <c r="S49" s="4778"/>
      <c r="T49" s="4778"/>
      <c r="U49" s="4778"/>
      <c r="V49" s="4778"/>
      <c r="W49" s="4778"/>
      <c r="X49" s="4778"/>
      <c r="Y49" s="4778"/>
      <c r="Z49" s="4778"/>
      <c r="AA49" s="4778"/>
      <c r="AB49" s="4778"/>
      <c r="AC49" s="4778"/>
      <c r="AD49" s="4778"/>
      <c r="AE49" s="4778"/>
      <c r="AF49" s="4814"/>
      <c r="AG49" s="4704"/>
      <c r="AH49" s="4815"/>
      <c r="AI49" s="4816"/>
      <c r="AJ49" s="2609"/>
      <c r="AK49" s="2609"/>
      <c r="AL49" s="2609"/>
    </row>
    <row r="50" spans="1:38" s="2610" customFormat="1" ht="21" customHeight="1">
      <c r="A50" s="4658"/>
      <c r="B50" s="4659"/>
      <c r="C50" s="4666"/>
      <c r="D50" s="4809"/>
      <c r="E50" s="4809"/>
      <c r="F50" s="4809"/>
      <c r="G50" s="4810"/>
      <c r="H50" s="2619"/>
      <c r="I50" s="2619"/>
      <c r="J50" s="2619"/>
      <c r="K50" s="1032" t="s">
        <v>1340</v>
      </c>
      <c r="L50" s="4778"/>
      <c r="M50" s="4778"/>
      <c r="N50" s="4778"/>
      <c r="O50" s="4778"/>
      <c r="P50" s="4778"/>
      <c r="Q50" s="4778"/>
      <c r="R50" s="4778"/>
      <c r="S50" s="4778"/>
      <c r="T50" s="4778"/>
      <c r="U50" s="4778"/>
      <c r="V50" s="4778"/>
      <c r="W50" s="4778"/>
      <c r="X50" s="4778"/>
      <c r="Y50" s="4778"/>
      <c r="Z50" s="4778"/>
      <c r="AA50" s="4778"/>
      <c r="AB50" s="4778"/>
      <c r="AC50" s="4778"/>
      <c r="AD50" s="4778"/>
      <c r="AE50" s="4778"/>
      <c r="AF50" s="4814"/>
      <c r="AG50" s="4704"/>
      <c r="AH50" s="4815"/>
      <c r="AI50" s="4816"/>
      <c r="AJ50" s="2609"/>
      <c r="AK50" s="2609"/>
      <c r="AL50" s="2609"/>
    </row>
    <row r="51" spans="1:38" s="2610" customFormat="1" ht="21" customHeight="1">
      <c r="A51" s="4658"/>
      <c r="B51" s="4659"/>
      <c r="C51" s="4811"/>
      <c r="D51" s="4812"/>
      <c r="E51" s="4812"/>
      <c r="F51" s="4812"/>
      <c r="G51" s="4813"/>
      <c r="H51" s="2611"/>
      <c r="I51" s="2611"/>
      <c r="J51" s="2611"/>
      <c r="K51" s="1033" t="s">
        <v>1341</v>
      </c>
      <c r="L51" s="4778"/>
      <c r="M51" s="4778"/>
      <c r="N51" s="4778"/>
      <c r="O51" s="4778"/>
      <c r="P51" s="4778"/>
      <c r="Q51" s="4778"/>
      <c r="R51" s="4778"/>
      <c r="S51" s="4778"/>
      <c r="T51" s="4778"/>
      <c r="U51" s="4778"/>
      <c r="V51" s="4778"/>
      <c r="W51" s="4778"/>
      <c r="X51" s="4778"/>
      <c r="Y51" s="4778"/>
      <c r="Z51" s="4778"/>
      <c r="AA51" s="4778"/>
      <c r="AB51" s="4778"/>
      <c r="AC51" s="4778"/>
      <c r="AD51" s="4778"/>
      <c r="AE51" s="4778"/>
      <c r="AF51" s="4814"/>
      <c r="AG51" s="4704"/>
      <c r="AH51" s="4815"/>
      <c r="AI51" s="4816"/>
      <c r="AJ51" s="2609"/>
      <c r="AK51" s="2609"/>
      <c r="AL51" s="2609"/>
    </row>
    <row r="52" spans="1:38" s="2610" customFormat="1" ht="21" customHeight="1">
      <c r="A52" s="4658"/>
      <c r="B52" s="4659"/>
      <c r="C52" s="4806" t="str">
        <f ca="1">IF(様式5号シート="様式5実",IF(INDIRECT(様式5号シート&amp;"!$D$"&amp;機構処理!E42+28)="","",INDIRECT(様式5号シート&amp;"!$D$"&amp;機構処理!E42+28)),"")</f>
        <v/>
      </c>
      <c r="D52" s="4807"/>
      <c r="E52" s="4807"/>
      <c r="F52" s="4807"/>
      <c r="G52" s="4808"/>
      <c r="H52" s="2608"/>
      <c r="I52" s="2608"/>
      <c r="J52" s="2608"/>
      <c r="K52" s="1031" t="s">
        <v>942</v>
      </c>
      <c r="L52" s="4783"/>
      <c r="M52" s="4783"/>
      <c r="N52" s="4783"/>
      <c r="O52" s="4783"/>
      <c r="P52" s="4783"/>
      <c r="Q52" s="4783"/>
      <c r="R52" s="4783"/>
      <c r="S52" s="4783"/>
      <c r="T52" s="4783"/>
      <c r="U52" s="4783"/>
      <c r="V52" s="4783"/>
      <c r="W52" s="4783"/>
      <c r="X52" s="4783"/>
      <c r="Y52" s="4783"/>
      <c r="Z52" s="4783"/>
      <c r="AA52" s="4783"/>
      <c r="AB52" s="4783"/>
      <c r="AC52" s="4783"/>
      <c r="AD52" s="4783"/>
      <c r="AE52" s="4783"/>
      <c r="AF52" s="4801"/>
      <c r="AG52" s="4674"/>
      <c r="AH52" s="4675"/>
      <c r="AI52" s="4676"/>
      <c r="AJ52" s="2613">
        <v>7</v>
      </c>
      <c r="AK52" s="2609"/>
      <c r="AL52" s="2609"/>
    </row>
    <row r="53" spans="1:38" s="2610" customFormat="1" ht="21" customHeight="1">
      <c r="A53" s="4658"/>
      <c r="B53" s="4659"/>
      <c r="C53" s="4666"/>
      <c r="D53" s="4809"/>
      <c r="E53" s="4809"/>
      <c r="F53" s="4809"/>
      <c r="G53" s="4810"/>
      <c r="H53" s="2619"/>
      <c r="I53" s="2619"/>
      <c r="J53" s="2619"/>
      <c r="K53" s="1032" t="s">
        <v>537</v>
      </c>
      <c r="L53" s="4778"/>
      <c r="M53" s="4778"/>
      <c r="N53" s="4778"/>
      <c r="O53" s="4778"/>
      <c r="P53" s="4778"/>
      <c r="Q53" s="4778"/>
      <c r="R53" s="4778"/>
      <c r="S53" s="4778"/>
      <c r="T53" s="4778"/>
      <c r="U53" s="4778"/>
      <c r="V53" s="4778"/>
      <c r="W53" s="4778"/>
      <c r="X53" s="4778"/>
      <c r="Y53" s="4778"/>
      <c r="Z53" s="4778"/>
      <c r="AA53" s="4778"/>
      <c r="AB53" s="4778"/>
      <c r="AC53" s="4778"/>
      <c r="AD53" s="4778"/>
      <c r="AE53" s="4778"/>
      <c r="AF53" s="4814"/>
      <c r="AG53" s="4704"/>
      <c r="AH53" s="4815"/>
      <c r="AI53" s="4816"/>
      <c r="AJ53" s="2613"/>
      <c r="AK53" s="2609"/>
      <c r="AL53" s="2609"/>
    </row>
    <row r="54" spans="1:38" s="2610" customFormat="1" ht="21" customHeight="1">
      <c r="A54" s="4658"/>
      <c r="B54" s="4659"/>
      <c r="C54" s="4666"/>
      <c r="D54" s="4809"/>
      <c r="E54" s="4809"/>
      <c r="F54" s="4809"/>
      <c r="G54" s="4810"/>
      <c r="H54" s="2619"/>
      <c r="I54" s="2619"/>
      <c r="J54" s="2619"/>
      <c r="K54" s="1032" t="s">
        <v>1340</v>
      </c>
      <c r="L54" s="4778"/>
      <c r="M54" s="4778"/>
      <c r="N54" s="4778"/>
      <c r="O54" s="4778"/>
      <c r="P54" s="4778"/>
      <c r="Q54" s="4778"/>
      <c r="R54" s="4778"/>
      <c r="S54" s="4778"/>
      <c r="T54" s="4778"/>
      <c r="U54" s="4778"/>
      <c r="V54" s="4778"/>
      <c r="W54" s="4778"/>
      <c r="X54" s="4778"/>
      <c r="Y54" s="4778"/>
      <c r="Z54" s="4778"/>
      <c r="AA54" s="4778"/>
      <c r="AB54" s="4778"/>
      <c r="AC54" s="4778"/>
      <c r="AD54" s="4778"/>
      <c r="AE54" s="4778"/>
      <c r="AF54" s="4814"/>
      <c r="AG54" s="4704"/>
      <c r="AH54" s="4815"/>
      <c r="AI54" s="4816"/>
      <c r="AJ54" s="2613"/>
      <c r="AK54" s="2609"/>
      <c r="AL54" s="2609"/>
    </row>
    <row r="55" spans="1:38" s="2610" customFormat="1" ht="21" customHeight="1">
      <c r="A55" s="4658"/>
      <c r="B55" s="4659"/>
      <c r="C55" s="4811"/>
      <c r="D55" s="4812"/>
      <c r="E55" s="4812"/>
      <c r="F55" s="4812"/>
      <c r="G55" s="4813"/>
      <c r="H55" s="2611"/>
      <c r="I55" s="2611"/>
      <c r="J55" s="2611"/>
      <c r="K55" s="1033" t="s">
        <v>1341</v>
      </c>
      <c r="L55" s="4778"/>
      <c r="M55" s="4778"/>
      <c r="N55" s="4778"/>
      <c r="O55" s="4778"/>
      <c r="P55" s="4778"/>
      <c r="Q55" s="4778"/>
      <c r="R55" s="4778"/>
      <c r="S55" s="4778"/>
      <c r="T55" s="4778"/>
      <c r="U55" s="4778"/>
      <c r="V55" s="4778"/>
      <c r="W55" s="4778"/>
      <c r="X55" s="4778"/>
      <c r="Y55" s="4778"/>
      <c r="Z55" s="4778"/>
      <c r="AA55" s="4778"/>
      <c r="AB55" s="4778"/>
      <c r="AC55" s="4778"/>
      <c r="AD55" s="4778"/>
      <c r="AE55" s="4778"/>
      <c r="AF55" s="4814"/>
      <c r="AG55" s="4704"/>
      <c r="AH55" s="4815"/>
      <c r="AI55" s="4816"/>
      <c r="AJ55" s="2609"/>
      <c r="AK55" s="2609"/>
      <c r="AL55" s="2609"/>
    </row>
    <row r="56" spans="1:38" s="2610" customFormat="1" ht="21" hidden="1" customHeight="1">
      <c r="A56" s="4658"/>
      <c r="B56" s="4659"/>
      <c r="C56" s="4806" t="str">
        <f ca="1">IF(様式5号シート="様式5実",IF(INDIRECT(様式5号シート&amp;"!$D$"&amp;機構処理!E42+29)="","",INDIRECT(様式5号シート&amp;"!$D$"&amp;機構処理!E42+29)),"")</f>
        <v/>
      </c>
      <c r="D56" s="4807"/>
      <c r="E56" s="4807"/>
      <c r="F56" s="4807"/>
      <c r="G56" s="4808"/>
      <c r="H56" s="2608"/>
      <c r="I56" s="2608"/>
      <c r="J56" s="2608"/>
      <c r="K56" s="1031" t="s">
        <v>942</v>
      </c>
      <c r="L56" s="4783"/>
      <c r="M56" s="4783"/>
      <c r="N56" s="4783"/>
      <c r="O56" s="4783"/>
      <c r="P56" s="4783"/>
      <c r="Q56" s="4783"/>
      <c r="R56" s="4783"/>
      <c r="S56" s="4783"/>
      <c r="T56" s="4783"/>
      <c r="U56" s="4783"/>
      <c r="V56" s="4783"/>
      <c r="W56" s="4783"/>
      <c r="X56" s="4783"/>
      <c r="Y56" s="4783"/>
      <c r="Z56" s="4783"/>
      <c r="AA56" s="4783"/>
      <c r="AB56" s="4783"/>
      <c r="AC56" s="4783"/>
      <c r="AD56" s="4783"/>
      <c r="AE56" s="4783"/>
      <c r="AF56" s="4801"/>
      <c r="AG56" s="4674"/>
      <c r="AH56" s="4675"/>
      <c r="AI56" s="4676"/>
      <c r="AJ56" s="2609">
        <v>8</v>
      </c>
      <c r="AK56" s="2609"/>
      <c r="AL56" s="2609"/>
    </row>
    <row r="57" spans="1:38" s="2610" customFormat="1" ht="21" hidden="1" customHeight="1">
      <c r="A57" s="4658"/>
      <c r="B57" s="4659"/>
      <c r="C57" s="4666"/>
      <c r="D57" s="4809"/>
      <c r="E57" s="4809"/>
      <c r="F57" s="4809"/>
      <c r="G57" s="4810"/>
      <c r="H57" s="2619"/>
      <c r="I57" s="2619"/>
      <c r="J57" s="2619"/>
      <c r="K57" s="1032" t="s">
        <v>537</v>
      </c>
      <c r="L57" s="4778"/>
      <c r="M57" s="4778"/>
      <c r="N57" s="4778"/>
      <c r="O57" s="4778"/>
      <c r="P57" s="4778"/>
      <c r="Q57" s="4778"/>
      <c r="R57" s="4778"/>
      <c r="S57" s="4778"/>
      <c r="T57" s="4778"/>
      <c r="U57" s="4778"/>
      <c r="V57" s="4778"/>
      <c r="W57" s="4778"/>
      <c r="X57" s="4778"/>
      <c r="Y57" s="4778"/>
      <c r="Z57" s="4778"/>
      <c r="AA57" s="4778"/>
      <c r="AB57" s="4778"/>
      <c r="AC57" s="4778"/>
      <c r="AD57" s="4778"/>
      <c r="AE57" s="4778"/>
      <c r="AF57" s="4814"/>
      <c r="AG57" s="4704"/>
      <c r="AH57" s="4815"/>
      <c r="AI57" s="4816"/>
      <c r="AJ57" s="2609"/>
      <c r="AK57" s="2609"/>
      <c r="AL57" s="2609"/>
    </row>
    <row r="58" spans="1:38" s="2610" customFormat="1" ht="21" hidden="1" customHeight="1">
      <c r="A58" s="4658"/>
      <c r="B58" s="4659"/>
      <c r="C58" s="4666"/>
      <c r="D58" s="4809"/>
      <c r="E58" s="4809"/>
      <c r="F58" s="4809"/>
      <c r="G58" s="4810"/>
      <c r="H58" s="2619"/>
      <c r="I58" s="2619"/>
      <c r="J58" s="2619"/>
      <c r="K58" s="1032" t="s">
        <v>1340</v>
      </c>
      <c r="L58" s="4778"/>
      <c r="M58" s="4778"/>
      <c r="N58" s="4778"/>
      <c r="O58" s="4778"/>
      <c r="P58" s="4778"/>
      <c r="Q58" s="4778"/>
      <c r="R58" s="4778"/>
      <c r="S58" s="4778"/>
      <c r="T58" s="4778"/>
      <c r="U58" s="4778"/>
      <c r="V58" s="4778"/>
      <c r="W58" s="4778"/>
      <c r="X58" s="4778"/>
      <c r="Y58" s="4778"/>
      <c r="Z58" s="4778"/>
      <c r="AA58" s="4778"/>
      <c r="AB58" s="4778"/>
      <c r="AC58" s="4778"/>
      <c r="AD58" s="4778"/>
      <c r="AE58" s="4778"/>
      <c r="AF58" s="4814"/>
      <c r="AG58" s="4704"/>
      <c r="AH58" s="4815"/>
      <c r="AI58" s="4816"/>
      <c r="AJ58" s="2609"/>
      <c r="AK58" s="2609"/>
      <c r="AL58" s="2609"/>
    </row>
    <row r="59" spans="1:38" s="2610" customFormat="1" ht="21" hidden="1" customHeight="1">
      <c r="A59" s="4658"/>
      <c r="B59" s="4659"/>
      <c r="C59" s="4811"/>
      <c r="D59" s="4812"/>
      <c r="E59" s="4812"/>
      <c r="F59" s="4812"/>
      <c r="G59" s="4813"/>
      <c r="H59" s="2611"/>
      <c r="I59" s="2611"/>
      <c r="J59" s="2611"/>
      <c r="K59" s="1033" t="s">
        <v>1341</v>
      </c>
      <c r="L59" s="4778"/>
      <c r="M59" s="4778"/>
      <c r="N59" s="4778"/>
      <c r="O59" s="4778"/>
      <c r="P59" s="4778"/>
      <c r="Q59" s="4778"/>
      <c r="R59" s="4778"/>
      <c r="S59" s="4778"/>
      <c r="T59" s="4778"/>
      <c r="U59" s="4778"/>
      <c r="V59" s="4778"/>
      <c r="W59" s="4778"/>
      <c r="X59" s="4778"/>
      <c r="Y59" s="4778"/>
      <c r="Z59" s="4778"/>
      <c r="AA59" s="4778"/>
      <c r="AB59" s="4778"/>
      <c r="AC59" s="4778"/>
      <c r="AD59" s="4778"/>
      <c r="AE59" s="4778"/>
      <c r="AF59" s="4814"/>
      <c r="AG59" s="4704"/>
      <c r="AH59" s="4815"/>
      <c r="AI59" s="4816"/>
      <c r="AJ59" s="2609"/>
      <c r="AK59" s="2609"/>
      <c r="AL59" s="2609"/>
    </row>
    <row r="60" spans="1:38" s="2610" customFormat="1" ht="21" hidden="1" customHeight="1">
      <c r="A60" s="4658"/>
      <c r="B60" s="4659"/>
      <c r="C60" s="4806" t="str">
        <f ca="1">IF(様式5号シート="様式5実",IF(INDIRECT(様式5号シート&amp;"!$D$"&amp;機構処理!E42+30)="","",INDIRECT(様式5号シート&amp;"!$D$"&amp;機構処理!E42+30)),"")</f>
        <v/>
      </c>
      <c r="D60" s="4807"/>
      <c r="E60" s="4807"/>
      <c r="F60" s="4807"/>
      <c r="G60" s="4808"/>
      <c r="H60" s="2608"/>
      <c r="I60" s="2608"/>
      <c r="J60" s="2608"/>
      <c r="K60" s="1031" t="s">
        <v>942</v>
      </c>
      <c r="L60" s="4783"/>
      <c r="M60" s="4783"/>
      <c r="N60" s="4783"/>
      <c r="O60" s="4783"/>
      <c r="P60" s="4783"/>
      <c r="Q60" s="4783"/>
      <c r="R60" s="4783"/>
      <c r="S60" s="4783"/>
      <c r="T60" s="4783"/>
      <c r="U60" s="4783"/>
      <c r="V60" s="4783"/>
      <c r="W60" s="4783"/>
      <c r="X60" s="4783"/>
      <c r="Y60" s="4783"/>
      <c r="Z60" s="4783"/>
      <c r="AA60" s="4783"/>
      <c r="AB60" s="4783"/>
      <c r="AC60" s="4783"/>
      <c r="AD60" s="4783"/>
      <c r="AE60" s="4783"/>
      <c r="AF60" s="4801"/>
      <c r="AG60" s="4674"/>
      <c r="AH60" s="4675"/>
      <c r="AI60" s="4676"/>
      <c r="AJ60" s="2609">
        <v>9</v>
      </c>
      <c r="AK60" s="2609"/>
      <c r="AL60" s="2609"/>
    </row>
    <row r="61" spans="1:38" s="2610" customFormat="1" ht="21" hidden="1" customHeight="1">
      <c r="A61" s="4658"/>
      <c r="B61" s="4659"/>
      <c r="C61" s="4666"/>
      <c r="D61" s="4809"/>
      <c r="E61" s="4809"/>
      <c r="F61" s="4809"/>
      <c r="G61" s="4810"/>
      <c r="H61" s="2619"/>
      <c r="I61" s="2619"/>
      <c r="J61" s="2619"/>
      <c r="K61" s="1032" t="s">
        <v>537</v>
      </c>
      <c r="L61" s="4778"/>
      <c r="M61" s="4778"/>
      <c r="N61" s="4778"/>
      <c r="O61" s="4778"/>
      <c r="P61" s="4778"/>
      <c r="Q61" s="4778"/>
      <c r="R61" s="4778"/>
      <c r="S61" s="4778"/>
      <c r="T61" s="4778"/>
      <c r="U61" s="4778"/>
      <c r="V61" s="4778"/>
      <c r="W61" s="4778"/>
      <c r="X61" s="4778"/>
      <c r="Y61" s="4778"/>
      <c r="Z61" s="4778"/>
      <c r="AA61" s="4778"/>
      <c r="AB61" s="4778"/>
      <c r="AC61" s="4778"/>
      <c r="AD61" s="4778"/>
      <c r="AE61" s="4778"/>
      <c r="AF61" s="4814"/>
      <c r="AG61" s="4704"/>
      <c r="AH61" s="4815"/>
      <c r="AI61" s="4816"/>
      <c r="AJ61" s="2609"/>
      <c r="AK61" s="2609"/>
      <c r="AL61" s="2609"/>
    </row>
    <row r="62" spans="1:38" s="2610" customFormat="1" ht="21" hidden="1" customHeight="1">
      <c r="A62" s="4658"/>
      <c r="B62" s="4659"/>
      <c r="C62" s="4666"/>
      <c r="D62" s="4809"/>
      <c r="E62" s="4809"/>
      <c r="F62" s="4809"/>
      <c r="G62" s="4810"/>
      <c r="H62" s="2619"/>
      <c r="I62" s="2619"/>
      <c r="J62" s="2619"/>
      <c r="K62" s="1032" t="s">
        <v>1340</v>
      </c>
      <c r="L62" s="4778"/>
      <c r="M62" s="4778"/>
      <c r="N62" s="4778"/>
      <c r="O62" s="4778"/>
      <c r="P62" s="4778"/>
      <c r="Q62" s="4778"/>
      <c r="R62" s="4778"/>
      <c r="S62" s="4778"/>
      <c r="T62" s="4778"/>
      <c r="U62" s="4778"/>
      <c r="V62" s="4778"/>
      <c r="W62" s="4778"/>
      <c r="X62" s="4778"/>
      <c r="Y62" s="4778"/>
      <c r="Z62" s="4778"/>
      <c r="AA62" s="4778"/>
      <c r="AB62" s="4778"/>
      <c r="AC62" s="4778"/>
      <c r="AD62" s="4778"/>
      <c r="AE62" s="4778"/>
      <c r="AF62" s="4814"/>
      <c r="AG62" s="4704"/>
      <c r="AH62" s="4815"/>
      <c r="AI62" s="4816"/>
      <c r="AJ62" s="2609"/>
      <c r="AK62" s="2609"/>
      <c r="AL62" s="2609"/>
    </row>
    <row r="63" spans="1:38" s="2610" customFormat="1" ht="21" hidden="1" customHeight="1">
      <c r="A63" s="4658"/>
      <c r="B63" s="4659"/>
      <c r="C63" s="4811"/>
      <c r="D63" s="4812"/>
      <c r="E63" s="4812"/>
      <c r="F63" s="4812"/>
      <c r="G63" s="4813"/>
      <c r="H63" s="2611"/>
      <c r="I63" s="2611"/>
      <c r="J63" s="2611"/>
      <c r="K63" s="1033" t="s">
        <v>1341</v>
      </c>
      <c r="L63" s="4778"/>
      <c r="M63" s="4778"/>
      <c r="N63" s="4778"/>
      <c r="O63" s="4778"/>
      <c r="P63" s="4778"/>
      <c r="Q63" s="4778"/>
      <c r="R63" s="4778"/>
      <c r="S63" s="4778"/>
      <c r="T63" s="4778"/>
      <c r="U63" s="4778"/>
      <c r="V63" s="4778"/>
      <c r="W63" s="4778"/>
      <c r="X63" s="4778"/>
      <c r="Y63" s="4778"/>
      <c r="Z63" s="4778"/>
      <c r="AA63" s="4778"/>
      <c r="AB63" s="4778"/>
      <c r="AC63" s="4778"/>
      <c r="AD63" s="4778"/>
      <c r="AE63" s="4778"/>
      <c r="AF63" s="4814"/>
      <c r="AG63" s="4704"/>
      <c r="AH63" s="4815"/>
      <c r="AI63" s="4816"/>
      <c r="AJ63" s="2609"/>
      <c r="AK63" s="2609"/>
      <c r="AL63" s="2609"/>
    </row>
    <row r="64" spans="1:38" s="2610" customFormat="1" ht="21" hidden="1" customHeight="1">
      <c r="A64" s="4658"/>
      <c r="B64" s="4659"/>
      <c r="C64" s="4817" t="str">
        <f ca="1">IF(様式5号シート="様式5実",IF(INDIRECT(様式5号シート&amp;"!$D$"&amp;機構処理!E42+31)="","",INDIRECT(様式5号シート&amp;"!$D$"&amp;機構処理!E42+31)),"")</f>
        <v/>
      </c>
      <c r="D64" s="4818"/>
      <c r="E64" s="4818"/>
      <c r="F64" s="4818"/>
      <c r="G64" s="4819"/>
      <c r="H64" s="2608"/>
      <c r="I64" s="2608"/>
      <c r="J64" s="2608"/>
      <c r="K64" s="1031" t="s">
        <v>942</v>
      </c>
      <c r="L64" s="4783"/>
      <c r="M64" s="4783"/>
      <c r="N64" s="4783"/>
      <c r="O64" s="4783"/>
      <c r="P64" s="4783"/>
      <c r="Q64" s="4783"/>
      <c r="R64" s="4783"/>
      <c r="S64" s="4783"/>
      <c r="T64" s="4783"/>
      <c r="U64" s="4783"/>
      <c r="V64" s="4783"/>
      <c r="W64" s="4783"/>
      <c r="X64" s="4783"/>
      <c r="Y64" s="4783"/>
      <c r="Z64" s="4783"/>
      <c r="AA64" s="4783"/>
      <c r="AB64" s="4783"/>
      <c r="AC64" s="4783"/>
      <c r="AD64" s="4783"/>
      <c r="AE64" s="4783"/>
      <c r="AF64" s="4801"/>
      <c r="AG64" s="4674"/>
      <c r="AH64" s="4675"/>
      <c r="AI64" s="4676"/>
      <c r="AJ64" s="2609">
        <v>10</v>
      </c>
      <c r="AK64" s="2609"/>
      <c r="AL64" s="2609"/>
    </row>
    <row r="65" spans="1:38" s="2610" customFormat="1" ht="21" hidden="1" customHeight="1">
      <c r="A65" s="4658"/>
      <c r="B65" s="4659"/>
      <c r="C65" s="4820"/>
      <c r="D65" s="4821"/>
      <c r="E65" s="4821"/>
      <c r="F65" s="4821"/>
      <c r="G65" s="4822"/>
      <c r="H65" s="2619"/>
      <c r="I65" s="2619"/>
      <c r="J65" s="2619"/>
      <c r="K65" s="1032" t="s">
        <v>537</v>
      </c>
      <c r="L65" s="4778"/>
      <c r="M65" s="4778"/>
      <c r="N65" s="4778"/>
      <c r="O65" s="4778"/>
      <c r="P65" s="4778"/>
      <c r="Q65" s="4778"/>
      <c r="R65" s="4778"/>
      <c r="S65" s="4778"/>
      <c r="T65" s="4778"/>
      <c r="U65" s="4778"/>
      <c r="V65" s="4778"/>
      <c r="W65" s="4778"/>
      <c r="X65" s="4778"/>
      <c r="Y65" s="4778"/>
      <c r="Z65" s="4778"/>
      <c r="AA65" s="4778"/>
      <c r="AB65" s="4778"/>
      <c r="AC65" s="4778"/>
      <c r="AD65" s="4778"/>
      <c r="AE65" s="4778"/>
      <c r="AF65" s="4814"/>
      <c r="AG65" s="4704"/>
      <c r="AH65" s="4815"/>
      <c r="AI65" s="4816"/>
      <c r="AJ65" s="2609"/>
      <c r="AK65" s="2609"/>
      <c r="AL65" s="2609"/>
    </row>
    <row r="66" spans="1:38" s="2610" customFormat="1" ht="21" hidden="1" customHeight="1">
      <c r="A66" s="4658"/>
      <c r="B66" s="4659"/>
      <c r="C66" s="4820"/>
      <c r="D66" s="4821"/>
      <c r="E66" s="4821"/>
      <c r="F66" s="4821"/>
      <c r="G66" s="4822"/>
      <c r="H66" s="2619"/>
      <c r="I66" s="2619"/>
      <c r="J66" s="2619"/>
      <c r="K66" s="1032" t="s">
        <v>1340</v>
      </c>
      <c r="L66" s="4778"/>
      <c r="M66" s="4778"/>
      <c r="N66" s="4778"/>
      <c r="O66" s="4778"/>
      <c r="P66" s="4778"/>
      <c r="Q66" s="4778"/>
      <c r="R66" s="4778"/>
      <c r="S66" s="4778"/>
      <c r="T66" s="4778"/>
      <c r="U66" s="4778"/>
      <c r="V66" s="4778"/>
      <c r="W66" s="4778"/>
      <c r="X66" s="4778"/>
      <c r="Y66" s="4778"/>
      <c r="Z66" s="4778"/>
      <c r="AA66" s="4778"/>
      <c r="AB66" s="4778"/>
      <c r="AC66" s="4778"/>
      <c r="AD66" s="4778"/>
      <c r="AE66" s="4778"/>
      <c r="AF66" s="4814"/>
      <c r="AG66" s="4704"/>
      <c r="AH66" s="4815"/>
      <c r="AI66" s="4816"/>
      <c r="AJ66" s="2609"/>
      <c r="AK66" s="2609"/>
      <c r="AL66" s="2609"/>
    </row>
    <row r="67" spans="1:38" s="2610" customFormat="1" ht="21" hidden="1" customHeight="1">
      <c r="A67" s="4658"/>
      <c r="B67" s="4659"/>
      <c r="C67" s="4823"/>
      <c r="D67" s="4824"/>
      <c r="E67" s="4824"/>
      <c r="F67" s="4824"/>
      <c r="G67" s="4825"/>
      <c r="H67" s="2611"/>
      <c r="I67" s="2611"/>
      <c r="J67" s="2611"/>
      <c r="K67" s="1033" t="s">
        <v>1341</v>
      </c>
      <c r="L67" s="4778"/>
      <c r="M67" s="4778"/>
      <c r="N67" s="4778"/>
      <c r="O67" s="4778"/>
      <c r="P67" s="4778"/>
      <c r="Q67" s="4778"/>
      <c r="R67" s="4778"/>
      <c r="S67" s="4778"/>
      <c r="T67" s="4778"/>
      <c r="U67" s="4778"/>
      <c r="V67" s="4778"/>
      <c r="W67" s="4778"/>
      <c r="X67" s="4778"/>
      <c r="Y67" s="4778"/>
      <c r="Z67" s="4778"/>
      <c r="AA67" s="4778"/>
      <c r="AB67" s="4778"/>
      <c r="AC67" s="4778"/>
      <c r="AD67" s="4778"/>
      <c r="AE67" s="4778"/>
      <c r="AF67" s="4814"/>
      <c r="AG67" s="4704"/>
      <c r="AH67" s="4815"/>
      <c r="AI67" s="4816"/>
      <c r="AJ67" s="2609"/>
      <c r="AK67" s="2609"/>
      <c r="AL67" s="2609"/>
    </row>
    <row r="68" spans="1:38" s="2610" customFormat="1" ht="21" hidden="1" customHeight="1">
      <c r="A68" s="4658"/>
      <c r="B68" s="4659"/>
      <c r="C68" s="4806" t="str">
        <f ca="1">IF(様式5号シート="様式5実",IF(INDIRECT(様式5号シート&amp;"!$D$"&amp;機構処理!E42+32)="","",INDIRECT(様式5号シート&amp;"!$D$"&amp;機構処理!E42+32)),"")</f>
        <v/>
      </c>
      <c r="D68" s="4807"/>
      <c r="E68" s="4807"/>
      <c r="F68" s="4807"/>
      <c r="G68" s="4808"/>
      <c r="H68" s="2608"/>
      <c r="I68" s="2608"/>
      <c r="J68" s="2608"/>
      <c r="K68" s="1031" t="s">
        <v>942</v>
      </c>
      <c r="L68" s="4783"/>
      <c r="M68" s="4783"/>
      <c r="N68" s="4783"/>
      <c r="O68" s="4783"/>
      <c r="P68" s="4783"/>
      <c r="Q68" s="4783"/>
      <c r="R68" s="4783"/>
      <c r="S68" s="4783"/>
      <c r="T68" s="4783"/>
      <c r="U68" s="4783"/>
      <c r="V68" s="4783"/>
      <c r="W68" s="4783"/>
      <c r="X68" s="4783"/>
      <c r="Y68" s="4783"/>
      <c r="Z68" s="4783"/>
      <c r="AA68" s="4783"/>
      <c r="AB68" s="4783"/>
      <c r="AC68" s="4783"/>
      <c r="AD68" s="4783"/>
      <c r="AE68" s="4783"/>
      <c r="AF68" s="4801"/>
      <c r="AG68" s="4674"/>
      <c r="AH68" s="4675"/>
      <c r="AI68" s="4676"/>
      <c r="AJ68" s="2609">
        <v>11</v>
      </c>
      <c r="AK68" s="2609"/>
      <c r="AL68" s="2609"/>
    </row>
    <row r="69" spans="1:38" s="2610" customFormat="1" ht="21" hidden="1" customHeight="1">
      <c r="A69" s="4658"/>
      <c r="B69" s="4659"/>
      <c r="C69" s="4666"/>
      <c r="D69" s="4809"/>
      <c r="E69" s="4809"/>
      <c r="F69" s="4809"/>
      <c r="G69" s="4810"/>
      <c r="H69" s="2619"/>
      <c r="I69" s="2619"/>
      <c r="J69" s="2619"/>
      <c r="K69" s="1032" t="s">
        <v>537</v>
      </c>
      <c r="L69" s="4778"/>
      <c r="M69" s="4778"/>
      <c r="N69" s="4778"/>
      <c r="O69" s="4778"/>
      <c r="P69" s="4778"/>
      <c r="Q69" s="4778"/>
      <c r="R69" s="4778"/>
      <c r="S69" s="4778"/>
      <c r="T69" s="4778"/>
      <c r="U69" s="4778"/>
      <c r="V69" s="4778"/>
      <c r="W69" s="4778"/>
      <c r="X69" s="4778"/>
      <c r="Y69" s="4778"/>
      <c r="Z69" s="4778"/>
      <c r="AA69" s="4778"/>
      <c r="AB69" s="4778"/>
      <c r="AC69" s="4778"/>
      <c r="AD69" s="4778"/>
      <c r="AE69" s="4778"/>
      <c r="AF69" s="4814"/>
      <c r="AG69" s="4704"/>
      <c r="AH69" s="4815"/>
      <c r="AI69" s="4816"/>
      <c r="AJ69" s="2609"/>
      <c r="AK69" s="2609"/>
      <c r="AL69" s="2609"/>
    </row>
    <row r="70" spans="1:38" s="2610" customFormat="1" ht="21" hidden="1" customHeight="1">
      <c r="A70" s="4658"/>
      <c r="B70" s="4659"/>
      <c r="C70" s="4666"/>
      <c r="D70" s="4809"/>
      <c r="E70" s="4809"/>
      <c r="F70" s="4809"/>
      <c r="G70" s="4810"/>
      <c r="H70" s="2619"/>
      <c r="I70" s="2619"/>
      <c r="J70" s="2619"/>
      <c r="K70" s="1032" t="s">
        <v>1340</v>
      </c>
      <c r="L70" s="4778"/>
      <c r="M70" s="4778"/>
      <c r="N70" s="4778"/>
      <c r="O70" s="4778"/>
      <c r="P70" s="4778"/>
      <c r="Q70" s="4778"/>
      <c r="R70" s="4778"/>
      <c r="S70" s="4778"/>
      <c r="T70" s="4778"/>
      <c r="U70" s="4778"/>
      <c r="V70" s="4778"/>
      <c r="W70" s="4778"/>
      <c r="X70" s="4778"/>
      <c r="Y70" s="4778"/>
      <c r="Z70" s="4778"/>
      <c r="AA70" s="4778"/>
      <c r="AB70" s="4778"/>
      <c r="AC70" s="4778"/>
      <c r="AD70" s="4778"/>
      <c r="AE70" s="4778"/>
      <c r="AF70" s="4814"/>
      <c r="AG70" s="4704"/>
      <c r="AH70" s="4815"/>
      <c r="AI70" s="4816"/>
      <c r="AJ70" s="2609"/>
      <c r="AK70" s="2609"/>
      <c r="AL70" s="2609"/>
    </row>
    <row r="71" spans="1:38" s="2610" customFormat="1" ht="21" hidden="1" customHeight="1">
      <c r="A71" s="4658"/>
      <c r="B71" s="4659"/>
      <c r="C71" s="4811"/>
      <c r="D71" s="4812"/>
      <c r="E71" s="4812"/>
      <c r="F71" s="4812"/>
      <c r="G71" s="4813"/>
      <c r="H71" s="2611"/>
      <c r="I71" s="2611"/>
      <c r="J71" s="2611"/>
      <c r="K71" s="1033" t="s">
        <v>1341</v>
      </c>
      <c r="L71" s="4778"/>
      <c r="M71" s="4778"/>
      <c r="N71" s="4778"/>
      <c r="O71" s="4778"/>
      <c r="P71" s="4778"/>
      <c r="Q71" s="4778"/>
      <c r="R71" s="4778"/>
      <c r="S71" s="4778"/>
      <c r="T71" s="4778"/>
      <c r="U71" s="4778"/>
      <c r="V71" s="4778"/>
      <c r="W71" s="4778"/>
      <c r="X71" s="4778"/>
      <c r="Y71" s="4778"/>
      <c r="Z71" s="4778"/>
      <c r="AA71" s="4778"/>
      <c r="AB71" s="4778"/>
      <c r="AC71" s="4778"/>
      <c r="AD71" s="4778"/>
      <c r="AE71" s="4778"/>
      <c r="AF71" s="4814"/>
      <c r="AG71" s="4704"/>
      <c r="AH71" s="4815"/>
      <c r="AI71" s="4816"/>
      <c r="AJ71" s="2609"/>
      <c r="AK71" s="2609"/>
      <c r="AL71" s="2609"/>
    </row>
    <row r="72" spans="1:38" s="2610" customFormat="1" ht="21" hidden="1" customHeight="1">
      <c r="A72" s="4658"/>
      <c r="B72" s="4659"/>
      <c r="C72" s="4806" t="str">
        <f ca="1">IF(様式5号シート="様式5実",IF(INDIRECT(様式5号シート&amp;"!$D$"&amp;機構処理!E42+33)="","",INDIRECT(様式5号シート&amp;"!$D$"&amp;機構処理!E42+33)),"")</f>
        <v/>
      </c>
      <c r="D72" s="4807"/>
      <c r="E72" s="4807"/>
      <c r="F72" s="4807"/>
      <c r="G72" s="4808"/>
      <c r="H72" s="2608"/>
      <c r="I72" s="2608"/>
      <c r="J72" s="2608"/>
      <c r="K72" s="1031" t="s">
        <v>942</v>
      </c>
      <c r="L72" s="4783"/>
      <c r="M72" s="4783"/>
      <c r="N72" s="4783"/>
      <c r="O72" s="4783"/>
      <c r="P72" s="4783"/>
      <c r="Q72" s="4783"/>
      <c r="R72" s="4783"/>
      <c r="S72" s="4783"/>
      <c r="T72" s="4783"/>
      <c r="U72" s="4783"/>
      <c r="V72" s="4783"/>
      <c r="W72" s="4783"/>
      <c r="X72" s="4783"/>
      <c r="Y72" s="4783"/>
      <c r="Z72" s="4783"/>
      <c r="AA72" s="4783"/>
      <c r="AB72" s="4783"/>
      <c r="AC72" s="4783"/>
      <c r="AD72" s="4783"/>
      <c r="AE72" s="4783"/>
      <c r="AF72" s="4801"/>
      <c r="AG72" s="4674"/>
      <c r="AH72" s="4675"/>
      <c r="AI72" s="4676"/>
      <c r="AJ72" s="2609">
        <v>12</v>
      </c>
      <c r="AK72" s="2609"/>
      <c r="AL72" s="2609"/>
    </row>
    <row r="73" spans="1:38" s="2610" customFormat="1" ht="21" hidden="1" customHeight="1">
      <c r="A73" s="4658"/>
      <c r="B73" s="4659"/>
      <c r="C73" s="4666"/>
      <c r="D73" s="4809"/>
      <c r="E73" s="4809"/>
      <c r="F73" s="4809"/>
      <c r="G73" s="4810"/>
      <c r="H73" s="2619"/>
      <c r="I73" s="2619"/>
      <c r="J73" s="2619"/>
      <c r="K73" s="1032" t="s">
        <v>537</v>
      </c>
      <c r="L73" s="4778"/>
      <c r="M73" s="4778"/>
      <c r="N73" s="4778"/>
      <c r="O73" s="4778"/>
      <c r="P73" s="4778"/>
      <c r="Q73" s="4778"/>
      <c r="R73" s="4778"/>
      <c r="S73" s="4778"/>
      <c r="T73" s="4778"/>
      <c r="U73" s="4778"/>
      <c r="V73" s="4778"/>
      <c r="W73" s="4778"/>
      <c r="X73" s="4778"/>
      <c r="Y73" s="4778"/>
      <c r="Z73" s="4778"/>
      <c r="AA73" s="4778"/>
      <c r="AB73" s="4778"/>
      <c r="AC73" s="4778"/>
      <c r="AD73" s="4778"/>
      <c r="AE73" s="4778"/>
      <c r="AF73" s="4814"/>
      <c r="AG73" s="4704"/>
      <c r="AH73" s="4815"/>
      <c r="AI73" s="4816"/>
      <c r="AJ73" s="2609"/>
      <c r="AK73" s="2609"/>
      <c r="AL73" s="2609"/>
    </row>
    <row r="74" spans="1:38" s="2610" customFormat="1" ht="21" hidden="1" customHeight="1">
      <c r="A74" s="4658"/>
      <c r="B74" s="4659"/>
      <c r="C74" s="4666"/>
      <c r="D74" s="4809"/>
      <c r="E74" s="4809"/>
      <c r="F74" s="4809"/>
      <c r="G74" s="4810"/>
      <c r="H74" s="2619"/>
      <c r="I74" s="2619"/>
      <c r="J74" s="2619"/>
      <c r="K74" s="1032" t="s">
        <v>1340</v>
      </c>
      <c r="L74" s="4778"/>
      <c r="M74" s="4778"/>
      <c r="N74" s="4778"/>
      <c r="O74" s="4778"/>
      <c r="P74" s="4778"/>
      <c r="Q74" s="4778"/>
      <c r="R74" s="4778"/>
      <c r="S74" s="4778"/>
      <c r="T74" s="4778"/>
      <c r="U74" s="4778"/>
      <c r="V74" s="4778"/>
      <c r="W74" s="4778"/>
      <c r="X74" s="4778"/>
      <c r="Y74" s="4778"/>
      <c r="Z74" s="4778"/>
      <c r="AA74" s="4778"/>
      <c r="AB74" s="4778"/>
      <c r="AC74" s="4778"/>
      <c r="AD74" s="4778"/>
      <c r="AE74" s="4778"/>
      <c r="AF74" s="4814"/>
      <c r="AG74" s="4704"/>
      <c r="AH74" s="4815"/>
      <c r="AI74" s="4816"/>
      <c r="AJ74" s="2609"/>
      <c r="AK74" s="2609"/>
      <c r="AL74" s="2609"/>
    </row>
    <row r="75" spans="1:38" s="2610" customFormat="1" ht="21" hidden="1" customHeight="1">
      <c r="A75" s="4658"/>
      <c r="B75" s="4659"/>
      <c r="C75" s="4811"/>
      <c r="D75" s="4812"/>
      <c r="E75" s="4812"/>
      <c r="F75" s="4812"/>
      <c r="G75" s="4813"/>
      <c r="H75" s="2611"/>
      <c r="I75" s="2611"/>
      <c r="J75" s="2611"/>
      <c r="K75" s="1033" t="s">
        <v>1341</v>
      </c>
      <c r="L75" s="4778"/>
      <c r="M75" s="4778"/>
      <c r="N75" s="4778"/>
      <c r="O75" s="4778"/>
      <c r="P75" s="4778"/>
      <c r="Q75" s="4778"/>
      <c r="R75" s="4778"/>
      <c r="S75" s="4778"/>
      <c r="T75" s="4778"/>
      <c r="U75" s="4778"/>
      <c r="V75" s="4778"/>
      <c r="W75" s="4778"/>
      <c r="X75" s="4778"/>
      <c r="Y75" s="4778"/>
      <c r="Z75" s="4778"/>
      <c r="AA75" s="4778"/>
      <c r="AB75" s="4778"/>
      <c r="AC75" s="4778"/>
      <c r="AD75" s="4778"/>
      <c r="AE75" s="4778"/>
      <c r="AF75" s="4814"/>
      <c r="AG75" s="4704"/>
      <c r="AH75" s="4815"/>
      <c r="AI75" s="4816"/>
      <c r="AJ75" s="2609"/>
      <c r="AK75" s="2609"/>
      <c r="AL75" s="2609"/>
    </row>
    <row r="76" spans="1:38" s="2610" customFormat="1" ht="21" hidden="1" customHeight="1">
      <c r="A76" s="4658"/>
      <c r="B76" s="4659"/>
      <c r="C76" s="4806" t="str">
        <f ca="1">IF(様式5号シート="様式5実",IF(INDIRECT(様式5号シート&amp;"!$D$"&amp;機構処理!E42+34)="","",INDIRECT(様式5号シート&amp;"!$D$"&amp;機構処理!E42+34)),"")</f>
        <v/>
      </c>
      <c r="D76" s="4807"/>
      <c r="E76" s="4807"/>
      <c r="F76" s="4807"/>
      <c r="G76" s="4808"/>
      <c r="H76" s="2608"/>
      <c r="I76" s="2608"/>
      <c r="J76" s="2608"/>
      <c r="K76" s="1031" t="s">
        <v>942</v>
      </c>
      <c r="L76" s="4783"/>
      <c r="M76" s="4783"/>
      <c r="N76" s="4783"/>
      <c r="O76" s="4783"/>
      <c r="P76" s="4783"/>
      <c r="Q76" s="4783"/>
      <c r="R76" s="4783"/>
      <c r="S76" s="4783"/>
      <c r="T76" s="4783"/>
      <c r="U76" s="4783"/>
      <c r="V76" s="4783"/>
      <c r="W76" s="4783"/>
      <c r="X76" s="4783"/>
      <c r="Y76" s="4783"/>
      <c r="Z76" s="4783"/>
      <c r="AA76" s="4783"/>
      <c r="AB76" s="4783"/>
      <c r="AC76" s="4783"/>
      <c r="AD76" s="4783"/>
      <c r="AE76" s="4783"/>
      <c r="AF76" s="4801"/>
      <c r="AG76" s="4674"/>
      <c r="AH76" s="4675"/>
      <c r="AI76" s="4676"/>
      <c r="AJ76" s="2609">
        <v>13</v>
      </c>
      <c r="AK76" s="2609"/>
      <c r="AL76" s="2609"/>
    </row>
    <row r="77" spans="1:38" s="2610" customFormat="1" ht="21" hidden="1" customHeight="1">
      <c r="A77" s="4658"/>
      <c r="B77" s="4659"/>
      <c r="C77" s="4666"/>
      <c r="D77" s="4809"/>
      <c r="E77" s="4809"/>
      <c r="F77" s="4809"/>
      <c r="G77" s="4810"/>
      <c r="H77" s="2619"/>
      <c r="I77" s="2619"/>
      <c r="J77" s="2619"/>
      <c r="K77" s="1032" t="s">
        <v>537</v>
      </c>
      <c r="L77" s="4778"/>
      <c r="M77" s="4778"/>
      <c r="N77" s="4778"/>
      <c r="O77" s="4778"/>
      <c r="P77" s="4778"/>
      <c r="Q77" s="4778"/>
      <c r="R77" s="4778"/>
      <c r="S77" s="4778"/>
      <c r="T77" s="4778"/>
      <c r="U77" s="4778"/>
      <c r="V77" s="4778"/>
      <c r="W77" s="4778"/>
      <c r="X77" s="4778"/>
      <c r="Y77" s="4778"/>
      <c r="Z77" s="4778"/>
      <c r="AA77" s="4778"/>
      <c r="AB77" s="4778"/>
      <c r="AC77" s="4778"/>
      <c r="AD77" s="4778"/>
      <c r="AE77" s="4778"/>
      <c r="AF77" s="4814"/>
      <c r="AG77" s="4704"/>
      <c r="AH77" s="4815"/>
      <c r="AI77" s="4816"/>
      <c r="AJ77" s="2609"/>
      <c r="AK77" s="2609"/>
      <c r="AL77" s="2609"/>
    </row>
    <row r="78" spans="1:38" s="2610" customFormat="1" ht="21" hidden="1" customHeight="1">
      <c r="A78" s="4658"/>
      <c r="B78" s="4659"/>
      <c r="C78" s="4666"/>
      <c r="D78" s="4809"/>
      <c r="E78" s="4809"/>
      <c r="F78" s="4809"/>
      <c r="G78" s="4810"/>
      <c r="H78" s="2619"/>
      <c r="I78" s="2619"/>
      <c r="J78" s="2619"/>
      <c r="K78" s="1032" t="s">
        <v>1340</v>
      </c>
      <c r="L78" s="4778"/>
      <c r="M78" s="4778"/>
      <c r="N78" s="4778"/>
      <c r="O78" s="4778"/>
      <c r="P78" s="4778"/>
      <c r="Q78" s="4778"/>
      <c r="R78" s="4778"/>
      <c r="S78" s="4778"/>
      <c r="T78" s="4778"/>
      <c r="U78" s="4778"/>
      <c r="V78" s="4778"/>
      <c r="W78" s="4778"/>
      <c r="X78" s="4778"/>
      <c r="Y78" s="4778"/>
      <c r="Z78" s="4778"/>
      <c r="AA78" s="4778"/>
      <c r="AB78" s="4778"/>
      <c r="AC78" s="4778"/>
      <c r="AD78" s="4778"/>
      <c r="AE78" s="4778"/>
      <c r="AF78" s="4814"/>
      <c r="AG78" s="4704"/>
      <c r="AH78" s="4815"/>
      <c r="AI78" s="4816"/>
      <c r="AJ78" s="2609"/>
      <c r="AK78" s="2609"/>
      <c r="AL78" s="2609"/>
    </row>
    <row r="79" spans="1:38" s="2610" customFormat="1" ht="21" hidden="1" customHeight="1">
      <c r="A79" s="4658"/>
      <c r="B79" s="4659"/>
      <c r="C79" s="4811"/>
      <c r="D79" s="4812"/>
      <c r="E79" s="4812"/>
      <c r="F79" s="4812"/>
      <c r="G79" s="4813"/>
      <c r="H79" s="2611"/>
      <c r="I79" s="2611"/>
      <c r="J79" s="2611"/>
      <c r="K79" s="1033" t="s">
        <v>1341</v>
      </c>
      <c r="L79" s="4778"/>
      <c r="M79" s="4778"/>
      <c r="N79" s="4778"/>
      <c r="O79" s="4778"/>
      <c r="P79" s="4778"/>
      <c r="Q79" s="4778"/>
      <c r="R79" s="4778"/>
      <c r="S79" s="4778"/>
      <c r="T79" s="4778"/>
      <c r="U79" s="4778"/>
      <c r="V79" s="4778"/>
      <c r="W79" s="4778"/>
      <c r="X79" s="4778"/>
      <c r="Y79" s="4778"/>
      <c r="Z79" s="4778"/>
      <c r="AA79" s="4778"/>
      <c r="AB79" s="4778"/>
      <c r="AC79" s="4778"/>
      <c r="AD79" s="4778"/>
      <c r="AE79" s="4778"/>
      <c r="AF79" s="4814"/>
      <c r="AG79" s="4704"/>
      <c r="AH79" s="4815"/>
      <c r="AI79" s="4816"/>
      <c r="AJ79" s="2609"/>
      <c r="AK79" s="2609"/>
      <c r="AL79" s="2609"/>
    </row>
    <row r="80" spans="1:38" s="2610" customFormat="1" ht="21" hidden="1" customHeight="1">
      <c r="A80" s="4658"/>
      <c r="B80" s="4659"/>
      <c r="C80" s="4806" t="str">
        <f ca="1">IF(様式5号シート="様式5実",IF(INDIRECT(様式5号シート&amp;"!$D$"&amp;機構処理!E42+35)="","",INDIRECT(様式5号シート&amp;"!$D$"&amp;機構処理!E42+35)),"")</f>
        <v/>
      </c>
      <c r="D80" s="4807"/>
      <c r="E80" s="4807"/>
      <c r="F80" s="4807"/>
      <c r="G80" s="4808"/>
      <c r="H80" s="2608"/>
      <c r="I80" s="2608"/>
      <c r="J80" s="2608"/>
      <c r="K80" s="1031" t="s">
        <v>942</v>
      </c>
      <c r="L80" s="4783"/>
      <c r="M80" s="4783"/>
      <c r="N80" s="4783"/>
      <c r="O80" s="4783"/>
      <c r="P80" s="4783"/>
      <c r="Q80" s="4783"/>
      <c r="R80" s="4783"/>
      <c r="S80" s="4783"/>
      <c r="T80" s="4783"/>
      <c r="U80" s="4783"/>
      <c r="V80" s="4783"/>
      <c r="W80" s="4783"/>
      <c r="X80" s="4783"/>
      <c r="Y80" s="4783"/>
      <c r="Z80" s="4783"/>
      <c r="AA80" s="4783"/>
      <c r="AB80" s="4783"/>
      <c r="AC80" s="4783"/>
      <c r="AD80" s="4783"/>
      <c r="AE80" s="4783"/>
      <c r="AF80" s="4801"/>
      <c r="AG80" s="4674"/>
      <c r="AH80" s="4675"/>
      <c r="AI80" s="4676"/>
      <c r="AJ80" s="2609">
        <v>14</v>
      </c>
      <c r="AK80" s="2609"/>
      <c r="AL80" s="2609"/>
    </row>
    <row r="81" spans="1:38" s="2610" customFormat="1" ht="21" hidden="1" customHeight="1">
      <c r="A81" s="4658"/>
      <c r="B81" s="4659"/>
      <c r="C81" s="4666"/>
      <c r="D81" s="4809"/>
      <c r="E81" s="4809"/>
      <c r="F81" s="4809"/>
      <c r="G81" s="4810"/>
      <c r="H81" s="2619"/>
      <c r="I81" s="2619"/>
      <c r="J81" s="2619"/>
      <c r="K81" s="1032" t="s">
        <v>537</v>
      </c>
      <c r="L81" s="4778"/>
      <c r="M81" s="4778"/>
      <c r="N81" s="4778"/>
      <c r="O81" s="4778"/>
      <c r="P81" s="4778"/>
      <c r="Q81" s="4778"/>
      <c r="R81" s="4778"/>
      <c r="S81" s="4778"/>
      <c r="T81" s="4778"/>
      <c r="U81" s="4778"/>
      <c r="V81" s="4778"/>
      <c r="W81" s="4778"/>
      <c r="X81" s="4778"/>
      <c r="Y81" s="4778"/>
      <c r="Z81" s="4778"/>
      <c r="AA81" s="4778"/>
      <c r="AB81" s="4778"/>
      <c r="AC81" s="4778"/>
      <c r="AD81" s="4778"/>
      <c r="AE81" s="4778"/>
      <c r="AF81" s="4814"/>
      <c r="AG81" s="4704"/>
      <c r="AH81" s="4815"/>
      <c r="AI81" s="4816"/>
      <c r="AJ81" s="2609"/>
      <c r="AK81" s="2609"/>
      <c r="AL81" s="2609"/>
    </row>
    <row r="82" spans="1:38" s="2610" customFormat="1" ht="21" hidden="1" customHeight="1">
      <c r="A82" s="4658"/>
      <c r="B82" s="4659"/>
      <c r="C82" s="4666"/>
      <c r="D82" s="4809"/>
      <c r="E82" s="4809"/>
      <c r="F82" s="4809"/>
      <c r="G82" s="4810"/>
      <c r="H82" s="2619"/>
      <c r="I82" s="2619"/>
      <c r="J82" s="2619"/>
      <c r="K82" s="1032" t="s">
        <v>1340</v>
      </c>
      <c r="L82" s="4778"/>
      <c r="M82" s="4778"/>
      <c r="N82" s="4778"/>
      <c r="O82" s="4778"/>
      <c r="P82" s="4778"/>
      <c r="Q82" s="4778"/>
      <c r="R82" s="4778"/>
      <c r="S82" s="4778"/>
      <c r="T82" s="4778"/>
      <c r="U82" s="4778"/>
      <c r="V82" s="4778"/>
      <c r="W82" s="4778"/>
      <c r="X82" s="4778"/>
      <c r="Y82" s="4778"/>
      <c r="Z82" s="4778"/>
      <c r="AA82" s="4778"/>
      <c r="AB82" s="4778"/>
      <c r="AC82" s="4778"/>
      <c r="AD82" s="4778"/>
      <c r="AE82" s="4778"/>
      <c r="AF82" s="4814"/>
      <c r="AG82" s="4704"/>
      <c r="AH82" s="4815"/>
      <c r="AI82" s="4816"/>
      <c r="AJ82" s="2609"/>
      <c r="AK82" s="2609"/>
      <c r="AL82" s="2609"/>
    </row>
    <row r="83" spans="1:38" s="2610" customFormat="1" ht="21" hidden="1" customHeight="1">
      <c r="A83" s="4658"/>
      <c r="B83" s="4659"/>
      <c r="C83" s="4811"/>
      <c r="D83" s="4812"/>
      <c r="E83" s="4812"/>
      <c r="F83" s="4812"/>
      <c r="G83" s="4813"/>
      <c r="H83" s="2611"/>
      <c r="I83" s="2611"/>
      <c r="J83" s="2611"/>
      <c r="K83" s="1033" t="s">
        <v>1341</v>
      </c>
      <c r="L83" s="4778"/>
      <c r="M83" s="4778"/>
      <c r="N83" s="4778"/>
      <c r="O83" s="4778"/>
      <c r="P83" s="4778"/>
      <c r="Q83" s="4778"/>
      <c r="R83" s="4778"/>
      <c r="S83" s="4778"/>
      <c r="T83" s="4778"/>
      <c r="U83" s="4778"/>
      <c r="V83" s="4778"/>
      <c r="W83" s="4778"/>
      <c r="X83" s="4778"/>
      <c r="Y83" s="4778"/>
      <c r="Z83" s="4778"/>
      <c r="AA83" s="4778"/>
      <c r="AB83" s="4778"/>
      <c r="AC83" s="4778"/>
      <c r="AD83" s="4778"/>
      <c r="AE83" s="4778"/>
      <c r="AF83" s="4814"/>
      <c r="AG83" s="4704"/>
      <c r="AH83" s="4815"/>
      <c r="AI83" s="4816"/>
      <c r="AJ83" s="2609"/>
      <c r="AK83" s="2609"/>
      <c r="AL83" s="2609"/>
    </row>
    <row r="84" spans="1:38" s="2610" customFormat="1" ht="21" hidden="1" customHeight="1">
      <c r="A84" s="4658"/>
      <c r="B84" s="4659"/>
      <c r="C84" s="4817" t="str">
        <f ca="1">IF(様式5号シート="様式5実",IF(INDIRECT(様式5号シート&amp;"!$D$"&amp;機構処理!E42+36)="","",INDIRECT(様式5号シート&amp;"!$D$"&amp;機構処理!E42+36)),"")</f>
        <v/>
      </c>
      <c r="D84" s="4818"/>
      <c r="E84" s="4818"/>
      <c r="F84" s="4818"/>
      <c r="G84" s="4819"/>
      <c r="H84" s="2608"/>
      <c r="I84" s="2608"/>
      <c r="J84" s="2608"/>
      <c r="K84" s="1031" t="s">
        <v>942</v>
      </c>
      <c r="L84" s="4783"/>
      <c r="M84" s="4783"/>
      <c r="N84" s="4783"/>
      <c r="O84" s="4783"/>
      <c r="P84" s="4783"/>
      <c r="Q84" s="4783"/>
      <c r="R84" s="4783"/>
      <c r="S84" s="4783"/>
      <c r="T84" s="4783"/>
      <c r="U84" s="4783"/>
      <c r="V84" s="4783"/>
      <c r="W84" s="4783"/>
      <c r="X84" s="4783"/>
      <c r="Y84" s="4783"/>
      <c r="Z84" s="4783"/>
      <c r="AA84" s="4783"/>
      <c r="AB84" s="4783"/>
      <c r="AC84" s="4783"/>
      <c r="AD84" s="4783"/>
      <c r="AE84" s="4783"/>
      <c r="AF84" s="4801"/>
      <c r="AG84" s="4674"/>
      <c r="AH84" s="4675"/>
      <c r="AI84" s="4676"/>
      <c r="AJ84" s="2609">
        <v>15</v>
      </c>
      <c r="AK84" s="2609"/>
      <c r="AL84" s="2609"/>
    </row>
    <row r="85" spans="1:38" s="2610" customFormat="1" ht="21" hidden="1" customHeight="1">
      <c r="A85" s="4658"/>
      <c r="B85" s="4659"/>
      <c r="C85" s="4820"/>
      <c r="D85" s="4821"/>
      <c r="E85" s="4821"/>
      <c r="F85" s="4821"/>
      <c r="G85" s="4822"/>
      <c r="H85" s="2619"/>
      <c r="I85" s="2619"/>
      <c r="J85" s="2619"/>
      <c r="K85" s="1032" t="s">
        <v>537</v>
      </c>
      <c r="L85" s="4778"/>
      <c r="M85" s="4778"/>
      <c r="N85" s="4778"/>
      <c r="O85" s="4778"/>
      <c r="P85" s="4778"/>
      <c r="Q85" s="4778"/>
      <c r="R85" s="4778"/>
      <c r="S85" s="4778"/>
      <c r="T85" s="4778"/>
      <c r="U85" s="4778"/>
      <c r="V85" s="4778"/>
      <c r="W85" s="4778"/>
      <c r="X85" s="4778"/>
      <c r="Y85" s="4778"/>
      <c r="Z85" s="4778"/>
      <c r="AA85" s="4778"/>
      <c r="AB85" s="4778"/>
      <c r="AC85" s="4778"/>
      <c r="AD85" s="4778"/>
      <c r="AE85" s="4778"/>
      <c r="AF85" s="4814"/>
      <c r="AG85" s="4704"/>
      <c r="AH85" s="4815"/>
      <c r="AI85" s="4816"/>
      <c r="AJ85" s="2609"/>
      <c r="AK85" s="2609"/>
      <c r="AL85" s="2609"/>
    </row>
    <row r="86" spans="1:38" s="2610" customFormat="1" ht="21" hidden="1" customHeight="1">
      <c r="A86" s="4658"/>
      <c r="B86" s="4659"/>
      <c r="C86" s="4820"/>
      <c r="D86" s="4821"/>
      <c r="E86" s="4821"/>
      <c r="F86" s="4821"/>
      <c r="G86" s="4822"/>
      <c r="H86" s="2619"/>
      <c r="I86" s="2619"/>
      <c r="J86" s="2619"/>
      <c r="K86" s="1032" t="s">
        <v>1340</v>
      </c>
      <c r="L86" s="4778"/>
      <c r="M86" s="4778"/>
      <c r="N86" s="4778"/>
      <c r="O86" s="4778"/>
      <c r="P86" s="4778"/>
      <c r="Q86" s="4778"/>
      <c r="R86" s="4778"/>
      <c r="S86" s="4778"/>
      <c r="T86" s="4778"/>
      <c r="U86" s="4778"/>
      <c r="V86" s="4778"/>
      <c r="W86" s="4778"/>
      <c r="X86" s="4778"/>
      <c r="Y86" s="4778"/>
      <c r="Z86" s="4778"/>
      <c r="AA86" s="4778"/>
      <c r="AB86" s="4778"/>
      <c r="AC86" s="4778"/>
      <c r="AD86" s="4778"/>
      <c r="AE86" s="4778"/>
      <c r="AF86" s="4814"/>
      <c r="AG86" s="4704"/>
      <c r="AH86" s="4815"/>
      <c r="AI86" s="4816"/>
      <c r="AJ86" s="2609"/>
      <c r="AK86" s="2609"/>
      <c r="AL86" s="2609"/>
    </row>
    <row r="87" spans="1:38" s="2610" customFormat="1" ht="21" hidden="1" customHeight="1">
      <c r="A87" s="4658"/>
      <c r="B87" s="4659"/>
      <c r="C87" s="4823"/>
      <c r="D87" s="4824"/>
      <c r="E87" s="4824"/>
      <c r="F87" s="4824"/>
      <c r="G87" s="4825"/>
      <c r="H87" s="2611"/>
      <c r="I87" s="2611"/>
      <c r="J87" s="2611"/>
      <c r="K87" s="1033" t="s">
        <v>1341</v>
      </c>
      <c r="L87" s="4778"/>
      <c r="M87" s="4778"/>
      <c r="N87" s="4778"/>
      <c r="O87" s="4778"/>
      <c r="P87" s="4778"/>
      <c r="Q87" s="4778"/>
      <c r="R87" s="4778"/>
      <c r="S87" s="4778"/>
      <c r="T87" s="4778"/>
      <c r="U87" s="4778"/>
      <c r="V87" s="4778"/>
      <c r="W87" s="4778"/>
      <c r="X87" s="4778"/>
      <c r="Y87" s="4778"/>
      <c r="Z87" s="4778"/>
      <c r="AA87" s="4778"/>
      <c r="AB87" s="4778"/>
      <c r="AC87" s="4778"/>
      <c r="AD87" s="4778"/>
      <c r="AE87" s="4778"/>
      <c r="AF87" s="4814"/>
      <c r="AG87" s="4704"/>
      <c r="AH87" s="4815"/>
      <c r="AI87" s="4816"/>
      <c r="AJ87" s="2609"/>
      <c r="AK87" s="2609"/>
      <c r="AL87" s="2609"/>
    </row>
    <row r="88" spans="1:38" s="2610" customFormat="1" ht="21" hidden="1" customHeight="1">
      <c r="A88" s="4658"/>
      <c r="B88" s="4659"/>
      <c r="C88" s="4806" t="str">
        <f ca="1">IF(様式5号シート="様式5実",IF(INDIRECT(様式5号シート&amp;"!$D$"&amp;機構処理!E42+37)="","",INDIRECT(様式5号シート&amp;"!$D$"&amp;機構処理!E42+37)),"")</f>
        <v/>
      </c>
      <c r="D88" s="4807"/>
      <c r="E88" s="4807"/>
      <c r="F88" s="4807"/>
      <c r="G88" s="4808"/>
      <c r="H88" s="2608"/>
      <c r="I88" s="2608"/>
      <c r="J88" s="2608"/>
      <c r="K88" s="1031" t="s">
        <v>942</v>
      </c>
      <c r="L88" s="4783"/>
      <c r="M88" s="4783"/>
      <c r="N88" s="4783"/>
      <c r="O88" s="4783"/>
      <c r="P88" s="4783"/>
      <c r="Q88" s="4783"/>
      <c r="R88" s="4783"/>
      <c r="S88" s="4783"/>
      <c r="T88" s="4783"/>
      <c r="U88" s="4783"/>
      <c r="V88" s="4783"/>
      <c r="W88" s="4783"/>
      <c r="X88" s="4783"/>
      <c r="Y88" s="4783"/>
      <c r="Z88" s="4783"/>
      <c r="AA88" s="4783"/>
      <c r="AB88" s="4783"/>
      <c r="AC88" s="4783"/>
      <c r="AD88" s="4783"/>
      <c r="AE88" s="4783"/>
      <c r="AF88" s="4801"/>
      <c r="AG88" s="4674"/>
      <c r="AH88" s="4675"/>
      <c r="AI88" s="4676"/>
      <c r="AJ88" s="2609">
        <v>16</v>
      </c>
      <c r="AK88" s="2609"/>
      <c r="AL88" s="2609"/>
    </row>
    <row r="89" spans="1:38" s="2610" customFormat="1" ht="21" hidden="1" customHeight="1">
      <c r="A89" s="4658"/>
      <c r="B89" s="4659"/>
      <c r="C89" s="4666"/>
      <c r="D89" s="4809"/>
      <c r="E89" s="4809"/>
      <c r="F89" s="4809"/>
      <c r="G89" s="4810"/>
      <c r="H89" s="2619"/>
      <c r="I89" s="2619"/>
      <c r="J89" s="2619"/>
      <c r="K89" s="1032" t="s">
        <v>537</v>
      </c>
      <c r="L89" s="4778"/>
      <c r="M89" s="4778"/>
      <c r="N89" s="4778"/>
      <c r="O89" s="4778"/>
      <c r="P89" s="4778"/>
      <c r="Q89" s="4778"/>
      <c r="R89" s="4778"/>
      <c r="S89" s="4778"/>
      <c r="T89" s="4778"/>
      <c r="U89" s="4778"/>
      <c r="V89" s="4778"/>
      <c r="W89" s="4778"/>
      <c r="X89" s="4778"/>
      <c r="Y89" s="4778"/>
      <c r="Z89" s="4778"/>
      <c r="AA89" s="4778"/>
      <c r="AB89" s="4778"/>
      <c r="AC89" s="4778"/>
      <c r="AD89" s="4778"/>
      <c r="AE89" s="4778"/>
      <c r="AF89" s="4814"/>
      <c r="AG89" s="4704"/>
      <c r="AH89" s="4815"/>
      <c r="AI89" s="4816"/>
      <c r="AJ89" s="2609"/>
      <c r="AK89" s="2609"/>
      <c r="AL89" s="2609"/>
    </row>
    <row r="90" spans="1:38" s="2610" customFormat="1" ht="21" hidden="1" customHeight="1">
      <c r="A90" s="4658"/>
      <c r="B90" s="4659"/>
      <c r="C90" s="4666"/>
      <c r="D90" s="4809"/>
      <c r="E90" s="4809"/>
      <c r="F90" s="4809"/>
      <c r="G90" s="4810"/>
      <c r="H90" s="2619"/>
      <c r="I90" s="2619"/>
      <c r="J90" s="2619"/>
      <c r="K90" s="1032" t="s">
        <v>1340</v>
      </c>
      <c r="L90" s="4778"/>
      <c r="M90" s="4778"/>
      <c r="N90" s="4778"/>
      <c r="O90" s="4778"/>
      <c r="P90" s="4778"/>
      <c r="Q90" s="4778"/>
      <c r="R90" s="4778"/>
      <c r="S90" s="4778"/>
      <c r="T90" s="4778"/>
      <c r="U90" s="4778"/>
      <c r="V90" s="4778"/>
      <c r="W90" s="4778"/>
      <c r="X90" s="4778"/>
      <c r="Y90" s="4778"/>
      <c r="Z90" s="4778"/>
      <c r="AA90" s="4778"/>
      <c r="AB90" s="4778"/>
      <c r="AC90" s="4778"/>
      <c r="AD90" s="4778"/>
      <c r="AE90" s="4778"/>
      <c r="AF90" s="4814"/>
      <c r="AG90" s="4704"/>
      <c r="AH90" s="4815"/>
      <c r="AI90" s="4816"/>
      <c r="AJ90" s="2609"/>
      <c r="AK90" s="2609"/>
      <c r="AL90" s="2609"/>
    </row>
    <row r="91" spans="1:38" s="2610" customFormat="1" ht="21" hidden="1" customHeight="1">
      <c r="A91" s="4658"/>
      <c r="B91" s="4659"/>
      <c r="C91" s="4811"/>
      <c r="D91" s="4812"/>
      <c r="E91" s="4812"/>
      <c r="F91" s="4812"/>
      <c r="G91" s="4813"/>
      <c r="H91" s="2611"/>
      <c r="I91" s="2611"/>
      <c r="J91" s="2611"/>
      <c r="K91" s="1033" t="s">
        <v>1341</v>
      </c>
      <c r="L91" s="4778"/>
      <c r="M91" s="4778"/>
      <c r="N91" s="4778"/>
      <c r="O91" s="4778"/>
      <c r="P91" s="4778"/>
      <c r="Q91" s="4778"/>
      <c r="R91" s="4778"/>
      <c r="S91" s="4778"/>
      <c r="T91" s="4778"/>
      <c r="U91" s="4778"/>
      <c r="V91" s="4778"/>
      <c r="W91" s="4778"/>
      <c r="X91" s="4778"/>
      <c r="Y91" s="4778"/>
      <c r="Z91" s="4778"/>
      <c r="AA91" s="4778"/>
      <c r="AB91" s="4778"/>
      <c r="AC91" s="4778"/>
      <c r="AD91" s="4778"/>
      <c r="AE91" s="4778"/>
      <c r="AF91" s="4814"/>
      <c r="AG91" s="4704"/>
      <c r="AH91" s="4815"/>
      <c r="AI91" s="4816"/>
      <c r="AJ91" s="2609"/>
      <c r="AK91" s="2609"/>
      <c r="AL91" s="2609"/>
    </row>
    <row r="92" spans="1:38" s="2610" customFormat="1" ht="21" hidden="1" customHeight="1">
      <c r="A92" s="4658"/>
      <c r="B92" s="4659"/>
      <c r="C92" s="4806" t="str">
        <f ca="1">IF(様式5号シート="様式5実",IF(INDIRECT(様式5号シート&amp;"!$D$"&amp;機構処理!E42+38)="","",INDIRECT(様式5号シート&amp;"!$D$"&amp;機構処理!E42+38)),"")</f>
        <v/>
      </c>
      <c r="D92" s="4807"/>
      <c r="E92" s="4807"/>
      <c r="F92" s="4807"/>
      <c r="G92" s="4808"/>
      <c r="H92" s="2608"/>
      <c r="I92" s="2608"/>
      <c r="J92" s="2608"/>
      <c r="K92" s="1031" t="s">
        <v>942</v>
      </c>
      <c r="L92" s="4783"/>
      <c r="M92" s="4783"/>
      <c r="N92" s="4783"/>
      <c r="O92" s="4783"/>
      <c r="P92" s="4783"/>
      <c r="Q92" s="4783"/>
      <c r="R92" s="4783"/>
      <c r="S92" s="4783"/>
      <c r="T92" s="4783"/>
      <c r="U92" s="4783"/>
      <c r="V92" s="4783"/>
      <c r="W92" s="4783"/>
      <c r="X92" s="4783"/>
      <c r="Y92" s="4783"/>
      <c r="Z92" s="4783"/>
      <c r="AA92" s="4783"/>
      <c r="AB92" s="4783"/>
      <c r="AC92" s="4783"/>
      <c r="AD92" s="4783"/>
      <c r="AE92" s="4783"/>
      <c r="AF92" s="4801"/>
      <c r="AG92" s="4674"/>
      <c r="AH92" s="4675"/>
      <c r="AI92" s="4676"/>
      <c r="AJ92" s="2609">
        <v>17</v>
      </c>
      <c r="AK92" s="2609"/>
      <c r="AL92" s="2609"/>
    </row>
    <row r="93" spans="1:38" s="2610" customFormat="1" ht="21" hidden="1" customHeight="1">
      <c r="A93" s="4658"/>
      <c r="B93" s="4659"/>
      <c r="C93" s="4666"/>
      <c r="D93" s="4809"/>
      <c r="E93" s="4809"/>
      <c r="F93" s="4809"/>
      <c r="G93" s="4810"/>
      <c r="H93" s="2619"/>
      <c r="I93" s="2619"/>
      <c r="J93" s="2619"/>
      <c r="K93" s="1032" t="s">
        <v>537</v>
      </c>
      <c r="L93" s="4778"/>
      <c r="M93" s="4778"/>
      <c r="N93" s="4778"/>
      <c r="O93" s="4778"/>
      <c r="P93" s="4778"/>
      <c r="Q93" s="4778"/>
      <c r="R93" s="4778"/>
      <c r="S93" s="4778"/>
      <c r="T93" s="4778"/>
      <c r="U93" s="4778"/>
      <c r="V93" s="4778"/>
      <c r="W93" s="4778"/>
      <c r="X93" s="4778"/>
      <c r="Y93" s="4778"/>
      <c r="Z93" s="4778"/>
      <c r="AA93" s="4778"/>
      <c r="AB93" s="4778"/>
      <c r="AC93" s="4778"/>
      <c r="AD93" s="4778"/>
      <c r="AE93" s="4778"/>
      <c r="AF93" s="4814"/>
      <c r="AG93" s="4704"/>
      <c r="AH93" s="4815"/>
      <c r="AI93" s="4816"/>
      <c r="AJ93" s="2609"/>
      <c r="AK93" s="2609"/>
      <c r="AL93" s="2609"/>
    </row>
    <row r="94" spans="1:38" s="2610" customFormat="1" ht="21" hidden="1" customHeight="1">
      <c r="A94" s="4658"/>
      <c r="B94" s="4659"/>
      <c r="C94" s="4666"/>
      <c r="D94" s="4809"/>
      <c r="E94" s="4809"/>
      <c r="F94" s="4809"/>
      <c r="G94" s="4810"/>
      <c r="H94" s="2619"/>
      <c r="I94" s="2619"/>
      <c r="J94" s="2619"/>
      <c r="K94" s="1032" t="s">
        <v>1340</v>
      </c>
      <c r="L94" s="4778"/>
      <c r="M94" s="4778"/>
      <c r="N94" s="4778"/>
      <c r="O94" s="4778"/>
      <c r="P94" s="4778"/>
      <c r="Q94" s="4778"/>
      <c r="R94" s="4778"/>
      <c r="S94" s="4778"/>
      <c r="T94" s="4778"/>
      <c r="U94" s="4778"/>
      <c r="V94" s="4778"/>
      <c r="W94" s="4778"/>
      <c r="X94" s="4778"/>
      <c r="Y94" s="4778"/>
      <c r="Z94" s="4778"/>
      <c r="AA94" s="4778"/>
      <c r="AB94" s="4778"/>
      <c r="AC94" s="4778"/>
      <c r="AD94" s="4778"/>
      <c r="AE94" s="4778"/>
      <c r="AF94" s="4814"/>
      <c r="AG94" s="4704"/>
      <c r="AH94" s="4815"/>
      <c r="AI94" s="4816"/>
      <c r="AJ94" s="2609"/>
      <c r="AK94" s="2609"/>
      <c r="AL94" s="2609"/>
    </row>
    <row r="95" spans="1:38" s="2610" customFormat="1" ht="21" hidden="1" customHeight="1">
      <c r="A95" s="4658"/>
      <c r="B95" s="4659"/>
      <c r="C95" s="4811"/>
      <c r="D95" s="4812"/>
      <c r="E95" s="4812"/>
      <c r="F95" s="4812"/>
      <c r="G95" s="4813"/>
      <c r="H95" s="2611"/>
      <c r="I95" s="2611"/>
      <c r="J95" s="2611"/>
      <c r="K95" s="1033" t="s">
        <v>1341</v>
      </c>
      <c r="L95" s="4778"/>
      <c r="M95" s="4778"/>
      <c r="N95" s="4778"/>
      <c r="O95" s="4778"/>
      <c r="P95" s="4778"/>
      <c r="Q95" s="4778"/>
      <c r="R95" s="4778"/>
      <c r="S95" s="4778"/>
      <c r="T95" s="4778"/>
      <c r="U95" s="4778"/>
      <c r="V95" s="4778"/>
      <c r="W95" s="4778"/>
      <c r="X95" s="4778"/>
      <c r="Y95" s="4778"/>
      <c r="Z95" s="4778"/>
      <c r="AA95" s="4778"/>
      <c r="AB95" s="4778"/>
      <c r="AC95" s="4778"/>
      <c r="AD95" s="4778"/>
      <c r="AE95" s="4778"/>
      <c r="AF95" s="4814"/>
      <c r="AG95" s="4704"/>
      <c r="AH95" s="4815"/>
      <c r="AI95" s="4816"/>
      <c r="AJ95" s="2609"/>
      <c r="AK95" s="2609"/>
      <c r="AL95" s="2609"/>
    </row>
    <row r="96" spans="1:38" s="2610" customFormat="1" ht="21" hidden="1" customHeight="1">
      <c r="A96" s="4658"/>
      <c r="B96" s="4659"/>
      <c r="C96" s="4806" t="str">
        <f ca="1">IF(様式5号シート="様式5実",IF(INDIRECT(様式5号シート&amp;"!$D$"&amp;機構処理!E42+39)="","",INDIRECT(様式5号シート&amp;"!$D$"&amp;機構処理!E42+39)),"")</f>
        <v/>
      </c>
      <c r="D96" s="4807"/>
      <c r="E96" s="4807"/>
      <c r="F96" s="4807"/>
      <c r="G96" s="4808"/>
      <c r="H96" s="2608"/>
      <c r="I96" s="2608"/>
      <c r="J96" s="2608"/>
      <c r="K96" s="1031" t="s">
        <v>942</v>
      </c>
      <c r="L96" s="4783"/>
      <c r="M96" s="4783"/>
      <c r="N96" s="4783"/>
      <c r="O96" s="4783"/>
      <c r="P96" s="4783"/>
      <c r="Q96" s="4783"/>
      <c r="R96" s="4783"/>
      <c r="S96" s="4783"/>
      <c r="T96" s="4783"/>
      <c r="U96" s="4783"/>
      <c r="V96" s="4783"/>
      <c r="W96" s="4783"/>
      <c r="X96" s="4783"/>
      <c r="Y96" s="4783"/>
      <c r="Z96" s="4783"/>
      <c r="AA96" s="4783"/>
      <c r="AB96" s="4783"/>
      <c r="AC96" s="4783"/>
      <c r="AD96" s="4783"/>
      <c r="AE96" s="4783"/>
      <c r="AF96" s="4801"/>
      <c r="AG96" s="4674"/>
      <c r="AH96" s="4675"/>
      <c r="AI96" s="4676"/>
      <c r="AJ96" s="2609">
        <v>18</v>
      </c>
      <c r="AK96" s="2609"/>
      <c r="AL96" s="2609"/>
    </row>
    <row r="97" spans="1:38" s="2610" customFormat="1" ht="21" hidden="1" customHeight="1">
      <c r="A97" s="4658"/>
      <c r="B97" s="4659"/>
      <c r="C97" s="4666"/>
      <c r="D97" s="4809"/>
      <c r="E97" s="4809"/>
      <c r="F97" s="4809"/>
      <c r="G97" s="4810"/>
      <c r="H97" s="2619"/>
      <c r="I97" s="2619"/>
      <c r="J97" s="2619"/>
      <c r="K97" s="1032" t="s">
        <v>537</v>
      </c>
      <c r="L97" s="4778"/>
      <c r="M97" s="4778"/>
      <c r="N97" s="4778"/>
      <c r="O97" s="4778"/>
      <c r="P97" s="4778"/>
      <c r="Q97" s="4778"/>
      <c r="R97" s="4778"/>
      <c r="S97" s="4778"/>
      <c r="T97" s="4778"/>
      <c r="U97" s="4778"/>
      <c r="V97" s="4778"/>
      <c r="W97" s="4778"/>
      <c r="X97" s="4778"/>
      <c r="Y97" s="4778"/>
      <c r="Z97" s="4778"/>
      <c r="AA97" s="4778"/>
      <c r="AB97" s="4778"/>
      <c r="AC97" s="4778"/>
      <c r="AD97" s="4778"/>
      <c r="AE97" s="4778"/>
      <c r="AF97" s="4814"/>
      <c r="AG97" s="4704"/>
      <c r="AH97" s="4815"/>
      <c r="AI97" s="4816"/>
      <c r="AJ97" s="2609"/>
      <c r="AK97" s="2609"/>
      <c r="AL97" s="2609"/>
    </row>
    <row r="98" spans="1:38" s="2610" customFormat="1" ht="21" hidden="1" customHeight="1">
      <c r="A98" s="4658"/>
      <c r="B98" s="4659"/>
      <c r="C98" s="4666"/>
      <c r="D98" s="4809"/>
      <c r="E98" s="4809"/>
      <c r="F98" s="4809"/>
      <c r="G98" s="4810"/>
      <c r="H98" s="2619"/>
      <c r="I98" s="2619"/>
      <c r="J98" s="2619"/>
      <c r="K98" s="1032" t="s">
        <v>1340</v>
      </c>
      <c r="L98" s="4778"/>
      <c r="M98" s="4778"/>
      <c r="N98" s="4778"/>
      <c r="O98" s="4778"/>
      <c r="P98" s="4778"/>
      <c r="Q98" s="4778"/>
      <c r="R98" s="4778"/>
      <c r="S98" s="4778"/>
      <c r="T98" s="4778"/>
      <c r="U98" s="4778"/>
      <c r="V98" s="4778"/>
      <c r="W98" s="4778"/>
      <c r="X98" s="4778"/>
      <c r="Y98" s="4778"/>
      <c r="Z98" s="4778"/>
      <c r="AA98" s="4778"/>
      <c r="AB98" s="4778"/>
      <c r="AC98" s="4778"/>
      <c r="AD98" s="4778"/>
      <c r="AE98" s="4778"/>
      <c r="AF98" s="4814"/>
      <c r="AG98" s="4704"/>
      <c r="AH98" s="4815"/>
      <c r="AI98" s="4816"/>
      <c r="AJ98" s="2609"/>
      <c r="AK98" s="2609"/>
      <c r="AL98" s="2609"/>
    </row>
    <row r="99" spans="1:38" s="2610" customFormat="1" ht="21" hidden="1" customHeight="1">
      <c r="A99" s="4658"/>
      <c r="B99" s="4659"/>
      <c r="C99" s="4811"/>
      <c r="D99" s="4812"/>
      <c r="E99" s="4812"/>
      <c r="F99" s="4812"/>
      <c r="G99" s="4813"/>
      <c r="H99" s="2611"/>
      <c r="I99" s="2611"/>
      <c r="J99" s="2611"/>
      <c r="K99" s="1033" t="s">
        <v>1341</v>
      </c>
      <c r="L99" s="4778"/>
      <c r="M99" s="4778"/>
      <c r="N99" s="4778"/>
      <c r="O99" s="4778"/>
      <c r="P99" s="4778"/>
      <c r="Q99" s="4778"/>
      <c r="R99" s="4778"/>
      <c r="S99" s="4778"/>
      <c r="T99" s="4778"/>
      <c r="U99" s="4778"/>
      <c r="V99" s="4778"/>
      <c r="W99" s="4778"/>
      <c r="X99" s="4778"/>
      <c r="Y99" s="4778"/>
      <c r="Z99" s="4778"/>
      <c r="AA99" s="4778"/>
      <c r="AB99" s="4778"/>
      <c r="AC99" s="4778"/>
      <c r="AD99" s="4778"/>
      <c r="AE99" s="4778"/>
      <c r="AF99" s="4814"/>
      <c r="AG99" s="4704"/>
      <c r="AH99" s="4815"/>
      <c r="AI99" s="4816"/>
      <c r="AJ99" s="2609"/>
      <c r="AK99" s="2609"/>
      <c r="AL99" s="2609"/>
    </row>
    <row r="100" spans="1:38" s="2610" customFormat="1" ht="21" hidden="1" customHeight="1">
      <c r="A100" s="4658"/>
      <c r="B100" s="4659"/>
      <c r="C100" s="4806" t="str">
        <f ca="1">IF(様式5号シート="様式5実",IF(INDIRECT(様式5号シート&amp;"!$D$"&amp;機構処理!E42+40)="","",INDIRECT(様式5号シート&amp;"!$D$"&amp;機構処理!E42+40)),"")</f>
        <v/>
      </c>
      <c r="D100" s="4807"/>
      <c r="E100" s="4807"/>
      <c r="F100" s="4807"/>
      <c r="G100" s="4808"/>
      <c r="H100" s="2608"/>
      <c r="I100" s="2608"/>
      <c r="J100" s="2608"/>
      <c r="K100" s="1031" t="s">
        <v>942</v>
      </c>
      <c r="L100" s="4783"/>
      <c r="M100" s="4783"/>
      <c r="N100" s="4783"/>
      <c r="O100" s="4783"/>
      <c r="P100" s="4783"/>
      <c r="Q100" s="4783"/>
      <c r="R100" s="4783"/>
      <c r="S100" s="4783"/>
      <c r="T100" s="4783"/>
      <c r="U100" s="4783"/>
      <c r="V100" s="4783"/>
      <c r="W100" s="4783"/>
      <c r="X100" s="4783"/>
      <c r="Y100" s="4783"/>
      <c r="Z100" s="4783"/>
      <c r="AA100" s="4783"/>
      <c r="AB100" s="4783"/>
      <c r="AC100" s="4783"/>
      <c r="AD100" s="4783"/>
      <c r="AE100" s="4783"/>
      <c r="AF100" s="4801"/>
      <c r="AG100" s="4674"/>
      <c r="AH100" s="4675"/>
      <c r="AI100" s="4676"/>
      <c r="AJ100" s="2609">
        <v>19</v>
      </c>
      <c r="AK100" s="2609"/>
      <c r="AL100" s="2609"/>
    </row>
    <row r="101" spans="1:38" s="2610" customFormat="1" ht="21" hidden="1" customHeight="1">
      <c r="A101" s="4658"/>
      <c r="B101" s="4659"/>
      <c r="C101" s="4666"/>
      <c r="D101" s="4809"/>
      <c r="E101" s="4809"/>
      <c r="F101" s="4809"/>
      <c r="G101" s="4810"/>
      <c r="H101" s="2619"/>
      <c r="I101" s="2619"/>
      <c r="J101" s="2619"/>
      <c r="K101" s="1032" t="s">
        <v>537</v>
      </c>
      <c r="L101" s="4778"/>
      <c r="M101" s="4778"/>
      <c r="N101" s="4778"/>
      <c r="O101" s="4778"/>
      <c r="P101" s="4778"/>
      <c r="Q101" s="4778"/>
      <c r="R101" s="4778"/>
      <c r="S101" s="4778"/>
      <c r="T101" s="4778"/>
      <c r="U101" s="4778"/>
      <c r="V101" s="4778"/>
      <c r="W101" s="4778"/>
      <c r="X101" s="4778"/>
      <c r="Y101" s="4778"/>
      <c r="Z101" s="4778"/>
      <c r="AA101" s="4778"/>
      <c r="AB101" s="4778"/>
      <c r="AC101" s="4778"/>
      <c r="AD101" s="4778"/>
      <c r="AE101" s="4778"/>
      <c r="AF101" s="4814"/>
      <c r="AG101" s="4704"/>
      <c r="AH101" s="4815"/>
      <c r="AI101" s="4816"/>
      <c r="AJ101" s="2609"/>
      <c r="AK101" s="2609"/>
      <c r="AL101" s="2609"/>
    </row>
    <row r="102" spans="1:38" s="2610" customFormat="1" ht="21" hidden="1" customHeight="1">
      <c r="A102" s="4658"/>
      <c r="B102" s="4659"/>
      <c r="C102" s="4666"/>
      <c r="D102" s="4809"/>
      <c r="E102" s="4809"/>
      <c r="F102" s="4809"/>
      <c r="G102" s="4810"/>
      <c r="H102" s="2619"/>
      <c r="I102" s="2619"/>
      <c r="J102" s="2619"/>
      <c r="K102" s="1032" t="s">
        <v>1340</v>
      </c>
      <c r="L102" s="4778"/>
      <c r="M102" s="4778"/>
      <c r="N102" s="4778"/>
      <c r="O102" s="4778"/>
      <c r="P102" s="4778"/>
      <c r="Q102" s="4778"/>
      <c r="R102" s="4778"/>
      <c r="S102" s="4778"/>
      <c r="T102" s="4778"/>
      <c r="U102" s="4778"/>
      <c r="V102" s="4778"/>
      <c r="W102" s="4778"/>
      <c r="X102" s="4778"/>
      <c r="Y102" s="4778"/>
      <c r="Z102" s="4778"/>
      <c r="AA102" s="4778"/>
      <c r="AB102" s="4778"/>
      <c r="AC102" s="4778"/>
      <c r="AD102" s="4778"/>
      <c r="AE102" s="4778"/>
      <c r="AF102" s="4814"/>
      <c r="AG102" s="4704"/>
      <c r="AH102" s="4815"/>
      <c r="AI102" s="4816"/>
      <c r="AJ102" s="2609"/>
      <c r="AK102" s="2609"/>
      <c r="AL102" s="2609"/>
    </row>
    <row r="103" spans="1:38" s="2610" customFormat="1" ht="21" hidden="1" customHeight="1">
      <c r="A103" s="4658"/>
      <c r="B103" s="4659"/>
      <c r="C103" s="4811"/>
      <c r="D103" s="4812"/>
      <c r="E103" s="4812"/>
      <c r="F103" s="4812"/>
      <c r="G103" s="4813"/>
      <c r="H103" s="2611"/>
      <c r="I103" s="2611"/>
      <c r="J103" s="2611"/>
      <c r="K103" s="1033" t="s">
        <v>1341</v>
      </c>
      <c r="L103" s="4778"/>
      <c r="M103" s="4778"/>
      <c r="N103" s="4778"/>
      <c r="O103" s="4778"/>
      <c r="P103" s="4778"/>
      <c r="Q103" s="4778"/>
      <c r="R103" s="4778"/>
      <c r="S103" s="4778"/>
      <c r="T103" s="4778"/>
      <c r="U103" s="4778"/>
      <c r="V103" s="4778"/>
      <c r="W103" s="4778"/>
      <c r="X103" s="4778"/>
      <c r="Y103" s="4778"/>
      <c r="Z103" s="4778"/>
      <c r="AA103" s="4778"/>
      <c r="AB103" s="4778"/>
      <c r="AC103" s="4778"/>
      <c r="AD103" s="4778"/>
      <c r="AE103" s="4778"/>
      <c r="AF103" s="4814"/>
      <c r="AG103" s="4704"/>
      <c r="AH103" s="4815"/>
      <c r="AI103" s="4816"/>
      <c r="AJ103" s="2609"/>
      <c r="AK103" s="2609"/>
      <c r="AL103" s="2609"/>
    </row>
    <row r="104" spans="1:38" s="2610" customFormat="1" ht="21" hidden="1" customHeight="1">
      <c r="A104" s="4658"/>
      <c r="B104" s="4659"/>
      <c r="C104" s="4806" t="str">
        <f ca="1">IF(様式5号シート="様式5実",IF(INDIRECT(様式5号シート&amp;"!$D$"&amp;機構処理!E42+41)="","",INDIRECT(様式5号シート&amp;"!$D$"&amp;機構処理!E42+41)),"")</f>
        <v/>
      </c>
      <c r="D104" s="4807"/>
      <c r="E104" s="4807"/>
      <c r="F104" s="4807"/>
      <c r="G104" s="4808"/>
      <c r="H104" s="2608"/>
      <c r="I104" s="2608"/>
      <c r="J104" s="2608"/>
      <c r="K104" s="1031" t="s">
        <v>942</v>
      </c>
      <c r="L104" s="4783"/>
      <c r="M104" s="4783"/>
      <c r="N104" s="4783"/>
      <c r="O104" s="4783"/>
      <c r="P104" s="4783"/>
      <c r="Q104" s="4783"/>
      <c r="R104" s="4783"/>
      <c r="S104" s="4783"/>
      <c r="T104" s="4783"/>
      <c r="U104" s="4783"/>
      <c r="V104" s="4783"/>
      <c r="W104" s="4783"/>
      <c r="X104" s="4783"/>
      <c r="Y104" s="4783"/>
      <c r="Z104" s="4783"/>
      <c r="AA104" s="4783"/>
      <c r="AB104" s="4783"/>
      <c r="AC104" s="4783"/>
      <c r="AD104" s="4783"/>
      <c r="AE104" s="4783"/>
      <c r="AF104" s="4801"/>
      <c r="AG104" s="4674"/>
      <c r="AH104" s="4675"/>
      <c r="AI104" s="4676"/>
      <c r="AJ104" s="2609">
        <v>20</v>
      </c>
      <c r="AK104" s="2609"/>
      <c r="AL104" s="2609"/>
    </row>
    <row r="105" spans="1:38" s="2610" customFormat="1" ht="21" hidden="1" customHeight="1">
      <c r="A105" s="4658"/>
      <c r="B105" s="4659"/>
      <c r="C105" s="4666"/>
      <c r="D105" s="4809"/>
      <c r="E105" s="4809"/>
      <c r="F105" s="4809"/>
      <c r="G105" s="4810"/>
      <c r="H105" s="2619"/>
      <c r="I105" s="2619"/>
      <c r="J105" s="2619"/>
      <c r="K105" s="1032" t="s">
        <v>537</v>
      </c>
      <c r="L105" s="4778"/>
      <c r="M105" s="4778"/>
      <c r="N105" s="4778"/>
      <c r="O105" s="4778"/>
      <c r="P105" s="4778"/>
      <c r="Q105" s="4778"/>
      <c r="R105" s="4778"/>
      <c r="S105" s="4778"/>
      <c r="T105" s="4778"/>
      <c r="U105" s="4778"/>
      <c r="V105" s="4778"/>
      <c r="W105" s="4778"/>
      <c r="X105" s="4778"/>
      <c r="Y105" s="4778"/>
      <c r="Z105" s="4778"/>
      <c r="AA105" s="4778"/>
      <c r="AB105" s="4778"/>
      <c r="AC105" s="4778"/>
      <c r="AD105" s="4778"/>
      <c r="AE105" s="4778"/>
      <c r="AF105" s="4814"/>
      <c r="AG105" s="4704"/>
      <c r="AH105" s="4815"/>
      <c r="AI105" s="4816"/>
      <c r="AJ105" s="2609"/>
      <c r="AK105" s="2609"/>
      <c r="AL105" s="2609"/>
    </row>
    <row r="106" spans="1:38" s="2610" customFormat="1" ht="21" hidden="1" customHeight="1">
      <c r="A106" s="4658"/>
      <c r="B106" s="4659"/>
      <c r="C106" s="4666"/>
      <c r="D106" s="4809"/>
      <c r="E106" s="4809"/>
      <c r="F106" s="4809"/>
      <c r="G106" s="4810"/>
      <c r="H106" s="2619"/>
      <c r="I106" s="2619"/>
      <c r="J106" s="2619"/>
      <c r="K106" s="1032" t="s">
        <v>1340</v>
      </c>
      <c r="L106" s="4778"/>
      <c r="M106" s="4778"/>
      <c r="N106" s="4778"/>
      <c r="O106" s="4778"/>
      <c r="P106" s="4778"/>
      <c r="Q106" s="4778"/>
      <c r="R106" s="4778"/>
      <c r="S106" s="4778"/>
      <c r="T106" s="4778"/>
      <c r="U106" s="4778"/>
      <c r="V106" s="4778"/>
      <c r="W106" s="4778"/>
      <c r="X106" s="4778"/>
      <c r="Y106" s="4778"/>
      <c r="Z106" s="4778"/>
      <c r="AA106" s="4778"/>
      <c r="AB106" s="4778"/>
      <c r="AC106" s="4778"/>
      <c r="AD106" s="4778"/>
      <c r="AE106" s="4778"/>
      <c r="AF106" s="4814"/>
      <c r="AG106" s="4704"/>
      <c r="AH106" s="4815"/>
      <c r="AI106" s="4816"/>
      <c r="AJ106" s="2609"/>
      <c r="AK106" s="2609"/>
      <c r="AL106" s="2609"/>
    </row>
    <row r="107" spans="1:38" s="2610" customFormat="1" ht="21" hidden="1" customHeight="1">
      <c r="A107" s="4658"/>
      <c r="B107" s="4659"/>
      <c r="C107" s="4811"/>
      <c r="D107" s="4812"/>
      <c r="E107" s="4812"/>
      <c r="F107" s="4812"/>
      <c r="G107" s="4813"/>
      <c r="H107" s="2611"/>
      <c r="I107" s="2611"/>
      <c r="J107" s="2611"/>
      <c r="K107" s="1033" t="s">
        <v>1341</v>
      </c>
      <c r="L107" s="4778"/>
      <c r="M107" s="4778"/>
      <c r="N107" s="4778"/>
      <c r="O107" s="4778"/>
      <c r="P107" s="4778"/>
      <c r="Q107" s="4778"/>
      <c r="R107" s="4778"/>
      <c r="S107" s="4778"/>
      <c r="T107" s="4778"/>
      <c r="U107" s="4778"/>
      <c r="V107" s="4778"/>
      <c r="W107" s="4778"/>
      <c r="X107" s="4778"/>
      <c r="Y107" s="4778"/>
      <c r="Z107" s="4778"/>
      <c r="AA107" s="4778"/>
      <c r="AB107" s="4778"/>
      <c r="AC107" s="4778"/>
      <c r="AD107" s="4778"/>
      <c r="AE107" s="4778"/>
      <c r="AF107" s="4814"/>
      <c r="AG107" s="4704"/>
      <c r="AH107" s="4815"/>
      <c r="AI107" s="4816"/>
      <c r="AJ107" s="2609"/>
      <c r="AK107" s="2609"/>
      <c r="AL107" s="2609"/>
    </row>
    <row r="108" spans="1:38" s="2610" customFormat="1" ht="21" hidden="1" customHeight="1">
      <c r="A108" s="4658"/>
      <c r="B108" s="4659"/>
      <c r="C108" s="4806" t="str">
        <f ca="1">IF(様式5号シート="様式5実",IF(INDIRECT(様式5号シート&amp;"!$D$"&amp;機構処理!E42+42)="","",INDIRECT(様式5号シート&amp;"!$D$"&amp;機構処理!E42+42)),"")</f>
        <v/>
      </c>
      <c r="D108" s="4807"/>
      <c r="E108" s="4807"/>
      <c r="F108" s="4807"/>
      <c r="G108" s="4808"/>
      <c r="H108" s="2608"/>
      <c r="I108" s="2608"/>
      <c r="J108" s="2608"/>
      <c r="K108" s="1031" t="s">
        <v>942</v>
      </c>
      <c r="L108" s="4783"/>
      <c r="M108" s="4783"/>
      <c r="N108" s="4783"/>
      <c r="O108" s="4783"/>
      <c r="P108" s="4783"/>
      <c r="Q108" s="4783"/>
      <c r="R108" s="4783"/>
      <c r="S108" s="4783"/>
      <c r="T108" s="4783"/>
      <c r="U108" s="4783"/>
      <c r="V108" s="4783"/>
      <c r="W108" s="4783"/>
      <c r="X108" s="4783"/>
      <c r="Y108" s="4783"/>
      <c r="Z108" s="4783"/>
      <c r="AA108" s="4783"/>
      <c r="AB108" s="4783"/>
      <c r="AC108" s="4783"/>
      <c r="AD108" s="4783"/>
      <c r="AE108" s="4783"/>
      <c r="AF108" s="4801"/>
      <c r="AG108" s="4674"/>
      <c r="AH108" s="4675"/>
      <c r="AI108" s="4676"/>
      <c r="AJ108" s="2609">
        <v>21</v>
      </c>
      <c r="AK108" s="2609"/>
      <c r="AL108" s="2609"/>
    </row>
    <row r="109" spans="1:38" s="2610" customFormat="1" ht="21" hidden="1" customHeight="1">
      <c r="A109" s="4658"/>
      <c r="B109" s="4659"/>
      <c r="C109" s="4666"/>
      <c r="D109" s="4809"/>
      <c r="E109" s="4809"/>
      <c r="F109" s="4809"/>
      <c r="G109" s="4810"/>
      <c r="H109" s="2619"/>
      <c r="I109" s="2619"/>
      <c r="J109" s="2619"/>
      <c r="K109" s="1032" t="s">
        <v>537</v>
      </c>
      <c r="L109" s="4778"/>
      <c r="M109" s="4778"/>
      <c r="N109" s="4778"/>
      <c r="O109" s="4778"/>
      <c r="P109" s="4778"/>
      <c r="Q109" s="4778"/>
      <c r="R109" s="4778"/>
      <c r="S109" s="4778"/>
      <c r="T109" s="4778"/>
      <c r="U109" s="4778"/>
      <c r="V109" s="4778"/>
      <c r="W109" s="4778"/>
      <c r="X109" s="4778"/>
      <c r="Y109" s="4778"/>
      <c r="Z109" s="4778"/>
      <c r="AA109" s="4778"/>
      <c r="AB109" s="4778"/>
      <c r="AC109" s="4778"/>
      <c r="AD109" s="4778"/>
      <c r="AE109" s="4778"/>
      <c r="AF109" s="4814"/>
      <c r="AG109" s="4704"/>
      <c r="AH109" s="4815"/>
      <c r="AI109" s="4816"/>
      <c r="AJ109" s="2609"/>
      <c r="AK109" s="2609"/>
      <c r="AL109" s="2609"/>
    </row>
    <row r="110" spans="1:38" s="2610" customFormat="1" ht="21" hidden="1" customHeight="1">
      <c r="A110" s="4658"/>
      <c r="B110" s="4659"/>
      <c r="C110" s="4666"/>
      <c r="D110" s="4809"/>
      <c r="E110" s="4809"/>
      <c r="F110" s="4809"/>
      <c r="G110" s="4810"/>
      <c r="H110" s="2619"/>
      <c r="I110" s="2619"/>
      <c r="J110" s="2619"/>
      <c r="K110" s="1032" t="s">
        <v>1340</v>
      </c>
      <c r="L110" s="4778"/>
      <c r="M110" s="4778"/>
      <c r="N110" s="4778"/>
      <c r="O110" s="4778"/>
      <c r="P110" s="4778"/>
      <c r="Q110" s="4778"/>
      <c r="R110" s="4778"/>
      <c r="S110" s="4778"/>
      <c r="T110" s="4778"/>
      <c r="U110" s="4778"/>
      <c r="V110" s="4778"/>
      <c r="W110" s="4778"/>
      <c r="X110" s="4778"/>
      <c r="Y110" s="4778"/>
      <c r="Z110" s="4778"/>
      <c r="AA110" s="4778"/>
      <c r="AB110" s="4778"/>
      <c r="AC110" s="4778"/>
      <c r="AD110" s="4778"/>
      <c r="AE110" s="4778"/>
      <c r="AF110" s="4814"/>
      <c r="AG110" s="4704"/>
      <c r="AH110" s="4815"/>
      <c r="AI110" s="4816"/>
      <c r="AJ110" s="2609"/>
      <c r="AK110" s="2609"/>
      <c r="AL110" s="2609"/>
    </row>
    <row r="111" spans="1:38" s="2610" customFormat="1" ht="21" hidden="1" customHeight="1">
      <c r="A111" s="4658"/>
      <c r="B111" s="4659"/>
      <c r="C111" s="4811"/>
      <c r="D111" s="4812"/>
      <c r="E111" s="4812"/>
      <c r="F111" s="4812"/>
      <c r="G111" s="4813"/>
      <c r="H111" s="2611"/>
      <c r="I111" s="2611"/>
      <c r="J111" s="2611"/>
      <c r="K111" s="1033" t="s">
        <v>1341</v>
      </c>
      <c r="L111" s="4778"/>
      <c r="M111" s="4778"/>
      <c r="N111" s="4778"/>
      <c r="O111" s="4778"/>
      <c r="P111" s="4778"/>
      <c r="Q111" s="4778"/>
      <c r="R111" s="4778"/>
      <c r="S111" s="4778"/>
      <c r="T111" s="4778"/>
      <c r="U111" s="4778"/>
      <c r="V111" s="4778"/>
      <c r="W111" s="4778"/>
      <c r="X111" s="4778"/>
      <c r="Y111" s="4778"/>
      <c r="Z111" s="4778"/>
      <c r="AA111" s="4778"/>
      <c r="AB111" s="4778"/>
      <c r="AC111" s="4778"/>
      <c r="AD111" s="4778"/>
      <c r="AE111" s="4778"/>
      <c r="AF111" s="4814"/>
      <c r="AG111" s="4704"/>
      <c r="AH111" s="4815"/>
      <c r="AI111" s="4816"/>
      <c r="AJ111" s="2609"/>
      <c r="AK111" s="2609"/>
      <c r="AL111" s="2609"/>
    </row>
    <row r="112" spans="1:38" s="2610" customFormat="1" ht="21" hidden="1" customHeight="1">
      <c r="A112" s="4658"/>
      <c r="B112" s="4659"/>
      <c r="C112" s="4806" t="str">
        <f ca="1">IF(様式5号シート="様式5実",IF(INDIRECT(様式5号シート&amp;"!$D$"&amp;機構処理!E42+43)="","",INDIRECT(様式5号シート&amp;"!$D$"&amp;機構処理!E42+43)),"")</f>
        <v/>
      </c>
      <c r="D112" s="4807"/>
      <c r="E112" s="4807"/>
      <c r="F112" s="4807"/>
      <c r="G112" s="4808"/>
      <c r="H112" s="2608"/>
      <c r="I112" s="2608"/>
      <c r="J112" s="2608"/>
      <c r="K112" s="1031" t="s">
        <v>942</v>
      </c>
      <c r="L112" s="4783"/>
      <c r="M112" s="4783"/>
      <c r="N112" s="4783"/>
      <c r="O112" s="4783"/>
      <c r="P112" s="4783"/>
      <c r="Q112" s="4783"/>
      <c r="R112" s="4783"/>
      <c r="S112" s="4783"/>
      <c r="T112" s="4783"/>
      <c r="U112" s="4783"/>
      <c r="V112" s="4783"/>
      <c r="W112" s="4783"/>
      <c r="X112" s="4783"/>
      <c r="Y112" s="4783"/>
      <c r="Z112" s="4783"/>
      <c r="AA112" s="4783"/>
      <c r="AB112" s="4783"/>
      <c r="AC112" s="4783"/>
      <c r="AD112" s="4783"/>
      <c r="AE112" s="4783"/>
      <c r="AF112" s="4801"/>
      <c r="AG112" s="4674"/>
      <c r="AH112" s="4675"/>
      <c r="AI112" s="4676"/>
      <c r="AJ112" s="2609">
        <v>22</v>
      </c>
      <c r="AK112" s="2609"/>
      <c r="AL112" s="2609"/>
    </row>
    <row r="113" spans="1:38" s="2610" customFormat="1" ht="21" hidden="1" customHeight="1">
      <c r="A113" s="4658"/>
      <c r="B113" s="4659"/>
      <c r="C113" s="4666"/>
      <c r="D113" s="4809"/>
      <c r="E113" s="4809"/>
      <c r="F113" s="4809"/>
      <c r="G113" s="4810"/>
      <c r="H113" s="2619"/>
      <c r="I113" s="2619"/>
      <c r="J113" s="2619"/>
      <c r="K113" s="1032" t="s">
        <v>537</v>
      </c>
      <c r="L113" s="4778"/>
      <c r="M113" s="4778"/>
      <c r="N113" s="4778"/>
      <c r="O113" s="4778"/>
      <c r="P113" s="4778"/>
      <c r="Q113" s="4778"/>
      <c r="R113" s="4778"/>
      <c r="S113" s="4778"/>
      <c r="T113" s="4778"/>
      <c r="U113" s="4778"/>
      <c r="V113" s="4778"/>
      <c r="W113" s="4778"/>
      <c r="X113" s="4778"/>
      <c r="Y113" s="4778"/>
      <c r="Z113" s="4778"/>
      <c r="AA113" s="4778"/>
      <c r="AB113" s="4778"/>
      <c r="AC113" s="4778"/>
      <c r="AD113" s="4778"/>
      <c r="AE113" s="4778"/>
      <c r="AF113" s="4814"/>
      <c r="AG113" s="4704"/>
      <c r="AH113" s="4815"/>
      <c r="AI113" s="4816"/>
      <c r="AJ113" s="2609"/>
      <c r="AK113" s="2609"/>
      <c r="AL113" s="2609"/>
    </row>
    <row r="114" spans="1:38" s="2610" customFormat="1" ht="21" hidden="1" customHeight="1">
      <c r="A114" s="4658"/>
      <c r="B114" s="4659"/>
      <c r="C114" s="4666"/>
      <c r="D114" s="4809"/>
      <c r="E114" s="4809"/>
      <c r="F114" s="4809"/>
      <c r="G114" s="4810"/>
      <c r="H114" s="2619"/>
      <c r="I114" s="2619"/>
      <c r="J114" s="2619"/>
      <c r="K114" s="1032" t="s">
        <v>1340</v>
      </c>
      <c r="L114" s="4778"/>
      <c r="M114" s="4778"/>
      <c r="N114" s="4778"/>
      <c r="O114" s="4778"/>
      <c r="P114" s="4778"/>
      <c r="Q114" s="4778"/>
      <c r="R114" s="4778"/>
      <c r="S114" s="4778"/>
      <c r="T114" s="4778"/>
      <c r="U114" s="4778"/>
      <c r="V114" s="4778"/>
      <c r="W114" s="4778"/>
      <c r="X114" s="4778"/>
      <c r="Y114" s="4778"/>
      <c r="Z114" s="4778"/>
      <c r="AA114" s="4778"/>
      <c r="AB114" s="4778"/>
      <c r="AC114" s="4778"/>
      <c r="AD114" s="4778"/>
      <c r="AE114" s="4778"/>
      <c r="AF114" s="4814"/>
      <c r="AG114" s="4704"/>
      <c r="AH114" s="4815"/>
      <c r="AI114" s="4816"/>
      <c r="AJ114" s="2609"/>
      <c r="AK114" s="2609"/>
      <c r="AL114" s="2609"/>
    </row>
    <row r="115" spans="1:38" s="2610" customFormat="1" ht="21" hidden="1" customHeight="1">
      <c r="A115" s="4658"/>
      <c r="B115" s="4659"/>
      <c r="C115" s="4811"/>
      <c r="D115" s="4812"/>
      <c r="E115" s="4812"/>
      <c r="F115" s="4812"/>
      <c r="G115" s="4813"/>
      <c r="H115" s="2611"/>
      <c r="I115" s="2611"/>
      <c r="J115" s="2611"/>
      <c r="K115" s="1033" t="s">
        <v>1341</v>
      </c>
      <c r="L115" s="4778"/>
      <c r="M115" s="4778"/>
      <c r="N115" s="4778"/>
      <c r="O115" s="4778"/>
      <c r="P115" s="4778"/>
      <c r="Q115" s="4778"/>
      <c r="R115" s="4778"/>
      <c r="S115" s="4778"/>
      <c r="T115" s="4778"/>
      <c r="U115" s="4778"/>
      <c r="V115" s="4778"/>
      <c r="W115" s="4778"/>
      <c r="X115" s="4778"/>
      <c r="Y115" s="4778"/>
      <c r="Z115" s="4778"/>
      <c r="AA115" s="4778"/>
      <c r="AB115" s="4778"/>
      <c r="AC115" s="4778"/>
      <c r="AD115" s="4778"/>
      <c r="AE115" s="4778"/>
      <c r="AF115" s="4814"/>
      <c r="AG115" s="4704"/>
      <c r="AH115" s="4815"/>
      <c r="AI115" s="4816"/>
      <c r="AJ115" s="2609"/>
      <c r="AK115" s="2609"/>
      <c r="AL115" s="2609"/>
    </row>
    <row r="116" spans="1:38" s="2610" customFormat="1" ht="21" hidden="1" customHeight="1">
      <c r="A116" s="4658"/>
      <c r="B116" s="4659"/>
      <c r="C116" s="4806" t="str">
        <f ca="1">IF(様式5号シート="様式5実",IF(INDIRECT(様式5号シート&amp;"!$D$"&amp;機構処理!E42+44)="","",INDIRECT(様式5号シート&amp;"!$D$"&amp;機構処理!E42+44)),"")</f>
        <v/>
      </c>
      <c r="D116" s="4807"/>
      <c r="E116" s="4807"/>
      <c r="F116" s="4807"/>
      <c r="G116" s="4808"/>
      <c r="H116" s="2608"/>
      <c r="I116" s="2608"/>
      <c r="J116" s="2608"/>
      <c r="K116" s="1031" t="s">
        <v>942</v>
      </c>
      <c r="L116" s="4783"/>
      <c r="M116" s="4783"/>
      <c r="N116" s="4783"/>
      <c r="O116" s="4783"/>
      <c r="P116" s="4783"/>
      <c r="Q116" s="4783"/>
      <c r="R116" s="4783"/>
      <c r="S116" s="4783"/>
      <c r="T116" s="4783"/>
      <c r="U116" s="4783"/>
      <c r="V116" s="4783"/>
      <c r="W116" s="4783"/>
      <c r="X116" s="4783"/>
      <c r="Y116" s="4783"/>
      <c r="Z116" s="4783"/>
      <c r="AA116" s="4783"/>
      <c r="AB116" s="4783"/>
      <c r="AC116" s="4783"/>
      <c r="AD116" s="4783"/>
      <c r="AE116" s="4783"/>
      <c r="AF116" s="4801"/>
      <c r="AG116" s="4674"/>
      <c r="AH116" s="4675"/>
      <c r="AI116" s="4676"/>
      <c r="AJ116" s="2609">
        <v>23</v>
      </c>
      <c r="AK116" s="2609"/>
      <c r="AL116" s="2609"/>
    </row>
    <row r="117" spans="1:38" s="2610" customFormat="1" ht="21" hidden="1" customHeight="1">
      <c r="A117" s="4658"/>
      <c r="B117" s="4659"/>
      <c r="C117" s="4666"/>
      <c r="D117" s="4809"/>
      <c r="E117" s="4809"/>
      <c r="F117" s="4809"/>
      <c r="G117" s="4810"/>
      <c r="H117" s="2619"/>
      <c r="I117" s="2619"/>
      <c r="J117" s="2619"/>
      <c r="K117" s="1032" t="s">
        <v>537</v>
      </c>
      <c r="L117" s="4778"/>
      <c r="M117" s="4778"/>
      <c r="N117" s="4778"/>
      <c r="O117" s="4778"/>
      <c r="P117" s="4778"/>
      <c r="Q117" s="4778"/>
      <c r="R117" s="4778"/>
      <c r="S117" s="4778"/>
      <c r="T117" s="4778"/>
      <c r="U117" s="4778"/>
      <c r="V117" s="4778"/>
      <c r="W117" s="4778"/>
      <c r="X117" s="4778"/>
      <c r="Y117" s="4778"/>
      <c r="Z117" s="4778"/>
      <c r="AA117" s="4778"/>
      <c r="AB117" s="4778"/>
      <c r="AC117" s="4778"/>
      <c r="AD117" s="4778"/>
      <c r="AE117" s="4778"/>
      <c r="AF117" s="4814"/>
      <c r="AG117" s="4704"/>
      <c r="AH117" s="4815"/>
      <c r="AI117" s="4816"/>
      <c r="AJ117" s="2609"/>
      <c r="AK117" s="2609"/>
      <c r="AL117" s="2609"/>
    </row>
    <row r="118" spans="1:38" s="2610" customFormat="1" ht="21" hidden="1" customHeight="1">
      <c r="A118" s="4658"/>
      <c r="B118" s="4659"/>
      <c r="C118" s="4666"/>
      <c r="D118" s="4809"/>
      <c r="E118" s="4809"/>
      <c r="F118" s="4809"/>
      <c r="G118" s="4810"/>
      <c r="H118" s="2619"/>
      <c r="I118" s="2619"/>
      <c r="J118" s="2619"/>
      <c r="K118" s="1032" t="s">
        <v>1340</v>
      </c>
      <c r="L118" s="4778"/>
      <c r="M118" s="4778"/>
      <c r="N118" s="4778"/>
      <c r="O118" s="4778"/>
      <c r="P118" s="4778"/>
      <c r="Q118" s="4778"/>
      <c r="R118" s="4778"/>
      <c r="S118" s="4778"/>
      <c r="T118" s="4778"/>
      <c r="U118" s="4778"/>
      <c r="V118" s="4778"/>
      <c r="W118" s="4778"/>
      <c r="X118" s="4778"/>
      <c r="Y118" s="4778"/>
      <c r="Z118" s="4778"/>
      <c r="AA118" s="4778"/>
      <c r="AB118" s="4778"/>
      <c r="AC118" s="4778"/>
      <c r="AD118" s="4778"/>
      <c r="AE118" s="4778"/>
      <c r="AF118" s="4814"/>
      <c r="AG118" s="4704"/>
      <c r="AH118" s="4815"/>
      <c r="AI118" s="4816"/>
      <c r="AJ118" s="2609"/>
      <c r="AK118" s="2609"/>
      <c r="AL118" s="2609"/>
    </row>
    <row r="119" spans="1:38" s="2610" customFormat="1" ht="21" hidden="1" customHeight="1">
      <c r="A119" s="4658"/>
      <c r="B119" s="4659"/>
      <c r="C119" s="4811"/>
      <c r="D119" s="4812"/>
      <c r="E119" s="4812"/>
      <c r="F119" s="4812"/>
      <c r="G119" s="4813"/>
      <c r="H119" s="2611"/>
      <c r="I119" s="2611"/>
      <c r="J119" s="2611"/>
      <c r="K119" s="1033" t="s">
        <v>1341</v>
      </c>
      <c r="L119" s="4778"/>
      <c r="M119" s="4778"/>
      <c r="N119" s="4778"/>
      <c r="O119" s="4778"/>
      <c r="P119" s="4778"/>
      <c r="Q119" s="4778"/>
      <c r="R119" s="4778"/>
      <c r="S119" s="4778"/>
      <c r="T119" s="4778"/>
      <c r="U119" s="4778"/>
      <c r="V119" s="4778"/>
      <c r="W119" s="4778"/>
      <c r="X119" s="4778"/>
      <c r="Y119" s="4778"/>
      <c r="Z119" s="4778"/>
      <c r="AA119" s="4778"/>
      <c r="AB119" s="4778"/>
      <c r="AC119" s="4778"/>
      <c r="AD119" s="4778"/>
      <c r="AE119" s="4778"/>
      <c r="AF119" s="4814"/>
      <c r="AG119" s="4704"/>
      <c r="AH119" s="4815"/>
      <c r="AI119" s="4816"/>
      <c r="AJ119" s="2609"/>
      <c r="AK119" s="2609"/>
      <c r="AL119" s="2609"/>
    </row>
    <row r="120" spans="1:38" s="2610" customFormat="1" ht="21" hidden="1" customHeight="1">
      <c r="A120" s="4658"/>
      <c r="B120" s="4659"/>
      <c r="C120" s="4806" t="str">
        <f ca="1">IF(様式5号シート="様式5実",IF(INDIRECT(様式5号シート&amp;"!$D$"&amp;機構処理!E42+45)="","",INDIRECT(様式5号シート&amp;"!$D$"&amp;機構処理!E42+45)),"")</f>
        <v/>
      </c>
      <c r="D120" s="4807"/>
      <c r="E120" s="4807"/>
      <c r="F120" s="4807"/>
      <c r="G120" s="4808"/>
      <c r="H120" s="2608"/>
      <c r="I120" s="2608"/>
      <c r="J120" s="2608"/>
      <c r="K120" s="1031" t="s">
        <v>942</v>
      </c>
      <c r="L120" s="4783"/>
      <c r="M120" s="4783"/>
      <c r="N120" s="4783"/>
      <c r="O120" s="4783"/>
      <c r="P120" s="4783"/>
      <c r="Q120" s="4783"/>
      <c r="R120" s="4783"/>
      <c r="S120" s="4783"/>
      <c r="T120" s="4783"/>
      <c r="U120" s="4783"/>
      <c r="V120" s="4783"/>
      <c r="W120" s="4783"/>
      <c r="X120" s="4783"/>
      <c r="Y120" s="4783"/>
      <c r="Z120" s="4783"/>
      <c r="AA120" s="4783"/>
      <c r="AB120" s="4783"/>
      <c r="AC120" s="4783"/>
      <c r="AD120" s="4783"/>
      <c r="AE120" s="4783"/>
      <c r="AF120" s="4801"/>
      <c r="AG120" s="4674"/>
      <c r="AH120" s="4675"/>
      <c r="AI120" s="4676"/>
      <c r="AJ120" s="2609">
        <v>24</v>
      </c>
      <c r="AK120" s="2609"/>
      <c r="AL120" s="2609"/>
    </row>
    <row r="121" spans="1:38" s="2610" customFormat="1" ht="21" hidden="1" customHeight="1">
      <c r="A121" s="4658"/>
      <c r="B121" s="4659"/>
      <c r="C121" s="4666"/>
      <c r="D121" s="4809"/>
      <c r="E121" s="4809"/>
      <c r="F121" s="4809"/>
      <c r="G121" s="4810"/>
      <c r="H121" s="2619"/>
      <c r="I121" s="2619"/>
      <c r="J121" s="2619"/>
      <c r="K121" s="1032" t="s">
        <v>537</v>
      </c>
      <c r="L121" s="4778"/>
      <c r="M121" s="4778"/>
      <c r="N121" s="4778"/>
      <c r="O121" s="4778"/>
      <c r="P121" s="4778"/>
      <c r="Q121" s="4778"/>
      <c r="R121" s="4778"/>
      <c r="S121" s="4778"/>
      <c r="T121" s="4778"/>
      <c r="U121" s="4778"/>
      <c r="V121" s="4778"/>
      <c r="W121" s="4778"/>
      <c r="X121" s="4778"/>
      <c r="Y121" s="4778"/>
      <c r="Z121" s="4778"/>
      <c r="AA121" s="4778"/>
      <c r="AB121" s="4778"/>
      <c r="AC121" s="4778"/>
      <c r="AD121" s="4778"/>
      <c r="AE121" s="4778"/>
      <c r="AF121" s="4814"/>
      <c r="AG121" s="4704"/>
      <c r="AH121" s="4815"/>
      <c r="AI121" s="4816"/>
      <c r="AJ121" s="2609"/>
      <c r="AK121" s="2609"/>
      <c r="AL121" s="2609"/>
    </row>
    <row r="122" spans="1:38" s="2610" customFormat="1" ht="21" hidden="1" customHeight="1">
      <c r="A122" s="4658"/>
      <c r="B122" s="4659"/>
      <c r="C122" s="4666"/>
      <c r="D122" s="4809"/>
      <c r="E122" s="4809"/>
      <c r="F122" s="4809"/>
      <c r="G122" s="4810"/>
      <c r="H122" s="2619"/>
      <c r="I122" s="2619"/>
      <c r="J122" s="2619"/>
      <c r="K122" s="1032" t="s">
        <v>1340</v>
      </c>
      <c r="L122" s="4778"/>
      <c r="M122" s="4778"/>
      <c r="N122" s="4778"/>
      <c r="O122" s="4778"/>
      <c r="P122" s="4778"/>
      <c r="Q122" s="4778"/>
      <c r="R122" s="4778"/>
      <c r="S122" s="4778"/>
      <c r="T122" s="4778"/>
      <c r="U122" s="4778"/>
      <c r="V122" s="4778"/>
      <c r="W122" s="4778"/>
      <c r="X122" s="4778"/>
      <c r="Y122" s="4778"/>
      <c r="Z122" s="4778"/>
      <c r="AA122" s="4778"/>
      <c r="AB122" s="4778"/>
      <c r="AC122" s="4778"/>
      <c r="AD122" s="4778"/>
      <c r="AE122" s="4778"/>
      <c r="AF122" s="4814"/>
      <c r="AG122" s="4704"/>
      <c r="AH122" s="4815"/>
      <c r="AI122" s="4816"/>
      <c r="AJ122" s="2609"/>
      <c r="AK122" s="2609"/>
      <c r="AL122" s="2609"/>
    </row>
    <row r="123" spans="1:38" s="2610" customFormat="1" ht="21" hidden="1" customHeight="1">
      <c r="A123" s="4658"/>
      <c r="B123" s="4659"/>
      <c r="C123" s="4811"/>
      <c r="D123" s="4812"/>
      <c r="E123" s="4812"/>
      <c r="F123" s="4812"/>
      <c r="G123" s="4813"/>
      <c r="H123" s="2611"/>
      <c r="I123" s="2611"/>
      <c r="J123" s="2611"/>
      <c r="K123" s="1033" t="s">
        <v>1341</v>
      </c>
      <c r="L123" s="4778"/>
      <c r="M123" s="4778"/>
      <c r="N123" s="4778"/>
      <c r="O123" s="4778"/>
      <c r="P123" s="4778"/>
      <c r="Q123" s="4778"/>
      <c r="R123" s="4778"/>
      <c r="S123" s="4778"/>
      <c r="T123" s="4778"/>
      <c r="U123" s="4778"/>
      <c r="V123" s="4778"/>
      <c r="W123" s="4778"/>
      <c r="X123" s="4778"/>
      <c r="Y123" s="4778"/>
      <c r="Z123" s="4778"/>
      <c r="AA123" s="4778"/>
      <c r="AB123" s="4778"/>
      <c r="AC123" s="4778"/>
      <c r="AD123" s="4778"/>
      <c r="AE123" s="4778"/>
      <c r="AF123" s="4814"/>
      <c r="AG123" s="4704"/>
      <c r="AH123" s="4815"/>
      <c r="AI123" s="4816"/>
      <c r="AJ123" s="2609"/>
      <c r="AK123" s="2609"/>
      <c r="AL123" s="2609"/>
    </row>
    <row r="124" spans="1:38" s="2610" customFormat="1" ht="21" hidden="1" customHeight="1">
      <c r="A124" s="4658"/>
      <c r="B124" s="4659"/>
      <c r="C124" s="4806" t="str">
        <f ca="1">IF(様式5号シート="様式5実",IF(INDIRECT(様式5号シート&amp;"!$D$"&amp;機構処理!E42+46)="","",INDIRECT(様式5号シート&amp;"!$D$"&amp;機構処理!E42+46)),"")</f>
        <v/>
      </c>
      <c r="D124" s="4807"/>
      <c r="E124" s="4807"/>
      <c r="F124" s="4807"/>
      <c r="G124" s="4808"/>
      <c r="H124" s="2608"/>
      <c r="I124" s="2608"/>
      <c r="J124" s="2608"/>
      <c r="K124" s="1031" t="s">
        <v>942</v>
      </c>
      <c r="L124" s="4783"/>
      <c r="M124" s="4783"/>
      <c r="N124" s="4783"/>
      <c r="O124" s="4783"/>
      <c r="P124" s="4783"/>
      <c r="Q124" s="4783"/>
      <c r="R124" s="4783"/>
      <c r="S124" s="4783"/>
      <c r="T124" s="4783"/>
      <c r="U124" s="4783"/>
      <c r="V124" s="4783"/>
      <c r="W124" s="4783"/>
      <c r="X124" s="4783"/>
      <c r="Y124" s="4783"/>
      <c r="Z124" s="4783"/>
      <c r="AA124" s="4783"/>
      <c r="AB124" s="4783"/>
      <c r="AC124" s="4783"/>
      <c r="AD124" s="4783"/>
      <c r="AE124" s="4783"/>
      <c r="AF124" s="4801"/>
      <c r="AG124" s="4674"/>
      <c r="AH124" s="4675"/>
      <c r="AI124" s="4676"/>
      <c r="AJ124" s="2609">
        <v>25</v>
      </c>
      <c r="AK124" s="2609"/>
      <c r="AL124" s="2609"/>
    </row>
    <row r="125" spans="1:38" s="2610" customFormat="1" ht="21" hidden="1" customHeight="1">
      <c r="A125" s="4658"/>
      <c r="B125" s="4659"/>
      <c r="C125" s="4666"/>
      <c r="D125" s="4809"/>
      <c r="E125" s="4809"/>
      <c r="F125" s="4809"/>
      <c r="G125" s="4810"/>
      <c r="H125" s="2619"/>
      <c r="I125" s="2619"/>
      <c r="J125" s="2619"/>
      <c r="K125" s="1032" t="s">
        <v>537</v>
      </c>
      <c r="L125" s="4778"/>
      <c r="M125" s="4778"/>
      <c r="N125" s="4778"/>
      <c r="O125" s="4778"/>
      <c r="P125" s="4778"/>
      <c r="Q125" s="4778"/>
      <c r="R125" s="4778"/>
      <c r="S125" s="4778"/>
      <c r="T125" s="4778"/>
      <c r="U125" s="4778"/>
      <c r="V125" s="4778"/>
      <c r="W125" s="4778"/>
      <c r="X125" s="4778"/>
      <c r="Y125" s="4778"/>
      <c r="Z125" s="4778"/>
      <c r="AA125" s="4778"/>
      <c r="AB125" s="4778"/>
      <c r="AC125" s="4778"/>
      <c r="AD125" s="4778"/>
      <c r="AE125" s="4778"/>
      <c r="AF125" s="4814"/>
      <c r="AG125" s="4704"/>
      <c r="AH125" s="4815"/>
      <c r="AI125" s="4816"/>
      <c r="AJ125" s="2609"/>
      <c r="AK125" s="2609"/>
      <c r="AL125" s="2609"/>
    </row>
    <row r="126" spans="1:38" s="2610" customFormat="1" ht="21" hidden="1" customHeight="1">
      <c r="A126" s="4658"/>
      <c r="B126" s="4659"/>
      <c r="C126" s="4666"/>
      <c r="D126" s="4809"/>
      <c r="E126" s="4809"/>
      <c r="F126" s="4809"/>
      <c r="G126" s="4810"/>
      <c r="H126" s="2619"/>
      <c r="I126" s="2619"/>
      <c r="J126" s="2619"/>
      <c r="K126" s="1032" t="s">
        <v>1340</v>
      </c>
      <c r="L126" s="4778"/>
      <c r="M126" s="4778"/>
      <c r="N126" s="4778"/>
      <c r="O126" s="4778"/>
      <c r="P126" s="4778"/>
      <c r="Q126" s="4778"/>
      <c r="R126" s="4778"/>
      <c r="S126" s="4778"/>
      <c r="T126" s="4778"/>
      <c r="U126" s="4778"/>
      <c r="V126" s="4778"/>
      <c r="W126" s="4778"/>
      <c r="X126" s="4778"/>
      <c r="Y126" s="4778"/>
      <c r="Z126" s="4778"/>
      <c r="AA126" s="4778"/>
      <c r="AB126" s="4778"/>
      <c r="AC126" s="4778"/>
      <c r="AD126" s="4778"/>
      <c r="AE126" s="4778"/>
      <c r="AF126" s="4814"/>
      <c r="AG126" s="4704"/>
      <c r="AH126" s="4815"/>
      <c r="AI126" s="4816"/>
      <c r="AJ126" s="2609"/>
      <c r="AK126" s="2609"/>
      <c r="AL126" s="2609"/>
    </row>
    <row r="127" spans="1:38" s="2610" customFormat="1" ht="21" hidden="1" customHeight="1">
      <c r="A127" s="4658"/>
      <c r="B127" s="4659"/>
      <c r="C127" s="4811"/>
      <c r="D127" s="4812"/>
      <c r="E127" s="4812"/>
      <c r="F127" s="4812"/>
      <c r="G127" s="4813"/>
      <c r="H127" s="2611"/>
      <c r="I127" s="2611"/>
      <c r="J127" s="2611"/>
      <c r="K127" s="1033" t="s">
        <v>1341</v>
      </c>
      <c r="L127" s="4778"/>
      <c r="M127" s="4778"/>
      <c r="N127" s="4778"/>
      <c r="O127" s="4778"/>
      <c r="P127" s="4778"/>
      <c r="Q127" s="4778"/>
      <c r="R127" s="4778"/>
      <c r="S127" s="4778"/>
      <c r="T127" s="4778"/>
      <c r="U127" s="4778"/>
      <c r="V127" s="4778"/>
      <c r="W127" s="4778"/>
      <c r="X127" s="4778"/>
      <c r="Y127" s="4778"/>
      <c r="Z127" s="4778"/>
      <c r="AA127" s="4778"/>
      <c r="AB127" s="4778"/>
      <c r="AC127" s="4778"/>
      <c r="AD127" s="4778"/>
      <c r="AE127" s="4778"/>
      <c r="AF127" s="4814"/>
      <c r="AG127" s="4704"/>
      <c r="AH127" s="4815"/>
      <c r="AI127" s="4816"/>
      <c r="AJ127" s="2609"/>
      <c r="AK127" s="2609"/>
      <c r="AL127" s="2609"/>
    </row>
    <row r="128" spans="1:38" s="2610" customFormat="1" ht="21" hidden="1" customHeight="1">
      <c r="A128" s="4658"/>
      <c r="B128" s="4659"/>
      <c r="C128" s="4806" t="str">
        <f ca="1">IF(様式5号シート="様式5実",IF(INDIRECT(様式5号シート&amp;"!$D$"&amp;機構処理!E42+47)="","",INDIRECT(様式5号シート&amp;"!$D$"&amp;機構処理!E42+47)),"")</f>
        <v/>
      </c>
      <c r="D128" s="4807"/>
      <c r="E128" s="4807"/>
      <c r="F128" s="4807"/>
      <c r="G128" s="4808"/>
      <c r="H128" s="2608"/>
      <c r="I128" s="2608"/>
      <c r="J128" s="2608"/>
      <c r="K128" s="1031" t="s">
        <v>942</v>
      </c>
      <c r="L128" s="4783"/>
      <c r="M128" s="4783"/>
      <c r="N128" s="4783"/>
      <c r="O128" s="4783"/>
      <c r="P128" s="4783"/>
      <c r="Q128" s="4783"/>
      <c r="R128" s="4783"/>
      <c r="S128" s="4783"/>
      <c r="T128" s="4783"/>
      <c r="U128" s="4783"/>
      <c r="V128" s="4783"/>
      <c r="W128" s="4783"/>
      <c r="X128" s="4783"/>
      <c r="Y128" s="4783"/>
      <c r="Z128" s="4783"/>
      <c r="AA128" s="4783"/>
      <c r="AB128" s="4783"/>
      <c r="AC128" s="4783"/>
      <c r="AD128" s="4783"/>
      <c r="AE128" s="4783"/>
      <c r="AF128" s="4801"/>
      <c r="AG128" s="4674"/>
      <c r="AH128" s="4675"/>
      <c r="AI128" s="4676"/>
      <c r="AJ128" s="2609">
        <v>26</v>
      </c>
      <c r="AK128" s="2609"/>
      <c r="AL128" s="2609"/>
    </row>
    <row r="129" spans="1:38" s="2610" customFormat="1" ht="21" hidden="1" customHeight="1">
      <c r="A129" s="4658"/>
      <c r="B129" s="4659"/>
      <c r="C129" s="4666"/>
      <c r="D129" s="4809"/>
      <c r="E129" s="4809"/>
      <c r="F129" s="4809"/>
      <c r="G129" s="4810"/>
      <c r="H129" s="2619"/>
      <c r="I129" s="2619"/>
      <c r="J129" s="2619"/>
      <c r="K129" s="1032" t="s">
        <v>537</v>
      </c>
      <c r="L129" s="4778"/>
      <c r="M129" s="4778"/>
      <c r="N129" s="4778"/>
      <c r="O129" s="4778"/>
      <c r="P129" s="4778"/>
      <c r="Q129" s="4778"/>
      <c r="R129" s="4778"/>
      <c r="S129" s="4778"/>
      <c r="T129" s="4778"/>
      <c r="U129" s="4778"/>
      <c r="V129" s="4778"/>
      <c r="W129" s="4778"/>
      <c r="X129" s="4778"/>
      <c r="Y129" s="4778"/>
      <c r="Z129" s="4778"/>
      <c r="AA129" s="4778"/>
      <c r="AB129" s="4778"/>
      <c r="AC129" s="4778"/>
      <c r="AD129" s="4778"/>
      <c r="AE129" s="4778"/>
      <c r="AF129" s="4814"/>
      <c r="AG129" s="4704"/>
      <c r="AH129" s="4815"/>
      <c r="AI129" s="4816"/>
      <c r="AJ129" s="2609"/>
      <c r="AK129" s="2609"/>
      <c r="AL129" s="2609"/>
    </row>
    <row r="130" spans="1:38" s="2610" customFormat="1" ht="21" hidden="1" customHeight="1">
      <c r="A130" s="4658"/>
      <c r="B130" s="4659"/>
      <c r="C130" s="4666"/>
      <c r="D130" s="4809"/>
      <c r="E130" s="4809"/>
      <c r="F130" s="4809"/>
      <c r="G130" s="4810"/>
      <c r="H130" s="2619"/>
      <c r="I130" s="2619"/>
      <c r="J130" s="2619"/>
      <c r="K130" s="1032" t="s">
        <v>1340</v>
      </c>
      <c r="L130" s="4778"/>
      <c r="M130" s="4778"/>
      <c r="N130" s="4778"/>
      <c r="O130" s="4778"/>
      <c r="P130" s="4778"/>
      <c r="Q130" s="4778"/>
      <c r="R130" s="4778"/>
      <c r="S130" s="4778"/>
      <c r="T130" s="4778"/>
      <c r="U130" s="4778"/>
      <c r="V130" s="4778"/>
      <c r="W130" s="4778"/>
      <c r="X130" s="4778"/>
      <c r="Y130" s="4778"/>
      <c r="Z130" s="4778"/>
      <c r="AA130" s="4778"/>
      <c r="AB130" s="4778"/>
      <c r="AC130" s="4778"/>
      <c r="AD130" s="4778"/>
      <c r="AE130" s="4778"/>
      <c r="AF130" s="4814"/>
      <c r="AG130" s="4704"/>
      <c r="AH130" s="4815"/>
      <c r="AI130" s="4816"/>
      <c r="AJ130" s="2609"/>
      <c r="AK130" s="2609"/>
      <c r="AL130" s="2609"/>
    </row>
    <row r="131" spans="1:38" s="2610" customFormat="1" ht="21" hidden="1" customHeight="1">
      <c r="A131" s="4658"/>
      <c r="B131" s="4659"/>
      <c r="C131" s="4811"/>
      <c r="D131" s="4812"/>
      <c r="E131" s="4812"/>
      <c r="F131" s="4812"/>
      <c r="G131" s="4813"/>
      <c r="H131" s="2611"/>
      <c r="I131" s="2611"/>
      <c r="J131" s="2611"/>
      <c r="K131" s="1033" t="s">
        <v>1341</v>
      </c>
      <c r="L131" s="4778"/>
      <c r="M131" s="4778"/>
      <c r="N131" s="4778"/>
      <c r="O131" s="4778"/>
      <c r="P131" s="4778"/>
      <c r="Q131" s="4778"/>
      <c r="R131" s="4778"/>
      <c r="S131" s="4778"/>
      <c r="T131" s="4778"/>
      <c r="U131" s="4778"/>
      <c r="V131" s="4778"/>
      <c r="W131" s="4778"/>
      <c r="X131" s="4778"/>
      <c r="Y131" s="4778"/>
      <c r="Z131" s="4778"/>
      <c r="AA131" s="4778"/>
      <c r="AB131" s="4778"/>
      <c r="AC131" s="4778"/>
      <c r="AD131" s="4778"/>
      <c r="AE131" s="4778"/>
      <c r="AF131" s="4814"/>
      <c r="AG131" s="4704"/>
      <c r="AH131" s="4815"/>
      <c r="AI131" s="4816"/>
      <c r="AJ131" s="2609"/>
      <c r="AK131" s="2609"/>
      <c r="AL131" s="2609"/>
    </row>
    <row r="132" spans="1:38" s="2610" customFormat="1" ht="21" hidden="1" customHeight="1">
      <c r="A132" s="4658"/>
      <c r="B132" s="4659"/>
      <c r="C132" s="4806" t="str">
        <f ca="1">IF(様式5号シート="様式5実",IF(INDIRECT(様式5号シート&amp;"!$D$"&amp;機構処理!E42+48)="","",INDIRECT(様式5号シート&amp;"!$D$"&amp;機構処理!E42+48)),"")</f>
        <v/>
      </c>
      <c r="D132" s="4807"/>
      <c r="E132" s="4807"/>
      <c r="F132" s="4807"/>
      <c r="G132" s="4808"/>
      <c r="H132" s="2608"/>
      <c r="I132" s="2608"/>
      <c r="J132" s="2608"/>
      <c r="K132" s="1031" t="s">
        <v>942</v>
      </c>
      <c r="L132" s="4783"/>
      <c r="M132" s="4783"/>
      <c r="N132" s="4783"/>
      <c r="O132" s="4783"/>
      <c r="P132" s="4783"/>
      <c r="Q132" s="4783"/>
      <c r="R132" s="4783"/>
      <c r="S132" s="4783"/>
      <c r="T132" s="4783"/>
      <c r="U132" s="4783"/>
      <c r="V132" s="4783"/>
      <c r="W132" s="4783"/>
      <c r="X132" s="4783"/>
      <c r="Y132" s="4783"/>
      <c r="Z132" s="4783"/>
      <c r="AA132" s="4783"/>
      <c r="AB132" s="4783"/>
      <c r="AC132" s="4783"/>
      <c r="AD132" s="4783"/>
      <c r="AE132" s="4783"/>
      <c r="AF132" s="4801"/>
      <c r="AG132" s="4674"/>
      <c r="AH132" s="4675"/>
      <c r="AI132" s="4676"/>
      <c r="AJ132" s="2609">
        <v>27</v>
      </c>
      <c r="AK132" s="2609"/>
      <c r="AL132" s="2609"/>
    </row>
    <row r="133" spans="1:38" s="2610" customFormat="1" ht="21" hidden="1" customHeight="1">
      <c r="A133" s="4658"/>
      <c r="B133" s="4659"/>
      <c r="C133" s="4666"/>
      <c r="D133" s="4809"/>
      <c r="E133" s="4809"/>
      <c r="F133" s="4809"/>
      <c r="G133" s="4810"/>
      <c r="H133" s="2619"/>
      <c r="I133" s="2619"/>
      <c r="J133" s="2619"/>
      <c r="K133" s="1032" t="s">
        <v>537</v>
      </c>
      <c r="L133" s="4778"/>
      <c r="M133" s="4778"/>
      <c r="N133" s="4778"/>
      <c r="O133" s="4778"/>
      <c r="P133" s="4778"/>
      <c r="Q133" s="4778"/>
      <c r="R133" s="4778"/>
      <c r="S133" s="4778"/>
      <c r="T133" s="4778"/>
      <c r="U133" s="4778"/>
      <c r="V133" s="4778"/>
      <c r="W133" s="4778"/>
      <c r="X133" s="4778"/>
      <c r="Y133" s="4778"/>
      <c r="Z133" s="4778"/>
      <c r="AA133" s="4778"/>
      <c r="AB133" s="4778"/>
      <c r="AC133" s="4778"/>
      <c r="AD133" s="4778"/>
      <c r="AE133" s="4778"/>
      <c r="AF133" s="4814"/>
      <c r="AG133" s="4704"/>
      <c r="AH133" s="4815"/>
      <c r="AI133" s="4816"/>
      <c r="AJ133" s="2609"/>
      <c r="AK133" s="2609"/>
      <c r="AL133" s="2609"/>
    </row>
    <row r="134" spans="1:38" s="2610" customFormat="1" ht="21" hidden="1" customHeight="1">
      <c r="A134" s="4658"/>
      <c r="B134" s="4659"/>
      <c r="C134" s="4666"/>
      <c r="D134" s="4809"/>
      <c r="E134" s="4809"/>
      <c r="F134" s="4809"/>
      <c r="G134" s="4810"/>
      <c r="H134" s="2619"/>
      <c r="I134" s="2619"/>
      <c r="J134" s="2619"/>
      <c r="K134" s="1032" t="s">
        <v>1340</v>
      </c>
      <c r="L134" s="4778"/>
      <c r="M134" s="4778"/>
      <c r="N134" s="4778"/>
      <c r="O134" s="4778"/>
      <c r="P134" s="4778"/>
      <c r="Q134" s="4778"/>
      <c r="R134" s="4778"/>
      <c r="S134" s="4778"/>
      <c r="T134" s="4778"/>
      <c r="U134" s="4778"/>
      <c r="V134" s="4778"/>
      <c r="W134" s="4778"/>
      <c r="X134" s="4778"/>
      <c r="Y134" s="4778"/>
      <c r="Z134" s="4778"/>
      <c r="AA134" s="4778"/>
      <c r="AB134" s="4778"/>
      <c r="AC134" s="4778"/>
      <c r="AD134" s="4778"/>
      <c r="AE134" s="4778"/>
      <c r="AF134" s="4814"/>
      <c r="AG134" s="4704"/>
      <c r="AH134" s="4815"/>
      <c r="AI134" s="4816"/>
      <c r="AJ134" s="2609"/>
      <c r="AK134" s="2609"/>
      <c r="AL134" s="2609"/>
    </row>
    <row r="135" spans="1:38" s="2610" customFormat="1" ht="21" hidden="1" customHeight="1">
      <c r="A135" s="4658"/>
      <c r="B135" s="4659"/>
      <c r="C135" s="4811"/>
      <c r="D135" s="4812"/>
      <c r="E135" s="4812"/>
      <c r="F135" s="4812"/>
      <c r="G135" s="4813"/>
      <c r="H135" s="2611"/>
      <c r="I135" s="2611"/>
      <c r="J135" s="2611"/>
      <c r="K135" s="1033" t="s">
        <v>1341</v>
      </c>
      <c r="L135" s="4778"/>
      <c r="M135" s="4778"/>
      <c r="N135" s="4778"/>
      <c r="O135" s="4778"/>
      <c r="P135" s="4778"/>
      <c r="Q135" s="4778"/>
      <c r="R135" s="4778"/>
      <c r="S135" s="4778"/>
      <c r="T135" s="4778"/>
      <c r="U135" s="4778"/>
      <c r="V135" s="4778"/>
      <c r="W135" s="4778"/>
      <c r="X135" s="4778"/>
      <c r="Y135" s="4778"/>
      <c r="Z135" s="4778"/>
      <c r="AA135" s="4778"/>
      <c r="AB135" s="4778"/>
      <c r="AC135" s="4778"/>
      <c r="AD135" s="4778"/>
      <c r="AE135" s="4778"/>
      <c r="AF135" s="4814"/>
      <c r="AG135" s="4704"/>
      <c r="AH135" s="4815"/>
      <c r="AI135" s="4816"/>
      <c r="AJ135" s="2609"/>
      <c r="AK135" s="2609"/>
      <c r="AL135" s="2609"/>
    </row>
    <row r="136" spans="1:38" s="2610" customFormat="1" ht="21" hidden="1" customHeight="1">
      <c r="A136" s="4658"/>
      <c r="B136" s="4659"/>
      <c r="C136" s="4806" t="str">
        <f ca="1">IF(様式5号シート="様式5実",IF(INDIRECT(様式5号シート&amp;"!$D$"&amp;機構処理!E42+49)="","",INDIRECT(様式5号シート&amp;"!$D$"&amp;機構処理!E42+49)),"")</f>
        <v/>
      </c>
      <c r="D136" s="4807"/>
      <c r="E136" s="4807"/>
      <c r="F136" s="4807"/>
      <c r="G136" s="4808"/>
      <c r="H136" s="2608"/>
      <c r="I136" s="2608"/>
      <c r="J136" s="2608"/>
      <c r="K136" s="1031" t="s">
        <v>942</v>
      </c>
      <c r="L136" s="4783"/>
      <c r="M136" s="4783"/>
      <c r="N136" s="4783"/>
      <c r="O136" s="4783"/>
      <c r="P136" s="4783"/>
      <c r="Q136" s="4783"/>
      <c r="R136" s="4783"/>
      <c r="S136" s="4783"/>
      <c r="T136" s="4783"/>
      <c r="U136" s="4783"/>
      <c r="V136" s="4783"/>
      <c r="W136" s="4783"/>
      <c r="X136" s="4783"/>
      <c r="Y136" s="4783"/>
      <c r="Z136" s="4783"/>
      <c r="AA136" s="4783"/>
      <c r="AB136" s="4783"/>
      <c r="AC136" s="4783"/>
      <c r="AD136" s="4783"/>
      <c r="AE136" s="4783"/>
      <c r="AF136" s="4801"/>
      <c r="AG136" s="4674"/>
      <c r="AH136" s="4675"/>
      <c r="AI136" s="4676"/>
      <c r="AJ136" s="2609">
        <v>28</v>
      </c>
      <c r="AK136" s="2609"/>
      <c r="AL136" s="2609"/>
    </row>
    <row r="137" spans="1:38" s="2610" customFormat="1" ht="21" hidden="1" customHeight="1">
      <c r="A137" s="4658"/>
      <c r="B137" s="4659"/>
      <c r="C137" s="4666"/>
      <c r="D137" s="4809"/>
      <c r="E137" s="4809"/>
      <c r="F137" s="4809"/>
      <c r="G137" s="4810"/>
      <c r="H137" s="2619"/>
      <c r="I137" s="2619"/>
      <c r="J137" s="2619"/>
      <c r="K137" s="1032" t="s">
        <v>537</v>
      </c>
      <c r="L137" s="4778"/>
      <c r="M137" s="4778"/>
      <c r="N137" s="4778"/>
      <c r="O137" s="4778"/>
      <c r="P137" s="4778"/>
      <c r="Q137" s="4778"/>
      <c r="R137" s="4778"/>
      <c r="S137" s="4778"/>
      <c r="T137" s="4778"/>
      <c r="U137" s="4778"/>
      <c r="V137" s="4778"/>
      <c r="W137" s="4778"/>
      <c r="X137" s="4778"/>
      <c r="Y137" s="4778"/>
      <c r="Z137" s="4778"/>
      <c r="AA137" s="4778"/>
      <c r="AB137" s="4778"/>
      <c r="AC137" s="4778"/>
      <c r="AD137" s="4778"/>
      <c r="AE137" s="4778"/>
      <c r="AF137" s="4814"/>
      <c r="AG137" s="4704"/>
      <c r="AH137" s="4815"/>
      <c r="AI137" s="4816"/>
      <c r="AJ137" s="2609"/>
      <c r="AK137" s="2609"/>
      <c r="AL137" s="2609"/>
    </row>
    <row r="138" spans="1:38" s="2610" customFormat="1" ht="21" hidden="1" customHeight="1">
      <c r="A138" s="4658"/>
      <c r="B138" s="4659"/>
      <c r="C138" s="4666"/>
      <c r="D138" s="4809"/>
      <c r="E138" s="4809"/>
      <c r="F138" s="4809"/>
      <c r="G138" s="4810"/>
      <c r="H138" s="2619"/>
      <c r="I138" s="2619"/>
      <c r="J138" s="2619"/>
      <c r="K138" s="1032" t="s">
        <v>1340</v>
      </c>
      <c r="L138" s="4778"/>
      <c r="M138" s="4778"/>
      <c r="N138" s="4778"/>
      <c r="O138" s="4778"/>
      <c r="P138" s="4778"/>
      <c r="Q138" s="4778"/>
      <c r="R138" s="4778"/>
      <c r="S138" s="4778"/>
      <c r="T138" s="4778"/>
      <c r="U138" s="4778"/>
      <c r="V138" s="4778"/>
      <c r="W138" s="4778"/>
      <c r="X138" s="4778"/>
      <c r="Y138" s="4778"/>
      <c r="Z138" s="4778"/>
      <c r="AA138" s="4778"/>
      <c r="AB138" s="4778"/>
      <c r="AC138" s="4778"/>
      <c r="AD138" s="4778"/>
      <c r="AE138" s="4778"/>
      <c r="AF138" s="4814"/>
      <c r="AG138" s="4704"/>
      <c r="AH138" s="4815"/>
      <c r="AI138" s="4816"/>
      <c r="AJ138" s="2609"/>
      <c r="AK138" s="2609"/>
      <c r="AL138" s="2609"/>
    </row>
    <row r="139" spans="1:38" s="2610" customFormat="1" ht="21" hidden="1" customHeight="1">
      <c r="A139" s="4658"/>
      <c r="B139" s="4659"/>
      <c r="C139" s="4811"/>
      <c r="D139" s="4812"/>
      <c r="E139" s="4812"/>
      <c r="F139" s="4812"/>
      <c r="G139" s="4813"/>
      <c r="H139" s="2611"/>
      <c r="I139" s="2611"/>
      <c r="J139" s="2611"/>
      <c r="K139" s="1033" t="s">
        <v>1341</v>
      </c>
      <c r="L139" s="4778"/>
      <c r="M139" s="4778"/>
      <c r="N139" s="4778"/>
      <c r="O139" s="4778"/>
      <c r="P139" s="4778"/>
      <c r="Q139" s="4778"/>
      <c r="R139" s="4778"/>
      <c r="S139" s="4778"/>
      <c r="T139" s="4778"/>
      <c r="U139" s="4778"/>
      <c r="V139" s="4778"/>
      <c r="W139" s="4778"/>
      <c r="X139" s="4778"/>
      <c r="Y139" s="4778"/>
      <c r="Z139" s="4778"/>
      <c r="AA139" s="4778"/>
      <c r="AB139" s="4778"/>
      <c r="AC139" s="4778"/>
      <c r="AD139" s="4778"/>
      <c r="AE139" s="4778"/>
      <c r="AF139" s="4814"/>
      <c r="AG139" s="4704"/>
      <c r="AH139" s="4815"/>
      <c r="AI139" s="4816"/>
      <c r="AJ139" s="2609"/>
      <c r="AK139" s="2609"/>
      <c r="AL139" s="2609"/>
    </row>
    <row r="140" spans="1:38" s="2610" customFormat="1" ht="21" hidden="1" customHeight="1">
      <c r="A140" s="4658"/>
      <c r="B140" s="4659"/>
      <c r="C140" s="4806" t="str">
        <f ca="1">IF(様式5号シート="様式5実",IF(INDIRECT(様式5号シート&amp;"!$D$"&amp;機構処理!E42+50)="","",INDIRECT(様式5号シート&amp;"!$D$"&amp;機構処理!E42+50)),"")</f>
        <v/>
      </c>
      <c r="D140" s="4807"/>
      <c r="E140" s="4807"/>
      <c r="F140" s="4807"/>
      <c r="G140" s="4808"/>
      <c r="H140" s="2608"/>
      <c r="I140" s="2608"/>
      <c r="J140" s="2608"/>
      <c r="K140" s="1031" t="s">
        <v>942</v>
      </c>
      <c r="L140" s="4783"/>
      <c r="M140" s="4783"/>
      <c r="N140" s="4783"/>
      <c r="O140" s="4783"/>
      <c r="P140" s="4783"/>
      <c r="Q140" s="4783"/>
      <c r="R140" s="4783"/>
      <c r="S140" s="4783"/>
      <c r="T140" s="4783"/>
      <c r="U140" s="4783"/>
      <c r="V140" s="4783"/>
      <c r="W140" s="4783"/>
      <c r="X140" s="4783"/>
      <c r="Y140" s="4783"/>
      <c r="Z140" s="4783"/>
      <c r="AA140" s="4783"/>
      <c r="AB140" s="4783"/>
      <c r="AC140" s="4783"/>
      <c r="AD140" s="4783"/>
      <c r="AE140" s="4783"/>
      <c r="AF140" s="4801"/>
      <c r="AG140" s="4674"/>
      <c r="AH140" s="4675"/>
      <c r="AI140" s="4676"/>
      <c r="AJ140" s="2609">
        <v>29</v>
      </c>
      <c r="AK140" s="2609"/>
      <c r="AL140" s="2609"/>
    </row>
    <row r="141" spans="1:38" s="2610" customFormat="1" ht="21" hidden="1" customHeight="1">
      <c r="A141" s="4658"/>
      <c r="B141" s="4659"/>
      <c r="C141" s="4666"/>
      <c r="D141" s="4809"/>
      <c r="E141" s="4809"/>
      <c r="F141" s="4809"/>
      <c r="G141" s="4810"/>
      <c r="H141" s="2619"/>
      <c r="I141" s="2619"/>
      <c r="J141" s="2619"/>
      <c r="K141" s="1032" t="s">
        <v>537</v>
      </c>
      <c r="L141" s="4778"/>
      <c r="M141" s="4778"/>
      <c r="N141" s="4778"/>
      <c r="O141" s="4778"/>
      <c r="P141" s="4778"/>
      <c r="Q141" s="4778"/>
      <c r="R141" s="4778"/>
      <c r="S141" s="4778"/>
      <c r="T141" s="4778"/>
      <c r="U141" s="4778"/>
      <c r="V141" s="4778"/>
      <c r="W141" s="4778"/>
      <c r="X141" s="4778"/>
      <c r="Y141" s="4778"/>
      <c r="Z141" s="4778"/>
      <c r="AA141" s="4778"/>
      <c r="AB141" s="4778"/>
      <c r="AC141" s="4778"/>
      <c r="AD141" s="4778"/>
      <c r="AE141" s="4778"/>
      <c r="AF141" s="4814"/>
      <c r="AG141" s="4704"/>
      <c r="AH141" s="4815"/>
      <c r="AI141" s="4816"/>
      <c r="AJ141" s="2609"/>
      <c r="AK141" s="2609"/>
      <c r="AL141" s="2609"/>
    </row>
    <row r="142" spans="1:38" s="2610" customFormat="1" ht="21" hidden="1" customHeight="1">
      <c r="A142" s="4658"/>
      <c r="B142" s="4659"/>
      <c r="C142" s="4666"/>
      <c r="D142" s="4809"/>
      <c r="E142" s="4809"/>
      <c r="F142" s="4809"/>
      <c r="G142" s="4810"/>
      <c r="H142" s="2619"/>
      <c r="I142" s="2619"/>
      <c r="J142" s="2619"/>
      <c r="K142" s="1032" t="s">
        <v>1340</v>
      </c>
      <c r="L142" s="4778"/>
      <c r="M142" s="4778"/>
      <c r="N142" s="4778"/>
      <c r="O142" s="4778"/>
      <c r="P142" s="4778"/>
      <c r="Q142" s="4778"/>
      <c r="R142" s="4778"/>
      <c r="S142" s="4778"/>
      <c r="T142" s="4778"/>
      <c r="U142" s="4778"/>
      <c r="V142" s="4778"/>
      <c r="W142" s="4778"/>
      <c r="X142" s="4778"/>
      <c r="Y142" s="4778"/>
      <c r="Z142" s="4778"/>
      <c r="AA142" s="4778"/>
      <c r="AB142" s="4778"/>
      <c r="AC142" s="4778"/>
      <c r="AD142" s="4778"/>
      <c r="AE142" s="4778"/>
      <c r="AF142" s="4814"/>
      <c r="AG142" s="4704"/>
      <c r="AH142" s="4815"/>
      <c r="AI142" s="4816"/>
      <c r="AJ142" s="2609"/>
      <c r="AK142" s="2609"/>
      <c r="AL142" s="2609"/>
    </row>
    <row r="143" spans="1:38" s="2610" customFormat="1" ht="21" hidden="1" customHeight="1">
      <c r="A143" s="4658"/>
      <c r="B143" s="4659"/>
      <c r="C143" s="4811"/>
      <c r="D143" s="4812"/>
      <c r="E143" s="4812"/>
      <c r="F143" s="4812"/>
      <c r="G143" s="4813"/>
      <c r="H143" s="2611"/>
      <c r="I143" s="2611"/>
      <c r="J143" s="2611"/>
      <c r="K143" s="1033" t="s">
        <v>1341</v>
      </c>
      <c r="L143" s="4778"/>
      <c r="M143" s="4778"/>
      <c r="N143" s="4778"/>
      <c r="O143" s="4778"/>
      <c r="P143" s="4778"/>
      <c r="Q143" s="4778"/>
      <c r="R143" s="4778"/>
      <c r="S143" s="4778"/>
      <c r="T143" s="4778"/>
      <c r="U143" s="4778"/>
      <c r="V143" s="4778"/>
      <c r="W143" s="4778"/>
      <c r="X143" s="4778"/>
      <c r="Y143" s="4778"/>
      <c r="Z143" s="4778"/>
      <c r="AA143" s="4778"/>
      <c r="AB143" s="4778"/>
      <c r="AC143" s="4778"/>
      <c r="AD143" s="4778"/>
      <c r="AE143" s="4778"/>
      <c r="AF143" s="4814"/>
      <c r="AG143" s="4704"/>
      <c r="AH143" s="4815"/>
      <c r="AI143" s="4816"/>
      <c r="AJ143" s="2609"/>
      <c r="AK143" s="2609"/>
      <c r="AL143" s="2609"/>
    </row>
    <row r="144" spans="1:38" s="2610" customFormat="1" ht="21" customHeight="1">
      <c r="A144" s="4658"/>
      <c r="B144" s="4659"/>
      <c r="C144" s="4806" t="str">
        <f ca="1">IF(様式5号シート="様式5実",IF(INDIRECT(様式5号シート&amp;"!$D$"&amp;機構処理!E42+51)="","",INDIRECT(様式5号シート&amp;"!$D$"&amp;機構処理!E42+51)),"")</f>
        <v/>
      </c>
      <c r="D144" s="4807"/>
      <c r="E144" s="4807"/>
      <c r="F144" s="4807"/>
      <c r="G144" s="4808"/>
      <c r="H144" s="2608"/>
      <c r="I144" s="2608"/>
      <c r="J144" s="2608"/>
      <c r="K144" s="1031" t="s">
        <v>942</v>
      </c>
      <c r="L144" s="4783"/>
      <c r="M144" s="4783"/>
      <c r="N144" s="4783"/>
      <c r="O144" s="4783"/>
      <c r="P144" s="4783"/>
      <c r="Q144" s="4783"/>
      <c r="R144" s="4783"/>
      <c r="S144" s="4783"/>
      <c r="T144" s="4783"/>
      <c r="U144" s="4783"/>
      <c r="V144" s="4783"/>
      <c r="W144" s="4783"/>
      <c r="X144" s="4783"/>
      <c r="Y144" s="4783"/>
      <c r="Z144" s="4783"/>
      <c r="AA144" s="4783"/>
      <c r="AB144" s="4783"/>
      <c r="AC144" s="4783"/>
      <c r="AD144" s="4783"/>
      <c r="AE144" s="4783"/>
      <c r="AF144" s="4801"/>
      <c r="AG144" s="4674"/>
      <c r="AH144" s="4675"/>
      <c r="AI144" s="4676"/>
      <c r="AJ144" s="2613">
        <v>30</v>
      </c>
      <c r="AK144" s="2614" t="s">
        <v>1338</v>
      </c>
      <c r="AL144" s="2609"/>
    </row>
    <row r="145" spans="1:39" s="2610" customFormat="1" ht="21" customHeight="1">
      <c r="A145" s="4658"/>
      <c r="B145" s="4659"/>
      <c r="C145" s="4666"/>
      <c r="D145" s="4809"/>
      <c r="E145" s="4809"/>
      <c r="F145" s="4809"/>
      <c r="G145" s="4810"/>
      <c r="H145" s="2619"/>
      <c r="I145" s="2619"/>
      <c r="J145" s="2619"/>
      <c r="K145" s="1032" t="s">
        <v>537</v>
      </c>
      <c r="L145" s="4778"/>
      <c r="M145" s="4778"/>
      <c r="N145" s="4778"/>
      <c r="O145" s="4778"/>
      <c r="P145" s="4778"/>
      <c r="Q145" s="4778"/>
      <c r="R145" s="4778"/>
      <c r="S145" s="4778"/>
      <c r="T145" s="4778"/>
      <c r="U145" s="4778"/>
      <c r="V145" s="4778"/>
      <c r="W145" s="4778"/>
      <c r="X145" s="4778"/>
      <c r="Y145" s="4778"/>
      <c r="Z145" s="4778"/>
      <c r="AA145" s="4778"/>
      <c r="AB145" s="4778"/>
      <c r="AC145" s="4778"/>
      <c r="AD145" s="4778"/>
      <c r="AE145" s="4778"/>
      <c r="AF145" s="4814"/>
      <c r="AG145" s="4704"/>
      <c r="AH145" s="4815"/>
      <c r="AI145" s="4816"/>
      <c r="AJ145" s="2613"/>
      <c r="AK145" s="2615" t="s">
        <v>1328</v>
      </c>
      <c r="AL145" s="2609"/>
      <c r="AM145" s="2635"/>
    </row>
    <row r="146" spans="1:39" s="2610" customFormat="1" ht="21" customHeight="1">
      <c r="A146" s="4658"/>
      <c r="B146" s="4659"/>
      <c r="C146" s="4666"/>
      <c r="D146" s="4809"/>
      <c r="E146" s="4809"/>
      <c r="F146" s="4809"/>
      <c r="G146" s="4810"/>
      <c r="H146" s="2619"/>
      <c r="I146" s="2619"/>
      <c r="J146" s="2619"/>
      <c r="K146" s="1032" t="s">
        <v>1340</v>
      </c>
      <c r="L146" s="4778"/>
      <c r="M146" s="4778"/>
      <c r="N146" s="4778"/>
      <c r="O146" s="4778"/>
      <c r="P146" s="4778"/>
      <c r="Q146" s="4778"/>
      <c r="R146" s="4778"/>
      <c r="S146" s="4778"/>
      <c r="T146" s="4778"/>
      <c r="U146" s="4778"/>
      <c r="V146" s="4778"/>
      <c r="W146" s="4778"/>
      <c r="X146" s="4778"/>
      <c r="Y146" s="4778"/>
      <c r="Z146" s="4778"/>
      <c r="AA146" s="4778"/>
      <c r="AB146" s="4778"/>
      <c r="AC146" s="4778"/>
      <c r="AD146" s="4778"/>
      <c r="AE146" s="4778"/>
      <c r="AF146" s="4814"/>
      <c r="AG146" s="4704"/>
      <c r="AH146" s="4815"/>
      <c r="AI146" s="4816"/>
      <c r="AJ146" s="2613"/>
      <c r="AK146" s="2609"/>
      <c r="AL146" s="2609"/>
    </row>
    <row r="147" spans="1:39" s="2610" customFormat="1" ht="21" customHeight="1">
      <c r="A147" s="4826"/>
      <c r="B147" s="4662"/>
      <c r="C147" s="4811"/>
      <c r="D147" s="4812"/>
      <c r="E147" s="4812"/>
      <c r="F147" s="4812"/>
      <c r="G147" s="4813"/>
      <c r="H147" s="2612"/>
      <c r="I147" s="2612"/>
      <c r="J147" s="2612"/>
      <c r="K147" s="1033" t="s">
        <v>1341</v>
      </c>
      <c r="L147" s="4804"/>
      <c r="M147" s="4804"/>
      <c r="N147" s="4804"/>
      <c r="O147" s="4804"/>
      <c r="P147" s="4804"/>
      <c r="Q147" s="4804"/>
      <c r="R147" s="4804"/>
      <c r="S147" s="4804"/>
      <c r="T147" s="4804"/>
      <c r="U147" s="4804"/>
      <c r="V147" s="4804"/>
      <c r="W147" s="4804"/>
      <c r="X147" s="4804"/>
      <c r="Y147" s="4804"/>
      <c r="Z147" s="4804"/>
      <c r="AA147" s="4804"/>
      <c r="AB147" s="4804"/>
      <c r="AC147" s="4804"/>
      <c r="AD147" s="4804"/>
      <c r="AE147" s="4804"/>
      <c r="AF147" s="4805"/>
      <c r="AG147" s="4679"/>
      <c r="AH147" s="4680"/>
      <c r="AI147" s="4681"/>
      <c r="AJ147" s="2609"/>
      <c r="AK147" s="2609"/>
      <c r="AL147" s="2609"/>
    </row>
    <row r="148" spans="1:39" s="2610" customFormat="1" ht="21" customHeight="1">
      <c r="A148" s="4656" t="s">
        <v>578</v>
      </c>
      <c r="B148" s="4657"/>
      <c r="C148" s="4806" t="str">
        <f ca="1">IF(様式5号シート="様式5実",IF(INDIRECT(様式5号シート&amp;"!$D$"&amp;機構処理!E42+52)="","",INDIRECT(様式5号シート&amp;"!$D$"&amp;機構処理!E42+52)),"")</f>
        <v/>
      </c>
      <c r="D148" s="4807"/>
      <c r="E148" s="4807"/>
      <c r="F148" s="4807"/>
      <c r="G148" s="4808"/>
      <c r="H148" s="2608"/>
      <c r="I148" s="2608"/>
      <c r="J148" s="2608"/>
      <c r="K148" s="1031" t="s">
        <v>942</v>
      </c>
      <c r="L148" s="4783"/>
      <c r="M148" s="4783"/>
      <c r="N148" s="4783"/>
      <c r="O148" s="4783"/>
      <c r="P148" s="4783"/>
      <c r="Q148" s="4783"/>
      <c r="R148" s="4783"/>
      <c r="S148" s="4783"/>
      <c r="T148" s="4783"/>
      <c r="U148" s="4783"/>
      <c r="V148" s="4783"/>
      <c r="W148" s="4783"/>
      <c r="X148" s="4783"/>
      <c r="Y148" s="4783"/>
      <c r="Z148" s="4783"/>
      <c r="AA148" s="4783"/>
      <c r="AB148" s="4783"/>
      <c r="AC148" s="4783"/>
      <c r="AD148" s="4783"/>
      <c r="AE148" s="4783"/>
      <c r="AF148" s="4801"/>
      <c r="AG148" s="4674"/>
      <c r="AH148" s="4675"/>
      <c r="AI148" s="4676"/>
      <c r="AJ148" s="2609">
        <v>1</v>
      </c>
      <c r="AK148" s="2609"/>
      <c r="AL148" s="2609"/>
    </row>
    <row r="149" spans="1:39" s="2610" customFormat="1" ht="21" customHeight="1">
      <c r="A149" s="4658"/>
      <c r="B149" s="4659"/>
      <c r="C149" s="4666"/>
      <c r="D149" s="4809"/>
      <c r="E149" s="4809"/>
      <c r="F149" s="4809"/>
      <c r="G149" s="4810"/>
      <c r="H149" s="2636"/>
      <c r="I149" s="2636"/>
      <c r="J149" s="2636"/>
      <c r="K149" s="1032" t="s">
        <v>537</v>
      </c>
      <c r="L149" s="4778"/>
      <c r="M149" s="4778"/>
      <c r="N149" s="4778"/>
      <c r="O149" s="4778"/>
      <c r="P149" s="4778"/>
      <c r="Q149" s="4778"/>
      <c r="R149" s="4778"/>
      <c r="S149" s="4778"/>
      <c r="T149" s="4778"/>
      <c r="U149" s="4778"/>
      <c r="V149" s="4778"/>
      <c r="W149" s="4778"/>
      <c r="X149" s="4778"/>
      <c r="Y149" s="4778"/>
      <c r="Z149" s="4778"/>
      <c r="AA149" s="4778"/>
      <c r="AB149" s="4778"/>
      <c r="AC149" s="4778"/>
      <c r="AD149" s="4778"/>
      <c r="AE149" s="4778"/>
      <c r="AF149" s="4814"/>
      <c r="AG149" s="4704"/>
      <c r="AH149" s="4815"/>
      <c r="AI149" s="4816"/>
      <c r="AJ149" s="2609"/>
      <c r="AK149" s="2609"/>
      <c r="AL149" s="2609"/>
    </row>
    <row r="150" spans="1:39" s="2610" customFormat="1" ht="21" customHeight="1">
      <c r="A150" s="4658"/>
      <c r="B150" s="4659"/>
      <c r="C150" s="4666"/>
      <c r="D150" s="4809"/>
      <c r="E150" s="4809"/>
      <c r="F150" s="4809"/>
      <c r="G150" s="4810"/>
      <c r="H150" s="2617"/>
      <c r="I150" s="2617"/>
      <c r="J150" s="2617"/>
      <c r="K150" s="1032" t="s">
        <v>1340</v>
      </c>
      <c r="L150" s="4778"/>
      <c r="M150" s="4778"/>
      <c r="N150" s="4778"/>
      <c r="O150" s="4778"/>
      <c r="P150" s="4778"/>
      <c r="Q150" s="4778"/>
      <c r="R150" s="4778"/>
      <c r="S150" s="4778"/>
      <c r="T150" s="4778"/>
      <c r="U150" s="4778"/>
      <c r="V150" s="4778"/>
      <c r="W150" s="4778"/>
      <c r="X150" s="4778"/>
      <c r="Y150" s="4778"/>
      <c r="Z150" s="4778"/>
      <c r="AA150" s="4778"/>
      <c r="AB150" s="4778"/>
      <c r="AC150" s="4778"/>
      <c r="AD150" s="4778"/>
      <c r="AE150" s="4778"/>
      <c r="AF150" s="4814"/>
      <c r="AG150" s="4704"/>
      <c r="AH150" s="4815"/>
      <c r="AI150" s="4816"/>
      <c r="AJ150" s="2609"/>
      <c r="AK150" s="2609"/>
      <c r="AL150" s="2609"/>
    </row>
    <row r="151" spans="1:39" s="2610" customFormat="1" ht="21" customHeight="1">
      <c r="A151" s="4658"/>
      <c r="B151" s="4659"/>
      <c r="C151" s="4811"/>
      <c r="D151" s="4812"/>
      <c r="E151" s="4812"/>
      <c r="F151" s="4812"/>
      <c r="G151" s="4813"/>
      <c r="H151" s="2612"/>
      <c r="I151" s="2612"/>
      <c r="J151" s="2612"/>
      <c r="K151" s="1033" t="s">
        <v>1341</v>
      </c>
      <c r="L151" s="4778"/>
      <c r="M151" s="4778"/>
      <c r="N151" s="4778"/>
      <c r="O151" s="4778"/>
      <c r="P151" s="4778"/>
      <c r="Q151" s="4778"/>
      <c r="R151" s="4778"/>
      <c r="S151" s="4778"/>
      <c r="T151" s="4778"/>
      <c r="U151" s="4778"/>
      <c r="V151" s="4778"/>
      <c r="W151" s="4778"/>
      <c r="X151" s="4778"/>
      <c r="Y151" s="4778"/>
      <c r="Z151" s="4778"/>
      <c r="AA151" s="4778"/>
      <c r="AB151" s="4778"/>
      <c r="AC151" s="4778"/>
      <c r="AD151" s="4778"/>
      <c r="AE151" s="4778"/>
      <c r="AF151" s="4814"/>
      <c r="AG151" s="4704"/>
      <c r="AH151" s="4815"/>
      <c r="AI151" s="4816"/>
      <c r="AJ151" s="2609"/>
      <c r="AK151" s="2609"/>
      <c r="AL151" s="2609"/>
    </row>
    <row r="152" spans="1:39" s="2610" customFormat="1" ht="21" customHeight="1">
      <c r="A152" s="4658"/>
      <c r="B152" s="4659"/>
      <c r="C152" s="4806" t="str">
        <f ca="1">IF(様式5号シート="様式5実",IF(INDIRECT(様式5号シート&amp;"!$D$"&amp;機構処理!E42+53)="","",INDIRECT(様式5号シート&amp;"!$D$"&amp;機構処理!E42+53)),"")</f>
        <v/>
      </c>
      <c r="D152" s="4807"/>
      <c r="E152" s="4807"/>
      <c r="F152" s="4807"/>
      <c r="G152" s="4808"/>
      <c r="H152" s="2608"/>
      <c r="I152" s="2608"/>
      <c r="J152" s="2608"/>
      <c r="K152" s="1031" t="s">
        <v>942</v>
      </c>
      <c r="L152" s="4783"/>
      <c r="M152" s="4783"/>
      <c r="N152" s="4783"/>
      <c r="O152" s="4783"/>
      <c r="P152" s="4783"/>
      <c r="Q152" s="4783"/>
      <c r="R152" s="4783"/>
      <c r="S152" s="4783"/>
      <c r="T152" s="4783"/>
      <c r="U152" s="4783"/>
      <c r="V152" s="4783"/>
      <c r="W152" s="4783"/>
      <c r="X152" s="4783"/>
      <c r="Y152" s="4783"/>
      <c r="Z152" s="4783"/>
      <c r="AA152" s="4783"/>
      <c r="AB152" s="4783"/>
      <c r="AC152" s="4783"/>
      <c r="AD152" s="4783"/>
      <c r="AE152" s="4783"/>
      <c r="AF152" s="4801"/>
      <c r="AG152" s="4674"/>
      <c r="AH152" s="4675"/>
      <c r="AI152" s="4676"/>
      <c r="AJ152" s="2609">
        <v>2</v>
      </c>
      <c r="AK152" s="2609"/>
      <c r="AL152" s="2609"/>
    </row>
    <row r="153" spans="1:39" s="2610" customFormat="1" ht="21" customHeight="1">
      <c r="A153" s="4658"/>
      <c r="B153" s="4659"/>
      <c r="C153" s="4666"/>
      <c r="D153" s="4809"/>
      <c r="E153" s="4809"/>
      <c r="F153" s="4809"/>
      <c r="G153" s="4810"/>
      <c r="H153" s="2619"/>
      <c r="I153" s="2619"/>
      <c r="J153" s="2619"/>
      <c r="K153" s="1032" t="s">
        <v>537</v>
      </c>
      <c r="L153" s="4778"/>
      <c r="M153" s="4778"/>
      <c r="N153" s="4778"/>
      <c r="O153" s="4778"/>
      <c r="P153" s="4778"/>
      <c r="Q153" s="4778"/>
      <c r="R153" s="4778"/>
      <c r="S153" s="4778"/>
      <c r="T153" s="4778"/>
      <c r="U153" s="4778"/>
      <c r="V153" s="4778"/>
      <c r="W153" s="4778"/>
      <c r="X153" s="4778"/>
      <c r="Y153" s="4778"/>
      <c r="Z153" s="4778"/>
      <c r="AA153" s="4778"/>
      <c r="AB153" s="4778"/>
      <c r="AC153" s="4778"/>
      <c r="AD153" s="4778"/>
      <c r="AE153" s="4778"/>
      <c r="AF153" s="4814"/>
      <c r="AG153" s="4704"/>
      <c r="AH153" s="4815"/>
      <c r="AI153" s="4816"/>
      <c r="AJ153" s="2609"/>
      <c r="AK153" s="2609"/>
      <c r="AL153" s="2609"/>
    </row>
    <row r="154" spans="1:39" s="2610" customFormat="1" ht="21" customHeight="1">
      <c r="A154" s="4658"/>
      <c r="B154" s="4659"/>
      <c r="C154" s="4666"/>
      <c r="D154" s="4809"/>
      <c r="E154" s="4809"/>
      <c r="F154" s="4809"/>
      <c r="G154" s="4810"/>
      <c r="H154" s="2636"/>
      <c r="I154" s="2636"/>
      <c r="J154" s="2636"/>
      <c r="K154" s="1032" t="s">
        <v>1340</v>
      </c>
      <c r="L154" s="4778"/>
      <c r="M154" s="4778"/>
      <c r="N154" s="4778"/>
      <c r="O154" s="4778"/>
      <c r="P154" s="4778"/>
      <c r="Q154" s="4778"/>
      <c r="R154" s="4778"/>
      <c r="S154" s="4778"/>
      <c r="T154" s="4778"/>
      <c r="U154" s="4778"/>
      <c r="V154" s="4778"/>
      <c r="W154" s="4778"/>
      <c r="X154" s="4778"/>
      <c r="Y154" s="4778"/>
      <c r="Z154" s="4778"/>
      <c r="AA154" s="4778"/>
      <c r="AB154" s="4778"/>
      <c r="AC154" s="4778"/>
      <c r="AD154" s="4778"/>
      <c r="AE154" s="4778"/>
      <c r="AF154" s="4814"/>
      <c r="AG154" s="4704"/>
      <c r="AH154" s="4815"/>
      <c r="AI154" s="4816"/>
      <c r="AJ154" s="2609"/>
      <c r="AK154" s="2609"/>
      <c r="AL154" s="2609"/>
    </row>
    <row r="155" spans="1:39" s="2610" customFormat="1" ht="21" customHeight="1">
      <c r="A155" s="4658"/>
      <c r="B155" s="4659"/>
      <c r="C155" s="4811"/>
      <c r="D155" s="4812"/>
      <c r="E155" s="4812"/>
      <c r="F155" s="4812"/>
      <c r="G155" s="4813"/>
      <c r="H155" s="2612"/>
      <c r="I155" s="2612"/>
      <c r="J155" s="2612"/>
      <c r="K155" s="1033" t="s">
        <v>1341</v>
      </c>
      <c r="L155" s="4778"/>
      <c r="M155" s="4778"/>
      <c r="N155" s="4778"/>
      <c r="O155" s="4778"/>
      <c r="P155" s="4778"/>
      <c r="Q155" s="4778"/>
      <c r="R155" s="4778"/>
      <c r="S155" s="4778"/>
      <c r="T155" s="4778"/>
      <c r="U155" s="4778"/>
      <c r="V155" s="4778"/>
      <c r="W155" s="4778"/>
      <c r="X155" s="4778"/>
      <c r="Y155" s="4778"/>
      <c r="Z155" s="4778"/>
      <c r="AA155" s="4778"/>
      <c r="AB155" s="4778"/>
      <c r="AC155" s="4778"/>
      <c r="AD155" s="4778"/>
      <c r="AE155" s="4778"/>
      <c r="AF155" s="4814"/>
      <c r="AG155" s="4704"/>
      <c r="AH155" s="4815"/>
      <c r="AI155" s="4816"/>
      <c r="AJ155" s="2609"/>
      <c r="AK155" s="2609"/>
      <c r="AL155" s="2609"/>
    </row>
    <row r="156" spans="1:39" s="2610" customFormat="1" ht="21" customHeight="1">
      <c r="A156" s="4658"/>
      <c r="B156" s="4659"/>
      <c r="C156" s="4817" t="str">
        <f ca="1">IF(様式5号シート="様式5実",IF(INDIRECT(様式5号シート&amp;"!$D$"&amp;機構処理!E42+54)="","",INDIRECT(様式5号シート&amp;"!$D$"&amp;機構処理!E42+54)),"")</f>
        <v/>
      </c>
      <c r="D156" s="4818"/>
      <c r="E156" s="4818"/>
      <c r="F156" s="4818"/>
      <c r="G156" s="4819"/>
      <c r="H156" s="2608"/>
      <c r="I156" s="2608"/>
      <c r="J156" s="2608"/>
      <c r="K156" s="1031" t="s">
        <v>942</v>
      </c>
      <c r="L156" s="4783"/>
      <c r="M156" s="4783"/>
      <c r="N156" s="4783"/>
      <c r="O156" s="4783"/>
      <c r="P156" s="4783"/>
      <c r="Q156" s="4783"/>
      <c r="R156" s="4783"/>
      <c r="S156" s="4783"/>
      <c r="T156" s="4783"/>
      <c r="U156" s="4783"/>
      <c r="V156" s="4783"/>
      <c r="W156" s="4783"/>
      <c r="X156" s="4783"/>
      <c r="Y156" s="4783"/>
      <c r="Z156" s="4783"/>
      <c r="AA156" s="4783"/>
      <c r="AB156" s="4783"/>
      <c r="AC156" s="4783"/>
      <c r="AD156" s="4783"/>
      <c r="AE156" s="4783"/>
      <c r="AF156" s="4801"/>
      <c r="AG156" s="4674"/>
      <c r="AH156" s="4675"/>
      <c r="AI156" s="4676"/>
      <c r="AJ156" s="2609">
        <v>3</v>
      </c>
      <c r="AK156" s="2609"/>
      <c r="AL156" s="2609"/>
    </row>
    <row r="157" spans="1:39" s="2610" customFormat="1" ht="21" customHeight="1">
      <c r="A157" s="4658"/>
      <c r="B157" s="4659"/>
      <c r="C157" s="4820"/>
      <c r="D157" s="4821"/>
      <c r="E157" s="4821"/>
      <c r="F157" s="4821"/>
      <c r="G157" s="4822"/>
      <c r="H157" s="2636"/>
      <c r="I157" s="2636"/>
      <c r="J157" s="2636"/>
      <c r="K157" s="1032" t="s">
        <v>537</v>
      </c>
      <c r="L157" s="4778"/>
      <c r="M157" s="4778"/>
      <c r="N157" s="4778"/>
      <c r="O157" s="4778"/>
      <c r="P157" s="4778"/>
      <c r="Q157" s="4778"/>
      <c r="R157" s="4778"/>
      <c r="S157" s="4778"/>
      <c r="T157" s="4778"/>
      <c r="U157" s="4778"/>
      <c r="V157" s="4778"/>
      <c r="W157" s="4778"/>
      <c r="X157" s="4778"/>
      <c r="Y157" s="4778"/>
      <c r="Z157" s="4778"/>
      <c r="AA157" s="4778"/>
      <c r="AB157" s="4778"/>
      <c r="AC157" s="4778"/>
      <c r="AD157" s="4778"/>
      <c r="AE157" s="4778"/>
      <c r="AF157" s="4814"/>
      <c r="AG157" s="4704"/>
      <c r="AH157" s="4815"/>
      <c r="AI157" s="4816"/>
      <c r="AJ157" s="2609"/>
      <c r="AK157" s="2609"/>
      <c r="AL157" s="2609"/>
    </row>
    <row r="158" spans="1:39" s="2610" customFormat="1" ht="21" customHeight="1">
      <c r="A158" s="4658"/>
      <c r="B158" s="4659"/>
      <c r="C158" s="4820"/>
      <c r="D158" s="4821"/>
      <c r="E158" s="4821"/>
      <c r="F158" s="4821"/>
      <c r="G158" s="4822"/>
      <c r="H158" s="2617"/>
      <c r="I158" s="2617"/>
      <c r="J158" s="2617"/>
      <c r="K158" s="1032" t="s">
        <v>1340</v>
      </c>
      <c r="L158" s="4778"/>
      <c r="M158" s="4778"/>
      <c r="N158" s="4778"/>
      <c r="O158" s="4778"/>
      <c r="P158" s="4778"/>
      <c r="Q158" s="4778"/>
      <c r="R158" s="4778"/>
      <c r="S158" s="4778"/>
      <c r="T158" s="4778"/>
      <c r="U158" s="4778"/>
      <c r="V158" s="4778"/>
      <c r="W158" s="4778"/>
      <c r="X158" s="4778"/>
      <c r="Y158" s="4778"/>
      <c r="Z158" s="4778"/>
      <c r="AA158" s="4778"/>
      <c r="AB158" s="4778"/>
      <c r="AC158" s="4778"/>
      <c r="AD158" s="4778"/>
      <c r="AE158" s="4778"/>
      <c r="AF158" s="4814"/>
      <c r="AG158" s="4704"/>
      <c r="AH158" s="4815"/>
      <c r="AI158" s="4816"/>
      <c r="AJ158" s="2609"/>
      <c r="AK158" s="2609"/>
      <c r="AL158" s="2609"/>
    </row>
    <row r="159" spans="1:39" s="2610" customFormat="1" ht="21" customHeight="1">
      <c r="A159" s="4658"/>
      <c r="B159" s="4659"/>
      <c r="C159" s="4823"/>
      <c r="D159" s="4824"/>
      <c r="E159" s="4824"/>
      <c r="F159" s="4824"/>
      <c r="G159" s="4825"/>
      <c r="H159" s="2612"/>
      <c r="I159" s="2612"/>
      <c r="J159" s="2612"/>
      <c r="K159" s="1033" t="s">
        <v>1341</v>
      </c>
      <c r="L159" s="4778"/>
      <c r="M159" s="4778"/>
      <c r="N159" s="4778"/>
      <c r="O159" s="4778"/>
      <c r="P159" s="4778"/>
      <c r="Q159" s="4778"/>
      <c r="R159" s="4778"/>
      <c r="S159" s="4778"/>
      <c r="T159" s="4778"/>
      <c r="U159" s="4778"/>
      <c r="V159" s="4778"/>
      <c r="W159" s="4778"/>
      <c r="X159" s="4778"/>
      <c r="Y159" s="4778"/>
      <c r="Z159" s="4778"/>
      <c r="AA159" s="4778"/>
      <c r="AB159" s="4778"/>
      <c r="AC159" s="4778"/>
      <c r="AD159" s="4778"/>
      <c r="AE159" s="4778"/>
      <c r="AF159" s="4814"/>
      <c r="AG159" s="4704"/>
      <c r="AH159" s="4815"/>
      <c r="AI159" s="4816"/>
      <c r="AJ159" s="2609"/>
      <c r="AK159" s="2609"/>
      <c r="AL159" s="2609"/>
    </row>
    <row r="160" spans="1:39" s="2610" customFormat="1" ht="21" customHeight="1">
      <c r="A160" s="4658"/>
      <c r="B160" s="4659"/>
      <c r="C160" s="4806" t="str">
        <f ca="1">IF(様式5号シート="様式5実",IF(INDIRECT(様式5号シート&amp;"!$D$"&amp;機構処理!E42+55)="","",INDIRECT(様式5号シート&amp;"!$D$"&amp;機構処理!E42+55)),"")</f>
        <v/>
      </c>
      <c r="D160" s="4807"/>
      <c r="E160" s="4807"/>
      <c r="F160" s="4807"/>
      <c r="G160" s="4807"/>
      <c r="H160" s="2637"/>
      <c r="I160" s="2608"/>
      <c r="J160" s="2608"/>
      <c r="K160" s="1031" t="s">
        <v>942</v>
      </c>
      <c r="L160" s="4783"/>
      <c r="M160" s="4783"/>
      <c r="N160" s="4783"/>
      <c r="O160" s="4783"/>
      <c r="P160" s="4783"/>
      <c r="Q160" s="4783"/>
      <c r="R160" s="4783"/>
      <c r="S160" s="4783"/>
      <c r="T160" s="4783"/>
      <c r="U160" s="4783"/>
      <c r="V160" s="4783"/>
      <c r="W160" s="4783"/>
      <c r="X160" s="4783"/>
      <c r="Y160" s="4783"/>
      <c r="Z160" s="4783"/>
      <c r="AA160" s="4783"/>
      <c r="AB160" s="4783"/>
      <c r="AC160" s="4783"/>
      <c r="AD160" s="4783"/>
      <c r="AE160" s="4783"/>
      <c r="AF160" s="4801"/>
      <c r="AG160" s="4674"/>
      <c r="AH160" s="4675"/>
      <c r="AI160" s="4676"/>
      <c r="AJ160" s="2609">
        <v>4</v>
      </c>
      <c r="AK160" s="2609"/>
      <c r="AL160" s="2609"/>
    </row>
    <row r="161" spans="1:38" s="2610" customFormat="1" ht="21" customHeight="1">
      <c r="A161" s="4658"/>
      <c r="B161" s="4659"/>
      <c r="C161" s="4666"/>
      <c r="D161" s="4809"/>
      <c r="E161" s="4809"/>
      <c r="F161" s="4809"/>
      <c r="G161" s="4809"/>
      <c r="H161" s="2638"/>
      <c r="I161" s="2619"/>
      <c r="J161" s="2619"/>
      <c r="K161" s="1032" t="s">
        <v>537</v>
      </c>
      <c r="L161" s="4778"/>
      <c r="M161" s="4778"/>
      <c r="N161" s="4778"/>
      <c r="O161" s="4778"/>
      <c r="P161" s="4778"/>
      <c r="Q161" s="4778"/>
      <c r="R161" s="4778"/>
      <c r="S161" s="4778"/>
      <c r="T161" s="4778"/>
      <c r="U161" s="4778"/>
      <c r="V161" s="4778"/>
      <c r="W161" s="4778"/>
      <c r="X161" s="4778"/>
      <c r="Y161" s="4778"/>
      <c r="Z161" s="4778"/>
      <c r="AA161" s="4778"/>
      <c r="AB161" s="4778"/>
      <c r="AC161" s="4778"/>
      <c r="AD161" s="4778"/>
      <c r="AE161" s="4778"/>
      <c r="AF161" s="4814"/>
      <c r="AG161" s="4704"/>
      <c r="AH161" s="4815"/>
      <c r="AI161" s="4816"/>
      <c r="AJ161" s="2609"/>
      <c r="AK161" s="2609"/>
      <c r="AL161" s="2609"/>
    </row>
    <row r="162" spans="1:38" s="2610" customFormat="1" ht="21" customHeight="1">
      <c r="A162" s="4658"/>
      <c r="B162" s="4659"/>
      <c r="C162" s="4666"/>
      <c r="D162" s="4809"/>
      <c r="E162" s="4809"/>
      <c r="F162" s="4809"/>
      <c r="G162" s="4809"/>
      <c r="H162" s="2638"/>
      <c r="I162" s="2636"/>
      <c r="J162" s="2636"/>
      <c r="K162" s="1032" t="s">
        <v>1340</v>
      </c>
      <c r="L162" s="4778"/>
      <c r="M162" s="4778"/>
      <c r="N162" s="4778"/>
      <c r="O162" s="4778"/>
      <c r="P162" s="4778"/>
      <c r="Q162" s="4778"/>
      <c r="R162" s="4778"/>
      <c r="S162" s="4778"/>
      <c r="T162" s="4778"/>
      <c r="U162" s="4778"/>
      <c r="V162" s="4778"/>
      <c r="W162" s="4778"/>
      <c r="X162" s="4778"/>
      <c r="Y162" s="4778"/>
      <c r="Z162" s="4778"/>
      <c r="AA162" s="4778"/>
      <c r="AB162" s="4778"/>
      <c r="AC162" s="4778"/>
      <c r="AD162" s="4778"/>
      <c r="AE162" s="4778"/>
      <c r="AF162" s="4814"/>
      <c r="AG162" s="4704"/>
      <c r="AH162" s="4815"/>
      <c r="AI162" s="4816"/>
      <c r="AJ162" s="2609"/>
      <c r="AK162" s="2609"/>
      <c r="AL162" s="2609"/>
    </row>
    <row r="163" spans="1:38" s="2610" customFormat="1" ht="21" customHeight="1">
      <c r="A163" s="4658"/>
      <c r="B163" s="4659"/>
      <c r="C163" s="4811"/>
      <c r="D163" s="4812"/>
      <c r="E163" s="4812"/>
      <c r="F163" s="4812"/>
      <c r="G163" s="4812"/>
      <c r="H163" s="2639"/>
      <c r="I163" s="2612"/>
      <c r="J163" s="2612"/>
      <c r="K163" s="1033" t="s">
        <v>1341</v>
      </c>
      <c r="L163" s="4778"/>
      <c r="M163" s="4778"/>
      <c r="N163" s="4778"/>
      <c r="O163" s="4778"/>
      <c r="P163" s="4778"/>
      <c r="Q163" s="4778"/>
      <c r="R163" s="4778"/>
      <c r="S163" s="4778"/>
      <c r="T163" s="4778"/>
      <c r="U163" s="4778"/>
      <c r="V163" s="4778"/>
      <c r="W163" s="4778"/>
      <c r="X163" s="4778"/>
      <c r="Y163" s="4778"/>
      <c r="Z163" s="4778"/>
      <c r="AA163" s="4778"/>
      <c r="AB163" s="4778"/>
      <c r="AC163" s="4778"/>
      <c r="AD163" s="4778"/>
      <c r="AE163" s="4778"/>
      <c r="AF163" s="4814"/>
      <c r="AG163" s="4704"/>
      <c r="AH163" s="4815"/>
      <c r="AI163" s="4816"/>
      <c r="AJ163" s="2609"/>
      <c r="AK163" s="2609"/>
      <c r="AL163" s="2609"/>
    </row>
    <row r="164" spans="1:38" s="2610" customFormat="1" ht="21" customHeight="1">
      <c r="A164" s="4658"/>
      <c r="B164" s="4659"/>
      <c r="C164" s="4806" t="str">
        <f ca="1">IF(様式5号シート="様式5実",IF(INDIRECT(様式5号シート&amp;"!$D$"&amp;機構処理!E42+56)="","",INDIRECT(様式5号シート&amp;"!$D$"&amp;機構処理!E42+56)),"")</f>
        <v/>
      </c>
      <c r="D164" s="4807"/>
      <c r="E164" s="4807"/>
      <c r="F164" s="4807"/>
      <c r="G164" s="4808"/>
      <c r="H164" s="2608"/>
      <c r="I164" s="2608"/>
      <c r="J164" s="2608"/>
      <c r="K164" s="1031" t="s">
        <v>942</v>
      </c>
      <c r="L164" s="4783"/>
      <c r="M164" s="4783"/>
      <c r="N164" s="4783"/>
      <c r="O164" s="4783"/>
      <c r="P164" s="4783"/>
      <c r="Q164" s="4783"/>
      <c r="R164" s="4783"/>
      <c r="S164" s="4783"/>
      <c r="T164" s="4783"/>
      <c r="U164" s="4783"/>
      <c r="V164" s="4783"/>
      <c r="W164" s="4783"/>
      <c r="X164" s="4783"/>
      <c r="Y164" s="4783"/>
      <c r="Z164" s="4783"/>
      <c r="AA164" s="4783"/>
      <c r="AB164" s="4783"/>
      <c r="AC164" s="4783"/>
      <c r="AD164" s="4783"/>
      <c r="AE164" s="4783"/>
      <c r="AF164" s="4801"/>
      <c r="AG164" s="4674"/>
      <c r="AH164" s="4675"/>
      <c r="AI164" s="4676"/>
      <c r="AJ164" s="2609">
        <v>5</v>
      </c>
      <c r="AK164" s="2609"/>
      <c r="AL164" s="2609"/>
    </row>
    <row r="165" spans="1:38" s="2610" customFormat="1" ht="21" customHeight="1">
      <c r="A165" s="4658"/>
      <c r="B165" s="4659"/>
      <c r="C165" s="4666"/>
      <c r="D165" s="4809"/>
      <c r="E165" s="4809"/>
      <c r="F165" s="4809"/>
      <c r="G165" s="4810"/>
      <c r="H165" s="2636"/>
      <c r="I165" s="2636"/>
      <c r="J165" s="2636"/>
      <c r="K165" s="1032" t="s">
        <v>537</v>
      </c>
      <c r="L165" s="4778"/>
      <c r="M165" s="4778"/>
      <c r="N165" s="4778"/>
      <c r="O165" s="4778"/>
      <c r="P165" s="4778"/>
      <c r="Q165" s="4778"/>
      <c r="R165" s="4778"/>
      <c r="S165" s="4778"/>
      <c r="T165" s="4778"/>
      <c r="U165" s="4778"/>
      <c r="V165" s="4778"/>
      <c r="W165" s="4778"/>
      <c r="X165" s="4778"/>
      <c r="Y165" s="4778"/>
      <c r="Z165" s="4778"/>
      <c r="AA165" s="4778"/>
      <c r="AB165" s="4778"/>
      <c r="AC165" s="4778"/>
      <c r="AD165" s="4778"/>
      <c r="AE165" s="4778"/>
      <c r="AF165" s="4814"/>
      <c r="AG165" s="4704"/>
      <c r="AH165" s="4815"/>
      <c r="AI165" s="4816"/>
      <c r="AJ165" s="2609"/>
      <c r="AK165" s="2609"/>
      <c r="AL165" s="2609"/>
    </row>
    <row r="166" spans="1:38" s="2610" customFormat="1" ht="21" customHeight="1">
      <c r="A166" s="4658"/>
      <c r="B166" s="4659"/>
      <c r="C166" s="4666"/>
      <c r="D166" s="4809"/>
      <c r="E166" s="4809"/>
      <c r="F166" s="4809"/>
      <c r="G166" s="4810"/>
      <c r="H166" s="2617"/>
      <c r="I166" s="2617"/>
      <c r="J166" s="2617"/>
      <c r="K166" s="1032" t="s">
        <v>1340</v>
      </c>
      <c r="L166" s="4778"/>
      <c r="M166" s="4778"/>
      <c r="N166" s="4778"/>
      <c r="O166" s="4778"/>
      <c r="P166" s="4778"/>
      <c r="Q166" s="4778"/>
      <c r="R166" s="4778"/>
      <c r="S166" s="4778"/>
      <c r="T166" s="4778"/>
      <c r="U166" s="4778"/>
      <c r="V166" s="4778"/>
      <c r="W166" s="4778"/>
      <c r="X166" s="4778"/>
      <c r="Y166" s="4778"/>
      <c r="Z166" s="4778"/>
      <c r="AA166" s="4778"/>
      <c r="AB166" s="4778"/>
      <c r="AC166" s="4778"/>
      <c r="AD166" s="4778"/>
      <c r="AE166" s="4778"/>
      <c r="AF166" s="4814"/>
      <c r="AG166" s="4704"/>
      <c r="AH166" s="4815"/>
      <c r="AI166" s="4816"/>
      <c r="AJ166" s="2609"/>
      <c r="AK166" s="2609"/>
      <c r="AL166" s="2609"/>
    </row>
    <row r="167" spans="1:38" s="2610" customFormat="1" ht="21" customHeight="1">
      <c r="A167" s="4658"/>
      <c r="B167" s="4659"/>
      <c r="C167" s="4811"/>
      <c r="D167" s="4812"/>
      <c r="E167" s="4812"/>
      <c r="F167" s="4812"/>
      <c r="G167" s="4813"/>
      <c r="H167" s="2612"/>
      <c r="I167" s="2612"/>
      <c r="J167" s="2612"/>
      <c r="K167" s="1033" t="s">
        <v>1341</v>
      </c>
      <c r="L167" s="4778"/>
      <c r="M167" s="4778"/>
      <c r="N167" s="4778"/>
      <c r="O167" s="4778"/>
      <c r="P167" s="4778"/>
      <c r="Q167" s="4778"/>
      <c r="R167" s="4778"/>
      <c r="S167" s="4778"/>
      <c r="T167" s="4778"/>
      <c r="U167" s="4778"/>
      <c r="V167" s="4778"/>
      <c r="W167" s="4778"/>
      <c r="X167" s="4778"/>
      <c r="Y167" s="4778"/>
      <c r="Z167" s="4778"/>
      <c r="AA167" s="4778"/>
      <c r="AB167" s="4778"/>
      <c r="AC167" s="4778"/>
      <c r="AD167" s="4778"/>
      <c r="AE167" s="4778"/>
      <c r="AF167" s="4814"/>
      <c r="AG167" s="4704"/>
      <c r="AH167" s="4815"/>
      <c r="AI167" s="4816"/>
      <c r="AJ167" s="2609"/>
      <c r="AK167" s="2609"/>
      <c r="AL167" s="2609"/>
    </row>
    <row r="168" spans="1:38" s="2610" customFormat="1" ht="21" customHeight="1">
      <c r="A168" s="4658"/>
      <c r="B168" s="4659"/>
      <c r="C168" s="4806" t="str">
        <f ca="1">IF(様式5号シート="様式5実",IF(INDIRECT(様式5号シート&amp;"!$D$"&amp;機構処理!E42+57)="","",INDIRECT(様式5号シート&amp;"!$D$"&amp;機構処理!E42+57)),"")</f>
        <v/>
      </c>
      <c r="D168" s="4807"/>
      <c r="E168" s="4807"/>
      <c r="F168" s="4807"/>
      <c r="G168" s="4808"/>
      <c r="H168" s="2608"/>
      <c r="I168" s="2608"/>
      <c r="J168" s="2608"/>
      <c r="K168" s="1031" t="s">
        <v>942</v>
      </c>
      <c r="L168" s="4783"/>
      <c r="M168" s="4783"/>
      <c r="N168" s="4783"/>
      <c r="O168" s="4783"/>
      <c r="P168" s="4783"/>
      <c r="Q168" s="4783"/>
      <c r="R168" s="4783"/>
      <c r="S168" s="4783"/>
      <c r="T168" s="4783"/>
      <c r="U168" s="4783"/>
      <c r="V168" s="4783"/>
      <c r="W168" s="4783"/>
      <c r="X168" s="4783"/>
      <c r="Y168" s="4783"/>
      <c r="Z168" s="4783"/>
      <c r="AA168" s="4783"/>
      <c r="AB168" s="4783"/>
      <c r="AC168" s="4783"/>
      <c r="AD168" s="4783"/>
      <c r="AE168" s="4783"/>
      <c r="AF168" s="4801"/>
      <c r="AG168" s="4674"/>
      <c r="AH168" s="4675"/>
      <c r="AI168" s="4676"/>
      <c r="AJ168" s="2609">
        <v>6</v>
      </c>
      <c r="AK168" s="2609"/>
      <c r="AL168" s="2609"/>
    </row>
    <row r="169" spans="1:38" s="2610" customFormat="1" ht="21" customHeight="1">
      <c r="A169" s="4658"/>
      <c r="B169" s="4659"/>
      <c r="C169" s="4666"/>
      <c r="D169" s="4809"/>
      <c r="E169" s="4809"/>
      <c r="F169" s="4809"/>
      <c r="G169" s="4810"/>
      <c r="H169" s="2619"/>
      <c r="I169" s="2619"/>
      <c r="J169" s="2619"/>
      <c r="K169" s="1032" t="s">
        <v>537</v>
      </c>
      <c r="L169" s="4778"/>
      <c r="M169" s="4778"/>
      <c r="N169" s="4778"/>
      <c r="O169" s="4778"/>
      <c r="P169" s="4778"/>
      <c r="Q169" s="4778"/>
      <c r="R169" s="4778"/>
      <c r="S169" s="4778"/>
      <c r="T169" s="4778"/>
      <c r="U169" s="4778"/>
      <c r="V169" s="4778"/>
      <c r="W169" s="4778"/>
      <c r="X169" s="4778"/>
      <c r="Y169" s="4778"/>
      <c r="Z169" s="4778"/>
      <c r="AA169" s="4778"/>
      <c r="AB169" s="4778"/>
      <c r="AC169" s="4778"/>
      <c r="AD169" s="4778"/>
      <c r="AE169" s="4778"/>
      <c r="AF169" s="4814"/>
      <c r="AG169" s="4704"/>
      <c r="AH169" s="4815"/>
      <c r="AI169" s="4816"/>
      <c r="AJ169" s="2609"/>
      <c r="AK169" s="2609"/>
      <c r="AL169" s="2609"/>
    </row>
    <row r="170" spans="1:38" s="2610" customFormat="1" ht="21" customHeight="1">
      <c r="A170" s="4658"/>
      <c r="B170" s="4659"/>
      <c r="C170" s="4666"/>
      <c r="D170" s="4809"/>
      <c r="E170" s="4809"/>
      <c r="F170" s="4809"/>
      <c r="G170" s="4810"/>
      <c r="H170" s="2617"/>
      <c r="I170" s="2617"/>
      <c r="J170" s="2617"/>
      <c r="K170" s="1032" t="s">
        <v>1340</v>
      </c>
      <c r="L170" s="4778"/>
      <c r="M170" s="4778"/>
      <c r="N170" s="4778"/>
      <c r="O170" s="4778"/>
      <c r="P170" s="4778"/>
      <c r="Q170" s="4778"/>
      <c r="R170" s="4778"/>
      <c r="S170" s="4778"/>
      <c r="T170" s="4778"/>
      <c r="U170" s="4778"/>
      <c r="V170" s="4778"/>
      <c r="W170" s="4778"/>
      <c r="X170" s="4778"/>
      <c r="Y170" s="4778"/>
      <c r="Z170" s="4778"/>
      <c r="AA170" s="4778"/>
      <c r="AB170" s="4778"/>
      <c r="AC170" s="4778"/>
      <c r="AD170" s="4778"/>
      <c r="AE170" s="4778"/>
      <c r="AF170" s="4814"/>
      <c r="AG170" s="4704"/>
      <c r="AH170" s="4815"/>
      <c r="AI170" s="4816"/>
      <c r="AJ170" s="2609"/>
      <c r="AK170" s="2609"/>
      <c r="AL170" s="2609"/>
    </row>
    <row r="171" spans="1:38" s="2610" customFormat="1" ht="21" customHeight="1">
      <c r="A171" s="4658"/>
      <c r="B171" s="4659"/>
      <c r="C171" s="4811"/>
      <c r="D171" s="4812"/>
      <c r="E171" s="4812"/>
      <c r="F171" s="4812"/>
      <c r="G171" s="4813"/>
      <c r="H171" s="2612"/>
      <c r="I171" s="2612"/>
      <c r="J171" s="2612"/>
      <c r="K171" s="1033" t="s">
        <v>1341</v>
      </c>
      <c r="L171" s="4778"/>
      <c r="M171" s="4778"/>
      <c r="N171" s="4778"/>
      <c r="O171" s="4778"/>
      <c r="P171" s="4778"/>
      <c r="Q171" s="4778"/>
      <c r="R171" s="4778"/>
      <c r="S171" s="4778"/>
      <c r="T171" s="4778"/>
      <c r="U171" s="4778"/>
      <c r="V171" s="4778"/>
      <c r="W171" s="4778"/>
      <c r="X171" s="4778"/>
      <c r="Y171" s="4778"/>
      <c r="Z171" s="4778"/>
      <c r="AA171" s="4778"/>
      <c r="AB171" s="4778"/>
      <c r="AC171" s="4778"/>
      <c r="AD171" s="4778"/>
      <c r="AE171" s="4778"/>
      <c r="AF171" s="4814"/>
      <c r="AG171" s="4704"/>
      <c r="AH171" s="4815"/>
      <c r="AI171" s="4816"/>
      <c r="AJ171" s="2609"/>
      <c r="AK171" s="2609"/>
      <c r="AL171" s="2609"/>
    </row>
    <row r="172" spans="1:38" s="2610" customFormat="1" ht="21" customHeight="1">
      <c r="A172" s="4658"/>
      <c r="B172" s="4659"/>
      <c r="C172" s="4806" t="str">
        <f ca="1">IF(様式5号シート="様式5実",IF(INDIRECT(様式5号シート&amp;"!$D$"&amp;機構処理!E42+58)="","",INDIRECT(様式5号シート&amp;"!$D$"&amp;機構処理!E42+58)),"")</f>
        <v/>
      </c>
      <c r="D172" s="4807"/>
      <c r="E172" s="4807"/>
      <c r="F172" s="4807"/>
      <c r="G172" s="4808"/>
      <c r="H172" s="2608"/>
      <c r="I172" s="2608"/>
      <c r="J172" s="2608"/>
      <c r="K172" s="1031" t="s">
        <v>942</v>
      </c>
      <c r="L172" s="4783"/>
      <c r="M172" s="4783"/>
      <c r="N172" s="4783"/>
      <c r="O172" s="4783"/>
      <c r="P172" s="4783"/>
      <c r="Q172" s="4783"/>
      <c r="R172" s="4783"/>
      <c r="S172" s="4783"/>
      <c r="T172" s="4783"/>
      <c r="U172" s="4783"/>
      <c r="V172" s="4783"/>
      <c r="W172" s="4783"/>
      <c r="X172" s="4783"/>
      <c r="Y172" s="4783"/>
      <c r="Z172" s="4783"/>
      <c r="AA172" s="4783"/>
      <c r="AB172" s="4783"/>
      <c r="AC172" s="4783"/>
      <c r="AD172" s="4783"/>
      <c r="AE172" s="4783"/>
      <c r="AF172" s="4801"/>
      <c r="AG172" s="4674"/>
      <c r="AH172" s="4675"/>
      <c r="AI172" s="4676"/>
      <c r="AJ172" s="2640">
        <v>7</v>
      </c>
      <c r="AK172" s="2609"/>
      <c r="AL172" s="2609"/>
    </row>
    <row r="173" spans="1:38" s="2610" customFormat="1" ht="21" customHeight="1">
      <c r="A173" s="4658"/>
      <c r="B173" s="4659"/>
      <c r="C173" s="4666"/>
      <c r="D173" s="4809"/>
      <c r="E173" s="4809"/>
      <c r="F173" s="4809"/>
      <c r="G173" s="4810"/>
      <c r="H173" s="2619"/>
      <c r="I173" s="2619"/>
      <c r="J173" s="2619"/>
      <c r="K173" s="1032" t="s">
        <v>537</v>
      </c>
      <c r="L173" s="4778"/>
      <c r="M173" s="4778"/>
      <c r="N173" s="4778"/>
      <c r="O173" s="4778"/>
      <c r="P173" s="4778"/>
      <c r="Q173" s="4778"/>
      <c r="R173" s="4778"/>
      <c r="S173" s="4778"/>
      <c r="T173" s="4778"/>
      <c r="U173" s="4778"/>
      <c r="V173" s="4778"/>
      <c r="W173" s="4778"/>
      <c r="X173" s="4778"/>
      <c r="Y173" s="4778"/>
      <c r="Z173" s="4778"/>
      <c r="AA173" s="4778"/>
      <c r="AB173" s="4778"/>
      <c r="AC173" s="4778"/>
      <c r="AD173" s="4778"/>
      <c r="AE173" s="4778"/>
      <c r="AF173" s="4814"/>
      <c r="AG173" s="4704"/>
      <c r="AH173" s="4815"/>
      <c r="AI173" s="4816"/>
      <c r="AJ173" s="2613"/>
      <c r="AK173" s="2609"/>
      <c r="AL173" s="2609"/>
    </row>
    <row r="174" spans="1:38" s="2610" customFormat="1" ht="21" customHeight="1">
      <c r="A174" s="4658"/>
      <c r="B174" s="4659"/>
      <c r="C174" s="4666"/>
      <c r="D174" s="4809"/>
      <c r="E174" s="4809"/>
      <c r="F174" s="4809"/>
      <c r="G174" s="4810"/>
      <c r="H174" s="2636"/>
      <c r="I174" s="2636"/>
      <c r="J174" s="2636"/>
      <c r="K174" s="1032" t="s">
        <v>1340</v>
      </c>
      <c r="L174" s="4778"/>
      <c r="M174" s="4778"/>
      <c r="N174" s="4778"/>
      <c r="O174" s="4778"/>
      <c r="P174" s="4778"/>
      <c r="Q174" s="4778"/>
      <c r="R174" s="4778"/>
      <c r="S174" s="4778"/>
      <c r="T174" s="4778"/>
      <c r="U174" s="4778"/>
      <c r="V174" s="4778"/>
      <c r="W174" s="4778"/>
      <c r="X174" s="4778"/>
      <c r="Y174" s="4778"/>
      <c r="Z174" s="4778"/>
      <c r="AA174" s="4778"/>
      <c r="AB174" s="4778"/>
      <c r="AC174" s="4778"/>
      <c r="AD174" s="4778"/>
      <c r="AE174" s="4778"/>
      <c r="AF174" s="4814"/>
      <c r="AG174" s="4704"/>
      <c r="AH174" s="4815"/>
      <c r="AI174" s="4816"/>
      <c r="AJ174" s="2613"/>
      <c r="AK174" s="2609"/>
      <c r="AL174" s="2609"/>
    </row>
    <row r="175" spans="1:38" s="2610" customFormat="1" ht="21" customHeight="1">
      <c r="A175" s="4658"/>
      <c r="B175" s="4659"/>
      <c r="C175" s="4811"/>
      <c r="D175" s="4812"/>
      <c r="E175" s="4812"/>
      <c r="F175" s="4812"/>
      <c r="G175" s="4813"/>
      <c r="H175" s="2612"/>
      <c r="I175" s="2612"/>
      <c r="J175" s="2612"/>
      <c r="K175" s="1033" t="s">
        <v>1341</v>
      </c>
      <c r="L175" s="4778"/>
      <c r="M175" s="4778"/>
      <c r="N175" s="4778"/>
      <c r="O175" s="4778"/>
      <c r="P175" s="4778"/>
      <c r="Q175" s="4778"/>
      <c r="R175" s="4778"/>
      <c r="S175" s="4778"/>
      <c r="T175" s="4778"/>
      <c r="U175" s="4778"/>
      <c r="V175" s="4778"/>
      <c r="W175" s="4778"/>
      <c r="X175" s="4778"/>
      <c r="Y175" s="4778"/>
      <c r="Z175" s="4778"/>
      <c r="AA175" s="4778"/>
      <c r="AB175" s="4778"/>
      <c r="AC175" s="4778"/>
      <c r="AD175" s="4778"/>
      <c r="AE175" s="4778"/>
      <c r="AF175" s="4814"/>
      <c r="AG175" s="4704"/>
      <c r="AH175" s="4815"/>
      <c r="AI175" s="4816"/>
      <c r="AJ175" s="2609"/>
      <c r="AK175" s="2609"/>
      <c r="AL175" s="2609"/>
    </row>
    <row r="176" spans="1:38" s="2610" customFormat="1" ht="21" customHeight="1">
      <c r="A176" s="4658"/>
      <c r="B176" s="4659"/>
      <c r="C176" s="4806" t="str">
        <f ca="1">IF(様式5号シート="様式5実",IF(INDIRECT(様式5号シート&amp;"!$D$"&amp;機構処理!E42+59)="","",INDIRECT(様式5号シート&amp;"!$D$"&amp;機構処理!E42+59)),"")</f>
        <v/>
      </c>
      <c r="D176" s="4807"/>
      <c r="E176" s="4807"/>
      <c r="F176" s="4807"/>
      <c r="G176" s="4808"/>
      <c r="H176" s="2608"/>
      <c r="I176" s="2608"/>
      <c r="J176" s="2608"/>
      <c r="K176" s="1031" t="s">
        <v>942</v>
      </c>
      <c r="L176" s="4783"/>
      <c r="M176" s="4783"/>
      <c r="N176" s="4783"/>
      <c r="O176" s="4783"/>
      <c r="P176" s="4783"/>
      <c r="Q176" s="4783"/>
      <c r="R176" s="4783"/>
      <c r="S176" s="4783"/>
      <c r="T176" s="4783"/>
      <c r="U176" s="4783"/>
      <c r="V176" s="4783"/>
      <c r="W176" s="4783"/>
      <c r="X176" s="4783"/>
      <c r="Y176" s="4783"/>
      <c r="Z176" s="4783"/>
      <c r="AA176" s="4783"/>
      <c r="AB176" s="4783"/>
      <c r="AC176" s="4783"/>
      <c r="AD176" s="4783"/>
      <c r="AE176" s="4783"/>
      <c r="AF176" s="4801"/>
      <c r="AG176" s="4674"/>
      <c r="AH176" s="4675"/>
      <c r="AI176" s="4676"/>
      <c r="AJ176" s="2609">
        <v>8</v>
      </c>
      <c r="AK176" s="2609"/>
      <c r="AL176" s="2609"/>
    </row>
    <row r="177" spans="1:38" s="2610" customFormat="1" ht="21" customHeight="1">
      <c r="A177" s="4658"/>
      <c r="B177" s="4659"/>
      <c r="C177" s="4666"/>
      <c r="D177" s="4809"/>
      <c r="E177" s="4809"/>
      <c r="F177" s="4809"/>
      <c r="G177" s="4810"/>
      <c r="H177" s="2636"/>
      <c r="I177" s="2636"/>
      <c r="J177" s="2636"/>
      <c r="K177" s="1032" t="s">
        <v>537</v>
      </c>
      <c r="L177" s="4778"/>
      <c r="M177" s="4778"/>
      <c r="N177" s="4778"/>
      <c r="O177" s="4778"/>
      <c r="P177" s="4778"/>
      <c r="Q177" s="4778"/>
      <c r="R177" s="4778"/>
      <c r="S177" s="4778"/>
      <c r="T177" s="4778"/>
      <c r="U177" s="4778"/>
      <c r="V177" s="4778"/>
      <c r="W177" s="4778"/>
      <c r="X177" s="4778"/>
      <c r="Y177" s="4778"/>
      <c r="Z177" s="4778"/>
      <c r="AA177" s="4778"/>
      <c r="AB177" s="4778"/>
      <c r="AC177" s="4778"/>
      <c r="AD177" s="4778"/>
      <c r="AE177" s="4778"/>
      <c r="AF177" s="4814"/>
      <c r="AG177" s="4704"/>
      <c r="AH177" s="4815"/>
      <c r="AI177" s="4816"/>
      <c r="AJ177" s="2609"/>
      <c r="AK177" s="2609"/>
      <c r="AL177" s="2609"/>
    </row>
    <row r="178" spans="1:38" s="2610" customFormat="1" ht="21" customHeight="1">
      <c r="A178" s="4658"/>
      <c r="B178" s="4659"/>
      <c r="C178" s="4666"/>
      <c r="D178" s="4809"/>
      <c r="E178" s="4809"/>
      <c r="F178" s="4809"/>
      <c r="G178" s="4810"/>
      <c r="H178" s="2617"/>
      <c r="I178" s="2617"/>
      <c r="J178" s="2617"/>
      <c r="K178" s="1032" t="s">
        <v>1340</v>
      </c>
      <c r="L178" s="4778"/>
      <c r="M178" s="4778"/>
      <c r="N178" s="4778"/>
      <c r="O178" s="4778"/>
      <c r="P178" s="4778"/>
      <c r="Q178" s="4778"/>
      <c r="R178" s="4778"/>
      <c r="S178" s="4778"/>
      <c r="T178" s="4778"/>
      <c r="U178" s="4778"/>
      <c r="V178" s="4778"/>
      <c r="W178" s="4778"/>
      <c r="X178" s="4778"/>
      <c r="Y178" s="4778"/>
      <c r="Z178" s="4778"/>
      <c r="AA178" s="4778"/>
      <c r="AB178" s="4778"/>
      <c r="AC178" s="4778"/>
      <c r="AD178" s="4778"/>
      <c r="AE178" s="4778"/>
      <c r="AF178" s="4814"/>
      <c r="AG178" s="4704"/>
      <c r="AH178" s="4815"/>
      <c r="AI178" s="4816"/>
      <c r="AJ178" s="2609"/>
      <c r="AK178" s="2609"/>
      <c r="AL178" s="2609"/>
    </row>
    <row r="179" spans="1:38" s="2610" customFormat="1" ht="21" customHeight="1">
      <c r="A179" s="4658"/>
      <c r="B179" s="4659"/>
      <c r="C179" s="4811"/>
      <c r="D179" s="4812"/>
      <c r="E179" s="4812"/>
      <c r="F179" s="4812"/>
      <c r="G179" s="4813"/>
      <c r="H179" s="2612"/>
      <c r="I179" s="2612"/>
      <c r="J179" s="2612"/>
      <c r="K179" s="1033" t="s">
        <v>1341</v>
      </c>
      <c r="L179" s="4778"/>
      <c r="M179" s="4778"/>
      <c r="N179" s="4778"/>
      <c r="O179" s="4778"/>
      <c r="P179" s="4778"/>
      <c r="Q179" s="4778"/>
      <c r="R179" s="4778"/>
      <c r="S179" s="4778"/>
      <c r="T179" s="4778"/>
      <c r="U179" s="4778"/>
      <c r="V179" s="4778"/>
      <c r="W179" s="4778"/>
      <c r="X179" s="4778"/>
      <c r="Y179" s="4778"/>
      <c r="Z179" s="4778"/>
      <c r="AA179" s="4778"/>
      <c r="AB179" s="4778"/>
      <c r="AC179" s="4778"/>
      <c r="AD179" s="4778"/>
      <c r="AE179" s="4778"/>
      <c r="AF179" s="4814"/>
      <c r="AG179" s="4704"/>
      <c r="AH179" s="4815"/>
      <c r="AI179" s="4816"/>
      <c r="AJ179" s="2609"/>
      <c r="AK179" s="2609"/>
      <c r="AL179" s="2609"/>
    </row>
    <row r="180" spans="1:38" s="2610" customFormat="1" ht="21" customHeight="1">
      <c r="A180" s="4658"/>
      <c r="B180" s="4659"/>
      <c r="C180" s="4806" t="str">
        <f ca="1">IF(様式5号シート="様式5実",IF(INDIRECT(様式5号シート&amp;"!$D$"&amp;機構処理!E42+60)="","",INDIRECT(様式5号シート&amp;"!$D$"&amp;機構処理!E42+60)),"")</f>
        <v/>
      </c>
      <c r="D180" s="4807"/>
      <c r="E180" s="4807"/>
      <c r="F180" s="4807"/>
      <c r="G180" s="4808"/>
      <c r="H180" s="2608"/>
      <c r="I180" s="2608"/>
      <c r="J180" s="2608"/>
      <c r="K180" s="1031" t="s">
        <v>942</v>
      </c>
      <c r="L180" s="4783"/>
      <c r="M180" s="4783"/>
      <c r="N180" s="4783"/>
      <c r="O180" s="4783"/>
      <c r="P180" s="4783"/>
      <c r="Q180" s="4783"/>
      <c r="R180" s="4783"/>
      <c r="S180" s="4783"/>
      <c r="T180" s="4783"/>
      <c r="U180" s="4783"/>
      <c r="V180" s="4783"/>
      <c r="W180" s="4783"/>
      <c r="X180" s="4783"/>
      <c r="Y180" s="4783"/>
      <c r="Z180" s="4783"/>
      <c r="AA180" s="4783"/>
      <c r="AB180" s="4783"/>
      <c r="AC180" s="4783"/>
      <c r="AD180" s="4783"/>
      <c r="AE180" s="4783"/>
      <c r="AF180" s="4801"/>
      <c r="AG180" s="4674"/>
      <c r="AH180" s="4675"/>
      <c r="AI180" s="4676"/>
      <c r="AJ180" s="2609">
        <v>9</v>
      </c>
      <c r="AK180" s="2609"/>
      <c r="AL180" s="2609"/>
    </row>
    <row r="181" spans="1:38" s="2610" customFormat="1" ht="21" customHeight="1">
      <c r="A181" s="4658"/>
      <c r="B181" s="4659"/>
      <c r="C181" s="4666"/>
      <c r="D181" s="4809"/>
      <c r="E181" s="4809"/>
      <c r="F181" s="4809"/>
      <c r="G181" s="4810"/>
      <c r="H181" s="2619"/>
      <c r="I181" s="2619"/>
      <c r="J181" s="2619"/>
      <c r="K181" s="1032" t="s">
        <v>537</v>
      </c>
      <c r="L181" s="4778"/>
      <c r="M181" s="4778"/>
      <c r="N181" s="4778"/>
      <c r="O181" s="4778"/>
      <c r="P181" s="4778"/>
      <c r="Q181" s="4778"/>
      <c r="R181" s="4778"/>
      <c r="S181" s="4778"/>
      <c r="T181" s="4778"/>
      <c r="U181" s="4778"/>
      <c r="V181" s="4778"/>
      <c r="W181" s="4778"/>
      <c r="X181" s="4778"/>
      <c r="Y181" s="4778"/>
      <c r="Z181" s="4778"/>
      <c r="AA181" s="4778"/>
      <c r="AB181" s="4778"/>
      <c r="AC181" s="4778"/>
      <c r="AD181" s="4778"/>
      <c r="AE181" s="4778"/>
      <c r="AF181" s="4814"/>
      <c r="AG181" s="4704"/>
      <c r="AH181" s="4815"/>
      <c r="AI181" s="4816"/>
      <c r="AJ181" s="2609"/>
      <c r="AK181" s="2609"/>
      <c r="AL181" s="2609"/>
    </row>
    <row r="182" spans="1:38" s="2610" customFormat="1" ht="21" customHeight="1">
      <c r="A182" s="4658"/>
      <c r="B182" s="4659"/>
      <c r="C182" s="4666"/>
      <c r="D182" s="4809"/>
      <c r="E182" s="4809"/>
      <c r="F182" s="4809"/>
      <c r="G182" s="4810"/>
      <c r="H182" s="2636"/>
      <c r="I182" s="2636"/>
      <c r="J182" s="2636"/>
      <c r="K182" s="1032" t="s">
        <v>1340</v>
      </c>
      <c r="L182" s="4778"/>
      <c r="M182" s="4778"/>
      <c r="N182" s="4778"/>
      <c r="O182" s="4778"/>
      <c r="P182" s="4778"/>
      <c r="Q182" s="4778"/>
      <c r="R182" s="4778"/>
      <c r="S182" s="4778"/>
      <c r="T182" s="4778"/>
      <c r="U182" s="4778"/>
      <c r="V182" s="4778"/>
      <c r="W182" s="4778"/>
      <c r="X182" s="4778"/>
      <c r="Y182" s="4778"/>
      <c r="Z182" s="4778"/>
      <c r="AA182" s="4778"/>
      <c r="AB182" s="4778"/>
      <c r="AC182" s="4778"/>
      <c r="AD182" s="4778"/>
      <c r="AE182" s="4778"/>
      <c r="AF182" s="4814"/>
      <c r="AG182" s="4704"/>
      <c r="AH182" s="4815"/>
      <c r="AI182" s="4816"/>
      <c r="AJ182" s="2609"/>
      <c r="AK182" s="2609"/>
      <c r="AL182" s="2609"/>
    </row>
    <row r="183" spans="1:38" s="2610" customFormat="1" ht="21" customHeight="1">
      <c r="A183" s="4658"/>
      <c r="B183" s="4659"/>
      <c r="C183" s="4811"/>
      <c r="D183" s="4812"/>
      <c r="E183" s="4812"/>
      <c r="F183" s="4812"/>
      <c r="G183" s="4813"/>
      <c r="H183" s="2612"/>
      <c r="I183" s="2612"/>
      <c r="J183" s="2612"/>
      <c r="K183" s="1033" t="s">
        <v>1341</v>
      </c>
      <c r="L183" s="4778"/>
      <c r="M183" s="4778"/>
      <c r="N183" s="4778"/>
      <c r="O183" s="4778"/>
      <c r="P183" s="4778"/>
      <c r="Q183" s="4778"/>
      <c r="R183" s="4778"/>
      <c r="S183" s="4778"/>
      <c r="T183" s="4778"/>
      <c r="U183" s="4778"/>
      <c r="V183" s="4778"/>
      <c r="W183" s="4778"/>
      <c r="X183" s="4778"/>
      <c r="Y183" s="4778"/>
      <c r="Z183" s="4778"/>
      <c r="AA183" s="4778"/>
      <c r="AB183" s="4778"/>
      <c r="AC183" s="4778"/>
      <c r="AD183" s="4778"/>
      <c r="AE183" s="4778"/>
      <c r="AF183" s="4814"/>
      <c r="AG183" s="4704"/>
      <c r="AH183" s="4815"/>
      <c r="AI183" s="4816"/>
      <c r="AJ183" s="2609"/>
      <c r="AK183" s="2609"/>
      <c r="AL183" s="2609"/>
    </row>
    <row r="184" spans="1:38" s="2610" customFormat="1" ht="21" customHeight="1">
      <c r="A184" s="4658"/>
      <c r="B184" s="4659"/>
      <c r="C184" s="4806" t="str">
        <f ca="1">IF(様式5号シート="様式5実",IF(INDIRECT(様式5号シート&amp;"!$D$"&amp;機構処理!E42+61)="","",INDIRECT(様式5号シート&amp;"!$D$"&amp;機構処理!E42+61)),"")</f>
        <v/>
      </c>
      <c r="D184" s="4807"/>
      <c r="E184" s="4807"/>
      <c r="F184" s="4807"/>
      <c r="G184" s="4808"/>
      <c r="H184" s="2608"/>
      <c r="I184" s="2608"/>
      <c r="J184" s="2608"/>
      <c r="K184" s="1031" t="s">
        <v>942</v>
      </c>
      <c r="L184" s="4783"/>
      <c r="M184" s="4783"/>
      <c r="N184" s="4783"/>
      <c r="O184" s="4783"/>
      <c r="P184" s="4783"/>
      <c r="Q184" s="4783"/>
      <c r="R184" s="4783"/>
      <c r="S184" s="4783"/>
      <c r="T184" s="4783"/>
      <c r="U184" s="4783"/>
      <c r="V184" s="4783"/>
      <c r="W184" s="4783"/>
      <c r="X184" s="4783"/>
      <c r="Y184" s="4783"/>
      <c r="Z184" s="4783"/>
      <c r="AA184" s="4783"/>
      <c r="AB184" s="4783"/>
      <c r="AC184" s="4783"/>
      <c r="AD184" s="4783"/>
      <c r="AE184" s="4783"/>
      <c r="AF184" s="4801"/>
      <c r="AG184" s="4674"/>
      <c r="AH184" s="4675"/>
      <c r="AI184" s="4676"/>
      <c r="AJ184" s="2613">
        <v>10</v>
      </c>
      <c r="AK184" s="2609"/>
      <c r="AL184" s="2609"/>
    </row>
    <row r="185" spans="1:38" s="2610" customFormat="1" ht="21" customHeight="1">
      <c r="A185" s="4658"/>
      <c r="B185" s="4659"/>
      <c r="C185" s="4666"/>
      <c r="D185" s="4809"/>
      <c r="E185" s="4809"/>
      <c r="F185" s="4809"/>
      <c r="G185" s="4810"/>
      <c r="H185" s="2636"/>
      <c r="I185" s="2636"/>
      <c r="J185" s="2636"/>
      <c r="K185" s="1032" t="s">
        <v>537</v>
      </c>
      <c r="L185" s="4778"/>
      <c r="M185" s="4778"/>
      <c r="N185" s="4778"/>
      <c r="O185" s="4778"/>
      <c r="P185" s="4778"/>
      <c r="Q185" s="4778"/>
      <c r="R185" s="4778"/>
      <c r="S185" s="4778"/>
      <c r="T185" s="4778"/>
      <c r="U185" s="4778"/>
      <c r="V185" s="4778"/>
      <c r="W185" s="4778"/>
      <c r="X185" s="4778"/>
      <c r="Y185" s="4778"/>
      <c r="Z185" s="4778"/>
      <c r="AA185" s="4778"/>
      <c r="AB185" s="4778"/>
      <c r="AC185" s="4778"/>
      <c r="AD185" s="4778"/>
      <c r="AE185" s="4778"/>
      <c r="AF185" s="4814"/>
      <c r="AG185" s="4704"/>
      <c r="AH185" s="4815"/>
      <c r="AI185" s="4816"/>
      <c r="AJ185" s="2609"/>
      <c r="AK185" s="2609"/>
      <c r="AL185" s="2609"/>
    </row>
    <row r="186" spans="1:38" s="2610" customFormat="1" ht="21" customHeight="1">
      <c r="A186" s="4658"/>
      <c r="B186" s="4659"/>
      <c r="C186" s="4666"/>
      <c r="D186" s="4809"/>
      <c r="E186" s="4809"/>
      <c r="F186" s="4809"/>
      <c r="G186" s="4810"/>
      <c r="H186" s="2617"/>
      <c r="I186" s="2617"/>
      <c r="J186" s="2617"/>
      <c r="K186" s="1032" t="s">
        <v>1340</v>
      </c>
      <c r="L186" s="4778"/>
      <c r="M186" s="4778"/>
      <c r="N186" s="4778"/>
      <c r="O186" s="4778"/>
      <c r="P186" s="4778"/>
      <c r="Q186" s="4778"/>
      <c r="R186" s="4778"/>
      <c r="S186" s="4778"/>
      <c r="T186" s="4778"/>
      <c r="U186" s="4778"/>
      <c r="V186" s="4778"/>
      <c r="W186" s="4778"/>
      <c r="X186" s="4778"/>
      <c r="Y186" s="4778"/>
      <c r="Z186" s="4778"/>
      <c r="AA186" s="4778"/>
      <c r="AB186" s="4778"/>
      <c r="AC186" s="4778"/>
      <c r="AD186" s="4778"/>
      <c r="AE186" s="4778"/>
      <c r="AF186" s="4814"/>
      <c r="AG186" s="4704"/>
      <c r="AH186" s="4815"/>
      <c r="AI186" s="4816"/>
      <c r="AJ186" s="2609"/>
      <c r="AK186" s="2609"/>
      <c r="AL186" s="2609"/>
    </row>
    <row r="187" spans="1:38" s="2610" customFormat="1" ht="21" customHeight="1">
      <c r="A187" s="4658"/>
      <c r="B187" s="4659"/>
      <c r="C187" s="4811"/>
      <c r="D187" s="4812"/>
      <c r="E187" s="4812"/>
      <c r="F187" s="4812"/>
      <c r="G187" s="4813"/>
      <c r="H187" s="2612"/>
      <c r="I187" s="2612"/>
      <c r="J187" s="2612"/>
      <c r="K187" s="1033" t="s">
        <v>1341</v>
      </c>
      <c r="L187" s="4778"/>
      <c r="M187" s="4778"/>
      <c r="N187" s="4778"/>
      <c r="O187" s="4778"/>
      <c r="P187" s="4778"/>
      <c r="Q187" s="4778"/>
      <c r="R187" s="4778"/>
      <c r="S187" s="4778"/>
      <c r="T187" s="4778"/>
      <c r="U187" s="4778"/>
      <c r="V187" s="4778"/>
      <c r="W187" s="4778"/>
      <c r="X187" s="4778"/>
      <c r="Y187" s="4778"/>
      <c r="Z187" s="4778"/>
      <c r="AA187" s="4778"/>
      <c r="AB187" s="4778"/>
      <c r="AC187" s="4778"/>
      <c r="AD187" s="4778"/>
      <c r="AE187" s="4778"/>
      <c r="AF187" s="4814"/>
      <c r="AG187" s="4704"/>
      <c r="AH187" s="4815"/>
      <c r="AI187" s="4816"/>
      <c r="AJ187" s="2609"/>
      <c r="AK187" s="2609"/>
      <c r="AL187" s="2609"/>
    </row>
    <row r="188" spans="1:38" s="2610" customFormat="1" ht="21" hidden="1" customHeight="1">
      <c r="A188" s="4658"/>
      <c r="B188" s="4659"/>
      <c r="C188" s="4806" t="str">
        <f ca="1">IF(様式5号シート="様式5実",IF(INDIRECT(様式5号シート&amp;"!$D$"&amp;機構処理!E42+62)="","",INDIRECT(様式5号シート&amp;"!$D$"&amp;機構処理!E42+62)),"")</f>
        <v/>
      </c>
      <c r="D188" s="4807"/>
      <c r="E188" s="4807"/>
      <c r="F188" s="4807"/>
      <c r="G188" s="4808"/>
      <c r="H188" s="2608"/>
      <c r="I188" s="2608"/>
      <c r="J188" s="2608"/>
      <c r="K188" s="1031" t="s">
        <v>942</v>
      </c>
      <c r="L188" s="4783"/>
      <c r="M188" s="4783"/>
      <c r="N188" s="4783"/>
      <c r="O188" s="4783"/>
      <c r="P188" s="4783"/>
      <c r="Q188" s="4783"/>
      <c r="R188" s="4783"/>
      <c r="S188" s="4783"/>
      <c r="T188" s="4783"/>
      <c r="U188" s="4783"/>
      <c r="V188" s="4783"/>
      <c r="W188" s="4783"/>
      <c r="X188" s="4783"/>
      <c r="Y188" s="4783"/>
      <c r="Z188" s="4783"/>
      <c r="AA188" s="4783"/>
      <c r="AB188" s="4783"/>
      <c r="AC188" s="4783"/>
      <c r="AD188" s="4783"/>
      <c r="AE188" s="4783"/>
      <c r="AF188" s="4801"/>
      <c r="AG188" s="4674"/>
      <c r="AH188" s="4675"/>
      <c r="AI188" s="4676"/>
      <c r="AJ188" s="2609">
        <v>11</v>
      </c>
      <c r="AK188" s="2609"/>
      <c r="AL188" s="2609"/>
    </row>
    <row r="189" spans="1:38" s="2610" customFormat="1" ht="21" hidden="1" customHeight="1">
      <c r="A189" s="4658"/>
      <c r="B189" s="4659"/>
      <c r="C189" s="4666"/>
      <c r="D189" s="4809"/>
      <c r="E189" s="4809"/>
      <c r="F189" s="4809"/>
      <c r="G189" s="4810"/>
      <c r="H189" s="2619"/>
      <c r="I189" s="2619"/>
      <c r="J189" s="2619"/>
      <c r="K189" s="1032" t="s">
        <v>537</v>
      </c>
      <c r="L189" s="4778"/>
      <c r="M189" s="4778"/>
      <c r="N189" s="4778"/>
      <c r="O189" s="4778"/>
      <c r="P189" s="4778"/>
      <c r="Q189" s="4778"/>
      <c r="R189" s="4778"/>
      <c r="S189" s="4778"/>
      <c r="T189" s="4778"/>
      <c r="U189" s="4778"/>
      <c r="V189" s="4778"/>
      <c r="W189" s="4778"/>
      <c r="X189" s="4778"/>
      <c r="Y189" s="4778"/>
      <c r="Z189" s="4778"/>
      <c r="AA189" s="4778"/>
      <c r="AB189" s="4778"/>
      <c r="AC189" s="4778"/>
      <c r="AD189" s="4778"/>
      <c r="AE189" s="4778"/>
      <c r="AF189" s="4814"/>
      <c r="AG189" s="4704"/>
      <c r="AH189" s="4815"/>
      <c r="AI189" s="4816"/>
      <c r="AJ189" s="2609"/>
      <c r="AK189" s="2609"/>
      <c r="AL189" s="2609"/>
    </row>
    <row r="190" spans="1:38" s="2610" customFormat="1" ht="21" hidden="1" customHeight="1">
      <c r="A190" s="4658"/>
      <c r="B190" s="4659"/>
      <c r="C190" s="4666"/>
      <c r="D190" s="4809"/>
      <c r="E190" s="4809"/>
      <c r="F190" s="4809"/>
      <c r="G190" s="4810"/>
      <c r="H190" s="2636"/>
      <c r="I190" s="2636"/>
      <c r="J190" s="2636"/>
      <c r="K190" s="1032" t="s">
        <v>1340</v>
      </c>
      <c r="L190" s="4778"/>
      <c r="M190" s="4778"/>
      <c r="N190" s="4778"/>
      <c r="O190" s="4778"/>
      <c r="P190" s="4778"/>
      <c r="Q190" s="4778"/>
      <c r="R190" s="4778"/>
      <c r="S190" s="4778"/>
      <c r="T190" s="4778"/>
      <c r="U190" s="4778"/>
      <c r="V190" s="4778"/>
      <c r="W190" s="4778"/>
      <c r="X190" s="4778"/>
      <c r="Y190" s="4778"/>
      <c r="Z190" s="4778"/>
      <c r="AA190" s="4778"/>
      <c r="AB190" s="4778"/>
      <c r="AC190" s="4778"/>
      <c r="AD190" s="4778"/>
      <c r="AE190" s="4778"/>
      <c r="AF190" s="4814"/>
      <c r="AG190" s="4704"/>
      <c r="AH190" s="4815"/>
      <c r="AI190" s="4816"/>
      <c r="AJ190" s="2609"/>
      <c r="AK190" s="2609"/>
      <c r="AL190" s="2609"/>
    </row>
    <row r="191" spans="1:38" s="2610" customFormat="1" ht="21" hidden="1" customHeight="1">
      <c r="A191" s="4658"/>
      <c r="B191" s="4659"/>
      <c r="C191" s="4811"/>
      <c r="D191" s="4812"/>
      <c r="E191" s="4812"/>
      <c r="F191" s="4812"/>
      <c r="G191" s="4813"/>
      <c r="H191" s="2612"/>
      <c r="I191" s="2612"/>
      <c r="J191" s="2612"/>
      <c r="K191" s="1033" t="s">
        <v>1341</v>
      </c>
      <c r="L191" s="4778"/>
      <c r="M191" s="4778"/>
      <c r="N191" s="4778"/>
      <c r="O191" s="4778"/>
      <c r="P191" s="4778"/>
      <c r="Q191" s="4778"/>
      <c r="R191" s="4778"/>
      <c r="S191" s="4778"/>
      <c r="T191" s="4778"/>
      <c r="U191" s="4778"/>
      <c r="V191" s="4778"/>
      <c r="W191" s="4778"/>
      <c r="X191" s="4778"/>
      <c r="Y191" s="4778"/>
      <c r="Z191" s="4778"/>
      <c r="AA191" s="4778"/>
      <c r="AB191" s="4778"/>
      <c r="AC191" s="4778"/>
      <c r="AD191" s="4778"/>
      <c r="AE191" s="4778"/>
      <c r="AF191" s="4814"/>
      <c r="AG191" s="4704"/>
      <c r="AH191" s="4815"/>
      <c r="AI191" s="4816"/>
      <c r="AJ191" s="2609"/>
      <c r="AK191" s="2609"/>
      <c r="AL191" s="2609"/>
    </row>
    <row r="192" spans="1:38" s="2610" customFormat="1" ht="21" hidden="1" customHeight="1">
      <c r="A192" s="4658"/>
      <c r="B192" s="4659"/>
      <c r="C192" s="4806" t="str">
        <f ca="1">IF(様式5号シート="様式5実",IF(INDIRECT(様式5号シート&amp;"!$D$"&amp;機構処理!E42+63)="","",INDIRECT(様式5号シート&amp;"!$D$"&amp;機構処理!E42+63)),"")</f>
        <v/>
      </c>
      <c r="D192" s="4807"/>
      <c r="E192" s="4807"/>
      <c r="F192" s="4807"/>
      <c r="G192" s="4808"/>
      <c r="H192" s="2608"/>
      <c r="I192" s="2608"/>
      <c r="J192" s="2608"/>
      <c r="K192" s="1031" t="s">
        <v>942</v>
      </c>
      <c r="L192" s="4783"/>
      <c r="M192" s="4783"/>
      <c r="N192" s="4783"/>
      <c r="O192" s="4783"/>
      <c r="P192" s="4783"/>
      <c r="Q192" s="4783"/>
      <c r="R192" s="4783"/>
      <c r="S192" s="4783"/>
      <c r="T192" s="4783"/>
      <c r="U192" s="4783"/>
      <c r="V192" s="4783"/>
      <c r="W192" s="4783"/>
      <c r="X192" s="4783"/>
      <c r="Y192" s="4783"/>
      <c r="Z192" s="4783"/>
      <c r="AA192" s="4783"/>
      <c r="AB192" s="4783"/>
      <c r="AC192" s="4783"/>
      <c r="AD192" s="4783"/>
      <c r="AE192" s="4783"/>
      <c r="AF192" s="4801"/>
      <c r="AG192" s="4674"/>
      <c r="AH192" s="4675"/>
      <c r="AI192" s="4676"/>
      <c r="AJ192" s="2609">
        <v>12</v>
      </c>
      <c r="AK192" s="2609"/>
      <c r="AL192" s="2609"/>
    </row>
    <row r="193" spans="1:38" s="2610" customFormat="1" ht="21" hidden="1" customHeight="1">
      <c r="A193" s="4658"/>
      <c r="B193" s="4659"/>
      <c r="C193" s="4666"/>
      <c r="D193" s="4809"/>
      <c r="E193" s="4809"/>
      <c r="F193" s="4809"/>
      <c r="G193" s="4810"/>
      <c r="H193" s="2636"/>
      <c r="I193" s="2636"/>
      <c r="J193" s="2636"/>
      <c r="K193" s="1032" t="s">
        <v>537</v>
      </c>
      <c r="L193" s="4778"/>
      <c r="M193" s="4778"/>
      <c r="N193" s="4778"/>
      <c r="O193" s="4778"/>
      <c r="P193" s="4778"/>
      <c r="Q193" s="4778"/>
      <c r="R193" s="4778"/>
      <c r="S193" s="4778"/>
      <c r="T193" s="4778"/>
      <c r="U193" s="4778"/>
      <c r="V193" s="4778"/>
      <c r="W193" s="4778"/>
      <c r="X193" s="4778"/>
      <c r="Y193" s="4778"/>
      <c r="Z193" s="4778"/>
      <c r="AA193" s="4778"/>
      <c r="AB193" s="4778"/>
      <c r="AC193" s="4778"/>
      <c r="AD193" s="4778"/>
      <c r="AE193" s="4778"/>
      <c r="AF193" s="4814"/>
      <c r="AG193" s="4704"/>
      <c r="AH193" s="4815"/>
      <c r="AI193" s="4816"/>
      <c r="AJ193" s="2609"/>
      <c r="AK193" s="2609"/>
      <c r="AL193" s="2609"/>
    </row>
    <row r="194" spans="1:38" s="2610" customFormat="1" ht="21" hidden="1" customHeight="1">
      <c r="A194" s="4658"/>
      <c r="B194" s="4659"/>
      <c r="C194" s="4666"/>
      <c r="D194" s="4809"/>
      <c r="E194" s="4809"/>
      <c r="F194" s="4809"/>
      <c r="G194" s="4810"/>
      <c r="H194" s="2617"/>
      <c r="I194" s="2617"/>
      <c r="J194" s="2617"/>
      <c r="K194" s="1032" t="s">
        <v>1340</v>
      </c>
      <c r="L194" s="4778"/>
      <c r="M194" s="4778"/>
      <c r="N194" s="4778"/>
      <c r="O194" s="4778"/>
      <c r="P194" s="4778"/>
      <c r="Q194" s="4778"/>
      <c r="R194" s="4778"/>
      <c r="S194" s="4778"/>
      <c r="T194" s="4778"/>
      <c r="U194" s="4778"/>
      <c r="V194" s="4778"/>
      <c r="W194" s="4778"/>
      <c r="X194" s="4778"/>
      <c r="Y194" s="4778"/>
      <c r="Z194" s="4778"/>
      <c r="AA194" s="4778"/>
      <c r="AB194" s="4778"/>
      <c r="AC194" s="4778"/>
      <c r="AD194" s="4778"/>
      <c r="AE194" s="4778"/>
      <c r="AF194" s="4814"/>
      <c r="AG194" s="4704"/>
      <c r="AH194" s="4815"/>
      <c r="AI194" s="4816"/>
      <c r="AJ194" s="2609"/>
      <c r="AK194" s="2609"/>
      <c r="AL194" s="2609"/>
    </row>
    <row r="195" spans="1:38" s="2610" customFormat="1" ht="21" hidden="1" customHeight="1">
      <c r="A195" s="4658"/>
      <c r="B195" s="4659"/>
      <c r="C195" s="4811"/>
      <c r="D195" s="4812"/>
      <c r="E195" s="4812"/>
      <c r="F195" s="4812"/>
      <c r="G195" s="4813"/>
      <c r="H195" s="2612"/>
      <c r="I195" s="2612"/>
      <c r="J195" s="2612"/>
      <c r="K195" s="1033" t="s">
        <v>1341</v>
      </c>
      <c r="L195" s="4778"/>
      <c r="M195" s="4778"/>
      <c r="N195" s="4778"/>
      <c r="O195" s="4778"/>
      <c r="P195" s="4778"/>
      <c r="Q195" s="4778"/>
      <c r="R195" s="4778"/>
      <c r="S195" s="4778"/>
      <c r="T195" s="4778"/>
      <c r="U195" s="4778"/>
      <c r="V195" s="4778"/>
      <c r="W195" s="4778"/>
      <c r="X195" s="4778"/>
      <c r="Y195" s="4778"/>
      <c r="Z195" s="4778"/>
      <c r="AA195" s="4778"/>
      <c r="AB195" s="4778"/>
      <c r="AC195" s="4778"/>
      <c r="AD195" s="4778"/>
      <c r="AE195" s="4778"/>
      <c r="AF195" s="4814"/>
      <c r="AG195" s="4704"/>
      <c r="AH195" s="4815"/>
      <c r="AI195" s="4816"/>
      <c r="AJ195" s="2609"/>
      <c r="AK195" s="2609"/>
      <c r="AL195" s="2609"/>
    </row>
    <row r="196" spans="1:38" s="2610" customFormat="1" ht="21" hidden="1" customHeight="1">
      <c r="A196" s="4658"/>
      <c r="B196" s="4659"/>
      <c r="C196" s="4806" t="str">
        <f ca="1">IF(様式5号シート="様式5実",IF(INDIRECT(様式5号シート&amp;"!$D$"&amp;機構処理!E42+64)="","",INDIRECT(様式5号シート&amp;"!$D$"&amp;機構処理!E42+64)),"")</f>
        <v/>
      </c>
      <c r="D196" s="4807"/>
      <c r="E196" s="4807"/>
      <c r="F196" s="4807"/>
      <c r="G196" s="4808"/>
      <c r="H196" s="2608"/>
      <c r="I196" s="2608"/>
      <c r="J196" s="2608"/>
      <c r="K196" s="1031" t="s">
        <v>942</v>
      </c>
      <c r="L196" s="4783"/>
      <c r="M196" s="4783"/>
      <c r="N196" s="4783"/>
      <c r="O196" s="4783"/>
      <c r="P196" s="4783"/>
      <c r="Q196" s="4783"/>
      <c r="R196" s="4783"/>
      <c r="S196" s="4783"/>
      <c r="T196" s="4783"/>
      <c r="U196" s="4783"/>
      <c r="V196" s="4783"/>
      <c r="W196" s="4783"/>
      <c r="X196" s="4783"/>
      <c r="Y196" s="4783"/>
      <c r="Z196" s="4783"/>
      <c r="AA196" s="4783"/>
      <c r="AB196" s="4783"/>
      <c r="AC196" s="4783"/>
      <c r="AD196" s="4783"/>
      <c r="AE196" s="4783"/>
      <c r="AF196" s="4801"/>
      <c r="AG196" s="4674"/>
      <c r="AH196" s="4675"/>
      <c r="AI196" s="4676"/>
      <c r="AJ196" s="2609">
        <v>13</v>
      </c>
      <c r="AK196" s="2609"/>
      <c r="AL196" s="2609"/>
    </row>
    <row r="197" spans="1:38" s="2610" customFormat="1" ht="21" hidden="1" customHeight="1">
      <c r="A197" s="4658"/>
      <c r="B197" s="4659"/>
      <c r="C197" s="4666"/>
      <c r="D197" s="4809"/>
      <c r="E197" s="4809"/>
      <c r="F197" s="4809"/>
      <c r="G197" s="4810"/>
      <c r="H197" s="2619"/>
      <c r="I197" s="2619"/>
      <c r="J197" s="2619"/>
      <c r="K197" s="1032" t="s">
        <v>537</v>
      </c>
      <c r="L197" s="4778"/>
      <c r="M197" s="4778"/>
      <c r="N197" s="4778"/>
      <c r="O197" s="4778"/>
      <c r="P197" s="4778"/>
      <c r="Q197" s="4778"/>
      <c r="R197" s="4778"/>
      <c r="S197" s="4778"/>
      <c r="T197" s="4778"/>
      <c r="U197" s="4778"/>
      <c r="V197" s="4778"/>
      <c r="W197" s="4778"/>
      <c r="X197" s="4778"/>
      <c r="Y197" s="4778"/>
      <c r="Z197" s="4778"/>
      <c r="AA197" s="4778"/>
      <c r="AB197" s="4778"/>
      <c r="AC197" s="4778"/>
      <c r="AD197" s="4778"/>
      <c r="AE197" s="4778"/>
      <c r="AF197" s="4814"/>
      <c r="AG197" s="4704"/>
      <c r="AH197" s="4815"/>
      <c r="AI197" s="4816"/>
      <c r="AJ197" s="2609"/>
      <c r="AK197" s="2609"/>
      <c r="AL197" s="2609"/>
    </row>
    <row r="198" spans="1:38" s="2610" customFormat="1" ht="21" hidden="1" customHeight="1">
      <c r="A198" s="4658"/>
      <c r="B198" s="4659"/>
      <c r="C198" s="4666"/>
      <c r="D198" s="4809"/>
      <c r="E198" s="4809"/>
      <c r="F198" s="4809"/>
      <c r="G198" s="4810"/>
      <c r="H198" s="2636"/>
      <c r="I198" s="2636"/>
      <c r="J198" s="2636"/>
      <c r="K198" s="1032" t="s">
        <v>1340</v>
      </c>
      <c r="L198" s="4778"/>
      <c r="M198" s="4778"/>
      <c r="N198" s="4778"/>
      <c r="O198" s="4778"/>
      <c r="P198" s="4778"/>
      <c r="Q198" s="4778"/>
      <c r="R198" s="4778"/>
      <c r="S198" s="4778"/>
      <c r="T198" s="4778"/>
      <c r="U198" s="4778"/>
      <c r="V198" s="4778"/>
      <c r="W198" s="4778"/>
      <c r="X198" s="4778"/>
      <c r="Y198" s="4778"/>
      <c r="Z198" s="4778"/>
      <c r="AA198" s="4778"/>
      <c r="AB198" s="4778"/>
      <c r="AC198" s="4778"/>
      <c r="AD198" s="4778"/>
      <c r="AE198" s="4778"/>
      <c r="AF198" s="4814"/>
      <c r="AG198" s="4704"/>
      <c r="AH198" s="4815"/>
      <c r="AI198" s="4816"/>
      <c r="AJ198" s="2609"/>
      <c r="AK198" s="2609"/>
      <c r="AL198" s="2609"/>
    </row>
    <row r="199" spans="1:38" s="2610" customFormat="1" ht="21" hidden="1" customHeight="1">
      <c r="A199" s="4658"/>
      <c r="B199" s="4659"/>
      <c r="C199" s="4811"/>
      <c r="D199" s="4812"/>
      <c r="E199" s="4812"/>
      <c r="F199" s="4812"/>
      <c r="G199" s="4813"/>
      <c r="H199" s="2612"/>
      <c r="I199" s="2612"/>
      <c r="J199" s="2612"/>
      <c r="K199" s="1033" t="s">
        <v>1341</v>
      </c>
      <c r="L199" s="4778"/>
      <c r="M199" s="4778"/>
      <c r="N199" s="4778"/>
      <c r="O199" s="4778"/>
      <c r="P199" s="4778"/>
      <c r="Q199" s="4778"/>
      <c r="R199" s="4778"/>
      <c r="S199" s="4778"/>
      <c r="T199" s="4778"/>
      <c r="U199" s="4778"/>
      <c r="V199" s="4778"/>
      <c r="W199" s="4778"/>
      <c r="X199" s="4778"/>
      <c r="Y199" s="4778"/>
      <c r="Z199" s="4778"/>
      <c r="AA199" s="4778"/>
      <c r="AB199" s="4778"/>
      <c r="AC199" s="4778"/>
      <c r="AD199" s="4778"/>
      <c r="AE199" s="4778"/>
      <c r="AF199" s="4814"/>
      <c r="AG199" s="4704"/>
      <c r="AH199" s="4815"/>
      <c r="AI199" s="4816"/>
      <c r="AJ199" s="2609"/>
      <c r="AK199" s="2609"/>
      <c r="AL199" s="2609"/>
    </row>
    <row r="200" spans="1:38" s="2610" customFormat="1" ht="21" hidden="1" customHeight="1">
      <c r="A200" s="4658"/>
      <c r="B200" s="4659"/>
      <c r="C200" s="4806" t="str">
        <f ca="1">IF(様式5号シート="様式5実",IF(INDIRECT(様式5号シート&amp;"!$D$"&amp;機構処理!E42+65)="","",INDIRECT(様式5号シート&amp;"!$D$"&amp;機構処理!E42+65)),"")</f>
        <v/>
      </c>
      <c r="D200" s="4807"/>
      <c r="E200" s="4807"/>
      <c r="F200" s="4807"/>
      <c r="G200" s="4808"/>
      <c r="H200" s="2608"/>
      <c r="I200" s="2608"/>
      <c r="J200" s="2608"/>
      <c r="K200" s="1031" t="s">
        <v>942</v>
      </c>
      <c r="L200" s="4783"/>
      <c r="M200" s="4783"/>
      <c r="N200" s="4783"/>
      <c r="O200" s="4783"/>
      <c r="P200" s="4783"/>
      <c r="Q200" s="4783"/>
      <c r="R200" s="4783"/>
      <c r="S200" s="4783"/>
      <c r="T200" s="4783"/>
      <c r="U200" s="4783"/>
      <c r="V200" s="4783"/>
      <c r="W200" s="4783"/>
      <c r="X200" s="4783"/>
      <c r="Y200" s="4783"/>
      <c r="Z200" s="4783"/>
      <c r="AA200" s="4783"/>
      <c r="AB200" s="4783"/>
      <c r="AC200" s="4783"/>
      <c r="AD200" s="4783"/>
      <c r="AE200" s="4783"/>
      <c r="AF200" s="4801"/>
      <c r="AG200" s="4674"/>
      <c r="AH200" s="4675"/>
      <c r="AI200" s="4676"/>
      <c r="AJ200" s="2609">
        <v>14</v>
      </c>
      <c r="AK200" s="2609"/>
      <c r="AL200" s="2609"/>
    </row>
    <row r="201" spans="1:38" s="2610" customFormat="1" ht="21" hidden="1" customHeight="1">
      <c r="A201" s="4658"/>
      <c r="B201" s="4659"/>
      <c r="C201" s="4666"/>
      <c r="D201" s="4809"/>
      <c r="E201" s="4809"/>
      <c r="F201" s="4809"/>
      <c r="G201" s="4810"/>
      <c r="H201" s="2636"/>
      <c r="I201" s="2636"/>
      <c r="J201" s="2636"/>
      <c r="K201" s="1032" t="s">
        <v>537</v>
      </c>
      <c r="L201" s="4778"/>
      <c r="M201" s="4778"/>
      <c r="N201" s="4778"/>
      <c r="O201" s="4778"/>
      <c r="P201" s="4778"/>
      <c r="Q201" s="4778"/>
      <c r="R201" s="4778"/>
      <c r="S201" s="4778"/>
      <c r="T201" s="4778"/>
      <c r="U201" s="4778"/>
      <c r="V201" s="4778"/>
      <c r="W201" s="4778"/>
      <c r="X201" s="4778"/>
      <c r="Y201" s="4778"/>
      <c r="Z201" s="4778"/>
      <c r="AA201" s="4778"/>
      <c r="AB201" s="4778"/>
      <c r="AC201" s="4778"/>
      <c r="AD201" s="4778"/>
      <c r="AE201" s="4778"/>
      <c r="AF201" s="4814"/>
      <c r="AG201" s="4704"/>
      <c r="AH201" s="4815"/>
      <c r="AI201" s="4816"/>
      <c r="AJ201" s="2609"/>
      <c r="AK201" s="2609"/>
      <c r="AL201" s="2609"/>
    </row>
    <row r="202" spans="1:38" s="2610" customFormat="1" ht="21" hidden="1" customHeight="1">
      <c r="A202" s="4658"/>
      <c r="B202" s="4659"/>
      <c r="C202" s="4666"/>
      <c r="D202" s="4809"/>
      <c r="E202" s="4809"/>
      <c r="F202" s="4809"/>
      <c r="G202" s="4810"/>
      <c r="H202" s="2617"/>
      <c r="I202" s="2617"/>
      <c r="J202" s="2617"/>
      <c r="K202" s="1032" t="s">
        <v>1340</v>
      </c>
      <c r="L202" s="4778"/>
      <c r="M202" s="4778"/>
      <c r="N202" s="4778"/>
      <c r="O202" s="4778"/>
      <c r="P202" s="4778"/>
      <c r="Q202" s="4778"/>
      <c r="R202" s="4778"/>
      <c r="S202" s="4778"/>
      <c r="T202" s="4778"/>
      <c r="U202" s="4778"/>
      <c r="V202" s="4778"/>
      <c r="W202" s="4778"/>
      <c r="X202" s="4778"/>
      <c r="Y202" s="4778"/>
      <c r="Z202" s="4778"/>
      <c r="AA202" s="4778"/>
      <c r="AB202" s="4778"/>
      <c r="AC202" s="4778"/>
      <c r="AD202" s="4778"/>
      <c r="AE202" s="4778"/>
      <c r="AF202" s="4814"/>
      <c r="AG202" s="4704"/>
      <c r="AH202" s="4815"/>
      <c r="AI202" s="4816"/>
      <c r="AJ202" s="2609"/>
      <c r="AK202" s="2609"/>
      <c r="AL202" s="2609"/>
    </row>
    <row r="203" spans="1:38" s="2610" customFormat="1" ht="21" hidden="1" customHeight="1">
      <c r="A203" s="4658"/>
      <c r="B203" s="4659"/>
      <c r="C203" s="4811"/>
      <c r="D203" s="4812"/>
      <c r="E203" s="4812"/>
      <c r="F203" s="4812"/>
      <c r="G203" s="4813"/>
      <c r="H203" s="2612"/>
      <c r="I203" s="2612"/>
      <c r="J203" s="2612"/>
      <c r="K203" s="1033" t="s">
        <v>1341</v>
      </c>
      <c r="L203" s="4778"/>
      <c r="M203" s="4778"/>
      <c r="N203" s="4778"/>
      <c r="O203" s="4778"/>
      <c r="P203" s="4778"/>
      <c r="Q203" s="4778"/>
      <c r="R203" s="4778"/>
      <c r="S203" s="4778"/>
      <c r="T203" s="4778"/>
      <c r="U203" s="4778"/>
      <c r="V203" s="4778"/>
      <c r="W203" s="4778"/>
      <c r="X203" s="4778"/>
      <c r="Y203" s="4778"/>
      <c r="Z203" s="4778"/>
      <c r="AA203" s="4778"/>
      <c r="AB203" s="4778"/>
      <c r="AC203" s="4778"/>
      <c r="AD203" s="4778"/>
      <c r="AE203" s="4778"/>
      <c r="AF203" s="4814"/>
      <c r="AG203" s="4704"/>
      <c r="AH203" s="4815"/>
      <c r="AI203" s="4816"/>
      <c r="AJ203" s="2609"/>
      <c r="AK203" s="2609"/>
      <c r="AL203" s="2609"/>
    </row>
    <row r="204" spans="1:38" s="2610" customFormat="1" ht="21" hidden="1" customHeight="1">
      <c r="A204" s="4658"/>
      <c r="B204" s="4659"/>
      <c r="C204" s="4806" t="str">
        <f ca="1">IF(様式5号シート="様式5実",IF(INDIRECT(様式5号シート&amp;"!$D$"&amp;機構処理!E42+66)="","",INDIRECT(様式5号シート&amp;"!$D$"&amp;機構処理!E42+66)),"")</f>
        <v/>
      </c>
      <c r="D204" s="4807"/>
      <c r="E204" s="4807"/>
      <c r="F204" s="4807"/>
      <c r="G204" s="4808"/>
      <c r="H204" s="2608"/>
      <c r="I204" s="2608"/>
      <c r="J204" s="2608"/>
      <c r="K204" s="1031" t="s">
        <v>942</v>
      </c>
      <c r="L204" s="4783"/>
      <c r="M204" s="4783"/>
      <c r="N204" s="4783"/>
      <c r="O204" s="4783"/>
      <c r="P204" s="4783"/>
      <c r="Q204" s="4783"/>
      <c r="R204" s="4783"/>
      <c r="S204" s="4783"/>
      <c r="T204" s="4783"/>
      <c r="U204" s="4783"/>
      <c r="V204" s="4783"/>
      <c r="W204" s="4783"/>
      <c r="X204" s="4783"/>
      <c r="Y204" s="4783"/>
      <c r="Z204" s="4783"/>
      <c r="AA204" s="4783"/>
      <c r="AB204" s="4783"/>
      <c r="AC204" s="4783"/>
      <c r="AD204" s="4783"/>
      <c r="AE204" s="4783"/>
      <c r="AF204" s="4801"/>
      <c r="AG204" s="4674"/>
      <c r="AH204" s="4675"/>
      <c r="AI204" s="4676"/>
      <c r="AJ204" s="2609">
        <v>15</v>
      </c>
      <c r="AK204" s="2609"/>
      <c r="AL204" s="2609"/>
    </row>
    <row r="205" spans="1:38" s="2610" customFormat="1" ht="21" hidden="1" customHeight="1">
      <c r="A205" s="4658"/>
      <c r="B205" s="4659"/>
      <c r="C205" s="4666"/>
      <c r="D205" s="4809"/>
      <c r="E205" s="4809"/>
      <c r="F205" s="4809"/>
      <c r="G205" s="4810"/>
      <c r="H205" s="2619"/>
      <c r="I205" s="2619"/>
      <c r="J205" s="2619"/>
      <c r="K205" s="1032" t="s">
        <v>537</v>
      </c>
      <c r="L205" s="4778"/>
      <c r="M205" s="4778"/>
      <c r="N205" s="4778"/>
      <c r="O205" s="4778"/>
      <c r="P205" s="4778"/>
      <c r="Q205" s="4778"/>
      <c r="R205" s="4778"/>
      <c r="S205" s="4778"/>
      <c r="T205" s="4778"/>
      <c r="U205" s="4778"/>
      <c r="V205" s="4778"/>
      <c r="W205" s="4778"/>
      <c r="X205" s="4778"/>
      <c r="Y205" s="4778"/>
      <c r="Z205" s="4778"/>
      <c r="AA205" s="4778"/>
      <c r="AB205" s="4778"/>
      <c r="AC205" s="4778"/>
      <c r="AD205" s="4778"/>
      <c r="AE205" s="4778"/>
      <c r="AF205" s="4814"/>
      <c r="AG205" s="4704"/>
      <c r="AH205" s="4815"/>
      <c r="AI205" s="4816"/>
      <c r="AJ205" s="2609"/>
      <c r="AK205" s="2609"/>
      <c r="AL205" s="2609"/>
    </row>
    <row r="206" spans="1:38" s="2610" customFormat="1" ht="21" hidden="1" customHeight="1">
      <c r="A206" s="4658"/>
      <c r="B206" s="4659"/>
      <c r="C206" s="4666"/>
      <c r="D206" s="4809"/>
      <c r="E206" s="4809"/>
      <c r="F206" s="4809"/>
      <c r="G206" s="4810"/>
      <c r="H206" s="2636"/>
      <c r="I206" s="2636"/>
      <c r="J206" s="2636"/>
      <c r="K206" s="1032" t="s">
        <v>1340</v>
      </c>
      <c r="L206" s="4778"/>
      <c r="M206" s="4778"/>
      <c r="N206" s="4778"/>
      <c r="O206" s="4778"/>
      <c r="P206" s="4778"/>
      <c r="Q206" s="4778"/>
      <c r="R206" s="4778"/>
      <c r="S206" s="4778"/>
      <c r="T206" s="4778"/>
      <c r="U206" s="4778"/>
      <c r="V206" s="4778"/>
      <c r="W206" s="4778"/>
      <c r="X206" s="4778"/>
      <c r="Y206" s="4778"/>
      <c r="Z206" s="4778"/>
      <c r="AA206" s="4778"/>
      <c r="AB206" s="4778"/>
      <c r="AC206" s="4778"/>
      <c r="AD206" s="4778"/>
      <c r="AE206" s="4778"/>
      <c r="AF206" s="4814"/>
      <c r="AG206" s="4704"/>
      <c r="AH206" s="4815"/>
      <c r="AI206" s="4816"/>
      <c r="AJ206" s="2609"/>
      <c r="AK206" s="2609"/>
      <c r="AL206" s="2609"/>
    </row>
    <row r="207" spans="1:38" s="2610" customFormat="1" ht="21" hidden="1" customHeight="1">
      <c r="A207" s="4658"/>
      <c r="B207" s="4659"/>
      <c r="C207" s="4811"/>
      <c r="D207" s="4812"/>
      <c r="E207" s="4812"/>
      <c r="F207" s="4812"/>
      <c r="G207" s="4813"/>
      <c r="H207" s="2612"/>
      <c r="I207" s="2612"/>
      <c r="J207" s="2612"/>
      <c r="K207" s="1033" t="s">
        <v>1341</v>
      </c>
      <c r="L207" s="4778"/>
      <c r="M207" s="4778"/>
      <c r="N207" s="4778"/>
      <c r="O207" s="4778"/>
      <c r="P207" s="4778"/>
      <c r="Q207" s="4778"/>
      <c r="R207" s="4778"/>
      <c r="S207" s="4778"/>
      <c r="T207" s="4778"/>
      <c r="U207" s="4778"/>
      <c r="V207" s="4778"/>
      <c r="W207" s="4778"/>
      <c r="X207" s="4778"/>
      <c r="Y207" s="4778"/>
      <c r="Z207" s="4778"/>
      <c r="AA207" s="4778"/>
      <c r="AB207" s="4778"/>
      <c r="AC207" s="4778"/>
      <c r="AD207" s="4778"/>
      <c r="AE207" s="4778"/>
      <c r="AF207" s="4814"/>
      <c r="AG207" s="4704"/>
      <c r="AH207" s="4815"/>
      <c r="AI207" s="4816"/>
      <c r="AJ207" s="2609"/>
      <c r="AK207" s="2609"/>
      <c r="AL207" s="2609"/>
    </row>
    <row r="208" spans="1:38" s="2610" customFormat="1" ht="21" hidden="1" customHeight="1">
      <c r="A208" s="4658"/>
      <c r="B208" s="4659"/>
      <c r="C208" s="4806" t="str">
        <f ca="1">IF(様式5号シート="様式5実",IF(INDIRECT(様式5号シート&amp;"!$D$"&amp;機構処理!E42+67)="","",INDIRECT(様式5号シート&amp;"!$D$"&amp;機構処理!E42+67)),"")</f>
        <v/>
      </c>
      <c r="D208" s="4807"/>
      <c r="E208" s="4807"/>
      <c r="F208" s="4807"/>
      <c r="G208" s="4808"/>
      <c r="H208" s="2608"/>
      <c r="I208" s="2608"/>
      <c r="J208" s="2608"/>
      <c r="K208" s="1031" t="s">
        <v>942</v>
      </c>
      <c r="L208" s="4783"/>
      <c r="M208" s="4783"/>
      <c r="N208" s="4783"/>
      <c r="O208" s="4783"/>
      <c r="P208" s="4783"/>
      <c r="Q208" s="4783"/>
      <c r="R208" s="4783"/>
      <c r="S208" s="4783"/>
      <c r="T208" s="4783"/>
      <c r="U208" s="4783"/>
      <c r="V208" s="4783"/>
      <c r="W208" s="4783"/>
      <c r="X208" s="4783"/>
      <c r="Y208" s="4783"/>
      <c r="Z208" s="4783"/>
      <c r="AA208" s="4783"/>
      <c r="AB208" s="4783"/>
      <c r="AC208" s="4783"/>
      <c r="AD208" s="4783"/>
      <c r="AE208" s="4783"/>
      <c r="AF208" s="4801"/>
      <c r="AG208" s="4674"/>
      <c r="AH208" s="4675"/>
      <c r="AI208" s="4676"/>
      <c r="AJ208" s="2609">
        <v>16</v>
      </c>
      <c r="AK208" s="2609"/>
      <c r="AL208" s="2609"/>
    </row>
    <row r="209" spans="1:38" s="2610" customFormat="1" ht="21" hidden="1" customHeight="1">
      <c r="A209" s="4658"/>
      <c r="B209" s="4659"/>
      <c r="C209" s="4666"/>
      <c r="D209" s="4809"/>
      <c r="E209" s="4809"/>
      <c r="F209" s="4809"/>
      <c r="G209" s="4810"/>
      <c r="H209" s="2636"/>
      <c r="I209" s="2636"/>
      <c r="J209" s="2636"/>
      <c r="K209" s="1032" t="s">
        <v>537</v>
      </c>
      <c r="L209" s="4778"/>
      <c r="M209" s="4778"/>
      <c r="N209" s="4778"/>
      <c r="O209" s="4778"/>
      <c r="P209" s="4778"/>
      <c r="Q209" s="4778"/>
      <c r="R209" s="4778"/>
      <c r="S209" s="4778"/>
      <c r="T209" s="4778"/>
      <c r="U209" s="4778"/>
      <c r="V209" s="4778"/>
      <c r="W209" s="4778"/>
      <c r="X209" s="4778"/>
      <c r="Y209" s="4778"/>
      <c r="Z209" s="4778"/>
      <c r="AA209" s="4778"/>
      <c r="AB209" s="4778"/>
      <c r="AC209" s="4778"/>
      <c r="AD209" s="4778"/>
      <c r="AE209" s="4778"/>
      <c r="AF209" s="4814"/>
      <c r="AG209" s="4704"/>
      <c r="AH209" s="4815"/>
      <c r="AI209" s="4816"/>
      <c r="AJ209" s="2609"/>
      <c r="AK209" s="2609"/>
      <c r="AL209" s="2609"/>
    </row>
    <row r="210" spans="1:38" s="2610" customFormat="1" ht="21" hidden="1" customHeight="1">
      <c r="A210" s="4658"/>
      <c r="B210" s="4659"/>
      <c r="C210" s="4666"/>
      <c r="D210" s="4809"/>
      <c r="E210" s="4809"/>
      <c r="F210" s="4809"/>
      <c r="G210" s="4810"/>
      <c r="H210" s="2617"/>
      <c r="I210" s="2617"/>
      <c r="J210" s="2617"/>
      <c r="K210" s="1032" t="s">
        <v>1340</v>
      </c>
      <c r="L210" s="4778"/>
      <c r="M210" s="4778"/>
      <c r="N210" s="4778"/>
      <c r="O210" s="4778"/>
      <c r="P210" s="4778"/>
      <c r="Q210" s="4778"/>
      <c r="R210" s="4778"/>
      <c r="S210" s="4778"/>
      <c r="T210" s="4778"/>
      <c r="U210" s="4778"/>
      <c r="V210" s="4778"/>
      <c r="W210" s="4778"/>
      <c r="X210" s="4778"/>
      <c r="Y210" s="4778"/>
      <c r="Z210" s="4778"/>
      <c r="AA210" s="4778"/>
      <c r="AB210" s="4778"/>
      <c r="AC210" s="4778"/>
      <c r="AD210" s="4778"/>
      <c r="AE210" s="4778"/>
      <c r="AF210" s="4814"/>
      <c r="AG210" s="4704"/>
      <c r="AH210" s="4815"/>
      <c r="AI210" s="4816"/>
      <c r="AJ210" s="2609"/>
      <c r="AK210" s="2609"/>
      <c r="AL210" s="2609"/>
    </row>
    <row r="211" spans="1:38" s="2610" customFormat="1" ht="21" hidden="1" customHeight="1">
      <c r="A211" s="4658"/>
      <c r="B211" s="4659"/>
      <c r="C211" s="4811"/>
      <c r="D211" s="4812"/>
      <c r="E211" s="4812"/>
      <c r="F211" s="4812"/>
      <c r="G211" s="4813"/>
      <c r="H211" s="2612"/>
      <c r="I211" s="2612"/>
      <c r="J211" s="2612"/>
      <c r="K211" s="1033" t="s">
        <v>1341</v>
      </c>
      <c r="L211" s="4778"/>
      <c r="M211" s="4778"/>
      <c r="N211" s="4778"/>
      <c r="O211" s="4778"/>
      <c r="P211" s="4778"/>
      <c r="Q211" s="4778"/>
      <c r="R211" s="4778"/>
      <c r="S211" s="4778"/>
      <c r="T211" s="4778"/>
      <c r="U211" s="4778"/>
      <c r="V211" s="4778"/>
      <c r="W211" s="4778"/>
      <c r="X211" s="4778"/>
      <c r="Y211" s="4778"/>
      <c r="Z211" s="4778"/>
      <c r="AA211" s="4778"/>
      <c r="AB211" s="4778"/>
      <c r="AC211" s="4778"/>
      <c r="AD211" s="4778"/>
      <c r="AE211" s="4778"/>
      <c r="AF211" s="4814"/>
      <c r="AG211" s="4704"/>
      <c r="AH211" s="4815"/>
      <c r="AI211" s="4816"/>
      <c r="AJ211" s="2609"/>
      <c r="AK211" s="2609"/>
      <c r="AL211" s="2609"/>
    </row>
    <row r="212" spans="1:38" s="2610" customFormat="1" ht="21" hidden="1" customHeight="1">
      <c r="A212" s="4658"/>
      <c r="B212" s="4659"/>
      <c r="C212" s="4806" t="str">
        <f ca="1">IF(様式5号シート="様式5実",IF(INDIRECT(様式5号シート&amp;"!$D$"&amp;機構処理!E42+68)="","",INDIRECT(様式5号シート&amp;"!$D$"&amp;機構処理!E42+68)),"")</f>
        <v/>
      </c>
      <c r="D212" s="4807"/>
      <c r="E212" s="4807"/>
      <c r="F212" s="4807"/>
      <c r="G212" s="4808"/>
      <c r="H212" s="2608"/>
      <c r="I212" s="2608"/>
      <c r="J212" s="2608"/>
      <c r="K212" s="1031" t="s">
        <v>942</v>
      </c>
      <c r="L212" s="4783"/>
      <c r="M212" s="4783"/>
      <c r="N212" s="4783"/>
      <c r="O212" s="4783"/>
      <c r="P212" s="4783"/>
      <c r="Q212" s="4783"/>
      <c r="R212" s="4783"/>
      <c r="S212" s="4783"/>
      <c r="T212" s="4783"/>
      <c r="U212" s="4783"/>
      <c r="V212" s="4783"/>
      <c r="W212" s="4783"/>
      <c r="X212" s="4783"/>
      <c r="Y212" s="4783"/>
      <c r="Z212" s="4783"/>
      <c r="AA212" s="4783"/>
      <c r="AB212" s="4783"/>
      <c r="AC212" s="4783"/>
      <c r="AD212" s="4783"/>
      <c r="AE212" s="4783"/>
      <c r="AF212" s="4801"/>
      <c r="AG212" s="4674"/>
      <c r="AH212" s="4675"/>
      <c r="AI212" s="4676"/>
      <c r="AJ212" s="2609">
        <v>17</v>
      </c>
      <c r="AK212" s="2609"/>
      <c r="AL212" s="2609"/>
    </row>
    <row r="213" spans="1:38" s="2610" customFormat="1" ht="21" hidden="1" customHeight="1">
      <c r="A213" s="4658"/>
      <c r="B213" s="4659"/>
      <c r="C213" s="4666"/>
      <c r="D213" s="4809"/>
      <c r="E213" s="4809"/>
      <c r="F213" s="4809"/>
      <c r="G213" s="4810"/>
      <c r="H213" s="2619"/>
      <c r="I213" s="2619"/>
      <c r="J213" s="2619"/>
      <c r="K213" s="1032" t="s">
        <v>537</v>
      </c>
      <c r="L213" s="4778"/>
      <c r="M213" s="4778"/>
      <c r="N213" s="4778"/>
      <c r="O213" s="4778"/>
      <c r="P213" s="4778"/>
      <c r="Q213" s="4778"/>
      <c r="R213" s="4778"/>
      <c r="S213" s="4778"/>
      <c r="T213" s="4778"/>
      <c r="U213" s="4778"/>
      <c r="V213" s="4778"/>
      <c r="W213" s="4778"/>
      <c r="X213" s="4778"/>
      <c r="Y213" s="4778"/>
      <c r="Z213" s="4778"/>
      <c r="AA213" s="4778"/>
      <c r="AB213" s="4778"/>
      <c r="AC213" s="4778"/>
      <c r="AD213" s="4778"/>
      <c r="AE213" s="4778"/>
      <c r="AF213" s="4814"/>
      <c r="AG213" s="4704"/>
      <c r="AH213" s="4815"/>
      <c r="AI213" s="4816"/>
      <c r="AJ213" s="2609"/>
      <c r="AK213" s="2609"/>
      <c r="AL213" s="2609"/>
    </row>
    <row r="214" spans="1:38" s="2610" customFormat="1" ht="21" hidden="1" customHeight="1">
      <c r="A214" s="4658"/>
      <c r="B214" s="4659"/>
      <c r="C214" s="4666"/>
      <c r="D214" s="4809"/>
      <c r="E214" s="4809"/>
      <c r="F214" s="4809"/>
      <c r="G214" s="4810"/>
      <c r="H214" s="2636"/>
      <c r="I214" s="2636"/>
      <c r="J214" s="2636"/>
      <c r="K214" s="1032" t="s">
        <v>1340</v>
      </c>
      <c r="L214" s="4778"/>
      <c r="M214" s="4778"/>
      <c r="N214" s="4778"/>
      <c r="O214" s="4778"/>
      <c r="P214" s="4778"/>
      <c r="Q214" s="4778"/>
      <c r="R214" s="4778"/>
      <c r="S214" s="4778"/>
      <c r="T214" s="4778"/>
      <c r="U214" s="4778"/>
      <c r="V214" s="4778"/>
      <c r="W214" s="4778"/>
      <c r="X214" s="4778"/>
      <c r="Y214" s="4778"/>
      <c r="Z214" s="4778"/>
      <c r="AA214" s="4778"/>
      <c r="AB214" s="4778"/>
      <c r="AC214" s="4778"/>
      <c r="AD214" s="4778"/>
      <c r="AE214" s="4778"/>
      <c r="AF214" s="4814"/>
      <c r="AG214" s="4704"/>
      <c r="AH214" s="4815"/>
      <c r="AI214" s="4816"/>
      <c r="AJ214" s="2609"/>
      <c r="AK214" s="2609"/>
      <c r="AL214" s="2609"/>
    </row>
    <row r="215" spans="1:38" s="2610" customFormat="1" ht="21" hidden="1" customHeight="1">
      <c r="A215" s="4658"/>
      <c r="B215" s="4659"/>
      <c r="C215" s="4811"/>
      <c r="D215" s="4812"/>
      <c r="E215" s="4812"/>
      <c r="F215" s="4812"/>
      <c r="G215" s="4813"/>
      <c r="H215" s="2612"/>
      <c r="I215" s="2612"/>
      <c r="J215" s="2612"/>
      <c r="K215" s="1033" t="s">
        <v>1341</v>
      </c>
      <c r="L215" s="4778"/>
      <c r="M215" s="4778"/>
      <c r="N215" s="4778"/>
      <c r="O215" s="4778"/>
      <c r="P215" s="4778"/>
      <c r="Q215" s="4778"/>
      <c r="R215" s="4778"/>
      <c r="S215" s="4778"/>
      <c r="T215" s="4778"/>
      <c r="U215" s="4778"/>
      <c r="V215" s="4778"/>
      <c r="W215" s="4778"/>
      <c r="X215" s="4778"/>
      <c r="Y215" s="4778"/>
      <c r="Z215" s="4778"/>
      <c r="AA215" s="4778"/>
      <c r="AB215" s="4778"/>
      <c r="AC215" s="4778"/>
      <c r="AD215" s="4778"/>
      <c r="AE215" s="4778"/>
      <c r="AF215" s="4814"/>
      <c r="AG215" s="4704"/>
      <c r="AH215" s="4815"/>
      <c r="AI215" s="4816"/>
      <c r="AJ215" s="2609"/>
      <c r="AK215" s="2609"/>
      <c r="AL215" s="2609"/>
    </row>
    <row r="216" spans="1:38" s="2610" customFormat="1" ht="21" hidden="1" customHeight="1">
      <c r="A216" s="4658"/>
      <c r="B216" s="4659"/>
      <c r="C216" s="4806" t="str">
        <f ca="1">IF(様式5号シート="様式5実",IF(INDIRECT(様式5号シート&amp;"!$D$"&amp;機構処理!E42+69)="","",INDIRECT(様式5号シート&amp;"!$D$"&amp;機構処理!E42+69)),"")</f>
        <v/>
      </c>
      <c r="D216" s="4807"/>
      <c r="E216" s="4807"/>
      <c r="F216" s="4807"/>
      <c r="G216" s="4808"/>
      <c r="H216" s="2608"/>
      <c r="I216" s="2608"/>
      <c r="J216" s="2608"/>
      <c r="K216" s="1031" t="s">
        <v>942</v>
      </c>
      <c r="L216" s="4783"/>
      <c r="M216" s="4783"/>
      <c r="N216" s="4783"/>
      <c r="O216" s="4783"/>
      <c r="P216" s="4783"/>
      <c r="Q216" s="4783"/>
      <c r="R216" s="4783"/>
      <c r="S216" s="4783"/>
      <c r="T216" s="4783"/>
      <c r="U216" s="4783"/>
      <c r="V216" s="4783"/>
      <c r="W216" s="4783"/>
      <c r="X216" s="4783"/>
      <c r="Y216" s="4783"/>
      <c r="Z216" s="4783"/>
      <c r="AA216" s="4783"/>
      <c r="AB216" s="4783"/>
      <c r="AC216" s="4783"/>
      <c r="AD216" s="4783"/>
      <c r="AE216" s="4783"/>
      <c r="AF216" s="4801"/>
      <c r="AG216" s="4674"/>
      <c r="AH216" s="4675"/>
      <c r="AI216" s="4676"/>
      <c r="AJ216" s="2609">
        <v>18</v>
      </c>
      <c r="AK216" s="2609"/>
      <c r="AL216" s="2609"/>
    </row>
    <row r="217" spans="1:38" s="2610" customFormat="1" ht="21" hidden="1" customHeight="1">
      <c r="A217" s="4658"/>
      <c r="B217" s="4659"/>
      <c r="C217" s="4666"/>
      <c r="D217" s="4809"/>
      <c r="E217" s="4809"/>
      <c r="F217" s="4809"/>
      <c r="G217" s="4810"/>
      <c r="H217" s="2636"/>
      <c r="I217" s="2636"/>
      <c r="J217" s="2636"/>
      <c r="K217" s="1032" t="s">
        <v>537</v>
      </c>
      <c r="L217" s="4778"/>
      <c r="M217" s="4778"/>
      <c r="N217" s="4778"/>
      <c r="O217" s="4778"/>
      <c r="P217" s="4778"/>
      <c r="Q217" s="4778"/>
      <c r="R217" s="4778"/>
      <c r="S217" s="4778"/>
      <c r="T217" s="4778"/>
      <c r="U217" s="4778"/>
      <c r="V217" s="4778"/>
      <c r="W217" s="4778"/>
      <c r="X217" s="4778"/>
      <c r="Y217" s="4778"/>
      <c r="Z217" s="4778"/>
      <c r="AA217" s="4778"/>
      <c r="AB217" s="4778"/>
      <c r="AC217" s="4778"/>
      <c r="AD217" s="4778"/>
      <c r="AE217" s="4778"/>
      <c r="AF217" s="4814"/>
      <c r="AG217" s="4704"/>
      <c r="AH217" s="4815"/>
      <c r="AI217" s="4816"/>
      <c r="AJ217" s="2609"/>
      <c r="AK217" s="2609"/>
      <c r="AL217" s="2609"/>
    </row>
    <row r="218" spans="1:38" s="2610" customFormat="1" ht="21" hidden="1" customHeight="1">
      <c r="A218" s="4658"/>
      <c r="B218" s="4659"/>
      <c r="C218" s="4666"/>
      <c r="D218" s="4809"/>
      <c r="E218" s="4809"/>
      <c r="F218" s="4809"/>
      <c r="G218" s="4810"/>
      <c r="H218" s="2617"/>
      <c r="I218" s="2617"/>
      <c r="J218" s="2617"/>
      <c r="K218" s="1032" t="s">
        <v>1340</v>
      </c>
      <c r="L218" s="4778"/>
      <c r="M218" s="4778"/>
      <c r="N218" s="4778"/>
      <c r="O218" s="4778"/>
      <c r="P218" s="4778"/>
      <c r="Q218" s="4778"/>
      <c r="R218" s="4778"/>
      <c r="S218" s="4778"/>
      <c r="T218" s="4778"/>
      <c r="U218" s="4778"/>
      <c r="V218" s="4778"/>
      <c r="W218" s="4778"/>
      <c r="X218" s="4778"/>
      <c r="Y218" s="4778"/>
      <c r="Z218" s="4778"/>
      <c r="AA218" s="4778"/>
      <c r="AB218" s="4778"/>
      <c r="AC218" s="4778"/>
      <c r="AD218" s="4778"/>
      <c r="AE218" s="4778"/>
      <c r="AF218" s="4814"/>
      <c r="AG218" s="4704"/>
      <c r="AH218" s="4815"/>
      <c r="AI218" s="4816"/>
      <c r="AJ218" s="2609"/>
      <c r="AK218" s="2609"/>
      <c r="AL218" s="2609"/>
    </row>
    <row r="219" spans="1:38" s="2610" customFormat="1" ht="21" hidden="1" customHeight="1">
      <c r="A219" s="4658"/>
      <c r="B219" s="4659"/>
      <c r="C219" s="4811"/>
      <c r="D219" s="4812"/>
      <c r="E219" s="4812"/>
      <c r="F219" s="4812"/>
      <c r="G219" s="4813"/>
      <c r="H219" s="2612"/>
      <c r="I219" s="2612"/>
      <c r="J219" s="2612"/>
      <c r="K219" s="1033" t="s">
        <v>1341</v>
      </c>
      <c r="L219" s="4778"/>
      <c r="M219" s="4778"/>
      <c r="N219" s="4778"/>
      <c r="O219" s="4778"/>
      <c r="P219" s="4778"/>
      <c r="Q219" s="4778"/>
      <c r="R219" s="4778"/>
      <c r="S219" s="4778"/>
      <c r="T219" s="4778"/>
      <c r="U219" s="4778"/>
      <c r="V219" s="4778"/>
      <c r="W219" s="4778"/>
      <c r="X219" s="4778"/>
      <c r="Y219" s="4778"/>
      <c r="Z219" s="4778"/>
      <c r="AA219" s="4778"/>
      <c r="AB219" s="4778"/>
      <c r="AC219" s="4778"/>
      <c r="AD219" s="4778"/>
      <c r="AE219" s="4778"/>
      <c r="AF219" s="4814"/>
      <c r="AG219" s="4704"/>
      <c r="AH219" s="4815"/>
      <c r="AI219" s="4816"/>
      <c r="AJ219" s="2609"/>
      <c r="AK219" s="2609"/>
      <c r="AL219" s="2609"/>
    </row>
    <row r="220" spans="1:38" s="2610" customFormat="1" ht="21" hidden="1" customHeight="1">
      <c r="A220" s="4658"/>
      <c r="B220" s="4659"/>
      <c r="C220" s="4806" t="str">
        <f ca="1">IF(様式5号シート="様式5実",IF(INDIRECT(様式5号シート&amp;"!$D$"&amp;機構処理!E42+70)="","",INDIRECT(様式5号シート&amp;"!$D$"&amp;機構処理!E42+70)),"")</f>
        <v/>
      </c>
      <c r="D220" s="4807"/>
      <c r="E220" s="4807"/>
      <c r="F220" s="4807"/>
      <c r="G220" s="4808"/>
      <c r="H220" s="2608"/>
      <c r="I220" s="2608"/>
      <c r="J220" s="2608"/>
      <c r="K220" s="1031" t="s">
        <v>942</v>
      </c>
      <c r="L220" s="4783"/>
      <c r="M220" s="4783"/>
      <c r="N220" s="4783"/>
      <c r="O220" s="4783"/>
      <c r="P220" s="4783"/>
      <c r="Q220" s="4783"/>
      <c r="R220" s="4783"/>
      <c r="S220" s="4783"/>
      <c r="T220" s="4783"/>
      <c r="U220" s="4783"/>
      <c r="V220" s="4783"/>
      <c r="W220" s="4783"/>
      <c r="X220" s="4783"/>
      <c r="Y220" s="4783"/>
      <c r="Z220" s="4783"/>
      <c r="AA220" s="4783"/>
      <c r="AB220" s="4783"/>
      <c r="AC220" s="4783"/>
      <c r="AD220" s="4783"/>
      <c r="AE220" s="4783"/>
      <c r="AF220" s="4801"/>
      <c r="AG220" s="4674"/>
      <c r="AH220" s="4675"/>
      <c r="AI220" s="4676"/>
      <c r="AJ220" s="2609">
        <v>19</v>
      </c>
      <c r="AK220" s="2609"/>
      <c r="AL220" s="2609"/>
    </row>
    <row r="221" spans="1:38" s="2610" customFormat="1" ht="21" hidden="1" customHeight="1">
      <c r="A221" s="4658"/>
      <c r="B221" s="4659"/>
      <c r="C221" s="4666"/>
      <c r="D221" s="4809"/>
      <c r="E221" s="4809"/>
      <c r="F221" s="4809"/>
      <c r="G221" s="4810"/>
      <c r="H221" s="2619"/>
      <c r="I221" s="2619"/>
      <c r="J221" s="2619"/>
      <c r="K221" s="1032" t="s">
        <v>537</v>
      </c>
      <c r="L221" s="4778"/>
      <c r="M221" s="4778"/>
      <c r="N221" s="4778"/>
      <c r="O221" s="4778"/>
      <c r="P221" s="4778"/>
      <c r="Q221" s="4778"/>
      <c r="R221" s="4778"/>
      <c r="S221" s="4778"/>
      <c r="T221" s="4778"/>
      <c r="U221" s="4778"/>
      <c r="V221" s="4778"/>
      <c r="W221" s="4778"/>
      <c r="X221" s="4778"/>
      <c r="Y221" s="4778"/>
      <c r="Z221" s="4778"/>
      <c r="AA221" s="4778"/>
      <c r="AB221" s="4778"/>
      <c r="AC221" s="4778"/>
      <c r="AD221" s="4778"/>
      <c r="AE221" s="4778"/>
      <c r="AF221" s="4814"/>
      <c r="AG221" s="4704"/>
      <c r="AH221" s="4815"/>
      <c r="AI221" s="4816"/>
      <c r="AJ221" s="2609"/>
      <c r="AK221" s="2609"/>
      <c r="AL221" s="2609"/>
    </row>
    <row r="222" spans="1:38" s="2610" customFormat="1" ht="21" hidden="1" customHeight="1">
      <c r="A222" s="4658"/>
      <c r="B222" s="4659"/>
      <c r="C222" s="4666"/>
      <c r="D222" s="4809"/>
      <c r="E222" s="4809"/>
      <c r="F222" s="4809"/>
      <c r="G222" s="4810"/>
      <c r="H222" s="2636"/>
      <c r="I222" s="2636"/>
      <c r="J222" s="2636"/>
      <c r="K222" s="1032" t="s">
        <v>1340</v>
      </c>
      <c r="L222" s="4778"/>
      <c r="M222" s="4778"/>
      <c r="N222" s="4778"/>
      <c r="O222" s="4778"/>
      <c r="P222" s="4778"/>
      <c r="Q222" s="4778"/>
      <c r="R222" s="4778"/>
      <c r="S222" s="4778"/>
      <c r="T222" s="4778"/>
      <c r="U222" s="4778"/>
      <c r="V222" s="4778"/>
      <c r="W222" s="4778"/>
      <c r="X222" s="4778"/>
      <c r="Y222" s="4778"/>
      <c r="Z222" s="4778"/>
      <c r="AA222" s="4778"/>
      <c r="AB222" s="4778"/>
      <c r="AC222" s="4778"/>
      <c r="AD222" s="4778"/>
      <c r="AE222" s="4778"/>
      <c r="AF222" s="4814"/>
      <c r="AG222" s="4704"/>
      <c r="AH222" s="4815"/>
      <c r="AI222" s="4816"/>
      <c r="AJ222" s="2609"/>
      <c r="AK222" s="2609"/>
      <c r="AL222" s="2609"/>
    </row>
    <row r="223" spans="1:38" s="2610" customFormat="1" ht="21" hidden="1" customHeight="1">
      <c r="A223" s="4658"/>
      <c r="B223" s="4659"/>
      <c r="C223" s="4811"/>
      <c r="D223" s="4812"/>
      <c r="E223" s="4812"/>
      <c r="F223" s="4812"/>
      <c r="G223" s="4813"/>
      <c r="H223" s="2612"/>
      <c r="I223" s="2612"/>
      <c r="J223" s="2612"/>
      <c r="K223" s="1033" t="s">
        <v>1341</v>
      </c>
      <c r="L223" s="4778"/>
      <c r="M223" s="4778"/>
      <c r="N223" s="4778"/>
      <c r="O223" s="4778"/>
      <c r="P223" s="4778"/>
      <c r="Q223" s="4778"/>
      <c r="R223" s="4778"/>
      <c r="S223" s="4778"/>
      <c r="T223" s="4778"/>
      <c r="U223" s="4778"/>
      <c r="V223" s="4778"/>
      <c r="W223" s="4778"/>
      <c r="X223" s="4778"/>
      <c r="Y223" s="4778"/>
      <c r="Z223" s="4778"/>
      <c r="AA223" s="4778"/>
      <c r="AB223" s="4778"/>
      <c r="AC223" s="4778"/>
      <c r="AD223" s="4778"/>
      <c r="AE223" s="4778"/>
      <c r="AF223" s="4814"/>
      <c r="AG223" s="4704"/>
      <c r="AH223" s="4815"/>
      <c r="AI223" s="4816"/>
      <c r="AJ223" s="2609"/>
      <c r="AK223" s="2609"/>
      <c r="AL223" s="2609"/>
    </row>
    <row r="224" spans="1:38" s="2610" customFormat="1" ht="21" hidden="1" customHeight="1">
      <c r="A224" s="4658"/>
      <c r="B224" s="4659"/>
      <c r="C224" s="4806" t="str">
        <f ca="1">IF(様式5号シート="様式5実",IF(INDIRECT(様式5号シート&amp;"!$D$"&amp;機構処理!E42+71)="","",INDIRECT(様式5号シート&amp;"!$D$"&amp;機構処理!E42+71)),"")</f>
        <v/>
      </c>
      <c r="D224" s="4807"/>
      <c r="E224" s="4807"/>
      <c r="F224" s="4807"/>
      <c r="G224" s="4808"/>
      <c r="H224" s="2608"/>
      <c r="I224" s="2608"/>
      <c r="J224" s="2608"/>
      <c r="K224" s="1031" t="s">
        <v>942</v>
      </c>
      <c r="L224" s="4783"/>
      <c r="M224" s="4783"/>
      <c r="N224" s="4783"/>
      <c r="O224" s="4783"/>
      <c r="P224" s="4783"/>
      <c r="Q224" s="4783"/>
      <c r="R224" s="4783"/>
      <c r="S224" s="4783"/>
      <c r="T224" s="4783"/>
      <c r="U224" s="4783"/>
      <c r="V224" s="4783"/>
      <c r="W224" s="4783"/>
      <c r="X224" s="4783"/>
      <c r="Y224" s="4783"/>
      <c r="Z224" s="4783"/>
      <c r="AA224" s="4783"/>
      <c r="AB224" s="4783"/>
      <c r="AC224" s="4783"/>
      <c r="AD224" s="4783"/>
      <c r="AE224" s="4783"/>
      <c r="AF224" s="4801"/>
      <c r="AG224" s="4674"/>
      <c r="AH224" s="4675"/>
      <c r="AI224" s="4676"/>
      <c r="AJ224" s="2609">
        <v>20</v>
      </c>
      <c r="AK224" s="2609"/>
      <c r="AL224" s="2609"/>
    </row>
    <row r="225" spans="1:38" s="2610" customFormat="1" ht="21" hidden="1" customHeight="1">
      <c r="A225" s="4658"/>
      <c r="B225" s="4659"/>
      <c r="C225" s="4666"/>
      <c r="D225" s="4809"/>
      <c r="E225" s="4809"/>
      <c r="F225" s="4809"/>
      <c r="G225" s="4810"/>
      <c r="H225" s="2636"/>
      <c r="I225" s="2636"/>
      <c r="J225" s="2636"/>
      <c r="K225" s="1032" t="s">
        <v>537</v>
      </c>
      <c r="L225" s="4778"/>
      <c r="M225" s="4778"/>
      <c r="N225" s="4778"/>
      <c r="O225" s="4778"/>
      <c r="P225" s="4778"/>
      <c r="Q225" s="4778"/>
      <c r="R225" s="4778"/>
      <c r="S225" s="4778"/>
      <c r="T225" s="4778"/>
      <c r="U225" s="4778"/>
      <c r="V225" s="4778"/>
      <c r="W225" s="4778"/>
      <c r="X225" s="4778"/>
      <c r="Y225" s="4778"/>
      <c r="Z225" s="4778"/>
      <c r="AA225" s="4778"/>
      <c r="AB225" s="4778"/>
      <c r="AC225" s="4778"/>
      <c r="AD225" s="4778"/>
      <c r="AE225" s="4778"/>
      <c r="AF225" s="4814"/>
      <c r="AG225" s="4704"/>
      <c r="AH225" s="4815"/>
      <c r="AI225" s="4816"/>
      <c r="AJ225" s="2609"/>
      <c r="AK225" s="2609"/>
      <c r="AL225" s="2609"/>
    </row>
    <row r="226" spans="1:38" s="2610" customFormat="1" ht="21" hidden="1" customHeight="1">
      <c r="A226" s="4658"/>
      <c r="B226" s="4659"/>
      <c r="C226" s="4666"/>
      <c r="D226" s="4809"/>
      <c r="E226" s="4809"/>
      <c r="F226" s="4809"/>
      <c r="G226" s="4810"/>
      <c r="H226" s="2617"/>
      <c r="I226" s="2617"/>
      <c r="J226" s="2617"/>
      <c r="K226" s="1032" t="s">
        <v>1340</v>
      </c>
      <c r="L226" s="4778"/>
      <c r="M226" s="4778"/>
      <c r="N226" s="4778"/>
      <c r="O226" s="4778"/>
      <c r="P226" s="4778"/>
      <c r="Q226" s="4778"/>
      <c r="R226" s="4778"/>
      <c r="S226" s="4778"/>
      <c r="T226" s="4778"/>
      <c r="U226" s="4778"/>
      <c r="V226" s="4778"/>
      <c r="W226" s="4778"/>
      <c r="X226" s="4778"/>
      <c r="Y226" s="4778"/>
      <c r="Z226" s="4778"/>
      <c r="AA226" s="4778"/>
      <c r="AB226" s="4778"/>
      <c r="AC226" s="4778"/>
      <c r="AD226" s="4778"/>
      <c r="AE226" s="4778"/>
      <c r="AF226" s="4814"/>
      <c r="AG226" s="4704"/>
      <c r="AH226" s="4815"/>
      <c r="AI226" s="4816"/>
      <c r="AJ226" s="2609"/>
      <c r="AK226" s="2609"/>
      <c r="AL226" s="2609"/>
    </row>
    <row r="227" spans="1:38" s="2610" customFormat="1" ht="21" hidden="1" customHeight="1">
      <c r="A227" s="4658"/>
      <c r="B227" s="4659"/>
      <c r="C227" s="4811"/>
      <c r="D227" s="4812"/>
      <c r="E227" s="4812"/>
      <c r="F227" s="4812"/>
      <c r="G227" s="4813"/>
      <c r="H227" s="2612"/>
      <c r="I227" s="2612"/>
      <c r="J227" s="2612"/>
      <c r="K227" s="1033" t="s">
        <v>1341</v>
      </c>
      <c r="L227" s="4778"/>
      <c r="M227" s="4778"/>
      <c r="N227" s="4778"/>
      <c r="O227" s="4778"/>
      <c r="P227" s="4778"/>
      <c r="Q227" s="4778"/>
      <c r="R227" s="4778"/>
      <c r="S227" s="4778"/>
      <c r="T227" s="4778"/>
      <c r="U227" s="4778"/>
      <c r="V227" s="4778"/>
      <c r="W227" s="4778"/>
      <c r="X227" s="4778"/>
      <c r="Y227" s="4778"/>
      <c r="Z227" s="4778"/>
      <c r="AA227" s="4778"/>
      <c r="AB227" s="4778"/>
      <c r="AC227" s="4778"/>
      <c r="AD227" s="4778"/>
      <c r="AE227" s="4778"/>
      <c r="AF227" s="4814"/>
      <c r="AG227" s="4704"/>
      <c r="AH227" s="4815"/>
      <c r="AI227" s="4816"/>
      <c r="AJ227" s="2609"/>
      <c r="AK227" s="2609"/>
      <c r="AL227" s="2609"/>
    </row>
    <row r="228" spans="1:38" s="2610" customFormat="1" ht="21" hidden="1" customHeight="1">
      <c r="A228" s="4658"/>
      <c r="B228" s="4659"/>
      <c r="C228" s="4806" t="str">
        <f ca="1">IF(様式5号シート="様式5実",IF(INDIRECT(様式5号シート&amp;"!$D$"&amp;機構処理!E42+72)="","",INDIRECT(様式5号シート&amp;"!$D$"&amp;機構処理!E42+72)),"")</f>
        <v/>
      </c>
      <c r="D228" s="4807"/>
      <c r="E228" s="4807"/>
      <c r="F228" s="4807"/>
      <c r="G228" s="4808"/>
      <c r="H228" s="2608"/>
      <c r="I228" s="2608"/>
      <c r="J228" s="2608"/>
      <c r="K228" s="1031" t="s">
        <v>942</v>
      </c>
      <c r="L228" s="4783"/>
      <c r="M228" s="4783"/>
      <c r="N228" s="4783"/>
      <c r="O228" s="4783"/>
      <c r="P228" s="4783"/>
      <c r="Q228" s="4783"/>
      <c r="R228" s="4783"/>
      <c r="S228" s="4783"/>
      <c r="T228" s="4783"/>
      <c r="U228" s="4783"/>
      <c r="V228" s="4783"/>
      <c r="W228" s="4783"/>
      <c r="X228" s="4783"/>
      <c r="Y228" s="4783"/>
      <c r="Z228" s="4783"/>
      <c r="AA228" s="4783"/>
      <c r="AB228" s="4783"/>
      <c r="AC228" s="4783"/>
      <c r="AD228" s="4783"/>
      <c r="AE228" s="4783"/>
      <c r="AF228" s="4801"/>
      <c r="AG228" s="4674"/>
      <c r="AH228" s="4675"/>
      <c r="AI228" s="4676"/>
      <c r="AJ228" s="2609">
        <v>21</v>
      </c>
      <c r="AK228" s="2609"/>
      <c r="AL228" s="2609"/>
    </row>
    <row r="229" spans="1:38" s="2610" customFormat="1" ht="21" hidden="1" customHeight="1">
      <c r="A229" s="4658"/>
      <c r="B229" s="4659"/>
      <c r="C229" s="4666"/>
      <c r="D229" s="4809"/>
      <c r="E229" s="4809"/>
      <c r="F229" s="4809"/>
      <c r="G229" s="4810"/>
      <c r="H229" s="2619"/>
      <c r="I229" s="2619"/>
      <c r="J229" s="2619"/>
      <c r="K229" s="1032" t="s">
        <v>537</v>
      </c>
      <c r="L229" s="4778"/>
      <c r="M229" s="4778"/>
      <c r="N229" s="4778"/>
      <c r="O229" s="4778"/>
      <c r="P229" s="4778"/>
      <c r="Q229" s="4778"/>
      <c r="R229" s="4778"/>
      <c r="S229" s="4778"/>
      <c r="T229" s="4778"/>
      <c r="U229" s="4778"/>
      <c r="V229" s="4778"/>
      <c r="W229" s="4778"/>
      <c r="X229" s="4778"/>
      <c r="Y229" s="4778"/>
      <c r="Z229" s="4778"/>
      <c r="AA229" s="4778"/>
      <c r="AB229" s="4778"/>
      <c r="AC229" s="4778"/>
      <c r="AD229" s="4778"/>
      <c r="AE229" s="4778"/>
      <c r="AF229" s="4814"/>
      <c r="AG229" s="4704"/>
      <c r="AH229" s="4815"/>
      <c r="AI229" s="4816"/>
      <c r="AJ229" s="2609"/>
      <c r="AK229" s="2609"/>
      <c r="AL229" s="2609"/>
    </row>
    <row r="230" spans="1:38" s="2610" customFormat="1" ht="21" hidden="1" customHeight="1">
      <c r="A230" s="4658"/>
      <c r="B230" s="4659"/>
      <c r="C230" s="4666"/>
      <c r="D230" s="4809"/>
      <c r="E230" s="4809"/>
      <c r="F230" s="4809"/>
      <c r="G230" s="4810"/>
      <c r="H230" s="2636"/>
      <c r="I230" s="2636"/>
      <c r="J230" s="2636"/>
      <c r="K230" s="1032" t="s">
        <v>1340</v>
      </c>
      <c r="L230" s="4778"/>
      <c r="M230" s="4778"/>
      <c r="N230" s="4778"/>
      <c r="O230" s="4778"/>
      <c r="P230" s="4778"/>
      <c r="Q230" s="4778"/>
      <c r="R230" s="4778"/>
      <c r="S230" s="4778"/>
      <c r="T230" s="4778"/>
      <c r="U230" s="4778"/>
      <c r="V230" s="4778"/>
      <c r="W230" s="4778"/>
      <c r="X230" s="4778"/>
      <c r="Y230" s="4778"/>
      <c r="Z230" s="4778"/>
      <c r="AA230" s="4778"/>
      <c r="AB230" s="4778"/>
      <c r="AC230" s="4778"/>
      <c r="AD230" s="4778"/>
      <c r="AE230" s="4778"/>
      <c r="AF230" s="4814"/>
      <c r="AG230" s="4704"/>
      <c r="AH230" s="4815"/>
      <c r="AI230" s="4816"/>
      <c r="AJ230" s="2609"/>
      <c r="AK230" s="2609"/>
      <c r="AL230" s="2609"/>
    </row>
    <row r="231" spans="1:38" s="2610" customFormat="1" ht="21" hidden="1" customHeight="1">
      <c r="A231" s="4658"/>
      <c r="B231" s="4659"/>
      <c r="C231" s="4811"/>
      <c r="D231" s="4812"/>
      <c r="E231" s="4812"/>
      <c r="F231" s="4812"/>
      <c r="G231" s="4813"/>
      <c r="H231" s="2612"/>
      <c r="I231" s="2612"/>
      <c r="J231" s="2612"/>
      <c r="K231" s="1033" t="s">
        <v>1341</v>
      </c>
      <c r="L231" s="4778"/>
      <c r="M231" s="4778"/>
      <c r="N231" s="4778"/>
      <c r="O231" s="4778"/>
      <c r="P231" s="4778"/>
      <c r="Q231" s="4778"/>
      <c r="R231" s="4778"/>
      <c r="S231" s="4778"/>
      <c r="T231" s="4778"/>
      <c r="U231" s="4778"/>
      <c r="V231" s="4778"/>
      <c r="W231" s="4778"/>
      <c r="X231" s="4778"/>
      <c r="Y231" s="4778"/>
      <c r="Z231" s="4778"/>
      <c r="AA231" s="4778"/>
      <c r="AB231" s="4778"/>
      <c r="AC231" s="4778"/>
      <c r="AD231" s="4778"/>
      <c r="AE231" s="4778"/>
      <c r="AF231" s="4814"/>
      <c r="AG231" s="4704"/>
      <c r="AH231" s="4815"/>
      <c r="AI231" s="4816"/>
      <c r="AJ231" s="2609"/>
      <c r="AK231" s="2609"/>
      <c r="AL231" s="2609"/>
    </row>
    <row r="232" spans="1:38" s="2610" customFormat="1" ht="21" hidden="1" customHeight="1">
      <c r="A232" s="4658"/>
      <c r="B232" s="4659"/>
      <c r="C232" s="4806" t="str">
        <f ca="1">IF(様式5号シート="様式5実",IF(INDIRECT(様式5号シート&amp;"!$D$"&amp;機構処理!E42+73)="","",INDIRECT(様式5号シート&amp;"!$D$"&amp;機構処理!E42+73)),"")</f>
        <v/>
      </c>
      <c r="D232" s="4807"/>
      <c r="E232" s="4807"/>
      <c r="F232" s="4807"/>
      <c r="G232" s="4808"/>
      <c r="H232" s="2608"/>
      <c r="I232" s="2608"/>
      <c r="J232" s="2608"/>
      <c r="K232" s="1031" t="s">
        <v>942</v>
      </c>
      <c r="L232" s="4783"/>
      <c r="M232" s="4783"/>
      <c r="N232" s="4783"/>
      <c r="O232" s="4783"/>
      <c r="P232" s="4783"/>
      <c r="Q232" s="4783"/>
      <c r="R232" s="4783"/>
      <c r="S232" s="4783"/>
      <c r="T232" s="4783"/>
      <c r="U232" s="4783"/>
      <c r="V232" s="4783"/>
      <c r="W232" s="4783"/>
      <c r="X232" s="4783"/>
      <c r="Y232" s="4783"/>
      <c r="Z232" s="4783"/>
      <c r="AA232" s="4783"/>
      <c r="AB232" s="4783"/>
      <c r="AC232" s="4783"/>
      <c r="AD232" s="4783"/>
      <c r="AE232" s="4783"/>
      <c r="AF232" s="4801"/>
      <c r="AG232" s="4674"/>
      <c r="AH232" s="4675"/>
      <c r="AI232" s="4676"/>
      <c r="AJ232" s="2609">
        <v>22</v>
      </c>
      <c r="AK232" s="2609"/>
      <c r="AL232" s="2609"/>
    </row>
    <row r="233" spans="1:38" s="2610" customFormat="1" ht="21" hidden="1" customHeight="1">
      <c r="A233" s="4658"/>
      <c r="B233" s="4659"/>
      <c r="C233" s="4666"/>
      <c r="D233" s="4809"/>
      <c r="E233" s="4809"/>
      <c r="F233" s="4809"/>
      <c r="G233" s="4810"/>
      <c r="H233" s="2636"/>
      <c r="I233" s="2636"/>
      <c r="J233" s="2636"/>
      <c r="K233" s="1032" t="s">
        <v>537</v>
      </c>
      <c r="L233" s="4778"/>
      <c r="M233" s="4778"/>
      <c r="N233" s="4778"/>
      <c r="O233" s="4778"/>
      <c r="P233" s="4778"/>
      <c r="Q233" s="4778"/>
      <c r="R233" s="4778"/>
      <c r="S233" s="4778"/>
      <c r="T233" s="4778"/>
      <c r="U233" s="4778"/>
      <c r="V233" s="4778"/>
      <c r="W233" s="4778"/>
      <c r="X233" s="4778"/>
      <c r="Y233" s="4778"/>
      <c r="Z233" s="4778"/>
      <c r="AA233" s="4778"/>
      <c r="AB233" s="4778"/>
      <c r="AC233" s="4778"/>
      <c r="AD233" s="4778"/>
      <c r="AE233" s="4778"/>
      <c r="AF233" s="4814"/>
      <c r="AG233" s="4704"/>
      <c r="AH233" s="4815"/>
      <c r="AI233" s="4816"/>
      <c r="AJ233" s="2609"/>
      <c r="AK233" s="2609"/>
      <c r="AL233" s="2609"/>
    </row>
    <row r="234" spans="1:38" s="2610" customFormat="1" ht="21" hidden="1" customHeight="1">
      <c r="A234" s="4658"/>
      <c r="B234" s="4659"/>
      <c r="C234" s="4666"/>
      <c r="D234" s="4809"/>
      <c r="E234" s="4809"/>
      <c r="F234" s="4809"/>
      <c r="G234" s="4810"/>
      <c r="H234" s="2617"/>
      <c r="I234" s="2617"/>
      <c r="J234" s="2617"/>
      <c r="K234" s="1032" t="s">
        <v>1340</v>
      </c>
      <c r="L234" s="4778"/>
      <c r="M234" s="4778"/>
      <c r="N234" s="4778"/>
      <c r="O234" s="4778"/>
      <c r="P234" s="4778"/>
      <c r="Q234" s="4778"/>
      <c r="R234" s="4778"/>
      <c r="S234" s="4778"/>
      <c r="T234" s="4778"/>
      <c r="U234" s="4778"/>
      <c r="V234" s="4778"/>
      <c r="W234" s="4778"/>
      <c r="X234" s="4778"/>
      <c r="Y234" s="4778"/>
      <c r="Z234" s="4778"/>
      <c r="AA234" s="4778"/>
      <c r="AB234" s="4778"/>
      <c r="AC234" s="4778"/>
      <c r="AD234" s="4778"/>
      <c r="AE234" s="4778"/>
      <c r="AF234" s="4814"/>
      <c r="AG234" s="4704"/>
      <c r="AH234" s="4815"/>
      <c r="AI234" s="4816"/>
      <c r="AJ234" s="2609"/>
      <c r="AK234" s="2609"/>
      <c r="AL234" s="2609"/>
    </row>
    <row r="235" spans="1:38" s="2610" customFormat="1" ht="21" hidden="1" customHeight="1">
      <c r="A235" s="4658"/>
      <c r="B235" s="4659"/>
      <c r="C235" s="4811"/>
      <c r="D235" s="4812"/>
      <c r="E235" s="4812"/>
      <c r="F235" s="4812"/>
      <c r="G235" s="4813"/>
      <c r="H235" s="2612"/>
      <c r="I235" s="2612"/>
      <c r="J235" s="2612"/>
      <c r="K235" s="1033" t="s">
        <v>1341</v>
      </c>
      <c r="L235" s="4778"/>
      <c r="M235" s="4778"/>
      <c r="N235" s="4778"/>
      <c r="O235" s="4778"/>
      <c r="P235" s="4778"/>
      <c r="Q235" s="4778"/>
      <c r="R235" s="4778"/>
      <c r="S235" s="4778"/>
      <c r="T235" s="4778"/>
      <c r="U235" s="4778"/>
      <c r="V235" s="4778"/>
      <c r="W235" s="4778"/>
      <c r="X235" s="4778"/>
      <c r="Y235" s="4778"/>
      <c r="Z235" s="4778"/>
      <c r="AA235" s="4778"/>
      <c r="AB235" s="4778"/>
      <c r="AC235" s="4778"/>
      <c r="AD235" s="4778"/>
      <c r="AE235" s="4778"/>
      <c r="AF235" s="4814"/>
      <c r="AG235" s="4704"/>
      <c r="AH235" s="4815"/>
      <c r="AI235" s="4816"/>
      <c r="AJ235" s="2609"/>
      <c r="AK235" s="2609"/>
      <c r="AL235" s="2609"/>
    </row>
    <row r="236" spans="1:38" s="2610" customFormat="1" ht="21" hidden="1" customHeight="1">
      <c r="A236" s="4658"/>
      <c r="B236" s="4659"/>
      <c r="C236" s="4806" t="str">
        <f ca="1">IF(様式5号シート="様式5実",IF(INDIRECT(様式5号シート&amp;"!$D$"&amp;機構処理!E42+74)="","",INDIRECT(様式5号シート&amp;"!$D$"&amp;機構処理!E42+74)),"")</f>
        <v/>
      </c>
      <c r="D236" s="4807"/>
      <c r="E236" s="4807"/>
      <c r="F236" s="4807"/>
      <c r="G236" s="4808"/>
      <c r="H236" s="2608"/>
      <c r="I236" s="2608"/>
      <c r="J236" s="2608"/>
      <c r="K236" s="1031" t="s">
        <v>942</v>
      </c>
      <c r="L236" s="4783"/>
      <c r="M236" s="4783"/>
      <c r="N236" s="4783"/>
      <c r="O236" s="4783"/>
      <c r="P236" s="4783"/>
      <c r="Q236" s="4783"/>
      <c r="R236" s="4783"/>
      <c r="S236" s="4783"/>
      <c r="T236" s="4783"/>
      <c r="U236" s="4783"/>
      <c r="V236" s="4783"/>
      <c r="W236" s="4783"/>
      <c r="X236" s="4783"/>
      <c r="Y236" s="4783"/>
      <c r="Z236" s="4783"/>
      <c r="AA236" s="4783"/>
      <c r="AB236" s="4783"/>
      <c r="AC236" s="4783"/>
      <c r="AD236" s="4783"/>
      <c r="AE236" s="4783"/>
      <c r="AF236" s="4801"/>
      <c r="AG236" s="4674"/>
      <c r="AH236" s="4675"/>
      <c r="AI236" s="4676"/>
      <c r="AJ236" s="2609">
        <v>23</v>
      </c>
      <c r="AK236" s="2609"/>
      <c r="AL236" s="2609"/>
    </row>
    <row r="237" spans="1:38" s="2610" customFormat="1" ht="21" hidden="1" customHeight="1">
      <c r="A237" s="4658"/>
      <c r="B237" s="4659"/>
      <c r="C237" s="4666"/>
      <c r="D237" s="4809"/>
      <c r="E237" s="4809"/>
      <c r="F237" s="4809"/>
      <c r="G237" s="4810"/>
      <c r="H237" s="2619"/>
      <c r="I237" s="2619"/>
      <c r="J237" s="2619"/>
      <c r="K237" s="1032" t="s">
        <v>537</v>
      </c>
      <c r="L237" s="4778"/>
      <c r="M237" s="4778"/>
      <c r="N237" s="4778"/>
      <c r="O237" s="4778"/>
      <c r="P237" s="4778"/>
      <c r="Q237" s="4778"/>
      <c r="R237" s="4778"/>
      <c r="S237" s="4778"/>
      <c r="T237" s="4778"/>
      <c r="U237" s="4778"/>
      <c r="V237" s="4778"/>
      <c r="W237" s="4778"/>
      <c r="X237" s="4778"/>
      <c r="Y237" s="4778"/>
      <c r="Z237" s="4778"/>
      <c r="AA237" s="4778"/>
      <c r="AB237" s="4778"/>
      <c r="AC237" s="4778"/>
      <c r="AD237" s="4778"/>
      <c r="AE237" s="4778"/>
      <c r="AF237" s="4814"/>
      <c r="AG237" s="4704"/>
      <c r="AH237" s="4815"/>
      <c r="AI237" s="4816"/>
      <c r="AJ237" s="2609"/>
      <c r="AK237" s="2609"/>
      <c r="AL237" s="2609"/>
    </row>
    <row r="238" spans="1:38" s="2610" customFormat="1" ht="21" hidden="1" customHeight="1">
      <c r="A238" s="4658"/>
      <c r="B238" s="4659"/>
      <c r="C238" s="4666"/>
      <c r="D238" s="4809"/>
      <c r="E238" s="4809"/>
      <c r="F238" s="4809"/>
      <c r="G238" s="4810"/>
      <c r="H238" s="2636"/>
      <c r="I238" s="2636"/>
      <c r="J238" s="2636"/>
      <c r="K238" s="1032" t="s">
        <v>1340</v>
      </c>
      <c r="L238" s="4778"/>
      <c r="M238" s="4778"/>
      <c r="N238" s="4778"/>
      <c r="O238" s="4778"/>
      <c r="P238" s="4778"/>
      <c r="Q238" s="4778"/>
      <c r="R238" s="4778"/>
      <c r="S238" s="4778"/>
      <c r="T238" s="4778"/>
      <c r="U238" s="4778"/>
      <c r="V238" s="4778"/>
      <c r="W238" s="4778"/>
      <c r="X238" s="4778"/>
      <c r="Y238" s="4778"/>
      <c r="Z238" s="4778"/>
      <c r="AA238" s="4778"/>
      <c r="AB238" s="4778"/>
      <c r="AC238" s="4778"/>
      <c r="AD238" s="4778"/>
      <c r="AE238" s="4778"/>
      <c r="AF238" s="4814"/>
      <c r="AG238" s="4704"/>
      <c r="AH238" s="4815"/>
      <c r="AI238" s="4816"/>
      <c r="AJ238" s="2609"/>
      <c r="AK238" s="2609"/>
      <c r="AL238" s="2609"/>
    </row>
    <row r="239" spans="1:38" s="2610" customFormat="1" ht="21" hidden="1" customHeight="1">
      <c r="A239" s="4658"/>
      <c r="B239" s="4659"/>
      <c r="C239" s="4811"/>
      <c r="D239" s="4812"/>
      <c r="E239" s="4812"/>
      <c r="F239" s="4812"/>
      <c r="G239" s="4813"/>
      <c r="H239" s="2612"/>
      <c r="I239" s="2612"/>
      <c r="J239" s="2612"/>
      <c r="K239" s="1033" t="s">
        <v>1341</v>
      </c>
      <c r="L239" s="4778"/>
      <c r="M239" s="4778"/>
      <c r="N239" s="4778"/>
      <c r="O239" s="4778"/>
      <c r="P239" s="4778"/>
      <c r="Q239" s="4778"/>
      <c r="R239" s="4778"/>
      <c r="S239" s="4778"/>
      <c r="T239" s="4778"/>
      <c r="U239" s="4778"/>
      <c r="V239" s="4778"/>
      <c r="W239" s="4778"/>
      <c r="X239" s="4778"/>
      <c r="Y239" s="4778"/>
      <c r="Z239" s="4778"/>
      <c r="AA239" s="4778"/>
      <c r="AB239" s="4778"/>
      <c r="AC239" s="4778"/>
      <c r="AD239" s="4778"/>
      <c r="AE239" s="4778"/>
      <c r="AF239" s="4814"/>
      <c r="AG239" s="4704"/>
      <c r="AH239" s="4815"/>
      <c r="AI239" s="4816"/>
      <c r="AJ239" s="2609"/>
      <c r="AK239" s="2609"/>
      <c r="AL239" s="2609"/>
    </row>
    <row r="240" spans="1:38" s="2610" customFormat="1" ht="21" hidden="1" customHeight="1">
      <c r="A240" s="4658"/>
      <c r="B240" s="4659"/>
      <c r="C240" s="4806" t="str">
        <f ca="1">IF(様式5号シート="様式5実",IF(INDIRECT(様式5号シート&amp;"!$D$"&amp;機構処理!E42+75)="","",INDIRECT(様式5号シート&amp;"!$D$"&amp;機構処理!E42+75)),"")</f>
        <v/>
      </c>
      <c r="D240" s="4807"/>
      <c r="E240" s="4807"/>
      <c r="F240" s="4807"/>
      <c r="G240" s="4808"/>
      <c r="H240" s="2608"/>
      <c r="I240" s="2608"/>
      <c r="J240" s="2608"/>
      <c r="K240" s="1031" t="s">
        <v>942</v>
      </c>
      <c r="L240" s="4783"/>
      <c r="M240" s="4783"/>
      <c r="N240" s="4783"/>
      <c r="O240" s="4783"/>
      <c r="P240" s="4783"/>
      <c r="Q240" s="4783"/>
      <c r="R240" s="4783"/>
      <c r="S240" s="4783"/>
      <c r="T240" s="4783"/>
      <c r="U240" s="4783"/>
      <c r="V240" s="4783"/>
      <c r="W240" s="4783"/>
      <c r="X240" s="4783"/>
      <c r="Y240" s="4783"/>
      <c r="Z240" s="4783"/>
      <c r="AA240" s="4783"/>
      <c r="AB240" s="4783"/>
      <c r="AC240" s="4783"/>
      <c r="AD240" s="4783"/>
      <c r="AE240" s="4783"/>
      <c r="AF240" s="4801"/>
      <c r="AG240" s="4674"/>
      <c r="AH240" s="4675"/>
      <c r="AI240" s="4676"/>
      <c r="AJ240" s="2609">
        <v>24</v>
      </c>
      <c r="AK240" s="2609"/>
      <c r="AL240" s="2609"/>
    </row>
    <row r="241" spans="1:38" s="2610" customFormat="1" ht="21" hidden="1" customHeight="1">
      <c r="A241" s="4658"/>
      <c r="B241" s="4659"/>
      <c r="C241" s="4666"/>
      <c r="D241" s="4809"/>
      <c r="E241" s="4809"/>
      <c r="F241" s="4809"/>
      <c r="G241" s="4810"/>
      <c r="H241" s="2636"/>
      <c r="I241" s="2636"/>
      <c r="J241" s="2636"/>
      <c r="K241" s="1032" t="s">
        <v>537</v>
      </c>
      <c r="L241" s="4778"/>
      <c r="M241" s="4778"/>
      <c r="N241" s="4778"/>
      <c r="O241" s="4778"/>
      <c r="P241" s="4778"/>
      <c r="Q241" s="4778"/>
      <c r="R241" s="4778"/>
      <c r="S241" s="4778"/>
      <c r="T241" s="4778"/>
      <c r="U241" s="4778"/>
      <c r="V241" s="4778"/>
      <c r="W241" s="4778"/>
      <c r="X241" s="4778"/>
      <c r="Y241" s="4778"/>
      <c r="Z241" s="4778"/>
      <c r="AA241" s="4778"/>
      <c r="AB241" s="4778"/>
      <c r="AC241" s="4778"/>
      <c r="AD241" s="4778"/>
      <c r="AE241" s="4778"/>
      <c r="AF241" s="4814"/>
      <c r="AG241" s="4704"/>
      <c r="AH241" s="4815"/>
      <c r="AI241" s="4816"/>
      <c r="AJ241" s="2609"/>
      <c r="AK241" s="2609"/>
      <c r="AL241" s="2609"/>
    </row>
    <row r="242" spans="1:38" s="2610" customFormat="1" ht="21" hidden="1" customHeight="1">
      <c r="A242" s="4658"/>
      <c r="B242" s="4659"/>
      <c r="C242" s="4666"/>
      <c r="D242" s="4809"/>
      <c r="E242" s="4809"/>
      <c r="F242" s="4809"/>
      <c r="G242" s="4810"/>
      <c r="H242" s="2617"/>
      <c r="I242" s="2617"/>
      <c r="J242" s="2617"/>
      <c r="K242" s="1032" t="s">
        <v>1340</v>
      </c>
      <c r="L242" s="4778"/>
      <c r="M242" s="4778"/>
      <c r="N242" s="4778"/>
      <c r="O242" s="4778"/>
      <c r="P242" s="4778"/>
      <c r="Q242" s="4778"/>
      <c r="R242" s="4778"/>
      <c r="S242" s="4778"/>
      <c r="T242" s="4778"/>
      <c r="U242" s="4778"/>
      <c r="V242" s="4778"/>
      <c r="W242" s="4778"/>
      <c r="X242" s="4778"/>
      <c r="Y242" s="4778"/>
      <c r="Z242" s="4778"/>
      <c r="AA242" s="4778"/>
      <c r="AB242" s="4778"/>
      <c r="AC242" s="4778"/>
      <c r="AD242" s="4778"/>
      <c r="AE242" s="4778"/>
      <c r="AF242" s="4814"/>
      <c r="AG242" s="4704"/>
      <c r="AH242" s="4815"/>
      <c r="AI242" s="4816"/>
      <c r="AJ242" s="2609"/>
      <c r="AK242" s="2609"/>
      <c r="AL242" s="2609"/>
    </row>
    <row r="243" spans="1:38" s="2610" customFormat="1" ht="21" hidden="1" customHeight="1">
      <c r="A243" s="4658"/>
      <c r="B243" s="4659"/>
      <c r="C243" s="4811"/>
      <c r="D243" s="4812"/>
      <c r="E243" s="4812"/>
      <c r="F243" s="4812"/>
      <c r="G243" s="4813"/>
      <c r="H243" s="2612"/>
      <c r="I243" s="2612"/>
      <c r="J243" s="2612"/>
      <c r="K243" s="1033" t="s">
        <v>1341</v>
      </c>
      <c r="L243" s="4778"/>
      <c r="M243" s="4778"/>
      <c r="N243" s="4778"/>
      <c r="O243" s="4778"/>
      <c r="P243" s="4778"/>
      <c r="Q243" s="4778"/>
      <c r="R243" s="4778"/>
      <c r="S243" s="4778"/>
      <c r="T243" s="4778"/>
      <c r="U243" s="4778"/>
      <c r="V243" s="4778"/>
      <c r="W243" s="4778"/>
      <c r="X243" s="4778"/>
      <c r="Y243" s="4778"/>
      <c r="Z243" s="4778"/>
      <c r="AA243" s="4778"/>
      <c r="AB243" s="4778"/>
      <c r="AC243" s="4778"/>
      <c r="AD243" s="4778"/>
      <c r="AE243" s="4778"/>
      <c r="AF243" s="4814"/>
      <c r="AG243" s="4704"/>
      <c r="AH243" s="4815"/>
      <c r="AI243" s="4816"/>
      <c r="AJ243" s="2609"/>
      <c r="AK243" s="2609"/>
      <c r="AL243" s="2609"/>
    </row>
    <row r="244" spans="1:38" s="2610" customFormat="1" ht="21" hidden="1" customHeight="1">
      <c r="A244" s="4658"/>
      <c r="B244" s="4659"/>
      <c r="C244" s="4806" t="str">
        <f ca="1">IF(様式5号シート="様式5実",IF(INDIRECT(様式5号シート&amp;"!$D$"&amp;機構処理!E42+76)="","",INDIRECT(様式5号シート&amp;"!$D$"&amp;機構処理!E42+76)),"")</f>
        <v/>
      </c>
      <c r="D244" s="4807"/>
      <c r="E244" s="4807"/>
      <c r="F244" s="4807"/>
      <c r="G244" s="4808"/>
      <c r="H244" s="2608"/>
      <c r="I244" s="2608"/>
      <c r="J244" s="2608"/>
      <c r="K244" s="1031" t="s">
        <v>942</v>
      </c>
      <c r="L244" s="4783"/>
      <c r="M244" s="4783"/>
      <c r="N244" s="4783"/>
      <c r="O244" s="4783"/>
      <c r="P244" s="4783"/>
      <c r="Q244" s="4783"/>
      <c r="R244" s="4783"/>
      <c r="S244" s="4783"/>
      <c r="T244" s="4783"/>
      <c r="U244" s="4783"/>
      <c r="V244" s="4783"/>
      <c r="W244" s="4783"/>
      <c r="X244" s="4783"/>
      <c r="Y244" s="4783"/>
      <c r="Z244" s="4783"/>
      <c r="AA244" s="4783"/>
      <c r="AB244" s="4783"/>
      <c r="AC244" s="4783"/>
      <c r="AD244" s="4783"/>
      <c r="AE244" s="4783"/>
      <c r="AF244" s="4801"/>
      <c r="AG244" s="4674"/>
      <c r="AH244" s="4675"/>
      <c r="AI244" s="4676"/>
      <c r="AJ244" s="2609">
        <v>25</v>
      </c>
      <c r="AK244" s="2609"/>
      <c r="AL244" s="2609"/>
    </row>
    <row r="245" spans="1:38" s="2610" customFormat="1" ht="21" hidden="1" customHeight="1">
      <c r="A245" s="4658"/>
      <c r="B245" s="4659"/>
      <c r="C245" s="4666"/>
      <c r="D245" s="4809"/>
      <c r="E245" s="4809"/>
      <c r="F245" s="4809"/>
      <c r="G245" s="4810"/>
      <c r="H245" s="2619"/>
      <c r="I245" s="2619"/>
      <c r="J245" s="2619"/>
      <c r="K245" s="1032" t="s">
        <v>537</v>
      </c>
      <c r="L245" s="4778"/>
      <c r="M245" s="4778"/>
      <c r="N245" s="4778"/>
      <c r="O245" s="4778"/>
      <c r="P245" s="4778"/>
      <c r="Q245" s="4778"/>
      <c r="R245" s="4778"/>
      <c r="S245" s="4778"/>
      <c r="T245" s="4778"/>
      <c r="U245" s="4778"/>
      <c r="V245" s="4778"/>
      <c r="W245" s="4778"/>
      <c r="X245" s="4778"/>
      <c r="Y245" s="4778"/>
      <c r="Z245" s="4778"/>
      <c r="AA245" s="4778"/>
      <c r="AB245" s="4778"/>
      <c r="AC245" s="4778"/>
      <c r="AD245" s="4778"/>
      <c r="AE245" s="4778"/>
      <c r="AF245" s="4814"/>
      <c r="AG245" s="4704"/>
      <c r="AH245" s="4815"/>
      <c r="AI245" s="4816"/>
      <c r="AJ245" s="2609"/>
      <c r="AK245" s="2609"/>
      <c r="AL245" s="2609"/>
    </row>
    <row r="246" spans="1:38" s="2610" customFormat="1" ht="21" hidden="1" customHeight="1">
      <c r="A246" s="4658"/>
      <c r="B246" s="4659"/>
      <c r="C246" s="4666"/>
      <c r="D246" s="4809"/>
      <c r="E246" s="4809"/>
      <c r="F246" s="4809"/>
      <c r="G246" s="4810"/>
      <c r="H246" s="2636"/>
      <c r="I246" s="2636"/>
      <c r="J246" s="2636"/>
      <c r="K246" s="1032" t="s">
        <v>1340</v>
      </c>
      <c r="L246" s="4778"/>
      <c r="M246" s="4778"/>
      <c r="N246" s="4778"/>
      <c r="O246" s="4778"/>
      <c r="P246" s="4778"/>
      <c r="Q246" s="4778"/>
      <c r="R246" s="4778"/>
      <c r="S246" s="4778"/>
      <c r="T246" s="4778"/>
      <c r="U246" s="4778"/>
      <c r="V246" s="4778"/>
      <c r="W246" s="4778"/>
      <c r="X246" s="4778"/>
      <c r="Y246" s="4778"/>
      <c r="Z246" s="4778"/>
      <c r="AA246" s="4778"/>
      <c r="AB246" s="4778"/>
      <c r="AC246" s="4778"/>
      <c r="AD246" s="4778"/>
      <c r="AE246" s="4778"/>
      <c r="AF246" s="4814"/>
      <c r="AG246" s="4704"/>
      <c r="AH246" s="4815"/>
      <c r="AI246" s="4816"/>
      <c r="AJ246" s="2609"/>
      <c r="AK246" s="2609"/>
      <c r="AL246" s="2609"/>
    </row>
    <row r="247" spans="1:38" s="2610" customFormat="1" ht="21" hidden="1" customHeight="1">
      <c r="A247" s="4658"/>
      <c r="B247" s="4659"/>
      <c r="C247" s="4811"/>
      <c r="D247" s="4812"/>
      <c r="E247" s="4812"/>
      <c r="F247" s="4812"/>
      <c r="G247" s="4813"/>
      <c r="H247" s="2612"/>
      <c r="I247" s="2612"/>
      <c r="J247" s="2612"/>
      <c r="K247" s="1033" t="s">
        <v>1341</v>
      </c>
      <c r="L247" s="4778"/>
      <c r="M247" s="4778"/>
      <c r="N247" s="4778"/>
      <c r="O247" s="4778"/>
      <c r="P247" s="4778"/>
      <c r="Q247" s="4778"/>
      <c r="R247" s="4778"/>
      <c r="S247" s="4778"/>
      <c r="T247" s="4778"/>
      <c r="U247" s="4778"/>
      <c r="V247" s="4778"/>
      <c r="W247" s="4778"/>
      <c r="X247" s="4778"/>
      <c r="Y247" s="4778"/>
      <c r="Z247" s="4778"/>
      <c r="AA247" s="4778"/>
      <c r="AB247" s="4778"/>
      <c r="AC247" s="4778"/>
      <c r="AD247" s="4778"/>
      <c r="AE247" s="4778"/>
      <c r="AF247" s="4814"/>
      <c r="AG247" s="4704"/>
      <c r="AH247" s="4815"/>
      <c r="AI247" s="4816"/>
      <c r="AJ247" s="2609"/>
      <c r="AK247" s="2609"/>
      <c r="AL247" s="2609"/>
    </row>
    <row r="248" spans="1:38" s="2610" customFormat="1" ht="21" hidden="1" customHeight="1">
      <c r="A248" s="4658"/>
      <c r="B248" s="4659"/>
      <c r="C248" s="4806" t="str">
        <f ca="1">IF(様式5号シート="様式5実",IF(INDIRECT(様式5号シート&amp;"!$D$"&amp;機構処理!E42+77)="","",INDIRECT(様式5号シート&amp;"!$D$"&amp;機構処理!E42+77)),"")</f>
        <v/>
      </c>
      <c r="D248" s="4807"/>
      <c r="E248" s="4807"/>
      <c r="F248" s="4807"/>
      <c r="G248" s="4808"/>
      <c r="H248" s="2608"/>
      <c r="I248" s="2608"/>
      <c r="J248" s="2608"/>
      <c r="K248" s="1031" t="s">
        <v>942</v>
      </c>
      <c r="L248" s="4783"/>
      <c r="M248" s="4783"/>
      <c r="N248" s="4783"/>
      <c r="O248" s="4783"/>
      <c r="P248" s="4783"/>
      <c r="Q248" s="4783"/>
      <c r="R248" s="4783"/>
      <c r="S248" s="4783"/>
      <c r="T248" s="4783"/>
      <c r="U248" s="4783"/>
      <c r="V248" s="4783"/>
      <c r="W248" s="4783"/>
      <c r="X248" s="4783"/>
      <c r="Y248" s="4783"/>
      <c r="Z248" s="4783"/>
      <c r="AA248" s="4783"/>
      <c r="AB248" s="4783"/>
      <c r="AC248" s="4783"/>
      <c r="AD248" s="4783"/>
      <c r="AE248" s="4783"/>
      <c r="AF248" s="4801"/>
      <c r="AG248" s="4674"/>
      <c r="AH248" s="4675"/>
      <c r="AI248" s="4676"/>
      <c r="AJ248" s="2609">
        <v>26</v>
      </c>
      <c r="AK248" s="2609"/>
      <c r="AL248" s="2609"/>
    </row>
    <row r="249" spans="1:38" s="2610" customFormat="1" ht="21" hidden="1" customHeight="1">
      <c r="A249" s="4658"/>
      <c r="B249" s="4659"/>
      <c r="C249" s="4666"/>
      <c r="D249" s="4809"/>
      <c r="E249" s="4809"/>
      <c r="F249" s="4809"/>
      <c r="G249" s="4810"/>
      <c r="H249" s="2636"/>
      <c r="I249" s="2636"/>
      <c r="J249" s="2636"/>
      <c r="K249" s="1032" t="s">
        <v>537</v>
      </c>
      <c r="L249" s="4778"/>
      <c r="M249" s="4778"/>
      <c r="N249" s="4778"/>
      <c r="O249" s="4778"/>
      <c r="P249" s="4778"/>
      <c r="Q249" s="4778"/>
      <c r="R249" s="4778"/>
      <c r="S249" s="4778"/>
      <c r="T249" s="4778"/>
      <c r="U249" s="4778"/>
      <c r="V249" s="4778"/>
      <c r="W249" s="4778"/>
      <c r="X249" s="4778"/>
      <c r="Y249" s="4778"/>
      <c r="Z249" s="4778"/>
      <c r="AA249" s="4778"/>
      <c r="AB249" s="4778"/>
      <c r="AC249" s="4778"/>
      <c r="AD249" s="4778"/>
      <c r="AE249" s="4778"/>
      <c r="AF249" s="4814"/>
      <c r="AG249" s="4704"/>
      <c r="AH249" s="4815"/>
      <c r="AI249" s="4816"/>
      <c r="AJ249" s="2609"/>
      <c r="AK249" s="2609"/>
      <c r="AL249" s="2609"/>
    </row>
    <row r="250" spans="1:38" s="2610" customFormat="1" ht="21" hidden="1" customHeight="1">
      <c r="A250" s="4658"/>
      <c r="B250" s="4659"/>
      <c r="C250" s="4666"/>
      <c r="D250" s="4809"/>
      <c r="E250" s="4809"/>
      <c r="F250" s="4809"/>
      <c r="G250" s="4810"/>
      <c r="H250" s="2617"/>
      <c r="I250" s="2617"/>
      <c r="J250" s="2617"/>
      <c r="K250" s="1032" t="s">
        <v>1340</v>
      </c>
      <c r="L250" s="4778"/>
      <c r="M250" s="4778"/>
      <c r="N250" s="4778"/>
      <c r="O250" s="4778"/>
      <c r="P250" s="4778"/>
      <c r="Q250" s="4778"/>
      <c r="R250" s="4778"/>
      <c r="S250" s="4778"/>
      <c r="T250" s="4778"/>
      <c r="U250" s="4778"/>
      <c r="V250" s="4778"/>
      <c r="W250" s="4778"/>
      <c r="X250" s="4778"/>
      <c r="Y250" s="4778"/>
      <c r="Z250" s="4778"/>
      <c r="AA250" s="4778"/>
      <c r="AB250" s="4778"/>
      <c r="AC250" s="4778"/>
      <c r="AD250" s="4778"/>
      <c r="AE250" s="4778"/>
      <c r="AF250" s="4814"/>
      <c r="AG250" s="4704"/>
      <c r="AH250" s="4815"/>
      <c r="AI250" s="4816"/>
      <c r="AJ250" s="2609"/>
      <c r="AK250" s="2609"/>
      <c r="AL250" s="2609"/>
    </row>
    <row r="251" spans="1:38" s="2610" customFormat="1" ht="21" hidden="1" customHeight="1">
      <c r="A251" s="4658"/>
      <c r="B251" s="4659"/>
      <c r="C251" s="4811"/>
      <c r="D251" s="4812"/>
      <c r="E251" s="4812"/>
      <c r="F251" s="4812"/>
      <c r="G251" s="4813"/>
      <c r="H251" s="2612"/>
      <c r="I251" s="2612"/>
      <c r="J251" s="2612"/>
      <c r="K251" s="1033" t="s">
        <v>1341</v>
      </c>
      <c r="L251" s="4778"/>
      <c r="M251" s="4778"/>
      <c r="N251" s="4778"/>
      <c r="O251" s="4778"/>
      <c r="P251" s="4778"/>
      <c r="Q251" s="4778"/>
      <c r="R251" s="4778"/>
      <c r="S251" s="4778"/>
      <c r="T251" s="4778"/>
      <c r="U251" s="4778"/>
      <c r="V251" s="4778"/>
      <c r="W251" s="4778"/>
      <c r="X251" s="4778"/>
      <c r="Y251" s="4778"/>
      <c r="Z251" s="4778"/>
      <c r="AA251" s="4778"/>
      <c r="AB251" s="4778"/>
      <c r="AC251" s="4778"/>
      <c r="AD251" s="4778"/>
      <c r="AE251" s="4778"/>
      <c r="AF251" s="4814"/>
      <c r="AG251" s="4704"/>
      <c r="AH251" s="4815"/>
      <c r="AI251" s="4816"/>
      <c r="AJ251" s="2609"/>
      <c r="AK251" s="2609"/>
      <c r="AL251" s="2609"/>
    </row>
    <row r="252" spans="1:38" s="2610" customFormat="1" ht="21" hidden="1" customHeight="1">
      <c r="A252" s="4658"/>
      <c r="B252" s="4659"/>
      <c r="C252" s="4806" t="str">
        <f ca="1">IF(様式5号シート="様式5実",IF(INDIRECT(様式5号シート&amp;"!$D$"&amp;機構処理!E42+78)="","",INDIRECT(様式5号シート&amp;"!$D$"&amp;機構処理!E42+78)),"")</f>
        <v/>
      </c>
      <c r="D252" s="4807"/>
      <c r="E252" s="4807"/>
      <c r="F252" s="4807"/>
      <c r="G252" s="4808"/>
      <c r="H252" s="2608"/>
      <c r="I252" s="2608"/>
      <c r="J252" s="2608"/>
      <c r="K252" s="1031" t="s">
        <v>942</v>
      </c>
      <c r="L252" s="4783"/>
      <c r="M252" s="4783"/>
      <c r="N252" s="4783"/>
      <c r="O252" s="4783"/>
      <c r="P252" s="4783"/>
      <c r="Q252" s="4783"/>
      <c r="R252" s="4783"/>
      <c r="S252" s="4783"/>
      <c r="T252" s="4783"/>
      <c r="U252" s="4783"/>
      <c r="V252" s="4783"/>
      <c r="W252" s="4783"/>
      <c r="X252" s="4783"/>
      <c r="Y252" s="4783"/>
      <c r="Z252" s="4783"/>
      <c r="AA252" s="4783"/>
      <c r="AB252" s="4783"/>
      <c r="AC252" s="4783"/>
      <c r="AD252" s="4783"/>
      <c r="AE252" s="4783"/>
      <c r="AF252" s="4801"/>
      <c r="AG252" s="4674"/>
      <c r="AH252" s="4675"/>
      <c r="AI252" s="4676"/>
      <c r="AJ252" s="2609">
        <v>27</v>
      </c>
      <c r="AK252" s="2609"/>
      <c r="AL252" s="2609"/>
    </row>
    <row r="253" spans="1:38" s="2610" customFormat="1" ht="21" hidden="1" customHeight="1">
      <c r="A253" s="4658"/>
      <c r="B253" s="4659"/>
      <c r="C253" s="4666"/>
      <c r="D253" s="4809"/>
      <c r="E253" s="4809"/>
      <c r="F253" s="4809"/>
      <c r="G253" s="4810"/>
      <c r="H253" s="2619"/>
      <c r="I253" s="2619"/>
      <c r="J253" s="2619"/>
      <c r="K253" s="1032" t="s">
        <v>537</v>
      </c>
      <c r="L253" s="4778"/>
      <c r="M253" s="4778"/>
      <c r="N253" s="4778"/>
      <c r="O253" s="4778"/>
      <c r="P253" s="4778"/>
      <c r="Q253" s="4778"/>
      <c r="R253" s="4778"/>
      <c r="S253" s="4778"/>
      <c r="T253" s="4778"/>
      <c r="U253" s="4778"/>
      <c r="V253" s="4778"/>
      <c r="W253" s="4778"/>
      <c r="X253" s="4778"/>
      <c r="Y253" s="4778"/>
      <c r="Z253" s="4778"/>
      <c r="AA253" s="4778"/>
      <c r="AB253" s="4778"/>
      <c r="AC253" s="4778"/>
      <c r="AD253" s="4778"/>
      <c r="AE253" s="4778"/>
      <c r="AF253" s="4814"/>
      <c r="AG253" s="4704"/>
      <c r="AH253" s="4815"/>
      <c r="AI253" s="4816"/>
      <c r="AJ253" s="2609"/>
      <c r="AK253" s="2609"/>
      <c r="AL253" s="2609"/>
    </row>
    <row r="254" spans="1:38" s="2610" customFormat="1" ht="21" hidden="1" customHeight="1">
      <c r="A254" s="4658"/>
      <c r="B254" s="4659"/>
      <c r="C254" s="4666"/>
      <c r="D254" s="4809"/>
      <c r="E254" s="4809"/>
      <c r="F254" s="4809"/>
      <c r="G254" s="4810"/>
      <c r="H254" s="2636"/>
      <c r="I254" s="2636"/>
      <c r="J254" s="2636"/>
      <c r="K254" s="1032" t="s">
        <v>1340</v>
      </c>
      <c r="L254" s="4778"/>
      <c r="M254" s="4778"/>
      <c r="N254" s="4778"/>
      <c r="O254" s="4778"/>
      <c r="P254" s="4778"/>
      <c r="Q254" s="4778"/>
      <c r="R254" s="4778"/>
      <c r="S254" s="4778"/>
      <c r="T254" s="4778"/>
      <c r="U254" s="4778"/>
      <c r="V254" s="4778"/>
      <c r="W254" s="4778"/>
      <c r="X254" s="4778"/>
      <c r="Y254" s="4778"/>
      <c r="Z254" s="4778"/>
      <c r="AA254" s="4778"/>
      <c r="AB254" s="4778"/>
      <c r="AC254" s="4778"/>
      <c r="AD254" s="4778"/>
      <c r="AE254" s="4778"/>
      <c r="AF254" s="4814"/>
      <c r="AG254" s="4704"/>
      <c r="AH254" s="4815"/>
      <c r="AI254" s="4816"/>
      <c r="AJ254" s="2609"/>
      <c r="AK254" s="2609"/>
      <c r="AL254" s="2609"/>
    </row>
    <row r="255" spans="1:38" s="2610" customFormat="1" ht="21" hidden="1" customHeight="1">
      <c r="A255" s="4658"/>
      <c r="B255" s="4659"/>
      <c r="C255" s="4811"/>
      <c r="D255" s="4812"/>
      <c r="E255" s="4812"/>
      <c r="F255" s="4812"/>
      <c r="G255" s="4813"/>
      <c r="H255" s="2612"/>
      <c r="I255" s="2612"/>
      <c r="J255" s="2612"/>
      <c r="K255" s="1033" t="s">
        <v>1341</v>
      </c>
      <c r="L255" s="4778"/>
      <c r="M255" s="4778"/>
      <c r="N255" s="4778"/>
      <c r="O255" s="4778"/>
      <c r="P255" s="4778"/>
      <c r="Q255" s="4778"/>
      <c r="R255" s="4778"/>
      <c r="S255" s="4778"/>
      <c r="T255" s="4778"/>
      <c r="U255" s="4778"/>
      <c r="V255" s="4778"/>
      <c r="W255" s="4778"/>
      <c r="X255" s="4778"/>
      <c r="Y255" s="4778"/>
      <c r="Z255" s="4778"/>
      <c r="AA255" s="4778"/>
      <c r="AB255" s="4778"/>
      <c r="AC255" s="4778"/>
      <c r="AD255" s="4778"/>
      <c r="AE255" s="4778"/>
      <c r="AF255" s="4814"/>
      <c r="AG255" s="4704"/>
      <c r="AH255" s="4815"/>
      <c r="AI255" s="4816"/>
      <c r="AJ255" s="2609"/>
      <c r="AK255" s="2609"/>
      <c r="AL255" s="2609"/>
    </row>
    <row r="256" spans="1:38" s="2610" customFormat="1" ht="21" hidden="1" customHeight="1">
      <c r="A256" s="4658"/>
      <c r="B256" s="4659"/>
      <c r="C256" s="4806" t="str">
        <f ca="1">IF(様式5号シート="様式5実",IF(INDIRECT(様式5号シート&amp;"!$D$"&amp;機構処理!E42+79)="","",INDIRECT(様式5号シート&amp;"!$D$"&amp;機構処理!E42+79)),"")</f>
        <v/>
      </c>
      <c r="D256" s="4807"/>
      <c r="E256" s="4807"/>
      <c r="F256" s="4807"/>
      <c r="G256" s="4808"/>
      <c r="H256" s="2608"/>
      <c r="I256" s="2608"/>
      <c r="J256" s="2608"/>
      <c r="K256" s="1031" t="s">
        <v>942</v>
      </c>
      <c r="L256" s="4783"/>
      <c r="M256" s="4783"/>
      <c r="N256" s="4783"/>
      <c r="O256" s="4783"/>
      <c r="P256" s="4783"/>
      <c r="Q256" s="4783"/>
      <c r="R256" s="4783"/>
      <c r="S256" s="4783"/>
      <c r="T256" s="4783"/>
      <c r="U256" s="4783"/>
      <c r="V256" s="4783"/>
      <c r="W256" s="4783"/>
      <c r="X256" s="4783"/>
      <c r="Y256" s="4783"/>
      <c r="Z256" s="4783"/>
      <c r="AA256" s="4783"/>
      <c r="AB256" s="4783"/>
      <c r="AC256" s="4783"/>
      <c r="AD256" s="4783"/>
      <c r="AE256" s="4783"/>
      <c r="AF256" s="4801"/>
      <c r="AG256" s="4674"/>
      <c r="AH256" s="4675"/>
      <c r="AI256" s="4676"/>
      <c r="AJ256" s="2609">
        <v>28</v>
      </c>
      <c r="AK256" s="2609"/>
      <c r="AL256" s="2609"/>
    </row>
    <row r="257" spans="1:38" s="2610" customFormat="1" ht="21" hidden="1" customHeight="1">
      <c r="A257" s="4658"/>
      <c r="B257" s="4659"/>
      <c r="C257" s="4666"/>
      <c r="D257" s="4809"/>
      <c r="E257" s="4809"/>
      <c r="F257" s="4809"/>
      <c r="G257" s="4810"/>
      <c r="H257" s="2636"/>
      <c r="I257" s="2636"/>
      <c r="J257" s="2636"/>
      <c r="K257" s="1032" t="s">
        <v>537</v>
      </c>
      <c r="L257" s="4778"/>
      <c r="M257" s="4778"/>
      <c r="N257" s="4778"/>
      <c r="O257" s="4778"/>
      <c r="P257" s="4778"/>
      <c r="Q257" s="4778"/>
      <c r="R257" s="4778"/>
      <c r="S257" s="4778"/>
      <c r="T257" s="4778"/>
      <c r="U257" s="4778"/>
      <c r="V257" s="4778"/>
      <c r="W257" s="4778"/>
      <c r="X257" s="4778"/>
      <c r="Y257" s="4778"/>
      <c r="Z257" s="4778"/>
      <c r="AA257" s="4778"/>
      <c r="AB257" s="4778"/>
      <c r="AC257" s="4778"/>
      <c r="AD257" s="4778"/>
      <c r="AE257" s="4778"/>
      <c r="AF257" s="4814"/>
      <c r="AG257" s="4704"/>
      <c r="AH257" s="4815"/>
      <c r="AI257" s="4816"/>
      <c r="AJ257" s="2609"/>
      <c r="AK257" s="2609"/>
      <c r="AL257" s="2609"/>
    </row>
    <row r="258" spans="1:38" s="2610" customFormat="1" ht="21" hidden="1" customHeight="1">
      <c r="A258" s="4658"/>
      <c r="B258" s="4659"/>
      <c r="C258" s="4666"/>
      <c r="D258" s="4809"/>
      <c r="E258" s="4809"/>
      <c r="F258" s="4809"/>
      <c r="G258" s="4810"/>
      <c r="H258" s="2617"/>
      <c r="I258" s="2617"/>
      <c r="J258" s="2617"/>
      <c r="K258" s="1032" t="s">
        <v>1340</v>
      </c>
      <c r="L258" s="4778"/>
      <c r="M258" s="4778"/>
      <c r="N258" s="4778"/>
      <c r="O258" s="4778"/>
      <c r="P258" s="4778"/>
      <c r="Q258" s="4778"/>
      <c r="R258" s="4778"/>
      <c r="S258" s="4778"/>
      <c r="T258" s="4778"/>
      <c r="U258" s="4778"/>
      <c r="V258" s="4778"/>
      <c r="W258" s="4778"/>
      <c r="X258" s="4778"/>
      <c r="Y258" s="4778"/>
      <c r="Z258" s="4778"/>
      <c r="AA258" s="4778"/>
      <c r="AB258" s="4778"/>
      <c r="AC258" s="4778"/>
      <c r="AD258" s="4778"/>
      <c r="AE258" s="4778"/>
      <c r="AF258" s="4814"/>
      <c r="AG258" s="4704"/>
      <c r="AH258" s="4815"/>
      <c r="AI258" s="4816"/>
      <c r="AJ258" s="2609"/>
      <c r="AK258" s="2609"/>
      <c r="AL258" s="2609"/>
    </row>
    <row r="259" spans="1:38" s="2610" customFormat="1" ht="21" hidden="1" customHeight="1">
      <c r="A259" s="4658"/>
      <c r="B259" s="4659"/>
      <c r="C259" s="4811"/>
      <c r="D259" s="4812"/>
      <c r="E259" s="4812"/>
      <c r="F259" s="4812"/>
      <c r="G259" s="4813"/>
      <c r="H259" s="2612"/>
      <c r="I259" s="2612"/>
      <c r="J259" s="2612"/>
      <c r="K259" s="1033" t="s">
        <v>1341</v>
      </c>
      <c r="L259" s="4778"/>
      <c r="M259" s="4778"/>
      <c r="N259" s="4778"/>
      <c r="O259" s="4778"/>
      <c r="P259" s="4778"/>
      <c r="Q259" s="4778"/>
      <c r="R259" s="4778"/>
      <c r="S259" s="4778"/>
      <c r="T259" s="4778"/>
      <c r="U259" s="4778"/>
      <c r="V259" s="4778"/>
      <c r="W259" s="4778"/>
      <c r="X259" s="4778"/>
      <c r="Y259" s="4778"/>
      <c r="Z259" s="4778"/>
      <c r="AA259" s="4778"/>
      <c r="AB259" s="4778"/>
      <c r="AC259" s="4778"/>
      <c r="AD259" s="4778"/>
      <c r="AE259" s="4778"/>
      <c r="AF259" s="4814"/>
      <c r="AG259" s="4704"/>
      <c r="AH259" s="4815"/>
      <c r="AI259" s="4816"/>
      <c r="AJ259" s="2609"/>
      <c r="AK259" s="2609"/>
      <c r="AL259" s="2609"/>
    </row>
    <row r="260" spans="1:38" s="2610" customFormat="1" ht="21" hidden="1" customHeight="1">
      <c r="A260" s="4658"/>
      <c r="B260" s="4659"/>
      <c r="C260" s="4806" t="str">
        <f ca="1">IF(様式5号シート="様式5実",IF(INDIRECT(様式5号シート&amp;"!$D$"&amp;機構処理!E42+80)="","",INDIRECT(様式5号シート&amp;"!$D$"&amp;機構処理!E42+80)),"")</f>
        <v/>
      </c>
      <c r="D260" s="4807"/>
      <c r="E260" s="4807"/>
      <c r="F260" s="4807"/>
      <c r="G260" s="4808"/>
      <c r="H260" s="2608"/>
      <c r="I260" s="2608"/>
      <c r="J260" s="2608"/>
      <c r="K260" s="1031" t="s">
        <v>942</v>
      </c>
      <c r="L260" s="4783"/>
      <c r="M260" s="4783"/>
      <c r="N260" s="4783"/>
      <c r="O260" s="4783"/>
      <c r="P260" s="4783"/>
      <c r="Q260" s="4783"/>
      <c r="R260" s="4783"/>
      <c r="S260" s="4783"/>
      <c r="T260" s="4783"/>
      <c r="U260" s="4783"/>
      <c r="V260" s="4783"/>
      <c r="W260" s="4783"/>
      <c r="X260" s="4783"/>
      <c r="Y260" s="4783"/>
      <c r="Z260" s="4783"/>
      <c r="AA260" s="4783"/>
      <c r="AB260" s="4783"/>
      <c r="AC260" s="4783"/>
      <c r="AD260" s="4783"/>
      <c r="AE260" s="4783"/>
      <c r="AF260" s="4801"/>
      <c r="AG260" s="4674"/>
      <c r="AH260" s="4675"/>
      <c r="AI260" s="4676"/>
      <c r="AJ260" s="2609">
        <v>29</v>
      </c>
      <c r="AK260" s="2609"/>
      <c r="AL260" s="2609"/>
    </row>
    <row r="261" spans="1:38" s="2610" customFormat="1" ht="21" hidden="1" customHeight="1">
      <c r="A261" s="4658"/>
      <c r="B261" s="4659"/>
      <c r="C261" s="4666"/>
      <c r="D261" s="4809"/>
      <c r="E261" s="4809"/>
      <c r="F261" s="4809"/>
      <c r="G261" s="4810"/>
      <c r="H261" s="2619"/>
      <c r="I261" s="2619"/>
      <c r="J261" s="2619"/>
      <c r="K261" s="1032" t="s">
        <v>537</v>
      </c>
      <c r="L261" s="4778"/>
      <c r="M261" s="4778"/>
      <c r="N261" s="4778"/>
      <c r="O261" s="4778"/>
      <c r="P261" s="4778"/>
      <c r="Q261" s="4778"/>
      <c r="R261" s="4778"/>
      <c r="S261" s="4778"/>
      <c r="T261" s="4778"/>
      <c r="U261" s="4778"/>
      <c r="V261" s="4778"/>
      <c r="W261" s="4778"/>
      <c r="X261" s="4778"/>
      <c r="Y261" s="4778"/>
      <c r="Z261" s="4778"/>
      <c r="AA261" s="4778"/>
      <c r="AB261" s="4778"/>
      <c r="AC261" s="4778"/>
      <c r="AD261" s="4778"/>
      <c r="AE261" s="4778"/>
      <c r="AF261" s="4814"/>
      <c r="AG261" s="4704"/>
      <c r="AH261" s="4815"/>
      <c r="AI261" s="4816"/>
      <c r="AJ261" s="2609"/>
      <c r="AK261" s="2609"/>
      <c r="AL261" s="2609"/>
    </row>
    <row r="262" spans="1:38" s="2610" customFormat="1" ht="21" hidden="1" customHeight="1">
      <c r="A262" s="4658"/>
      <c r="B262" s="4659"/>
      <c r="C262" s="4666"/>
      <c r="D262" s="4809"/>
      <c r="E262" s="4809"/>
      <c r="F262" s="4809"/>
      <c r="G262" s="4810"/>
      <c r="H262" s="2636"/>
      <c r="I262" s="2636"/>
      <c r="J262" s="2636"/>
      <c r="K262" s="1032" t="s">
        <v>1340</v>
      </c>
      <c r="L262" s="4778"/>
      <c r="M262" s="4778"/>
      <c r="N262" s="4778"/>
      <c r="O262" s="4778"/>
      <c r="P262" s="4778"/>
      <c r="Q262" s="4778"/>
      <c r="R262" s="4778"/>
      <c r="S262" s="4778"/>
      <c r="T262" s="4778"/>
      <c r="U262" s="4778"/>
      <c r="V262" s="4778"/>
      <c r="W262" s="4778"/>
      <c r="X262" s="4778"/>
      <c r="Y262" s="4778"/>
      <c r="Z262" s="4778"/>
      <c r="AA262" s="4778"/>
      <c r="AB262" s="4778"/>
      <c r="AC262" s="4778"/>
      <c r="AD262" s="4778"/>
      <c r="AE262" s="4778"/>
      <c r="AF262" s="4814"/>
      <c r="AG262" s="4704"/>
      <c r="AH262" s="4815"/>
      <c r="AI262" s="4816"/>
      <c r="AJ262" s="2609"/>
      <c r="AK262" s="2609"/>
      <c r="AL262" s="2609"/>
    </row>
    <row r="263" spans="1:38" s="2610" customFormat="1" ht="21" hidden="1" customHeight="1">
      <c r="A263" s="4658"/>
      <c r="B263" s="4659"/>
      <c r="C263" s="4811"/>
      <c r="D263" s="4812"/>
      <c r="E263" s="4812"/>
      <c r="F263" s="4812"/>
      <c r="G263" s="4813"/>
      <c r="H263" s="2612"/>
      <c r="I263" s="2612"/>
      <c r="J263" s="2612"/>
      <c r="K263" s="1033" t="s">
        <v>1341</v>
      </c>
      <c r="L263" s="4778"/>
      <c r="M263" s="4778"/>
      <c r="N263" s="4778"/>
      <c r="O263" s="4778"/>
      <c r="P263" s="4778"/>
      <c r="Q263" s="4778"/>
      <c r="R263" s="4778"/>
      <c r="S263" s="4778"/>
      <c r="T263" s="4778"/>
      <c r="U263" s="4778"/>
      <c r="V263" s="4778"/>
      <c r="W263" s="4778"/>
      <c r="X263" s="4778"/>
      <c r="Y263" s="4778"/>
      <c r="Z263" s="4778"/>
      <c r="AA263" s="4778"/>
      <c r="AB263" s="4778"/>
      <c r="AC263" s="4778"/>
      <c r="AD263" s="4778"/>
      <c r="AE263" s="4778"/>
      <c r="AF263" s="4814"/>
      <c r="AG263" s="4704"/>
      <c r="AH263" s="4815"/>
      <c r="AI263" s="4816"/>
      <c r="AJ263" s="2609"/>
      <c r="AK263" s="2609"/>
      <c r="AL263" s="2609"/>
    </row>
    <row r="264" spans="1:38" s="2610" customFormat="1" ht="21" hidden="1" customHeight="1">
      <c r="A264" s="4658"/>
      <c r="B264" s="4659"/>
      <c r="C264" s="4806" t="str">
        <f ca="1">IF(様式5号シート="様式5実",IF(INDIRECT(様式5号シート&amp;"!$D$"&amp;機構処理!E42+81)="","",INDIRECT(様式5号シート&amp;"!$D$"&amp;機構処理!E42+81)),"")</f>
        <v/>
      </c>
      <c r="D264" s="4807"/>
      <c r="E264" s="4807"/>
      <c r="F264" s="4807"/>
      <c r="G264" s="4808"/>
      <c r="H264" s="2608"/>
      <c r="I264" s="2608"/>
      <c r="J264" s="2608"/>
      <c r="K264" s="1031" t="s">
        <v>942</v>
      </c>
      <c r="L264" s="4783"/>
      <c r="M264" s="4783"/>
      <c r="N264" s="4783"/>
      <c r="O264" s="4783"/>
      <c r="P264" s="4783"/>
      <c r="Q264" s="4783"/>
      <c r="R264" s="4783"/>
      <c r="S264" s="4783"/>
      <c r="T264" s="4783"/>
      <c r="U264" s="4783"/>
      <c r="V264" s="4783"/>
      <c r="W264" s="4783"/>
      <c r="X264" s="4783"/>
      <c r="Y264" s="4783"/>
      <c r="Z264" s="4783"/>
      <c r="AA264" s="4783"/>
      <c r="AB264" s="4783"/>
      <c r="AC264" s="4783"/>
      <c r="AD264" s="4783"/>
      <c r="AE264" s="4783"/>
      <c r="AF264" s="4801"/>
      <c r="AG264" s="4674"/>
      <c r="AH264" s="4675"/>
      <c r="AI264" s="4676"/>
      <c r="AJ264" s="2609">
        <v>30</v>
      </c>
      <c r="AK264" s="2609"/>
      <c r="AL264" s="2609"/>
    </row>
    <row r="265" spans="1:38" s="2610" customFormat="1" ht="21" hidden="1" customHeight="1">
      <c r="A265" s="4658"/>
      <c r="B265" s="4659"/>
      <c r="C265" s="4666"/>
      <c r="D265" s="4809"/>
      <c r="E265" s="4809"/>
      <c r="F265" s="4809"/>
      <c r="G265" s="4810"/>
      <c r="H265" s="2636"/>
      <c r="I265" s="2636"/>
      <c r="J265" s="2636"/>
      <c r="K265" s="1032" t="s">
        <v>537</v>
      </c>
      <c r="L265" s="4778"/>
      <c r="M265" s="4778"/>
      <c r="N265" s="4778"/>
      <c r="O265" s="4778"/>
      <c r="P265" s="4778"/>
      <c r="Q265" s="4778"/>
      <c r="R265" s="4778"/>
      <c r="S265" s="4778"/>
      <c r="T265" s="4778"/>
      <c r="U265" s="4778"/>
      <c r="V265" s="4778"/>
      <c r="W265" s="4778"/>
      <c r="X265" s="4778"/>
      <c r="Y265" s="4778"/>
      <c r="Z265" s="4778"/>
      <c r="AA265" s="4778"/>
      <c r="AB265" s="4778"/>
      <c r="AC265" s="4778"/>
      <c r="AD265" s="4778"/>
      <c r="AE265" s="4778"/>
      <c r="AF265" s="4814"/>
      <c r="AG265" s="4704"/>
      <c r="AH265" s="4815"/>
      <c r="AI265" s="4816"/>
      <c r="AJ265" s="2609"/>
      <c r="AK265" s="2609"/>
      <c r="AL265" s="2609"/>
    </row>
    <row r="266" spans="1:38" s="2610" customFormat="1" ht="21" hidden="1" customHeight="1">
      <c r="A266" s="4658"/>
      <c r="B266" s="4659"/>
      <c r="C266" s="4666"/>
      <c r="D266" s="4809"/>
      <c r="E266" s="4809"/>
      <c r="F266" s="4809"/>
      <c r="G266" s="4810"/>
      <c r="H266" s="2617"/>
      <c r="I266" s="2617"/>
      <c r="J266" s="2617"/>
      <c r="K266" s="1032" t="s">
        <v>1340</v>
      </c>
      <c r="L266" s="4778"/>
      <c r="M266" s="4778"/>
      <c r="N266" s="4778"/>
      <c r="O266" s="4778"/>
      <c r="P266" s="4778"/>
      <c r="Q266" s="4778"/>
      <c r="R266" s="4778"/>
      <c r="S266" s="4778"/>
      <c r="T266" s="4778"/>
      <c r="U266" s="4778"/>
      <c r="V266" s="4778"/>
      <c r="W266" s="4778"/>
      <c r="X266" s="4778"/>
      <c r="Y266" s="4778"/>
      <c r="Z266" s="4778"/>
      <c r="AA266" s="4778"/>
      <c r="AB266" s="4778"/>
      <c r="AC266" s="4778"/>
      <c r="AD266" s="4778"/>
      <c r="AE266" s="4778"/>
      <c r="AF266" s="4814"/>
      <c r="AG266" s="4704"/>
      <c r="AH266" s="4815"/>
      <c r="AI266" s="4816"/>
      <c r="AJ266" s="2609"/>
      <c r="AK266" s="2609"/>
      <c r="AL266" s="2609"/>
    </row>
    <row r="267" spans="1:38" s="2610" customFormat="1" ht="21" hidden="1" customHeight="1">
      <c r="A267" s="4658"/>
      <c r="B267" s="4659"/>
      <c r="C267" s="4811"/>
      <c r="D267" s="4812"/>
      <c r="E267" s="4812"/>
      <c r="F267" s="4812"/>
      <c r="G267" s="4813"/>
      <c r="H267" s="2612"/>
      <c r="I267" s="2612"/>
      <c r="J267" s="2612"/>
      <c r="K267" s="1033" t="s">
        <v>1341</v>
      </c>
      <c r="L267" s="4778"/>
      <c r="M267" s="4778"/>
      <c r="N267" s="4778"/>
      <c r="O267" s="4778"/>
      <c r="P267" s="4778"/>
      <c r="Q267" s="4778"/>
      <c r="R267" s="4778"/>
      <c r="S267" s="4778"/>
      <c r="T267" s="4778"/>
      <c r="U267" s="4778"/>
      <c r="V267" s="4778"/>
      <c r="W267" s="4778"/>
      <c r="X267" s="4778"/>
      <c r="Y267" s="4778"/>
      <c r="Z267" s="4778"/>
      <c r="AA267" s="4778"/>
      <c r="AB267" s="4778"/>
      <c r="AC267" s="4778"/>
      <c r="AD267" s="4778"/>
      <c r="AE267" s="4778"/>
      <c r="AF267" s="4814"/>
      <c r="AG267" s="4704"/>
      <c r="AH267" s="4815"/>
      <c r="AI267" s="4816"/>
      <c r="AJ267" s="2609"/>
      <c r="AK267" s="2609"/>
      <c r="AL267" s="2609"/>
    </row>
    <row r="268" spans="1:38" s="2610" customFormat="1" ht="21" hidden="1" customHeight="1">
      <c r="A268" s="4658"/>
      <c r="B268" s="4659"/>
      <c r="C268" s="4806" t="str">
        <f ca="1">IF(様式5号シート="様式5実",IF(INDIRECT(様式5号シート&amp;"!$D$"&amp;機構処理!E42+82)="","",INDIRECT(様式5号シート&amp;"!$D$"&amp;機構処理!E42+82)),"")</f>
        <v/>
      </c>
      <c r="D268" s="4807"/>
      <c r="E268" s="4807"/>
      <c r="F268" s="4807"/>
      <c r="G268" s="4808"/>
      <c r="H268" s="2608"/>
      <c r="I268" s="2608"/>
      <c r="J268" s="2608"/>
      <c r="K268" s="1031" t="s">
        <v>942</v>
      </c>
      <c r="L268" s="4783"/>
      <c r="M268" s="4783"/>
      <c r="N268" s="4783"/>
      <c r="O268" s="4783"/>
      <c r="P268" s="4783"/>
      <c r="Q268" s="4783"/>
      <c r="R268" s="4783"/>
      <c r="S268" s="4783"/>
      <c r="T268" s="4783"/>
      <c r="U268" s="4783"/>
      <c r="V268" s="4783"/>
      <c r="W268" s="4783"/>
      <c r="X268" s="4783"/>
      <c r="Y268" s="4783"/>
      <c r="Z268" s="4783"/>
      <c r="AA268" s="4783"/>
      <c r="AB268" s="4783"/>
      <c r="AC268" s="4783"/>
      <c r="AD268" s="4783"/>
      <c r="AE268" s="4783"/>
      <c r="AF268" s="4801"/>
      <c r="AG268" s="4674"/>
      <c r="AH268" s="4675"/>
      <c r="AI268" s="4676"/>
      <c r="AJ268" s="2609">
        <v>31</v>
      </c>
      <c r="AK268" s="2609"/>
      <c r="AL268" s="2609"/>
    </row>
    <row r="269" spans="1:38" s="2610" customFormat="1" ht="21" hidden="1" customHeight="1">
      <c r="A269" s="4658"/>
      <c r="B269" s="4659"/>
      <c r="C269" s="4666"/>
      <c r="D269" s="4809"/>
      <c r="E269" s="4809"/>
      <c r="F269" s="4809"/>
      <c r="G269" s="4810"/>
      <c r="H269" s="2619"/>
      <c r="I269" s="2619"/>
      <c r="J269" s="2619"/>
      <c r="K269" s="1032" t="s">
        <v>537</v>
      </c>
      <c r="L269" s="4778"/>
      <c r="M269" s="4778"/>
      <c r="N269" s="4778"/>
      <c r="O269" s="4778"/>
      <c r="P269" s="4778"/>
      <c r="Q269" s="4778"/>
      <c r="R269" s="4778"/>
      <c r="S269" s="4778"/>
      <c r="T269" s="4778"/>
      <c r="U269" s="4778"/>
      <c r="V269" s="4778"/>
      <c r="W269" s="4778"/>
      <c r="X269" s="4778"/>
      <c r="Y269" s="4778"/>
      <c r="Z269" s="4778"/>
      <c r="AA269" s="4778"/>
      <c r="AB269" s="4778"/>
      <c r="AC269" s="4778"/>
      <c r="AD269" s="4778"/>
      <c r="AE269" s="4778"/>
      <c r="AF269" s="4814"/>
      <c r="AG269" s="4704"/>
      <c r="AH269" s="4815"/>
      <c r="AI269" s="4816"/>
      <c r="AJ269" s="2609"/>
      <c r="AK269" s="2609"/>
      <c r="AL269" s="2609"/>
    </row>
    <row r="270" spans="1:38" s="2610" customFormat="1" ht="21" hidden="1" customHeight="1">
      <c r="A270" s="4658"/>
      <c r="B270" s="4659"/>
      <c r="C270" s="4666"/>
      <c r="D270" s="4809"/>
      <c r="E270" s="4809"/>
      <c r="F270" s="4809"/>
      <c r="G270" s="4810"/>
      <c r="H270" s="2617"/>
      <c r="I270" s="2617"/>
      <c r="J270" s="2617"/>
      <c r="K270" s="1032" t="s">
        <v>1340</v>
      </c>
      <c r="L270" s="4778"/>
      <c r="M270" s="4778"/>
      <c r="N270" s="4778"/>
      <c r="O270" s="4778"/>
      <c r="P270" s="4778"/>
      <c r="Q270" s="4778"/>
      <c r="R270" s="4778"/>
      <c r="S270" s="4778"/>
      <c r="T270" s="4778"/>
      <c r="U270" s="4778"/>
      <c r="V270" s="4778"/>
      <c r="W270" s="4778"/>
      <c r="X270" s="4778"/>
      <c r="Y270" s="4778"/>
      <c r="Z270" s="4778"/>
      <c r="AA270" s="4778"/>
      <c r="AB270" s="4778"/>
      <c r="AC270" s="4778"/>
      <c r="AD270" s="4778"/>
      <c r="AE270" s="4778"/>
      <c r="AF270" s="4814"/>
      <c r="AG270" s="4704"/>
      <c r="AH270" s="4815"/>
      <c r="AI270" s="4816"/>
      <c r="AJ270" s="2609"/>
      <c r="AK270" s="2609"/>
      <c r="AL270" s="2609"/>
    </row>
    <row r="271" spans="1:38" s="2610" customFormat="1" ht="21" hidden="1" customHeight="1">
      <c r="A271" s="4658"/>
      <c r="B271" s="4659"/>
      <c r="C271" s="4811"/>
      <c r="D271" s="4812"/>
      <c r="E271" s="4812"/>
      <c r="F271" s="4812"/>
      <c r="G271" s="4813"/>
      <c r="H271" s="2612"/>
      <c r="I271" s="2612"/>
      <c r="J271" s="2612"/>
      <c r="K271" s="1033" t="s">
        <v>1341</v>
      </c>
      <c r="L271" s="4778"/>
      <c r="M271" s="4778"/>
      <c r="N271" s="4778"/>
      <c r="O271" s="4778"/>
      <c r="P271" s="4778"/>
      <c r="Q271" s="4778"/>
      <c r="R271" s="4778"/>
      <c r="S271" s="4778"/>
      <c r="T271" s="4778"/>
      <c r="U271" s="4778"/>
      <c r="V271" s="4778"/>
      <c r="W271" s="4778"/>
      <c r="X271" s="4778"/>
      <c r="Y271" s="4778"/>
      <c r="Z271" s="4778"/>
      <c r="AA271" s="4778"/>
      <c r="AB271" s="4778"/>
      <c r="AC271" s="4778"/>
      <c r="AD271" s="4778"/>
      <c r="AE271" s="4778"/>
      <c r="AF271" s="4814"/>
      <c r="AG271" s="4704"/>
      <c r="AH271" s="4815"/>
      <c r="AI271" s="4816"/>
      <c r="AJ271" s="2609"/>
      <c r="AK271" s="2609"/>
      <c r="AL271" s="2609"/>
    </row>
    <row r="272" spans="1:38" s="2610" customFormat="1" ht="21" customHeight="1">
      <c r="A272" s="4658"/>
      <c r="B272" s="4659"/>
      <c r="C272" s="4806" t="str">
        <f ca="1">IF(様式5号シート="様式5実",IF(INDIRECT(様式5号シート&amp;"!$D$"&amp;機構処理!E42+83)="","",INDIRECT(様式5号シート&amp;"!$D$"&amp;機構処理!E42+83)),"")</f>
        <v/>
      </c>
      <c r="D272" s="4807"/>
      <c r="E272" s="4807"/>
      <c r="F272" s="4807"/>
      <c r="G272" s="4808"/>
      <c r="H272" s="2608"/>
      <c r="I272" s="2608"/>
      <c r="J272" s="2608"/>
      <c r="K272" s="1031" t="s">
        <v>942</v>
      </c>
      <c r="L272" s="4783"/>
      <c r="M272" s="4783"/>
      <c r="N272" s="4783"/>
      <c r="O272" s="4783"/>
      <c r="P272" s="4783"/>
      <c r="Q272" s="4783"/>
      <c r="R272" s="4783"/>
      <c r="S272" s="4783"/>
      <c r="T272" s="4783"/>
      <c r="U272" s="4783"/>
      <c r="V272" s="4783"/>
      <c r="W272" s="4783"/>
      <c r="X272" s="4783"/>
      <c r="Y272" s="4783"/>
      <c r="Z272" s="4783"/>
      <c r="AA272" s="4783"/>
      <c r="AB272" s="4783"/>
      <c r="AC272" s="4783"/>
      <c r="AD272" s="4783"/>
      <c r="AE272" s="4783"/>
      <c r="AF272" s="4801"/>
      <c r="AG272" s="4674"/>
      <c r="AH272" s="4675"/>
      <c r="AI272" s="4676"/>
      <c r="AJ272" s="2613">
        <v>32</v>
      </c>
      <c r="AK272" s="2614" t="s">
        <v>1371</v>
      </c>
      <c r="AL272" s="2609"/>
    </row>
    <row r="273" spans="1:38" s="2610" customFormat="1" ht="21" customHeight="1">
      <c r="A273" s="4658"/>
      <c r="B273" s="4659"/>
      <c r="C273" s="4666"/>
      <c r="D273" s="4809"/>
      <c r="E273" s="4809"/>
      <c r="F273" s="4809"/>
      <c r="G273" s="4810"/>
      <c r="H273" s="2619"/>
      <c r="I273" s="2619"/>
      <c r="J273" s="2619"/>
      <c r="K273" s="1032" t="s">
        <v>537</v>
      </c>
      <c r="L273" s="4778"/>
      <c r="M273" s="4778"/>
      <c r="N273" s="4778"/>
      <c r="O273" s="4778"/>
      <c r="P273" s="4778"/>
      <c r="Q273" s="4778"/>
      <c r="R273" s="4778"/>
      <c r="S273" s="4778"/>
      <c r="T273" s="4778"/>
      <c r="U273" s="4778"/>
      <c r="V273" s="4778"/>
      <c r="W273" s="4778"/>
      <c r="X273" s="4778"/>
      <c r="Y273" s="4778"/>
      <c r="Z273" s="4778"/>
      <c r="AA273" s="4778"/>
      <c r="AB273" s="4778"/>
      <c r="AC273" s="4778"/>
      <c r="AD273" s="4778"/>
      <c r="AE273" s="4778"/>
      <c r="AF273" s="4814"/>
      <c r="AG273" s="4704"/>
      <c r="AH273" s="4815"/>
      <c r="AI273" s="4816"/>
      <c r="AJ273" s="2613"/>
      <c r="AK273" s="2615" t="s">
        <v>1329</v>
      </c>
      <c r="AL273" s="2609"/>
    </row>
    <row r="274" spans="1:38" s="2610" customFormat="1" ht="21" customHeight="1">
      <c r="A274" s="4658"/>
      <c r="B274" s="4659"/>
      <c r="C274" s="4666"/>
      <c r="D274" s="4809"/>
      <c r="E274" s="4809"/>
      <c r="F274" s="4809"/>
      <c r="G274" s="4810"/>
      <c r="H274" s="2636"/>
      <c r="I274" s="2636"/>
      <c r="J274" s="2636"/>
      <c r="K274" s="1032" t="s">
        <v>1340</v>
      </c>
      <c r="L274" s="4778"/>
      <c r="M274" s="4778"/>
      <c r="N274" s="4778"/>
      <c r="O274" s="4778"/>
      <c r="P274" s="4778"/>
      <c r="Q274" s="4778"/>
      <c r="R274" s="4778"/>
      <c r="S274" s="4778"/>
      <c r="T274" s="4778"/>
      <c r="U274" s="4778"/>
      <c r="V274" s="4778"/>
      <c r="W274" s="4778"/>
      <c r="X274" s="4778"/>
      <c r="Y274" s="4778"/>
      <c r="Z274" s="4778"/>
      <c r="AA274" s="4778"/>
      <c r="AB274" s="4778"/>
      <c r="AC274" s="4778"/>
      <c r="AD274" s="4778"/>
      <c r="AE274" s="4778"/>
      <c r="AF274" s="4814"/>
      <c r="AG274" s="4704"/>
      <c r="AH274" s="4815"/>
      <c r="AI274" s="4816"/>
      <c r="AJ274" s="2613"/>
      <c r="AK274" s="2609"/>
      <c r="AL274" s="2609"/>
    </row>
    <row r="275" spans="1:38" s="2610" customFormat="1" ht="21" customHeight="1">
      <c r="A275" s="4658"/>
      <c r="B275" s="4659"/>
      <c r="C275" s="4811"/>
      <c r="D275" s="4812"/>
      <c r="E275" s="4812"/>
      <c r="F275" s="4812"/>
      <c r="G275" s="4813"/>
      <c r="H275" s="2612"/>
      <c r="I275" s="2612"/>
      <c r="J275" s="2612"/>
      <c r="K275" s="1033" t="s">
        <v>1341</v>
      </c>
      <c r="L275" s="4804"/>
      <c r="M275" s="4804"/>
      <c r="N275" s="4804"/>
      <c r="O275" s="4804"/>
      <c r="P275" s="4804"/>
      <c r="Q275" s="4804"/>
      <c r="R275" s="4804"/>
      <c r="S275" s="4804"/>
      <c r="T275" s="4804"/>
      <c r="U275" s="4804"/>
      <c r="V275" s="4804"/>
      <c r="W275" s="4804"/>
      <c r="X275" s="4804"/>
      <c r="Y275" s="4804"/>
      <c r="Z275" s="4804"/>
      <c r="AA275" s="4804"/>
      <c r="AB275" s="4804"/>
      <c r="AC275" s="4804"/>
      <c r="AD275" s="4804"/>
      <c r="AE275" s="4804"/>
      <c r="AF275" s="4805"/>
      <c r="AG275" s="4679"/>
      <c r="AH275" s="4680"/>
      <c r="AI275" s="4681"/>
      <c r="AJ275" s="2609"/>
      <c r="AK275" s="2609"/>
      <c r="AL275" s="2609"/>
    </row>
    <row r="276" spans="1:38" s="2610" customFormat="1" ht="21" customHeight="1">
      <c r="A276" s="4660"/>
      <c r="B276" s="4659"/>
      <c r="C276" s="4663" t="str">
        <f>IF(様式5号シート="様式5実",IF(企業実習有無="","","企業実習"),"")</f>
        <v/>
      </c>
      <c r="D276" s="4664"/>
      <c r="E276" s="4664"/>
      <c r="F276" s="4664"/>
      <c r="G276" s="4665"/>
      <c r="H276" s="2608"/>
      <c r="I276" s="2608"/>
      <c r="J276" s="2608"/>
      <c r="K276" s="1059" t="s">
        <v>942</v>
      </c>
      <c r="L276" s="4783"/>
      <c r="M276" s="4783"/>
      <c r="N276" s="4783"/>
      <c r="O276" s="4783"/>
      <c r="P276" s="4783"/>
      <c r="Q276" s="4783"/>
      <c r="R276" s="4783"/>
      <c r="S276" s="4783"/>
      <c r="T276" s="4783"/>
      <c r="U276" s="4783"/>
      <c r="V276" s="4783"/>
      <c r="W276" s="4783"/>
      <c r="X276" s="4783"/>
      <c r="Y276" s="4783"/>
      <c r="Z276" s="4783"/>
      <c r="AA276" s="4783"/>
      <c r="AB276" s="4783"/>
      <c r="AC276" s="4783"/>
      <c r="AD276" s="4783"/>
      <c r="AE276" s="4783"/>
      <c r="AF276" s="4801"/>
      <c r="AG276" s="4674"/>
      <c r="AH276" s="4675"/>
      <c r="AI276" s="4676"/>
      <c r="AJ276" s="2609">
        <v>33</v>
      </c>
      <c r="AK276" s="2609"/>
      <c r="AL276" s="2609"/>
    </row>
    <row r="277" spans="1:38" s="2610" customFormat="1" ht="21" customHeight="1">
      <c r="A277" s="4660"/>
      <c r="B277" s="4659"/>
      <c r="C277" s="4666"/>
      <c r="D277" s="4667"/>
      <c r="E277" s="4667"/>
      <c r="F277" s="4667"/>
      <c r="G277" s="4668"/>
      <c r="H277" s="2611"/>
      <c r="I277" s="2611"/>
      <c r="J277" s="2611"/>
      <c r="K277" s="1060" t="s">
        <v>537</v>
      </c>
      <c r="L277" s="4778"/>
      <c r="M277" s="4802"/>
      <c r="N277" s="4802"/>
      <c r="O277" s="4802"/>
      <c r="P277" s="4802"/>
      <c r="Q277" s="4802"/>
      <c r="R277" s="4802"/>
      <c r="S277" s="4802"/>
      <c r="T277" s="4802"/>
      <c r="U277" s="4802"/>
      <c r="V277" s="4802"/>
      <c r="W277" s="4802"/>
      <c r="X277" s="4802"/>
      <c r="Y277" s="4802"/>
      <c r="Z277" s="4802"/>
      <c r="AA277" s="4802"/>
      <c r="AB277" s="4802"/>
      <c r="AC277" s="4802"/>
      <c r="AD277" s="4802"/>
      <c r="AE277" s="4802"/>
      <c r="AF277" s="4803"/>
      <c r="AG277" s="4704"/>
      <c r="AH277" s="4705"/>
      <c r="AI277" s="4706"/>
      <c r="AJ277" s="2609"/>
      <c r="AK277" s="2609"/>
      <c r="AL277" s="2609"/>
    </row>
    <row r="278" spans="1:38" s="2610" customFormat="1" ht="21" customHeight="1">
      <c r="A278" s="4660"/>
      <c r="B278" s="4659"/>
      <c r="C278" s="4666"/>
      <c r="D278" s="4667"/>
      <c r="E278" s="4667"/>
      <c r="F278" s="4667"/>
      <c r="G278" s="4668"/>
      <c r="H278" s="2611"/>
      <c r="I278" s="2611"/>
      <c r="J278" s="2611"/>
      <c r="K278" s="1060" t="s">
        <v>1340</v>
      </c>
      <c r="L278" s="4778"/>
      <c r="M278" s="4802"/>
      <c r="N278" s="4802"/>
      <c r="O278" s="4802"/>
      <c r="P278" s="4802"/>
      <c r="Q278" s="4802"/>
      <c r="R278" s="4802"/>
      <c r="S278" s="4802"/>
      <c r="T278" s="4802"/>
      <c r="U278" s="4802"/>
      <c r="V278" s="4802"/>
      <c r="W278" s="4802"/>
      <c r="X278" s="4802"/>
      <c r="Y278" s="4802"/>
      <c r="Z278" s="4802"/>
      <c r="AA278" s="4802"/>
      <c r="AB278" s="4802"/>
      <c r="AC278" s="4802"/>
      <c r="AD278" s="4802"/>
      <c r="AE278" s="4802"/>
      <c r="AF278" s="4803"/>
      <c r="AG278" s="4704"/>
      <c r="AH278" s="4705"/>
      <c r="AI278" s="4706"/>
      <c r="AJ278" s="2609"/>
      <c r="AK278" s="2609"/>
      <c r="AL278" s="2609"/>
    </row>
    <row r="279" spans="1:38" s="2610" customFormat="1" ht="21" customHeight="1">
      <c r="A279" s="4660"/>
      <c r="B279" s="4659"/>
      <c r="C279" s="4669"/>
      <c r="D279" s="4670"/>
      <c r="E279" s="4670"/>
      <c r="F279" s="4670"/>
      <c r="G279" s="4671"/>
      <c r="H279" s="2612"/>
      <c r="I279" s="2612"/>
      <c r="J279" s="2612"/>
      <c r="K279" s="1061" t="s">
        <v>1341</v>
      </c>
      <c r="L279" s="4804"/>
      <c r="M279" s="4804"/>
      <c r="N279" s="4804"/>
      <c r="O279" s="4804"/>
      <c r="P279" s="4804"/>
      <c r="Q279" s="4804"/>
      <c r="R279" s="4804"/>
      <c r="S279" s="4804"/>
      <c r="T279" s="4804"/>
      <c r="U279" s="4804"/>
      <c r="V279" s="4804"/>
      <c r="W279" s="4804"/>
      <c r="X279" s="4804"/>
      <c r="Y279" s="4804"/>
      <c r="Z279" s="4804"/>
      <c r="AA279" s="4804"/>
      <c r="AB279" s="4804"/>
      <c r="AC279" s="4804"/>
      <c r="AD279" s="4804"/>
      <c r="AE279" s="4804"/>
      <c r="AF279" s="4805"/>
      <c r="AG279" s="4679"/>
      <c r="AH279" s="4680"/>
      <c r="AI279" s="4681"/>
      <c r="AJ279" s="2609"/>
      <c r="AK279" s="2609"/>
      <c r="AL279" s="2609"/>
    </row>
    <row r="280" spans="1:38" ht="15" customHeight="1">
      <c r="A280" s="1021" t="s">
        <v>1144</v>
      </c>
      <c r="B280" s="1028"/>
      <c r="C280" s="1028"/>
      <c r="D280" s="1028"/>
      <c r="E280" s="1028"/>
      <c r="F280" s="1028"/>
      <c r="G280" s="1028"/>
      <c r="H280" s="1028"/>
      <c r="I280" s="1028"/>
      <c r="J280" s="1028"/>
      <c r="K280" s="1028"/>
      <c r="L280" s="1028"/>
      <c r="M280" s="1028"/>
      <c r="N280" s="1028"/>
      <c r="O280" s="1028"/>
      <c r="P280" s="1028"/>
      <c r="Q280" s="1028"/>
      <c r="R280" s="1028"/>
      <c r="S280" s="1028"/>
      <c r="T280" s="1028"/>
      <c r="U280" s="1028"/>
      <c r="V280" s="1028"/>
      <c r="W280" s="1028"/>
      <c r="X280" s="1028"/>
      <c r="Y280" s="1028"/>
      <c r="Z280" s="1028"/>
      <c r="AA280" s="1028"/>
      <c r="AB280" s="1028"/>
      <c r="AC280" s="1028"/>
      <c r="AD280" s="1028"/>
      <c r="AE280" s="1028"/>
      <c r="AF280" s="1028"/>
      <c r="AG280" s="1028"/>
      <c r="AH280" s="1028"/>
      <c r="AI280" s="1029"/>
      <c r="AJ280" s="1011"/>
      <c r="AK280" s="1011"/>
      <c r="AL280" s="1011"/>
    </row>
    <row r="281" spans="1:38" ht="32.25" customHeight="1">
      <c r="A281" s="4698"/>
      <c r="B281" s="4699"/>
      <c r="C281" s="4699"/>
      <c r="D281" s="4699"/>
      <c r="E281" s="4699"/>
      <c r="F281" s="4699"/>
      <c r="G281" s="4699"/>
      <c r="H281" s="4699"/>
      <c r="I281" s="4699"/>
      <c r="J281" s="4699"/>
      <c r="K281" s="4699"/>
      <c r="L281" s="4699"/>
      <c r="M281" s="4699"/>
      <c r="N281" s="4699"/>
      <c r="O281" s="4699"/>
      <c r="P281" s="4699"/>
      <c r="Q281" s="4699"/>
      <c r="R281" s="4699"/>
      <c r="S281" s="4699"/>
      <c r="T281" s="4699"/>
      <c r="U281" s="4699"/>
      <c r="V281" s="4699"/>
      <c r="W281" s="4699"/>
      <c r="X281" s="4699"/>
      <c r="Y281" s="4699"/>
      <c r="Z281" s="4699"/>
      <c r="AA281" s="4699"/>
      <c r="AB281" s="4699"/>
      <c r="AC281" s="4699"/>
      <c r="AD281" s="4699"/>
      <c r="AE281" s="4699"/>
      <c r="AF281" s="4699"/>
      <c r="AG281" s="4699"/>
      <c r="AH281" s="4699"/>
      <c r="AI281" s="4700"/>
      <c r="AJ281" s="1011"/>
      <c r="AK281" s="1011"/>
      <c r="AL281" s="1011"/>
    </row>
    <row r="282" spans="1:38" ht="15" customHeight="1">
      <c r="A282" s="1017" t="s">
        <v>664</v>
      </c>
      <c r="B282" s="1018"/>
      <c r="C282" s="1018"/>
      <c r="D282" s="1018"/>
      <c r="E282" s="1018"/>
      <c r="F282" s="1018"/>
      <c r="G282" s="1018"/>
      <c r="H282" s="1018"/>
      <c r="I282" s="1018"/>
      <c r="J282" s="1018"/>
      <c r="K282" s="1018"/>
      <c r="L282" s="1018"/>
      <c r="M282" s="1018"/>
      <c r="N282" s="1018"/>
      <c r="O282" s="1018"/>
      <c r="P282" s="1018"/>
      <c r="Q282" s="1018"/>
      <c r="R282" s="1018"/>
      <c r="S282" s="1018"/>
      <c r="T282" s="1018"/>
      <c r="U282" s="1018"/>
      <c r="V282" s="1018"/>
      <c r="W282" s="1018"/>
      <c r="X282" s="1018"/>
      <c r="Y282" s="1018"/>
      <c r="Z282" s="1018"/>
      <c r="AA282" s="1018"/>
      <c r="AB282" s="1018"/>
      <c r="AC282" s="1018"/>
      <c r="AD282" s="1018"/>
      <c r="AE282" s="1018"/>
      <c r="AF282" s="1018"/>
      <c r="AG282" s="1018"/>
      <c r="AH282" s="1018"/>
      <c r="AI282" s="1019"/>
      <c r="AJ282" s="1011"/>
      <c r="AK282" s="1011"/>
      <c r="AL282" s="1011"/>
    </row>
    <row r="283" spans="1:38" ht="15" customHeight="1" thickBot="1">
      <c r="A283" s="4682"/>
      <c r="B283" s="4683"/>
      <c r="C283" s="4683"/>
      <c r="D283" s="4683"/>
      <c r="E283" s="4683"/>
      <c r="F283" s="4683"/>
      <c r="G283" s="4683"/>
      <c r="H283" s="4683"/>
      <c r="I283" s="4683"/>
      <c r="J283" s="4683"/>
      <c r="K283" s="4683"/>
      <c r="L283" s="4683"/>
      <c r="M283" s="4683"/>
      <c r="N283" s="4683"/>
      <c r="O283" s="4683"/>
      <c r="P283" s="4683"/>
      <c r="Q283" s="4683"/>
      <c r="R283" s="4683"/>
      <c r="S283" s="4683"/>
      <c r="T283" s="4683"/>
      <c r="U283" s="4683"/>
      <c r="V283" s="4683"/>
      <c r="W283" s="4683"/>
      <c r="X283" s="4683"/>
      <c r="Y283" s="4683"/>
      <c r="Z283" s="4683"/>
      <c r="AA283" s="4683"/>
      <c r="AB283" s="4683"/>
      <c r="AC283" s="4683"/>
      <c r="AD283" s="4683"/>
      <c r="AE283" s="4683"/>
      <c r="AF283" s="4683"/>
      <c r="AG283" s="4683"/>
      <c r="AH283" s="4683"/>
      <c r="AI283" s="4684"/>
      <c r="AJ283" s="1011"/>
      <c r="AK283" s="1358" t="s">
        <v>1270</v>
      </c>
      <c r="AL283" s="1011"/>
    </row>
    <row r="284" spans="1:38" ht="15" customHeight="1" thickTop="1" thickBot="1">
      <c r="A284" s="1017" t="s">
        <v>665</v>
      </c>
      <c r="B284" s="1018"/>
      <c r="C284" s="1018"/>
      <c r="D284" s="1018"/>
      <c r="E284" s="1018"/>
      <c r="F284" s="1018"/>
      <c r="G284" s="1018"/>
      <c r="H284" s="1018"/>
      <c r="I284" s="1018"/>
      <c r="J284" s="1018"/>
      <c r="K284" s="1018"/>
      <c r="L284" s="1018"/>
      <c r="M284" s="1018"/>
      <c r="N284" s="1018"/>
      <c r="O284" s="1018"/>
      <c r="P284" s="1018"/>
      <c r="Q284" s="1018"/>
      <c r="R284" s="1018"/>
      <c r="S284" s="1018"/>
      <c r="T284" s="1018"/>
      <c r="U284" s="1018"/>
      <c r="V284" s="1018"/>
      <c r="W284" s="1018"/>
      <c r="X284" s="1018"/>
      <c r="Y284" s="1018"/>
      <c r="Z284" s="1018"/>
      <c r="AA284" s="1018"/>
      <c r="AB284" s="1018"/>
      <c r="AC284" s="1018"/>
      <c r="AD284" s="1018"/>
      <c r="AE284" s="1018"/>
      <c r="AF284" s="1018"/>
      <c r="AG284" s="1018"/>
      <c r="AH284" s="1018"/>
      <c r="AI284" s="1019"/>
      <c r="AJ284" s="1011"/>
      <c r="AK284" s="1358" t="s">
        <v>1440</v>
      </c>
      <c r="AL284" s="1011"/>
    </row>
    <row r="285" spans="1:38" ht="15" customHeight="1" thickTop="1" thickBot="1">
      <c r="A285" s="4685"/>
      <c r="B285" s="4686"/>
      <c r="C285" s="4686"/>
      <c r="D285" s="4686"/>
      <c r="E285" s="4686"/>
      <c r="F285" s="4686"/>
      <c r="G285" s="4686"/>
      <c r="H285" s="4686"/>
      <c r="I285" s="4686"/>
      <c r="J285" s="4686"/>
      <c r="K285" s="4686"/>
      <c r="L285" s="4686"/>
      <c r="M285" s="4686"/>
      <c r="N285" s="4686"/>
      <c r="O285" s="4686"/>
      <c r="P285" s="4686"/>
      <c r="Q285" s="4686"/>
      <c r="R285" s="4686"/>
      <c r="S285" s="4686"/>
      <c r="T285" s="4686"/>
      <c r="U285" s="4686"/>
      <c r="V285" s="4686"/>
      <c r="W285" s="4686"/>
      <c r="X285" s="4686"/>
      <c r="Y285" s="4686"/>
      <c r="Z285" s="4686"/>
      <c r="AA285" s="4686"/>
      <c r="AB285" s="4686"/>
      <c r="AC285" s="4686"/>
      <c r="AD285" s="4686"/>
      <c r="AE285" s="4686"/>
      <c r="AF285" s="4686"/>
      <c r="AG285" s="4686"/>
      <c r="AH285" s="4686"/>
      <c r="AI285" s="4687"/>
      <c r="AJ285" s="1011"/>
      <c r="AK285" s="1011"/>
      <c r="AL285" s="1011"/>
    </row>
    <row r="286" spans="1:38" ht="15" customHeight="1" thickBot="1">
      <c r="A286" s="1015" t="s">
        <v>1145</v>
      </c>
      <c r="AJ286" s="1011"/>
      <c r="AK286" s="1358" t="s">
        <v>1269</v>
      </c>
      <c r="AL286" s="1011"/>
    </row>
    <row r="287" spans="1:38" ht="18" customHeight="1" thickTop="1">
      <c r="B287" s="4688"/>
      <c r="C287" s="4688"/>
      <c r="D287" s="4688"/>
      <c r="E287" s="4688"/>
      <c r="F287" s="4688"/>
      <c r="G287" s="4688"/>
      <c r="H287" s="4688"/>
      <c r="I287" s="4688"/>
      <c r="J287" s="4688"/>
      <c r="K287" s="4688"/>
      <c r="L287" s="4688"/>
      <c r="M287" s="4688"/>
      <c r="O287" s="4689" t="s">
        <v>666</v>
      </c>
      <c r="P287" s="4689"/>
      <c r="Q287" s="4690" t="s">
        <v>884</v>
      </c>
      <c r="R287" s="4690"/>
      <c r="S287" s="4690"/>
      <c r="T287" s="4690"/>
      <c r="U287" s="4690"/>
      <c r="V287" s="4690"/>
      <c r="AJ287" s="1011"/>
      <c r="AK287" s="1011"/>
      <c r="AL287" s="1011"/>
    </row>
    <row r="288" spans="1:38" ht="15" customHeight="1">
      <c r="A288" s="1015" t="s">
        <v>1146</v>
      </c>
      <c r="AJ288" s="1011"/>
      <c r="AK288" s="1011"/>
      <c r="AL288" s="1011"/>
    </row>
    <row r="289" spans="1:38" ht="18" customHeight="1">
      <c r="B289" s="4688"/>
      <c r="C289" s="4688"/>
      <c r="D289" s="4688"/>
      <c r="E289" s="4688"/>
      <c r="F289" s="4688"/>
      <c r="G289" s="4688"/>
      <c r="H289" s="4688"/>
      <c r="I289" s="4688"/>
      <c r="J289" s="4688"/>
      <c r="K289" s="4688"/>
      <c r="L289" s="4688"/>
      <c r="M289" s="4688"/>
      <c r="O289" s="4689" t="s">
        <v>666</v>
      </c>
      <c r="P289" s="4689"/>
      <c r="Q289" s="4690" t="s">
        <v>884</v>
      </c>
      <c r="R289" s="4690"/>
      <c r="S289" s="4690"/>
      <c r="T289" s="4690"/>
      <c r="U289" s="4690"/>
      <c r="V289" s="4690"/>
      <c r="AJ289" s="1011"/>
      <c r="AK289" s="1011"/>
      <c r="AL289" s="1011"/>
    </row>
    <row r="290" spans="1:38" ht="69.95" customHeight="1">
      <c r="A290" s="4655" t="s">
        <v>1147</v>
      </c>
      <c r="B290" s="4655"/>
      <c r="C290" s="4655"/>
      <c r="D290" s="4655"/>
      <c r="E290" s="4655"/>
      <c r="F290" s="4655"/>
      <c r="G290" s="4655"/>
      <c r="H290" s="4655"/>
      <c r="I290" s="4655"/>
      <c r="J290" s="4655"/>
      <c r="K290" s="4655"/>
      <c r="L290" s="4655"/>
      <c r="M290" s="4655"/>
      <c r="N290" s="4655"/>
      <c r="O290" s="4655"/>
      <c r="P290" s="4655"/>
      <c r="Q290" s="4655"/>
      <c r="R290" s="4655"/>
      <c r="S290" s="4655"/>
      <c r="T290" s="4655"/>
      <c r="U290" s="4655"/>
      <c r="V290" s="4655"/>
      <c r="W290" s="4655"/>
      <c r="X290" s="4655"/>
      <c r="Y290" s="4655"/>
      <c r="Z290" s="4655"/>
      <c r="AA290" s="4655"/>
      <c r="AB290" s="4655"/>
      <c r="AC290" s="4655"/>
      <c r="AD290" s="4655"/>
      <c r="AE290" s="4655"/>
      <c r="AF290" s="4655"/>
      <c r="AG290" s="4655"/>
      <c r="AH290" s="4655"/>
      <c r="AI290" s="4655"/>
      <c r="AJ290" s="1011"/>
      <c r="AK290" s="1011"/>
      <c r="AL290" s="1011"/>
    </row>
    <row r="291" spans="1:38" ht="21" customHeight="1">
      <c r="A291" s="1011"/>
      <c r="B291" s="1011"/>
      <c r="C291" s="1011"/>
      <c r="D291" s="1011"/>
      <c r="E291" s="1011"/>
      <c r="F291" s="1011"/>
      <c r="G291" s="1011"/>
      <c r="H291" s="1011"/>
      <c r="I291" s="1011"/>
      <c r="J291" s="1011"/>
      <c r="K291" s="1011"/>
      <c r="L291" s="1011"/>
      <c r="M291" s="1011"/>
      <c r="N291" s="1011"/>
      <c r="O291" s="1011"/>
      <c r="P291" s="1011"/>
      <c r="Q291" s="1011"/>
      <c r="R291" s="1011"/>
      <c r="S291" s="1011"/>
      <c r="T291" s="1011"/>
      <c r="U291" s="1011"/>
      <c r="V291" s="1011"/>
      <c r="W291" s="1011"/>
      <c r="X291" s="1011"/>
      <c r="Y291" s="1011"/>
      <c r="Z291" s="1011"/>
      <c r="AA291" s="1011"/>
      <c r="AB291" s="1011"/>
      <c r="AC291" s="1011"/>
      <c r="AD291" s="1011"/>
      <c r="AE291" s="1011"/>
      <c r="AF291" s="1011"/>
      <c r="AG291" s="1011"/>
      <c r="AH291" s="1011"/>
      <c r="AI291" s="1011"/>
      <c r="AJ291" s="1011"/>
      <c r="AK291" s="1011"/>
      <c r="AL291" s="1011"/>
    </row>
  </sheetData>
  <sheetProtection sheet="1" objects="1" scenarios="1" formatCells="0" formatColumns="0" formatRows="0" insertRows="0" deleteRows="0"/>
  <mergeCells count="608">
    <mergeCell ref="L273:AF273"/>
    <mergeCell ref="AG273:AI273"/>
    <mergeCell ref="L274:AF274"/>
    <mergeCell ref="AG274:AI274"/>
    <mergeCell ref="L261:AF261"/>
    <mergeCell ref="AG261:AI261"/>
    <mergeCell ref="L262:AF262"/>
    <mergeCell ref="AG262:AI262"/>
    <mergeCell ref="L265:AF265"/>
    <mergeCell ref="AG265:AI265"/>
    <mergeCell ref="L266:AF266"/>
    <mergeCell ref="AG266:AI266"/>
    <mergeCell ref="L269:AF269"/>
    <mergeCell ref="AG269:AI269"/>
    <mergeCell ref="L165:AF165"/>
    <mergeCell ref="AG165:AI165"/>
    <mergeCell ref="L166:AF166"/>
    <mergeCell ref="AG166:AI166"/>
    <mergeCell ref="L163:AF163"/>
    <mergeCell ref="AG163:AI163"/>
    <mergeCell ref="AG159:AI159"/>
    <mergeCell ref="L270:AF270"/>
    <mergeCell ref="AG270:AI270"/>
    <mergeCell ref="L259:AF259"/>
    <mergeCell ref="AG259:AI259"/>
    <mergeCell ref="L257:AF257"/>
    <mergeCell ref="AG257:AI257"/>
    <mergeCell ref="L258:AF258"/>
    <mergeCell ref="AG258:AI258"/>
    <mergeCell ref="AG154:AI154"/>
    <mergeCell ref="L157:AF157"/>
    <mergeCell ref="AG157:AI157"/>
    <mergeCell ref="L158:AF158"/>
    <mergeCell ref="AG158:AI158"/>
    <mergeCell ref="L161:AF161"/>
    <mergeCell ref="AG161:AI161"/>
    <mergeCell ref="L162:AF162"/>
    <mergeCell ref="AG162:AI162"/>
    <mergeCell ref="L57:AF57"/>
    <mergeCell ref="AG57:AI57"/>
    <mergeCell ref="L58:AF58"/>
    <mergeCell ref="AG58:AI58"/>
    <mergeCell ref="L61:AF61"/>
    <mergeCell ref="AG61:AI61"/>
    <mergeCell ref="L62:AF62"/>
    <mergeCell ref="AG62:AI62"/>
    <mergeCell ref="L65:AF65"/>
    <mergeCell ref="AG65:AI65"/>
    <mergeCell ref="L38:AF38"/>
    <mergeCell ref="AG38:AI38"/>
    <mergeCell ref="L41:AF41"/>
    <mergeCell ref="AG41:AI41"/>
    <mergeCell ref="L42:AF42"/>
    <mergeCell ref="AG42:AI42"/>
    <mergeCell ref="L45:AF45"/>
    <mergeCell ref="AG45:AI45"/>
    <mergeCell ref="L46:AF46"/>
    <mergeCell ref="AG46:AI46"/>
    <mergeCell ref="L29:AF29"/>
    <mergeCell ref="L30:AF30"/>
    <mergeCell ref="AG29:AI29"/>
    <mergeCell ref="AG30:AI30"/>
    <mergeCell ref="L33:AF33"/>
    <mergeCell ref="AG33:AI33"/>
    <mergeCell ref="L34:AF34"/>
    <mergeCell ref="AG34:AI34"/>
    <mergeCell ref="L37:AF37"/>
    <mergeCell ref="AG37:AI37"/>
    <mergeCell ref="C28:G31"/>
    <mergeCell ref="C272:G275"/>
    <mergeCell ref="L272:AF272"/>
    <mergeCell ref="AG272:AI272"/>
    <mergeCell ref="L275:AF275"/>
    <mergeCell ref="AG275:AI275"/>
    <mergeCell ref="C268:G271"/>
    <mergeCell ref="L268:AF268"/>
    <mergeCell ref="AG268:AI268"/>
    <mergeCell ref="L271:AF271"/>
    <mergeCell ref="AG271:AI271"/>
    <mergeCell ref="C264:G267"/>
    <mergeCell ref="L264:AF264"/>
    <mergeCell ref="AG264:AI264"/>
    <mergeCell ref="L267:AF267"/>
    <mergeCell ref="AG267:AI267"/>
    <mergeCell ref="C260:G263"/>
    <mergeCell ref="L260:AF260"/>
    <mergeCell ref="AG260:AI260"/>
    <mergeCell ref="L263:AF263"/>
    <mergeCell ref="AG263:AI263"/>
    <mergeCell ref="C256:G259"/>
    <mergeCell ref="L256:AF256"/>
    <mergeCell ref="AG256:AI256"/>
    <mergeCell ref="C252:G255"/>
    <mergeCell ref="L252:AF252"/>
    <mergeCell ref="AG252:AI252"/>
    <mergeCell ref="L255:AF255"/>
    <mergeCell ref="AG255:AI255"/>
    <mergeCell ref="C248:G251"/>
    <mergeCell ref="L248:AF248"/>
    <mergeCell ref="AG248:AI248"/>
    <mergeCell ref="L251:AF251"/>
    <mergeCell ref="AG251:AI251"/>
    <mergeCell ref="L249:AF249"/>
    <mergeCell ref="AG249:AI249"/>
    <mergeCell ref="L250:AF250"/>
    <mergeCell ref="AG250:AI250"/>
    <mergeCell ref="L253:AF253"/>
    <mergeCell ref="AG253:AI253"/>
    <mergeCell ref="L254:AF254"/>
    <mergeCell ref="AG254:AI254"/>
    <mergeCell ref="C244:G247"/>
    <mergeCell ref="L244:AF244"/>
    <mergeCell ref="AG244:AI244"/>
    <mergeCell ref="L247:AF247"/>
    <mergeCell ref="AG247:AI247"/>
    <mergeCell ref="C240:G243"/>
    <mergeCell ref="L240:AF240"/>
    <mergeCell ref="AG240:AI240"/>
    <mergeCell ref="L243:AF243"/>
    <mergeCell ref="AG243:AI243"/>
    <mergeCell ref="L241:AF241"/>
    <mergeCell ref="AG241:AI241"/>
    <mergeCell ref="L242:AF242"/>
    <mergeCell ref="AG242:AI242"/>
    <mergeCell ref="L245:AF245"/>
    <mergeCell ref="AG245:AI245"/>
    <mergeCell ref="L246:AF246"/>
    <mergeCell ref="AG246:AI246"/>
    <mergeCell ref="C236:G239"/>
    <mergeCell ref="L236:AF236"/>
    <mergeCell ref="AG236:AI236"/>
    <mergeCell ref="L239:AF239"/>
    <mergeCell ref="AG239:AI239"/>
    <mergeCell ref="C232:G235"/>
    <mergeCell ref="L232:AF232"/>
    <mergeCell ref="AG232:AI232"/>
    <mergeCell ref="L235:AF235"/>
    <mergeCell ref="AG235:AI235"/>
    <mergeCell ref="L233:AF233"/>
    <mergeCell ref="AG233:AI233"/>
    <mergeCell ref="L234:AF234"/>
    <mergeCell ref="AG234:AI234"/>
    <mergeCell ref="L237:AF237"/>
    <mergeCell ref="AG237:AI237"/>
    <mergeCell ref="L238:AF238"/>
    <mergeCell ref="AG238:AI238"/>
    <mergeCell ref="C228:G231"/>
    <mergeCell ref="L228:AF228"/>
    <mergeCell ref="AG228:AI228"/>
    <mergeCell ref="L231:AF231"/>
    <mergeCell ref="AG231:AI231"/>
    <mergeCell ref="C224:G227"/>
    <mergeCell ref="L224:AF224"/>
    <mergeCell ref="AG224:AI224"/>
    <mergeCell ref="L227:AF227"/>
    <mergeCell ref="AG227:AI227"/>
    <mergeCell ref="L225:AF225"/>
    <mergeCell ref="AG225:AI225"/>
    <mergeCell ref="L226:AF226"/>
    <mergeCell ref="AG226:AI226"/>
    <mergeCell ref="L229:AF229"/>
    <mergeCell ref="AG229:AI229"/>
    <mergeCell ref="L230:AF230"/>
    <mergeCell ref="AG230:AI230"/>
    <mergeCell ref="C220:G223"/>
    <mergeCell ref="L220:AF220"/>
    <mergeCell ref="AG220:AI220"/>
    <mergeCell ref="L223:AF223"/>
    <mergeCell ref="AG223:AI223"/>
    <mergeCell ref="C216:G219"/>
    <mergeCell ref="L216:AF216"/>
    <mergeCell ref="AG216:AI216"/>
    <mergeCell ref="L219:AF219"/>
    <mergeCell ref="AG219:AI219"/>
    <mergeCell ref="L217:AF217"/>
    <mergeCell ref="AG217:AI217"/>
    <mergeCell ref="L218:AF218"/>
    <mergeCell ref="AG218:AI218"/>
    <mergeCell ref="L221:AF221"/>
    <mergeCell ref="AG221:AI221"/>
    <mergeCell ref="L222:AF222"/>
    <mergeCell ref="AG222:AI222"/>
    <mergeCell ref="C212:G215"/>
    <mergeCell ref="L212:AF212"/>
    <mergeCell ref="AG212:AI212"/>
    <mergeCell ref="L215:AF215"/>
    <mergeCell ref="AG215:AI215"/>
    <mergeCell ref="C208:G211"/>
    <mergeCell ref="L208:AF208"/>
    <mergeCell ref="AG208:AI208"/>
    <mergeCell ref="L211:AF211"/>
    <mergeCell ref="AG211:AI211"/>
    <mergeCell ref="L209:AF209"/>
    <mergeCell ref="AG209:AI209"/>
    <mergeCell ref="L210:AF210"/>
    <mergeCell ref="AG210:AI210"/>
    <mergeCell ref="L213:AF213"/>
    <mergeCell ref="AG213:AI213"/>
    <mergeCell ref="L214:AF214"/>
    <mergeCell ref="AG214:AI214"/>
    <mergeCell ref="C204:G207"/>
    <mergeCell ref="L204:AF204"/>
    <mergeCell ref="AG204:AI204"/>
    <mergeCell ref="L207:AF207"/>
    <mergeCell ref="AG207:AI207"/>
    <mergeCell ref="C200:G203"/>
    <mergeCell ref="L200:AF200"/>
    <mergeCell ref="AG200:AI200"/>
    <mergeCell ref="L203:AF203"/>
    <mergeCell ref="AG203:AI203"/>
    <mergeCell ref="L201:AF201"/>
    <mergeCell ref="AG201:AI201"/>
    <mergeCell ref="L202:AF202"/>
    <mergeCell ref="AG202:AI202"/>
    <mergeCell ref="L205:AF205"/>
    <mergeCell ref="AG205:AI205"/>
    <mergeCell ref="L206:AF206"/>
    <mergeCell ref="AG206:AI206"/>
    <mergeCell ref="C196:G199"/>
    <mergeCell ref="L196:AF196"/>
    <mergeCell ref="AG196:AI196"/>
    <mergeCell ref="L199:AF199"/>
    <mergeCell ref="AG199:AI199"/>
    <mergeCell ref="C192:G195"/>
    <mergeCell ref="L192:AF192"/>
    <mergeCell ref="AG192:AI192"/>
    <mergeCell ref="L195:AF195"/>
    <mergeCell ref="AG195:AI195"/>
    <mergeCell ref="L193:AF193"/>
    <mergeCell ref="AG193:AI193"/>
    <mergeCell ref="L194:AF194"/>
    <mergeCell ref="AG194:AI194"/>
    <mergeCell ref="L197:AF197"/>
    <mergeCell ref="AG197:AI197"/>
    <mergeCell ref="L198:AF198"/>
    <mergeCell ref="AG198:AI198"/>
    <mergeCell ref="C188:G191"/>
    <mergeCell ref="L188:AF188"/>
    <mergeCell ref="AG188:AI188"/>
    <mergeCell ref="L191:AF191"/>
    <mergeCell ref="AG191:AI191"/>
    <mergeCell ref="C184:G187"/>
    <mergeCell ref="L184:AF184"/>
    <mergeCell ref="AG184:AI184"/>
    <mergeCell ref="L187:AF187"/>
    <mergeCell ref="AG187:AI187"/>
    <mergeCell ref="L185:AF185"/>
    <mergeCell ref="AG185:AI185"/>
    <mergeCell ref="L186:AF186"/>
    <mergeCell ref="AG186:AI186"/>
    <mergeCell ref="L189:AF189"/>
    <mergeCell ref="AG189:AI189"/>
    <mergeCell ref="L190:AF190"/>
    <mergeCell ref="AG190:AI190"/>
    <mergeCell ref="C180:G183"/>
    <mergeCell ref="L180:AF180"/>
    <mergeCell ref="AG180:AI180"/>
    <mergeCell ref="L183:AF183"/>
    <mergeCell ref="AG183:AI183"/>
    <mergeCell ref="C176:G179"/>
    <mergeCell ref="L176:AF176"/>
    <mergeCell ref="AG176:AI176"/>
    <mergeCell ref="L179:AF179"/>
    <mergeCell ref="AG179:AI179"/>
    <mergeCell ref="L177:AF177"/>
    <mergeCell ref="AG177:AI177"/>
    <mergeCell ref="L178:AF178"/>
    <mergeCell ref="AG178:AI178"/>
    <mergeCell ref="L181:AF181"/>
    <mergeCell ref="AG181:AI181"/>
    <mergeCell ref="L182:AF182"/>
    <mergeCell ref="AG182:AI182"/>
    <mergeCell ref="C172:G175"/>
    <mergeCell ref="L172:AF172"/>
    <mergeCell ref="AG172:AI172"/>
    <mergeCell ref="L175:AF175"/>
    <mergeCell ref="AG175:AI175"/>
    <mergeCell ref="C168:G171"/>
    <mergeCell ref="L168:AF168"/>
    <mergeCell ref="AG168:AI168"/>
    <mergeCell ref="L171:AF171"/>
    <mergeCell ref="AG171:AI171"/>
    <mergeCell ref="L169:AF169"/>
    <mergeCell ref="AG169:AI169"/>
    <mergeCell ref="L170:AF170"/>
    <mergeCell ref="AG170:AI170"/>
    <mergeCell ref="L173:AF173"/>
    <mergeCell ref="AG173:AI173"/>
    <mergeCell ref="L174:AF174"/>
    <mergeCell ref="AG174:AI174"/>
    <mergeCell ref="C164:G167"/>
    <mergeCell ref="L164:AF164"/>
    <mergeCell ref="AG164:AI164"/>
    <mergeCell ref="L167:AF167"/>
    <mergeCell ref="AG167:AI167"/>
    <mergeCell ref="C160:G163"/>
    <mergeCell ref="L160:AF160"/>
    <mergeCell ref="AG160:AI160"/>
    <mergeCell ref="C144:G147"/>
    <mergeCell ref="L144:AF144"/>
    <mergeCell ref="AG144:AI144"/>
    <mergeCell ref="L147:AF147"/>
    <mergeCell ref="AG147:AI147"/>
    <mergeCell ref="L145:AF145"/>
    <mergeCell ref="AG145:AI145"/>
    <mergeCell ref="L146:AF146"/>
    <mergeCell ref="AG146:AI146"/>
    <mergeCell ref="L149:AF149"/>
    <mergeCell ref="AG149:AI149"/>
    <mergeCell ref="L150:AF150"/>
    <mergeCell ref="AG150:AI150"/>
    <mergeCell ref="L153:AF153"/>
    <mergeCell ref="AG153:AI153"/>
    <mergeCell ref="L154:AF154"/>
    <mergeCell ref="C140:G143"/>
    <mergeCell ref="L140:AF140"/>
    <mergeCell ref="AG140:AI140"/>
    <mergeCell ref="L143:AF143"/>
    <mergeCell ref="AG143:AI143"/>
    <mergeCell ref="L141:AF141"/>
    <mergeCell ref="AG141:AI141"/>
    <mergeCell ref="L142:AF142"/>
    <mergeCell ref="AG142:AI142"/>
    <mergeCell ref="C136:G139"/>
    <mergeCell ref="L136:AF136"/>
    <mergeCell ref="AG136:AI136"/>
    <mergeCell ref="L139:AF139"/>
    <mergeCell ref="AG139:AI139"/>
    <mergeCell ref="C132:G135"/>
    <mergeCell ref="L132:AF132"/>
    <mergeCell ref="AG132:AI132"/>
    <mergeCell ref="L135:AF135"/>
    <mergeCell ref="AG135:AI135"/>
    <mergeCell ref="L133:AF133"/>
    <mergeCell ref="AG133:AI133"/>
    <mergeCell ref="L134:AF134"/>
    <mergeCell ref="AG134:AI134"/>
    <mergeCell ref="L137:AF137"/>
    <mergeCell ref="AG137:AI137"/>
    <mergeCell ref="L138:AF138"/>
    <mergeCell ref="AG138:AI138"/>
    <mergeCell ref="C128:G131"/>
    <mergeCell ref="L128:AF128"/>
    <mergeCell ref="AG128:AI128"/>
    <mergeCell ref="L131:AF131"/>
    <mergeCell ref="AG131:AI131"/>
    <mergeCell ref="C124:G127"/>
    <mergeCell ref="L124:AF124"/>
    <mergeCell ref="AG124:AI124"/>
    <mergeCell ref="L127:AF127"/>
    <mergeCell ref="AG127:AI127"/>
    <mergeCell ref="L125:AF125"/>
    <mergeCell ref="AG125:AI125"/>
    <mergeCell ref="L126:AF126"/>
    <mergeCell ref="AG126:AI126"/>
    <mergeCell ref="L129:AF129"/>
    <mergeCell ref="AG129:AI129"/>
    <mergeCell ref="L130:AF130"/>
    <mergeCell ref="AG130:AI130"/>
    <mergeCell ref="C120:G123"/>
    <mergeCell ref="L120:AF120"/>
    <mergeCell ref="AG120:AI120"/>
    <mergeCell ref="L123:AF123"/>
    <mergeCell ref="AG123:AI123"/>
    <mergeCell ref="C116:G119"/>
    <mergeCell ref="L116:AF116"/>
    <mergeCell ref="AG116:AI116"/>
    <mergeCell ref="L119:AF119"/>
    <mergeCell ref="AG119:AI119"/>
    <mergeCell ref="L117:AF117"/>
    <mergeCell ref="AG117:AI117"/>
    <mergeCell ref="L118:AF118"/>
    <mergeCell ref="AG118:AI118"/>
    <mergeCell ref="L121:AF121"/>
    <mergeCell ref="AG121:AI121"/>
    <mergeCell ref="L122:AF122"/>
    <mergeCell ref="AG122:AI122"/>
    <mergeCell ref="C112:G115"/>
    <mergeCell ref="L112:AF112"/>
    <mergeCell ref="AG112:AI112"/>
    <mergeCell ref="L115:AF115"/>
    <mergeCell ref="AG115:AI115"/>
    <mergeCell ref="C108:G111"/>
    <mergeCell ref="L108:AF108"/>
    <mergeCell ref="AG108:AI108"/>
    <mergeCell ref="L111:AF111"/>
    <mergeCell ref="AG111:AI111"/>
    <mergeCell ref="L109:AF109"/>
    <mergeCell ref="AG109:AI109"/>
    <mergeCell ref="L110:AF110"/>
    <mergeCell ref="AG110:AI110"/>
    <mergeCell ref="L113:AF113"/>
    <mergeCell ref="AG113:AI113"/>
    <mergeCell ref="L114:AF114"/>
    <mergeCell ref="AG114:AI114"/>
    <mergeCell ref="C104:G107"/>
    <mergeCell ref="L104:AF104"/>
    <mergeCell ref="AG104:AI104"/>
    <mergeCell ref="L107:AF107"/>
    <mergeCell ref="AG107:AI107"/>
    <mergeCell ref="C100:G103"/>
    <mergeCell ref="L100:AF100"/>
    <mergeCell ref="AG100:AI100"/>
    <mergeCell ref="L103:AF103"/>
    <mergeCell ref="AG103:AI103"/>
    <mergeCell ref="L101:AF101"/>
    <mergeCell ref="AG101:AI101"/>
    <mergeCell ref="L102:AF102"/>
    <mergeCell ref="AG102:AI102"/>
    <mergeCell ref="L105:AF105"/>
    <mergeCell ref="AG105:AI105"/>
    <mergeCell ref="L106:AF106"/>
    <mergeCell ref="AG106:AI106"/>
    <mergeCell ref="C96:G99"/>
    <mergeCell ref="L96:AF96"/>
    <mergeCell ref="AG96:AI96"/>
    <mergeCell ref="L99:AF99"/>
    <mergeCell ref="AG99:AI99"/>
    <mergeCell ref="C92:G95"/>
    <mergeCell ref="L92:AF92"/>
    <mergeCell ref="AG92:AI92"/>
    <mergeCell ref="L95:AF95"/>
    <mergeCell ref="AG95:AI95"/>
    <mergeCell ref="L93:AF93"/>
    <mergeCell ref="AG93:AI93"/>
    <mergeCell ref="L94:AF94"/>
    <mergeCell ref="AG94:AI94"/>
    <mergeCell ref="L97:AF97"/>
    <mergeCell ref="AG97:AI97"/>
    <mergeCell ref="L98:AF98"/>
    <mergeCell ref="AG98:AI98"/>
    <mergeCell ref="C88:G91"/>
    <mergeCell ref="L88:AF88"/>
    <mergeCell ref="AG88:AI88"/>
    <mergeCell ref="L91:AF91"/>
    <mergeCell ref="AG91:AI91"/>
    <mergeCell ref="C84:G87"/>
    <mergeCell ref="L84:AF84"/>
    <mergeCell ref="AG84:AI84"/>
    <mergeCell ref="L87:AF87"/>
    <mergeCell ref="AG87:AI87"/>
    <mergeCell ref="L85:AF85"/>
    <mergeCell ref="AG85:AI85"/>
    <mergeCell ref="L86:AF86"/>
    <mergeCell ref="AG86:AI86"/>
    <mergeCell ref="L89:AF89"/>
    <mergeCell ref="AG89:AI89"/>
    <mergeCell ref="L90:AF90"/>
    <mergeCell ref="AG90:AI90"/>
    <mergeCell ref="C80:G83"/>
    <mergeCell ref="L80:AF80"/>
    <mergeCell ref="AG80:AI80"/>
    <mergeCell ref="L83:AF83"/>
    <mergeCell ref="AG83:AI83"/>
    <mergeCell ref="C76:G79"/>
    <mergeCell ref="L76:AF76"/>
    <mergeCell ref="AG76:AI76"/>
    <mergeCell ref="L79:AF79"/>
    <mergeCell ref="AG79:AI79"/>
    <mergeCell ref="L77:AF77"/>
    <mergeCell ref="AG77:AI77"/>
    <mergeCell ref="L78:AF78"/>
    <mergeCell ref="AG78:AI78"/>
    <mergeCell ref="L81:AF81"/>
    <mergeCell ref="AG81:AI81"/>
    <mergeCell ref="L82:AF82"/>
    <mergeCell ref="AG82:AI82"/>
    <mergeCell ref="C72:G75"/>
    <mergeCell ref="L72:AF72"/>
    <mergeCell ref="AG72:AI72"/>
    <mergeCell ref="L75:AF75"/>
    <mergeCell ref="AG75:AI75"/>
    <mergeCell ref="C68:G71"/>
    <mergeCell ref="L68:AF68"/>
    <mergeCell ref="AG68:AI68"/>
    <mergeCell ref="L71:AF71"/>
    <mergeCell ref="AG71:AI71"/>
    <mergeCell ref="L69:AF69"/>
    <mergeCell ref="AG69:AI69"/>
    <mergeCell ref="L70:AF70"/>
    <mergeCell ref="AG70:AI70"/>
    <mergeCell ref="L73:AF73"/>
    <mergeCell ref="AG73:AI73"/>
    <mergeCell ref="L74:AF74"/>
    <mergeCell ref="AG74:AI74"/>
    <mergeCell ref="C64:G67"/>
    <mergeCell ref="L64:AF64"/>
    <mergeCell ref="AG64:AI64"/>
    <mergeCell ref="L67:AF67"/>
    <mergeCell ref="AG67:AI67"/>
    <mergeCell ref="C60:G63"/>
    <mergeCell ref="L60:AF60"/>
    <mergeCell ref="AG60:AI60"/>
    <mergeCell ref="L63:AF63"/>
    <mergeCell ref="AG63:AI63"/>
    <mergeCell ref="L66:AF66"/>
    <mergeCell ref="AG66:AI66"/>
    <mergeCell ref="AG51:AI51"/>
    <mergeCell ref="C44:G47"/>
    <mergeCell ref="L44:AF44"/>
    <mergeCell ref="AG44:AI44"/>
    <mergeCell ref="L47:AF47"/>
    <mergeCell ref="AG47:AI47"/>
    <mergeCell ref="C56:G59"/>
    <mergeCell ref="L56:AF56"/>
    <mergeCell ref="AG56:AI56"/>
    <mergeCell ref="L59:AF59"/>
    <mergeCell ref="AG59:AI59"/>
    <mergeCell ref="C52:G55"/>
    <mergeCell ref="L52:AF52"/>
    <mergeCell ref="AG52:AI52"/>
    <mergeCell ref="L55:AF55"/>
    <mergeCell ref="AG55:AI55"/>
    <mergeCell ref="L49:AF49"/>
    <mergeCell ref="AG49:AI49"/>
    <mergeCell ref="L50:AF50"/>
    <mergeCell ref="AG50:AI50"/>
    <mergeCell ref="L53:AF53"/>
    <mergeCell ref="AG53:AI53"/>
    <mergeCell ref="L54:AF54"/>
    <mergeCell ref="AG54:AI54"/>
    <mergeCell ref="S6:V6"/>
    <mergeCell ref="W6:AF6"/>
    <mergeCell ref="A2:AI2"/>
    <mergeCell ref="C4:E4"/>
    <mergeCell ref="F4:R4"/>
    <mergeCell ref="C5:E5"/>
    <mergeCell ref="F5:R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6:G27"/>
    <mergeCell ref="H26:J26"/>
    <mergeCell ref="K26:AF27"/>
    <mergeCell ref="AG26:AI27"/>
    <mergeCell ref="A19:F19"/>
    <mergeCell ref="G19:I21"/>
    <mergeCell ref="J19:AI21"/>
    <mergeCell ref="A20:F20"/>
    <mergeCell ref="A21:F21"/>
    <mergeCell ref="A28:B147"/>
    <mergeCell ref="L28:AF28"/>
    <mergeCell ref="AG28:AI28"/>
    <mergeCell ref="L31:AF31"/>
    <mergeCell ref="AG31:AI31"/>
    <mergeCell ref="C32:G35"/>
    <mergeCell ref="L32:AF32"/>
    <mergeCell ref="AG32:AI32"/>
    <mergeCell ref="L35:AF35"/>
    <mergeCell ref="C40:G43"/>
    <mergeCell ref="L40:AF40"/>
    <mergeCell ref="AG40:AI40"/>
    <mergeCell ref="L43:AF43"/>
    <mergeCell ref="AG43:AI43"/>
    <mergeCell ref="AG35:AI35"/>
    <mergeCell ref="C36:G39"/>
    <mergeCell ref="L36:AF36"/>
    <mergeCell ref="AG36:AI36"/>
    <mergeCell ref="L39:AF39"/>
    <mergeCell ref="AG39:AI39"/>
    <mergeCell ref="C48:G51"/>
    <mergeCell ref="L48:AF48"/>
    <mergeCell ref="AG48:AI48"/>
    <mergeCell ref="L51:AF51"/>
    <mergeCell ref="A290:AI290"/>
    <mergeCell ref="A281:AI281"/>
    <mergeCell ref="A283:AI283"/>
    <mergeCell ref="A285:AI285"/>
    <mergeCell ref="B287:M287"/>
    <mergeCell ref="O287:P287"/>
    <mergeCell ref="Q287:V287"/>
    <mergeCell ref="B289:M289"/>
    <mergeCell ref="O289:P289"/>
    <mergeCell ref="Q289:V289"/>
    <mergeCell ref="A148:B279"/>
    <mergeCell ref="C276:G279"/>
    <mergeCell ref="L276:AF276"/>
    <mergeCell ref="AG276:AI276"/>
    <mergeCell ref="L277:AF277"/>
    <mergeCell ref="AG277:AI277"/>
    <mergeCell ref="L278:AF278"/>
    <mergeCell ref="AG278:AI278"/>
    <mergeCell ref="L279:AF279"/>
    <mergeCell ref="AG279:AI279"/>
    <mergeCell ref="C148:G151"/>
    <mergeCell ref="L148:AF148"/>
    <mergeCell ref="AG148:AI148"/>
    <mergeCell ref="L151:AF151"/>
    <mergeCell ref="AG151:AI151"/>
    <mergeCell ref="C152:G155"/>
    <mergeCell ref="L152:AF152"/>
    <mergeCell ref="AG152:AI152"/>
    <mergeCell ref="L155:AF155"/>
    <mergeCell ref="AG155:AI155"/>
    <mergeCell ref="C156:G159"/>
    <mergeCell ref="L156:AF156"/>
    <mergeCell ref="AG156:AI156"/>
    <mergeCell ref="L159:AF159"/>
  </mergeCells>
  <phoneticPr fontId="22"/>
  <conditionalFormatting sqref="L28:AI279">
    <cfRule type="containsBlanks" dxfId="138" priority="5">
      <formula>LEN(TRIM(L28))=0</formula>
    </cfRule>
  </conditionalFormatting>
  <conditionalFormatting sqref="A281:AI281">
    <cfRule type="containsBlanks" dxfId="137" priority="6">
      <formula>LEN(TRIM(A281))=0</formula>
    </cfRule>
  </conditionalFormatting>
  <dataValidations count="2">
    <dataValidation imeMode="hiragana" allowBlank="1" showInputMessage="1" showErrorMessage="1" sqref="L28:AF279 A281:AI281"/>
    <dataValidation imeMode="off" allowBlank="1" showInputMessage="1" showErrorMessage="1" sqref="AG28:AI279"/>
  </dataValidations>
  <hyperlinks>
    <hyperlink ref="AK283" location="'様式14 '!B16" display="様式14作成へ"/>
    <hyperlink ref="AK286" location="一覧表!M53" display="一覧表へ戻る"/>
    <hyperlink ref="AK284" location="様式15の2実!B12" display="様式15の2(実践)作成へ"/>
  </hyperlinks>
  <printOptions horizontalCentered="1"/>
  <pageMargins left="0.6692913385826772" right="0.6692913385826772" top="0.39370078740157483" bottom="0.39370078740157483" header="0.31496062992125984" footer="0.31496062992125984"/>
  <pageSetup paperSize="9" scale="75" orientation="portrait" r:id="rId1"/>
  <rowBreaks count="1" manualBreakCount="1">
    <brk id="147" max="34"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 id="{9C379812-03D5-4FBF-9832-35E5EA932FD6}">
            <xm:f>OR(様式1!$D$30="✔",様式1!$D$32="✔")</xm:f>
            <x14:dxf>
              <fill>
                <patternFill>
                  <bgColor rgb="FF0000FF"/>
                </patternFill>
              </fill>
            </x14:dxf>
          </x14:cfRule>
          <xm:sqref>AK283</xm:sqref>
        </x14:conditionalFormatting>
        <x14:conditionalFormatting xmlns:xm="http://schemas.microsoft.com/office/excel/2006/main">
          <x14:cfRule type="expression" priority="2" id="{1E09A92A-9757-4957-8130-8991AABE61EF}">
            <xm:f>様式1!$E$21=""</xm:f>
            <x14:dxf>
              <fill>
                <patternFill>
                  <bgColor theme="0" tint="-0.499984740745262"/>
                </patternFill>
              </fill>
            </x14:dxf>
          </x14:cfRule>
          <xm:sqref>A1:AI290</xm:sqref>
        </x14:conditionalFormatting>
        <x14:conditionalFormatting xmlns:xm="http://schemas.microsoft.com/office/excel/2006/main">
          <x14:cfRule type="expression" priority="319" id="{C6B4C062-28B7-44E7-9117-C1A54B82812C}">
            <xm:f>OR(様式1!$D$30="",様式1!$D$32="")</xm:f>
            <x14:dxf>
              <fill>
                <patternFill>
                  <bgColor rgb="FF0000FF"/>
                </patternFill>
              </fill>
            </x14:dxf>
          </x14:cfRule>
          <xm:sqref>AK284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sheetPr>
  <dimension ref="A1:U91"/>
  <sheetViews>
    <sheetView zoomScale="85" zoomScaleNormal="85" zoomScaleSheetLayoutView="80" zoomScalePageLayoutView="75" workbookViewId="0">
      <selection activeCell="B16" sqref="B16"/>
    </sheetView>
  </sheetViews>
  <sheetFormatPr defaultRowHeight="13.5"/>
  <cols>
    <col min="1" max="1" width="2.75" style="402" customWidth="1"/>
    <col min="2" max="2" width="22" style="402" customWidth="1"/>
    <col min="3" max="3" width="17.125" style="405" customWidth="1"/>
    <col min="4" max="4" width="25.375" style="405" customWidth="1"/>
    <col min="5" max="5" width="28.125" style="405" customWidth="1"/>
    <col min="6" max="6" width="12.375" style="402" customWidth="1"/>
    <col min="7" max="7" width="5" style="406" customWidth="1"/>
    <col min="8" max="8" width="12.375" style="402" customWidth="1"/>
    <col min="9" max="9" width="8.875" style="402" customWidth="1"/>
    <col min="10" max="15" width="9" style="402"/>
    <col min="16" max="16" width="9" style="402" customWidth="1"/>
    <col min="17" max="17" width="9.125" style="402" customWidth="1"/>
    <col min="18" max="18" width="9.125" style="409" customWidth="1"/>
    <col min="19" max="19" width="3.625" style="409" customWidth="1"/>
    <col min="20" max="20" width="23.375" style="402" customWidth="1"/>
    <col min="21" max="260" width="9" style="402"/>
    <col min="261" max="261" width="2.75" style="402" customWidth="1"/>
    <col min="262" max="262" width="22" style="402" customWidth="1"/>
    <col min="263" max="263" width="17.125" style="402" customWidth="1"/>
    <col min="264" max="264" width="25.375" style="402" customWidth="1"/>
    <col min="265" max="265" width="28.125" style="402" customWidth="1"/>
    <col min="266" max="266" width="12.375" style="402" customWidth="1"/>
    <col min="267" max="267" width="5" style="402" customWidth="1"/>
    <col min="268" max="268" width="12.375" style="402" customWidth="1"/>
    <col min="269" max="269" width="8.875" style="402" customWidth="1"/>
    <col min="270" max="274" width="9" style="402"/>
    <col min="275" max="275" width="7.375" style="402" customWidth="1"/>
    <col min="276" max="516" width="9" style="402"/>
    <col min="517" max="517" width="2.75" style="402" customWidth="1"/>
    <col min="518" max="518" width="22" style="402" customWidth="1"/>
    <col min="519" max="519" width="17.125" style="402" customWidth="1"/>
    <col min="520" max="520" width="25.375" style="402" customWidth="1"/>
    <col min="521" max="521" width="28.125" style="402" customWidth="1"/>
    <col min="522" max="522" width="12.375" style="402" customWidth="1"/>
    <col min="523" max="523" width="5" style="402" customWidth="1"/>
    <col min="524" max="524" width="12.375" style="402" customWidth="1"/>
    <col min="525" max="525" width="8.875" style="402" customWidth="1"/>
    <col min="526" max="530" width="9" style="402"/>
    <col min="531" max="531" width="7.375" style="402" customWidth="1"/>
    <col min="532" max="772" width="9" style="402"/>
    <col min="773" max="773" width="2.75" style="402" customWidth="1"/>
    <col min="774" max="774" width="22" style="402" customWidth="1"/>
    <col min="775" max="775" width="17.125" style="402" customWidth="1"/>
    <col min="776" max="776" width="25.375" style="402" customWidth="1"/>
    <col min="777" max="777" width="28.125" style="402" customWidth="1"/>
    <col min="778" max="778" width="12.375" style="402" customWidth="1"/>
    <col min="779" max="779" width="5" style="402" customWidth="1"/>
    <col min="780" max="780" width="12.375" style="402" customWidth="1"/>
    <col min="781" max="781" width="8.875" style="402" customWidth="1"/>
    <col min="782" max="786" width="9" style="402"/>
    <col min="787" max="787" width="7.375" style="402" customWidth="1"/>
    <col min="788" max="1028" width="9" style="402"/>
    <col min="1029" max="1029" width="2.75" style="402" customWidth="1"/>
    <col min="1030" max="1030" width="22" style="402" customWidth="1"/>
    <col min="1031" max="1031" width="17.125" style="402" customWidth="1"/>
    <col min="1032" max="1032" width="25.375" style="402" customWidth="1"/>
    <col min="1033" max="1033" width="28.125" style="402" customWidth="1"/>
    <col min="1034" max="1034" width="12.375" style="402" customWidth="1"/>
    <col min="1035" max="1035" width="5" style="402" customWidth="1"/>
    <col min="1036" max="1036" width="12.375" style="402" customWidth="1"/>
    <col min="1037" max="1037" width="8.875" style="402" customWidth="1"/>
    <col min="1038" max="1042" width="9" style="402"/>
    <col min="1043" max="1043" width="7.375" style="402" customWidth="1"/>
    <col min="1044" max="1284" width="9" style="402"/>
    <col min="1285" max="1285" width="2.75" style="402" customWidth="1"/>
    <col min="1286" max="1286" width="22" style="402" customWidth="1"/>
    <col min="1287" max="1287" width="17.125" style="402" customWidth="1"/>
    <col min="1288" max="1288" width="25.375" style="402" customWidth="1"/>
    <col min="1289" max="1289" width="28.125" style="402" customWidth="1"/>
    <col min="1290" max="1290" width="12.375" style="402" customWidth="1"/>
    <col min="1291" max="1291" width="5" style="402" customWidth="1"/>
    <col min="1292" max="1292" width="12.375" style="402" customWidth="1"/>
    <col min="1293" max="1293" width="8.875" style="402" customWidth="1"/>
    <col min="1294" max="1298" width="9" style="402"/>
    <col min="1299" max="1299" width="7.375" style="402" customWidth="1"/>
    <col min="1300" max="1540" width="9" style="402"/>
    <col min="1541" max="1541" width="2.75" style="402" customWidth="1"/>
    <col min="1542" max="1542" width="22" style="402" customWidth="1"/>
    <col min="1543" max="1543" width="17.125" style="402" customWidth="1"/>
    <col min="1544" max="1544" width="25.375" style="402" customWidth="1"/>
    <col min="1545" max="1545" width="28.125" style="402" customWidth="1"/>
    <col min="1546" max="1546" width="12.375" style="402" customWidth="1"/>
    <col min="1547" max="1547" width="5" style="402" customWidth="1"/>
    <col min="1548" max="1548" width="12.375" style="402" customWidth="1"/>
    <col min="1549" max="1549" width="8.875" style="402" customWidth="1"/>
    <col min="1550" max="1554" width="9" style="402"/>
    <col min="1555" max="1555" width="7.375" style="402" customWidth="1"/>
    <col min="1556" max="1796" width="9" style="402"/>
    <col min="1797" max="1797" width="2.75" style="402" customWidth="1"/>
    <col min="1798" max="1798" width="22" style="402" customWidth="1"/>
    <col min="1799" max="1799" width="17.125" style="402" customWidth="1"/>
    <col min="1800" max="1800" width="25.375" style="402" customWidth="1"/>
    <col min="1801" max="1801" width="28.125" style="402" customWidth="1"/>
    <col min="1802" max="1802" width="12.375" style="402" customWidth="1"/>
    <col min="1803" max="1803" width="5" style="402" customWidth="1"/>
    <col min="1804" max="1804" width="12.375" style="402" customWidth="1"/>
    <col min="1805" max="1805" width="8.875" style="402" customWidth="1"/>
    <col min="1806" max="1810" width="9" style="402"/>
    <col min="1811" max="1811" width="7.375" style="402" customWidth="1"/>
    <col min="1812" max="2052" width="9" style="402"/>
    <col min="2053" max="2053" width="2.75" style="402" customWidth="1"/>
    <col min="2054" max="2054" width="22" style="402" customWidth="1"/>
    <col min="2055" max="2055" width="17.125" style="402" customWidth="1"/>
    <col min="2056" max="2056" width="25.375" style="402" customWidth="1"/>
    <col min="2057" max="2057" width="28.125" style="402" customWidth="1"/>
    <col min="2058" max="2058" width="12.375" style="402" customWidth="1"/>
    <col min="2059" max="2059" width="5" style="402" customWidth="1"/>
    <col min="2060" max="2060" width="12.375" style="402" customWidth="1"/>
    <col min="2061" max="2061" width="8.875" style="402" customWidth="1"/>
    <col min="2062" max="2066" width="9" style="402"/>
    <col min="2067" max="2067" width="7.375" style="402" customWidth="1"/>
    <col min="2068" max="2308" width="9" style="402"/>
    <col min="2309" max="2309" width="2.75" style="402" customWidth="1"/>
    <col min="2310" max="2310" width="22" style="402" customWidth="1"/>
    <col min="2311" max="2311" width="17.125" style="402" customWidth="1"/>
    <col min="2312" max="2312" width="25.375" style="402" customWidth="1"/>
    <col min="2313" max="2313" width="28.125" style="402" customWidth="1"/>
    <col min="2314" max="2314" width="12.375" style="402" customWidth="1"/>
    <col min="2315" max="2315" width="5" style="402" customWidth="1"/>
    <col min="2316" max="2316" width="12.375" style="402" customWidth="1"/>
    <col min="2317" max="2317" width="8.875" style="402" customWidth="1"/>
    <col min="2318" max="2322" width="9" style="402"/>
    <col min="2323" max="2323" width="7.375" style="402" customWidth="1"/>
    <col min="2324" max="2564" width="9" style="402"/>
    <col min="2565" max="2565" width="2.75" style="402" customWidth="1"/>
    <col min="2566" max="2566" width="22" style="402" customWidth="1"/>
    <col min="2567" max="2567" width="17.125" style="402" customWidth="1"/>
    <col min="2568" max="2568" width="25.375" style="402" customWidth="1"/>
    <col min="2569" max="2569" width="28.125" style="402" customWidth="1"/>
    <col min="2570" max="2570" width="12.375" style="402" customWidth="1"/>
    <col min="2571" max="2571" width="5" style="402" customWidth="1"/>
    <col min="2572" max="2572" width="12.375" style="402" customWidth="1"/>
    <col min="2573" max="2573" width="8.875" style="402" customWidth="1"/>
    <col min="2574" max="2578" width="9" style="402"/>
    <col min="2579" max="2579" width="7.375" style="402" customWidth="1"/>
    <col min="2580" max="2820" width="9" style="402"/>
    <col min="2821" max="2821" width="2.75" style="402" customWidth="1"/>
    <col min="2822" max="2822" width="22" style="402" customWidth="1"/>
    <col min="2823" max="2823" width="17.125" style="402" customWidth="1"/>
    <col min="2824" max="2824" width="25.375" style="402" customWidth="1"/>
    <col min="2825" max="2825" width="28.125" style="402" customWidth="1"/>
    <col min="2826" max="2826" width="12.375" style="402" customWidth="1"/>
    <col min="2827" max="2827" width="5" style="402" customWidth="1"/>
    <col min="2828" max="2828" width="12.375" style="402" customWidth="1"/>
    <col min="2829" max="2829" width="8.875" style="402" customWidth="1"/>
    <col min="2830" max="2834" width="9" style="402"/>
    <col min="2835" max="2835" width="7.375" style="402" customWidth="1"/>
    <col min="2836" max="3076" width="9" style="402"/>
    <col min="3077" max="3077" width="2.75" style="402" customWidth="1"/>
    <col min="3078" max="3078" width="22" style="402" customWidth="1"/>
    <col min="3079" max="3079" width="17.125" style="402" customWidth="1"/>
    <col min="3080" max="3080" width="25.375" style="402" customWidth="1"/>
    <col min="3081" max="3081" width="28.125" style="402" customWidth="1"/>
    <col min="3082" max="3082" width="12.375" style="402" customWidth="1"/>
    <col min="3083" max="3083" width="5" style="402" customWidth="1"/>
    <col min="3084" max="3084" width="12.375" style="402" customWidth="1"/>
    <col min="3085" max="3085" width="8.875" style="402" customWidth="1"/>
    <col min="3086" max="3090" width="9" style="402"/>
    <col min="3091" max="3091" width="7.375" style="402" customWidth="1"/>
    <col min="3092" max="3332" width="9" style="402"/>
    <col min="3333" max="3333" width="2.75" style="402" customWidth="1"/>
    <col min="3334" max="3334" width="22" style="402" customWidth="1"/>
    <col min="3335" max="3335" width="17.125" style="402" customWidth="1"/>
    <col min="3336" max="3336" width="25.375" style="402" customWidth="1"/>
    <col min="3337" max="3337" width="28.125" style="402" customWidth="1"/>
    <col min="3338" max="3338" width="12.375" style="402" customWidth="1"/>
    <col min="3339" max="3339" width="5" style="402" customWidth="1"/>
    <col min="3340" max="3340" width="12.375" style="402" customWidth="1"/>
    <col min="3341" max="3341" width="8.875" style="402" customWidth="1"/>
    <col min="3342" max="3346" width="9" style="402"/>
    <col min="3347" max="3347" width="7.375" style="402" customWidth="1"/>
    <col min="3348" max="3588" width="9" style="402"/>
    <col min="3589" max="3589" width="2.75" style="402" customWidth="1"/>
    <col min="3590" max="3590" width="22" style="402" customWidth="1"/>
    <col min="3591" max="3591" width="17.125" style="402" customWidth="1"/>
    <col min="3592" max="3592" width="25.375" style="402" customWidth="1"/>
    <col min="3593" max="3593" width="28.125" style="402" customWidth="1"/>
    <col min="3594" max="3594" width="12.375" style="402" customWidth="1"/>
    <col min="3595" max="3595" width="5" style="402" customWidth="1"/>
    <col min="3596" max="3596" width="12.375" style="402" customWidth="1"/>
    <col min="3597" max="3597" width="8.875" style="402" customWidth="1"/>
    <col min="3598" max="3602" width="9" style="402"/>
    <col min="3603" max="3603" width="7.375" style="402" customWidth="1"/>
    <col min="3604" max="3844" width="9" style="402"/>
    <col min="3845" max="3845" width="2.75" style="402" customWidth="1"/>
    <col min="3846" max="3846" width="22" style="402" customWidth="1"/>
    <col min="3847" max="3847" width="17.125" style="402" customWidth="1"/>
    <col min="3848" max="3848" width="25.375" style="402" customWidth="1"/>
    <col min="3849" max="3849" width="28.125" style="402" customWidth="1"/>
    <col min="3850" max="3850" width="12.375" style="402" customWidth="1"/>
    <col min="3851" max="3851" width="5" style="402" customWidth="1"/>
    <col min="3852" max="3852" width="12.375" style="402" customWidth="1"/>
    <col min="3853" max="3853" width="8.875" style="402" customWidth="1"/>
    <col min="3854" max="3858" width="9" style="402"/>
    <col min="3859" max="3859" width="7.375" style="402" customWidth="1"/>
    <col min="3860" max="4100" width="9" style="402"/>
    <col min="4101" max="4101" width="2.75" style="402" customWidth="1"/>
    <col min="4102" max="4102" width="22" style="402" customWidth="1"/>
    <col min="4103" max="4103" width="17.125" style="402" customWidth="1"/>
    <col min="4104" max="4104" width="25.375" style="402" customWidth="1"/>
    <col min="4105" max="4105" width="28.125" style="402" customWidth="1"/>
    <col min="4106" max="4106" width="12.375" style="402" customWidth="1"/>
    <col min="4107" max="4107" width="5" style="402" customWidth="1"/>
    <col min="4108" max="4108" width="12.375" style="402" customWidth="1"/>
    <col min="4109" max="4109" width="8.875" style="402" customWidth="1"/>
    <col min="4110" max="4114" width="9" style="402"/>
    <col min="4115" max="4115" width="7.375" style="402" customWidth="1"/>
    <col min="4116" max="4356" width="9" style="402"/>
    <col min="4357" max="4357" width="2.75" style="402" customWidth="1"/>
    <col min="4358" max="4358" width="22" style="402" customWidth="1"/>
    <col min="4359" max="4359" width="17.125" style="402" customWidth="1"/>
    <col min="4360" max="4360" width="25.375" style="402" customWidth="1"/>
    <col min="4361" max="4361" width="28.125" style="402" customWidth="1"/>
    <col min="4362" max="4362" width="12.375" style="402" customWidth="1"/>
    <col min="4363" max="4363" width="5" style="402" customWidth="1"/>
    <col min="4364" max="4364" width="12.375" style="402" customWidth="1"/>
    <col min="4365" max="4365" width="8.875" style="402" customWidth="1"/>
    <col min="4366" max="4370" width="9" style="402"/>
    <col min="4371" max="4371" width="7.375" style="402" customWidth="1"/>
    <col min="4372" max="4612" width="9" style="402"/>
    <col min="4613" max="4613" width="2.75" style="402" customWidth="1"/>
    <col min="4614" max="4614" width="22" style="402" customWidth="1"/>
    <col min="4615" max="4615" width="17.125" style="402" customWidth="1"/>
    <col min="4616" max="4616" width="25.375" style="402" customWidth="1"/>
    <col min="4617" max="4617" width="28.125" style="402" customWidth="1"/>
    <col min="4618" max="4618" width="12.375" style="402" customWidth="1"/>
    <col min="4619" max="4619" width="5" style="402" customWidth="1"/>
    <col min="4620" max="4620" width="12.375" style="402" customWidth="1"/>
    <col min="4621" max="4621" width="8.875" style="402" customWidth="1"/>
    <col min="4622" max="4626" width="9" style="402"/>
    <col min="4627" max="4627" width="7.375" style="402" customWidth="1"/>
    <col min="4628" max="4868" width="9" style="402"/>
    <col min="4869" max="4869" width="2.75" style="402" customWidth="1"/>
    <col min="4870" max="4870" width="22" style="402" customWidth="1"/>
    <col min="4871" max="4871" width="17.125" style="402" customWidth="1"/>
    <col min="4872" max="4872" width="25.375" style="402" customWidth="1"/>
    <col min="4873" max="4873" width="28.125" style="402" customWidth="1"/>
    <col min="4874" max="4874" width="12.375" style="402" customWidth="1"/>
    <col min="4875" max="4875" width="5" style="402" customWidth="1"/>
    <col min="4876" max="4876" width="12.375" style="402" customWidth="1"/>
    <col min="4877" max="4877" width="8.875" style="402" customWidth="1"/>
    <col min="4878" max="4882" width="9" style="402"/>
    <col min="4883" max="4883" width="7.375" style="402" customWidth="1"/>
    <col min="4884" max="5124" width="9" style="402"/>
    <col min="5125" max="5125" width="2.75" style="402" customWidth="1"/>
    <col min="5126" max="5126" width="22" style="402" customWidth="1"/>
    <col min="5127" max="5127" width="17.125" style="402" customWidth="1"/>
    <col min="5128" max="5128" width="25.375" style="402" customWidth="1"/>
    <col min="5129" max="5129" width="28.125" style="402" customWidth="1"/>
    <col min="5130" max="5130" width="12.375" style="402" customWidth="1"/>
    <col min="5131" max="5131" width="5" style="402" customWidth="1"/>
    <col min="5132" max="5132" width="12.375" style="402" customWidth="1"/>
    <col min="5133" max="5133" width="8.875" style="402" customWidth="1"/>
    <col min="5134" max="5138" width="9" style="402"/>
    <col min="5139" max="5139" width="7.375" style="402" customWidth="1"/>
    <col min="5140" max="5380" width="9" style="402"/>
    <col min="5381" max="5381" width="2.75" style="402" customWidth="1"/>
    <col min="5382" max="5382" width="22" style="402" customWidth="1"/>
    <col min="5383" max="5383" width="17.125" style="402" customWidth="1"/>
    <col min="5384" max="5384" width="25.375" style="402" customWidth="1"/>
    <col min="5385" max="5385" width="28.125" style="402" customWidth="1"/>
    <col min="5386" max="5386" width="12.375" style="402" customWidth="1"/>
    <col min="5387" max="5387" width="5" style="402" customWidth="1"/>
    <col min="5388" max="5388" width="12.375" style="402" customWidth="1"/>
    <col min="5389" max="5389" width="8.875" style="402" customWidth="1"/>
    <col min="5390" max="5394" width="9" style="402"/>
    <col min="5395" max="5395" width="7.375" style="402" customWidth="1"/>
    <col min="5396" max="5636" width="9" style="402"/>
    <col min="5637" max="5637" width="2.75" style="402" customWidth="1"/>
    <col min="5638" max="5638" width="22" style="402" customWidth="1"/>
    <col min="5639" max="5639" width="17.125" style="402" customWidth="1"/>
    <col min="5640" max="5640" width="25.375" style="402" customWidth="1"/>
    <col min="5641" max="5641" width="28.125" style="402" customWidth="1"/>
    <col min="5642" max="5642" width="12.375" style="402" customWidth="1"/>
    <col min="5643" max="5643" width="5" style="402" customWidth="1"/>
    <col min="5644" max="5644" width="12.375" style="402" customWidth="1"/>
    <col min="5645" max="5645" width="8.875" style="402" customWidth="1"/>
    <col min="5646" max="5650" width="9" style="402"/>
    <col min="5651" max="5651" width="7.375" style="402" customWidth="1"/>
    <col min="5652" max="5892" width="9" style="402"/>
    <col min="5893" max="5893" width="2.75" style="402" customWidth="1"/>
    <col min="5894" max="5894" width="22" style="402" customWidth="1"/>
    <col min="5895" max="5895" width="17.125" style="402" customWidth="1"/>
    <col min="5896" max="5896" width="25.375" style="402" customWidth="1"/>
    <col min="5897" max="5897" width="28.125" style="402" customWidth="1"/>
    <col min="5898" max="5898" width="12.375" style="402" customWidth="1"/>
    <col min="5899" max="5899" width="5" style="402" customWidth="1"/>
    <col min="5900" max="5900" width="12.375" style="402" customWidth="1"/>
    <col min="5901" max="5901" width="8.875" style="402" customWidth="1"/>
    <col min="5902" max="5906" width="9" style="402"/>
    <col min="5907" max="5907" width="7.375" style="402" customWidth="1"/>
    <col min="5908" max="6148" width="9" style="402"/>
    <col min="6149" max="6149" width="2.75" style="402" customWidth="1"/>
    <col min="6150" max="6150" width="22" style="402" customWidth="1"/>
    <col min="6151" max="6151" width="17.125" style="402" customWidth="1"/>
    <col min="6152" max="6152" width="25.375" style="402" customWidth="1"/>
    <col min="6153" max="6153" width="28.125" style="402" customWidth="1"/>
    <col min="6154" max="6154" width="12.375" style="402" customWidth="1"/>
    <col min="6155" max="6155" width="5" style="402" customWidth="1"/>
    <col min="6156" max="6156" width="12.375" style="402" customWidth="1"/>
    <col min="6157" max="6157" width="8.875" style="402" customWidth="1"/>
    <col min="6158" max="6162" width="9" style="402"/>
    <col min="6163" max="6163" width="7.375" style="402" customWidth="1"/>
    <col min="6164" max="6404" width="9" style="402"/>
    <col min="6405" max="6405" width="2.75" style="402" customWidth="1"/>
    <col min="6406" max="6406" width="22" style="402" customWidth="1"/>
    <col min="6407" max="6407" width="17.125" style="402" customWidth="1"/>
    <col min="6408" max="6408" width="25.375" style="402" customWidth="1"/>
    <col min="6409" max="6409" width="28.125" style="402" customWidth="1"/>
    <col min="6410" max="6410" width="12.375" style="402" customWidth="1"/>
    <col min="6411" max="6411" width="5" style="402" customWidth="1"/>
    <col min="6412" max="6412" width="12.375" style="402" customWidth="1"/>
    <col min="6413" max="6413" width="8.875" style="402" customWidth="1"/>
    <col min="6414" max="6418" width="9" style="402"/>
    <col min="6419" max="6419" width="7.375" style="402" customWidth="1"/>
    <col min="6420" max="6660" width="9" style="402"/>
    <col min="6661" max="6661" width="2.75" style="402" customWidth="1"/>
    <col min="6662" max="6662" width="22" style="402" customWidth="1"/>
    <col min="6663" max="6663" width="17.125" style="402" customWidth="1"/>
    <col min="6664" max="6664" width="25.375" style="402" customWidth="1"/>
    <col min="6665" max="6665" width="28.125" style="402" customWidth="1"/>
    <col min="6666" max="6666" width="12.375" style="402" customWidth="1"/>
    <col min="6667" max="6667" width="5" style="402" customWidth="1"/>
    <col min="6668" max="6668" width="12.375" style="402" customWidth="1"/>
    <col min="6669" max="6669" width="8.875" style="402" customWidth="1"/>
    <col min="6670" max="6674" width="9" style="402"/>
    <col min="6675" max="6675" width="7.375" style="402" customWidth="1"/>
    <col min="6676" max="6916" width="9" style="402"/>
    <col min="6917" max="6917" width="2.75" style="402" customWidth="1"/>
    <col min="6918" max="6918" width="22" style="402" customWidth="1"/>
    <col min="6919" max="6919" width="17.125" style="402" customWidth="1"/>
    <col min="6920" max="6920" width="25.375" style="402" customWidth="1"/>
    <col min="6921" max="6921" width="28.125" style="402" customWidth="1"/>
    <col min="6922" max="6922" width="12.375" style="402" customWidth="1"/>
    <col min="6923" max="6923" width="5" style="402" customWidth="1"/>
    <col min="6924" max="6924" width="12.375" style="402" customWidth="1"/>
    <col min="6925" max="6925" width="8.875" style="402" customWidth="1"/>
    <col min="6926" max="6930" width="9" style="402"/>
    <col min="6931" max="6931" width="7.375" style="402" customWidth="1"/>
    <col min="6932" max="7172" width="9" style="402"/>
    <col min="7173" max="7173" width="2.75" style="402" customWidth="1"/>
    <col min="7174" max="7174" width="22" style="402" customWidth="1"/>
    <col min="7175" max="7175" width="17.125" style="402" customWidth="1"/>
    <col min="7176" max="7176" width="25.375" style="402" customWidth="1"/>
    <col min="7177" max="7177" width="28.125" style="402" customWidth="1"/>
    <col min="7178" max="7178" width="12.375" style="402" customWidth="1"/>
    <col min="7179" max="7179" width="5" style="402" customWidth="1"/>
    <col min="7180" max="7180" width="12.375" style="402" customWidth="1"/>
    <col min="7181" max="7181" width="8.875" style="402" customWidth="1"/>
    <col min="7182" max="7186" width="9" style="402"/>
    <col min="7187" max="7187" width="7.375" style="402" customWidth="1"/>
    <col min="7188" max="7428" width="9" style="402"/>
    <col min="7429" max="7429" width="2.75" style="402" customWidth="1"/>
    <col min="7430" max="7430" width="22" style="402" customWidth="1"/>
    <col min="7431" max="7431" width="17.125" style="402" customWidth="1"/>
    <col min="7432" max="7432" width="25.375" style="402" customWidth="1"/>
    <col min="7433" max="7433" width="28.125" style="402" customWidth="1"/>
    <col min="7434" max="7434" width="12.375" style="402" customWidth="1"/>
    <col min="7435" max="7435" width="5" style="402" customWidth="1"/>
    <col min="7436" max="7436" width="12.375" style="402" customWidth="1"/>
    <col min="7437" max="7437" width="8.875" style="402" customWidth="1"/>
    <col min="7438" max="7442" width="9" style="402"/>
    <col min="7443" max="7443" width="7.375" style="402" customWidth="1"/>
    <col min="7444" max="7684" width="9" style="402"/>
    <col min="7685" max="7685" width="2.75" style="402" customWidth="1"/>
    <col min="7686" max="7686" width="22" style="402" customWidth="1"/>
    <col min="7687" max="7687" width="17.125" style="402" customWidth="1"/>
    <col min="7688" max="7688" width="25.375" style="402" customWidth="1"/>
    <col min="7689" max="7689" width="28.125" style="402" customWidth="1"/>
    <col min="7690" max="7690" width="12.375" style="402" customWidth="1"/>
    <col min="7691" max="7691" width="5" style="402" customWidth="1"/>
    <col min="7692" max="7692" width="12.375" style="402" customWidth="1"/>
    <col min="7693" max="7693" width="8.875" style="402" customWidth="1"/>
    <col min="7694" max="7698" width="9" style="402"/>
    <col min="7699" max="7699" width="7.375" style="402" customWidth="1"/>
    <col min="7700" max="7940" width="9" style="402"/>
    <col min="7941" max="7941" width="2.75" style="402" customWidth="1"/>
    <col min="7942" max="7942" width="22" style="402" customWidth="1"/>
    <col min="7943" max="7943" width="17.125" style="402" customWidth="1"/>
    <col min="7944" max="7944" width="25.375" style="402" customWidth="1"/>
    <col min="7945" max="7945" width="28.125" style="402" customWidth="1"/>
    <col min="7946" max="7946" width="12.375" style="402" customWidth="1"/>
    <col min="7947" max="7947" width="5" style="402" customWidth="1"/>
    <col min="7948" max="7948" width="12.375" style="402" customWidth="1"/>
    <col min="7949" max="7949" width="8.875" style="402" customWidth="1"/>
    <col min="7950" max="7954" width="9" style="402"/>
    <col min="7955" max="7955" width="7.375" style="402" customWidth="1"/>
    <col min="7956" max="8196" width="9" style="402"/>
    <col min="8197" max="8197" width="2.75" style="402" customWidth="1"/>
    <col min="8198" max="8198" width="22" style="402" customWidth="1"/>
    <col min="8199" max="8199" width="17.125" style="402" customWidth="1"/>
    <col min="8200" max="8200" width="25.375" style="402" customWidth="1"/>
    <col min="8201" max="8201" width="28.125" style="402" customWidth="1"/>
    <col min="8202" max="8202" width="12.375" style="402" customWidth="1"/>
    <col min="8203" max="8203" width="5" style="402" customWidth="1"/>
    <col min="8204" max="8204" width="12.375" style="402" customWidth="1"/>
    <col min="8205" max="8205" width="8.875" style="402" customWidth="1"/>
    <col min="8206" max="8210" width="9" style="402"/>
    <col min="8211" max="8211" width="7.375" style="402" customWidth="1"/>
    <col min="8212" max="8452" width="9" style="402"/>
    <col min="8453" max="8453" width="2.75" style="402" customWidth="1"/>
    <col min="8454" max="8454" width="22" style="402" customWidth="1"/>
    <col min="8455" max="8455" width="17.125" style="402" customWidth="1"/>
    <col min="8456" max="8456" width="25.375" style="402" customWidth="1"/>
    <col min="8457" max="8457" width="28.125" style="402" customWidth="1"/>
    <col min="8458" max="8458" width="12.375" style="402" customWidth="1"/>
    <col min="8459" max="8459" width="5" style="402" customWidth="1"/>
    <col min="8460" max="8460" width="12.375" style="402" customWidth="1"/>
    <col min="8461" max="8461" width="8.875" style="402" customWidth="1"/>
    <col min="8462" max="8466" width="9" style="402"/>
    <col min="8467" max="8467" width="7.375" style="402" customWidth="1"/>
    <col min="8468" max="8708" width="9" style="402"/>
    <col min="8709" max="8709" width="2.75" style="402" customWidth="1"/>
    <col min="8710" max="8710" width="22" style="402" customWidth="1"/>
    <col min="8711" max="8711" width="17.125" style="402" customWidth="1"/>
    <col min="8712" max="8712" width="25.375" style="402" customWidth="1"/>
    <col min="8713" max="8713" width="28.125" style="402" customWidth="1"/>
    <col min="8714" max="8714" width="12.375" style="402" customWidth="1"/>
    <col min="8715" max="8715" width="5" style="402" customWidth="1"/>
    <col min="8716" max="8716" width="12.375" style="402" customWidth="1"/>
    <col min="8717" max="8717" width="8.875" style="402" customWidth="1"/>
    <col min="8718" max="8722" width="9" style="402"/>
    <col min="8723" max="8723" width="7.375" style="402" customWidth="1"/>
    <col min="8724" max="8964" width="9" style="402"/>
    <col min="8965" max="8965" width="2.75" style="402" customWidth="1"/>
    <col min="8966" max="8966" width="22" style="402" customWidth="1"/>
    <col min="8967" max="8967" width="17.125" style="402" customWidth="1"/>
    <col min="8968" max="8968" width="25.375" style="402" customWidth="1"/>
    <col min="8969" max="8969" width="28.125" style="402" customWidth="1"/>
    <col min="8970" max="8970" width="12.375" style="402" customWidth="1"/>
    <col min="8971" max="8971" width="5" style="402" customWidth="1"/>
    <col min="8972" max="8972" width="12.375" style="402" customWidth="1"/>
    <col min="8973" max="8973" width="8.875" style="402" customWidth="1"/>
    <col min="8974" max="8978" width="9" style="402"/>
    <col min="8979" max="8979" width="7.375" style="402" customWidth="1"/>
    <col min="8980" max="9220" width="9" style="402"/>
    <col min="9221" max="9221" width="2.75" style="402" customWidth="1"/>
    <col min="9222" max="9222" width="22" style="402" customWidth="1"/>
    <col min="9223" max="9223" width="17.125" style="402" customWidth="1"/>
    <col min="9224" max="9224" width="25.375" style="402" customWidth="1"/>
    <col min="9225" max="9225" width="28.125" style="402" customWidth="1"/>
    <col min="9226" max="9226" width="12.375" style="402" customWidth="1"/>
    <col min="9227" max="9227" width="5" style="402" customWidth="1"/>
    <col min="9228" max="9228" width="12.375" style="402" customWidth="1"/>
    <col min="9229" max="9229" width="8.875" style="402" customWidth="1"/>
    <col min="9230" max="9234" width="9" style="402"/>
    <col min="9235" max="9235" width="7.375" style="402" customWidth="1"/>
    <col min="9236" max="9476" width="9" style="402"/>
    <col min="9477" max="9477" width="2.75" style="402" customWidth="1"/>
    <col min="9478" max="9478" width="22" style="402" customWidth="1"/>
    <col min="9479" max="9479" width="17.125" style="402" customWidth="1"/>
    <col min="9480" max="9480" width="25.375" style="402" customWidth="1"/>
    <col min="9481" max="9481" width="28.125" style="402" customWidth="1"/>
    <col min="9482" max="9482" width="12.375" style="402" customWidth="1"/>
    <col min="9483" max="9483" width="5" style="402" customWidth="1"/>
    <col min="9484" max="9484" width="12.375" style="402" customWidth="1"/>
    <col min="9485" max="9485" width="8.875" style="402" customWidth="1"/>
    <col min="9486" max="9490" width="9" style="402"/>
    <col min="9491" max="9491" width="7.375" style="402" customWidth="1"/>
    <col min="9492" max="9732" width="9" style="402"/>
    <col min="9733" max="9733" width="2.75" style="402" customWidth="1"/>
    <col min="9734" max="9734" width="22" style="402" customWidth="1"/>
    <col min="9735" max="9735" width="17.125" style="402" customWidth="1"/>
    <col min="9736" max="9736" width="25.375" style="402" customWidth="1"/>
    <col min="9737" max="9737" width="28.125" style="402" customWidth="1"/>
    <col min="9738" max="9738" width="12.375" style="402" customWidth="1"/>
    <col min="9739" max="9739" width="5" style="402" customWidth="1"/>
    <col min="9740" max="9740" width="12.375" style="402" customWidth="1"/>
    <col min="9741" max="9741" width="8.875" style="402" customWidth="1"/>
    <col min="9742" max="9746" width="9" style="402"/>
    <col min="9747" max="9747" width="7.375" style="402" customWidth="1"/>
    <col min="9748" max="9988" width="9" style="402"/>
    <col min="9989" max="9989" width="2.75" style="402" customWidth="1"/>
    <col min="9990" max="9990" width="22" style="402" customWidth="1"/>
    <col min="9991" max="9991" width="17.125" style="402" customWidth="1"/>
    <col min="9992" max="9992" width="25.375" style="402" customWidth="1"/>
    <col min="9993" max="9993" width="28.125" style="402" customWidth="1"/>
    <col min="9994" max="9994" width="12.375" style="402" customWidth="1"/>
    <col min="9995" max="9995" width="5" style="402" customWidth="1"/>
    <col min="9996" max="9996" width="12.375" style="402" customWidth="1"/>
    <col min="9997" max="9997" width="8.875" style="402" customWidth="1"/>
    <col min="9998" max="10002" width="9" style="402"/>
    <col min="10003" max="10003" width="7.375" style="402" customWidth="1"/>
    <col min="10004" max="10244" width="9" style="402"/>
    <col min="10245" max="10245" width="2.75" style="402" customWidth="1"/>
    <col min="10246" max="10246" width="22" style="402" customWidth="1"/>
    <col min="10247" max="10247" width="17.125" style="402" customWidth="1"/>
    <col min="10248" max="10248" width="25.375" style="402" customWidth="1"/>
    <col min="10249" max="10249" width="28.125" style="402" customWidth="1"/>
    <col min="10250" max="10250" width="12.375" style="402" customWidth="1"/>
    <col min="10251" max="10251" width="5" style="402" customWidth="1"/>
    <col min="10252" max="10252" width="12.375" style="402" customWidth="1"/>
    <col min="10253" max="10253" width="8.875" style="402" customWidth="1"/>
    <col min="10254" max="10258" width="9" style="402"/>
    <col min="10259" max="10259" width="7.375" style="402" customWidth="1"/>
    <col min="10260" max="10500" width="9" style="402"/>
    <col min="10501" max="10501" width="2.75" style="402" customWidth="1"/>
    <col min="10502" max="10502" width="22" style="402" customWidth="1"/>
    <col min="10503" max="10503" width="17.125" style="402" customWidth="1"/>
    <col min="10504" max="10504" width="25.375" style="402" customWidth="1"/>
    <col min="10505" max="10505" width="28.125" style="402" customWidth="1"/>
    <col min="10506" max="10506" width="12.375" style="402" customWidth="1"/>
    <col min="10507" max="10507" width="5" style="402" customWidth="1"/>
    <col min="10508" max="10508" width="12.375" style="402" customWidth="1"/>
    <col min="10509" max="10509" width="8.875" style="402" customWidth="1"/>
    <col min="10510" max="10514" width="9" style="402"/>
    <col min="10515" max="10515" width="7.375" style="402" customWidth="1"/>
    <col min="10516" max="10756" width="9" style="402"/>
    <col min="10757" max="10757" width="2.75" style="402" customWidth="1"/>
    <col min="10758" max="10758" width="22" style="402" customWidth="1"/>
    <col min="10759" max="10759" width="17.125" style="402" customWidth="1"/>
    <col min="10760" max="10760" width="25.375" style="402" customWidth="1"/>
    <col min="10761" max="10761" width="28.125" style="402" customWidth="1"/>
    <col min="10762" max="10762" width="12.375" style="402" customWidth="1"/>
    <col min="10763" max="10763" width="5" style="402" customWidth="1"/>
    <col min="10764" max="10764" width="12.375" style="402" customWidth="1"/>
    <col min="10765" max="10765" width="8.875" style="402" customWidth="1"/>
    <col min="10766" max="10770" width="9" style="402"/>
    <col min="10771" max="10771" width="7.375" style="402" customWidth="1"/>
    <col min="10772" max="11012" width="9" style="402"/>
    <col min="11013" max="11013" width="2.75" style="402" customWidth="1"/>
    <col min="11014" max="11014" width="22" style="402" customWidth="1"/>
    <col min="11015" max="11015" width="17.125" style="402" customWidth="1"/>
    <col min="11016" max="11016" width="25.375" style="402" customWidth="1"/>
    <col min="11017" max="11017" width="28.125" style="402" customWidth="1"/>
    <col min="11018" max="11018" width="12.375" style="402" customWidth="1"/>
    <col min="11019" max="11019" width="5" style="402" customWidth="1"/>
    <col min="11020" max="11020" width="12.375" style="402" customWidth="1"/>
    <col min="11021" max="11021" width="8.875" style="402" customWidth="1"/>
    <col min="11022" max="11026" width="9" style="402"/>
    <col min="11027" max="11027" width="7.375" style="402" customWidth="1"/>
    <col min="11028" max="11268" width="9" style="402"/>
    <col min="11269" max="11269" width="2.75" style="402" customWidth="1"/>
    <col min="11270" max="11270" width="22" style="402" customWidth="1"/>
    <col min="11271" max="11271" width="17.125" style="402" customWidth="1"/>
    <col min="11272" max="11272" width="25.375" style="402" customWidth="1"/>
    <col min="11273" max="11273" width="28.125" style="402" customWidth="1"/>
    <col min="11274" max="11274" width="12.375" style="402" customWidth="1"/>
    <col min="11275" max="11275" width="5" style="402" customWidth="1"/>
    <col min="11276" max="11276" width="12.375" style="402" customWidth="1"/>
    <col min="11277" max="11277" width="8.875" style="402" customWidth="1"/>
    <col min="11278" max="11282" width="9" style="402"/>
    <col min="11283" max="11283" width="7.375" style="402" customWidth="1"/>
    <col min="11284" max="11524" width="9" style="402"/>
    <col min="11525" max="11525" width="2.75" style="402" customWidth="1"/>
    <col min="11526" max="11526" width="22" style="402" customWidth="1"/>
    <col min="11527" max="11527" width="17.125" style="402" customWidth="1"/>
    <col min="11528" max="11528" width="25.375" style="402" customWidth="1"/>
    <col min="11529" max="11529" width="28.125" style="402" customWidth="1"/>
    <col min="11530" max="11530" width="12.375" style="402" customWidth="1"/>
    <col min="11531" max="11531" width="5" style="402" customWidth="1"/>
    <col min="11532" max="11532" width="12.375" style="402" customWidth="1"/>
    <col min="11533" max="11533" width="8.875" style="402" customWidth="1"/>
    <col min="11534" max="11538" width="9" style="402"/>
    <col min="11539" max="11539" width="7.375" style="402" customWidth="1"/>
    <col min="11540" max="11780" width="9" style="402"/>
    <col min="11781" max="11781" width="2.75" style="402" customWidth="1"/>
    <col min="11782" max="11782" width="22" style="402" customWidth="1"/>
    <col min="11783" max="11783" width="17.125" style="402" customWidth="1"/>
    <col min="11784" max="11784" width="25.375" style="402" customWidth="1"/>
    <col min="11785" max="11785" width="28.125" style="402" customWidth="1"/>
    <col min="11786" max="11786" width="12.375" style="402" customWidth="1"/>
    <col min="11787" max="11787" width="5" style="402" customWidth="1"/>
    <col min="11788" max="11788" width="12.375" style="402" customWidth="1"/>
    <col min="11789" max="11789" width="8.875" style="402" customWidth="1"/>
    <col min="11790" max="11794" width="9" style="402"/>
    <col min="11795" max="11795" width="7.375" style="402" customWidth="1"/>
    <col min="11796" max="12036" width="9" style="402"/>
    <col min="12037" max="12037" width="2.75" style="402" customWidth="1"/>
    <col min="12038" max="12038" width="22" style="402" customWidth="1"/>
    <col min="12039" max="12039" width="17.125" style="402" customWidth="1"/>
    <col min="12040" max="12040" width="25.375" style="402" customWidth="1"/>
    <col min="12041" max="12041" width="28.125" style="402" customWidth="1"/>
    <col min="12042" max="12042" width="12.375" style="402" customWidth="1"/>
    <col min="12043" max="12043" width="5" style="402" customWidth="1"/>
    <col min="12044" max="12044" width="12.375" style="402" customWidth="1"/>
    <col min="12045" max="12045" width="8.875" style="402" customWidth="1"/>
    <col min="12046" max="12050" width="9" style="402"/>
    <col min="12051" max="12051" width="7.375" style="402" customWidth="1"/>
    <col min="12052" max="12292" width="9" style="402"/>
    <col min="12293" max="12293" width="2.75" style="402" customWidth="1"/>
    <col min="12294" max="12294" width="22" style="402" customWidth="1"/>
    <col min="12295" max="12295" width="17.125" style="402" customWidth="1"/>
    <col min="12296" max="12296" width="25.375" style="402" customWidth="1"/>
    <col min="12297" max="12297" width="28.125" style="402" customWidth="1"/>
    <col min="12298" max="12298" width="12.375" style="402" customWidth="1"/>
    <col min="12299" max="12299" width="5" style="402" customWidth="1"/>
    <col min="12300" max="12300" width="12.375" style="402" customWidth="1"/>
    <col min="12301" max="12301" width="8.875" style="402" customWidth="1"/>
    <col min="12302" max="12306" width="9" style="402"/>
    <col min="12307" max="12307" width="7.375" style="402" customWidth="1"/>
    <col min="12308" max="12548" width="9" style="402"/>
    <col min="12549" max="12549" width="2.75" style="402" customWidth="1"/>
    <col min="12550" max="12550" width="22" style="402" customWidth="1"/>
    <col min="12551" max="12551" width="17.125" style="402" customWidth="1"/>
    <col min="12552" max="12552" width="25.375" style="402" customWidth="1"/>
    <col min="12553" max="12553" width="28.125" style="402" customWidth="1"/>
    <col min="12554" max="12554" width="12.375" style="402" customWidth="1"/>
    <col min="12555" max="12555" width="5" style="402" customWidth="1"/>
    <col min="12556" max="12556" width="12.375" style="402" customWidth="1"/>
    <col min="12557" max="12557" width="8.875" style="402" customWidth="1"/>
    <col min="12558" max="12562" width="9" style="402"/>
    <col min="12563" max="12563" width="7.375" style="402" customWidth="1"/>
    <col min="12564" max="12804" width="9" style="402"/>
    <col min="12805" max="12805" width="2.75" style="402" customWidth="1"/>
    <col min="12806" max="12806" width="22" style="402" customWidth="1"/>
    <col min="12807" max="12807" width="17.125" style="402" customWidth="1"/>
    <col min="12808" max="12808" width="25.375" style="402" customWidth="1"/>
    <col min="12809" max="12809" width="28.125" style="402" customWidth="1"/>
    <col min="12810" max="12810" width="12.375" style="402" customWidth="1"/>
    <col min="12811" max="12811" width="5" style="402" customWidth="1"/>
    <col min="12812" max="12812" width="12.375" style="402" customWidth="1"/>
    <col min="12813" max="12813" width="8.875" style="402" customWidth="1"/>
    <col min="12814" max="12818" width="9" style="402"/>
    <col min="12819" max="12819" width="7.375" style="402" customWidth="1"/>
    <col min="12820" max="13060" width="9" style="402"/>
    <col min="13061" max="13061" width="2.75" style="402" customWidth="1"/>
    <col min="13062" max="13062" width="22" style="402" customWidth="1"/>
    <col min="13063" max="13063" width="17.125" style="402" customWidth="1"/>
    <col min="13064" max="13064" width="25.375" style="402" customWidth="1"/>
    <col min="13065" max="13065" width="28.125" style="402" customWidth="1"/>
    <col min="13066" max="13066" width="12.375" style="402" customWidth="1"/>
    <col min="13067" max="13067" width="5" style="402" customWidth="1"/>
    <col min="13068" max="13068" width="12.375" style="402" customWidth="1"/>
    <col min="13069" max="13069" width="8.875" style="402" customWidth="1"/>
    <col min="13070" max="13074" width="9" style="402"/>
    <col min="13075" max="13075" width="7.375" style="402" customWidth="1"/>
    <col min="13076" max="13316" width="9" style="402"/>
    <col min="13317" max="13317" width="2.75" style="402" customWidth="1"/>
    <col min="13318" max="13318" width="22" style="402" customWidth="1"/>
    <col min="13319" max="13319" width="17.125" style="402" customWidth="1"/>
    <col min="13320" max="13320" width="25.375" style="402" customWidth="1"/>
    <col min="13321" max="13321" width="28.125" style="402" customWidth="1"/>
    <col min="13322" max="13322" width="12.375" style="402" customWidth="1"/>
    <col min="13323" max="13323" width="5" style="402" customWidth="1"/>
    <col min="13324" max="13324" width="12.375" style="402" customWidth="1"/>
    <col min="13325" max="13325" width="8.875" style="402" customWidth="1"/>
    <col min="13326" max="13330" width="9" style="402"/>
    <col min="13331" max="13331" width="7.375" style="402" customWidth="1"/>
    <col min="13332" max="13572" width="9" style="402"/>
    <col min="13573" max="13573" width="2.75" style="402" customWidth="1"/>
    <col min="13574" max="13574" width="22" style="402" customWidth="1"/>
    <col min="13575" max="13575" width="17.125" style="402" customWidth="1"/>
    <col min="13576" max="13576" width="25.375" style="402" customWidth="1"/>
    <col min="13577" max="13577" width="28.125" style="402" customWidth="1"/>
    <col min="13578" max="13578" width="12.375" style="402" customWidth="1"/>
    <col min="13579" max="13579" width="5" style="402" customWidth="1"/>
    <col min="13580" max="13580" width="12.375" style="402" customWidth="1"/>
    <col min="13581" max="13581" width="8.875" style="402" customWidth="1"/>
    <col min="13582" max="13586" width="9" style="402"/>
    <col min="13587" max="13587" width="7.375" style="402" customWidth="1"/>
    <col min="13588" max="13828" width="9" style="402"/>
    <col min="13829" max="13829" width="2.75" style="402" customWidth="1"/>
    <col min="13830" max="13830" width="22" style="402" customWidth="1"/>
    <col min="13831" max="13831" width="17.125" style="402" customWidth="1"/>
    <col min="13832" max="13832" width="25.375" style="402" customWidth="1"/>
    <col min="13833" max="13833" width="28.125" style="402" customWidth="1"/>
    <col min="13834" max="13834" width="12.375" style="402" customWidth="1"/>
    <col min="13835" max="13835" width="5" style="402" customWidth="1"/>
    <col min="13836" max="13836" width="12.375" style="402" customWidth="1"/>
    <col min="13837" max="13837" width="8.875" style="402" customWidth="1"/>
    <col min="13838" max="13842" width="9" style="402"/>
    <col min="13843" max="13843" width="7.375" style="402" customWidth="1"/>
    <col min="13844" max="14084" width="9" style="402"/>
    <col min="14085" max="14085" width="2.75" style="402" customWidth="1"/>
    <col min="14086" max="14086" width="22" style="402" customWidth="1"/>
    <col min="14087" max="14087" width="17.125" style="402" customWidth="1"/>
    <col min="14088" max="14088" width="25.375" style="402" customWidth="1"/>
    <col min="14089" max="14089" width="28.125" style="402" customWidth="1"/>
    <col min="14090" max="14090" width="12.375" style="402" customWidth="1"/>
    <col min="14091" max="14091" width="5" style="402" customWidth="1"/>
    <col min="14092" max="14092" width="12.375" style="402" customWidth="1"/>
    <col min="14093" max="14093" width="8.875" style="402" customWidth="1"/>
    <col min="14094" max="14098" width="9" style="402"/>
    <col min="14099" max="14099" width="7.375" style="402" customWidth="1"/>
    <col min="14100" max="14340" width="9" style="402"/>
    <col min="14341" max="14341" width="2.75" style="402" customWidth="1"/>
    <col min="14342" max="14342" width="22" style="402" customWidth="1"/>
    <col min="14343" max="14343" width="17.125" style="402" customWidth="1"/>
    <col min="14344" max="14344" width="25.375" style="402" customWidth="1"/>
    <col min="14345" max="14345" width="28.125" style="402" customWidth="1"/>
    <col min="14346" max="14346" width="12.375" style="402" customWidth="1"/>
    <col min="14347" max="14347" width="5" style="402" customWidth="1"/>
    <col min="14348" max="14348" width="12.375" style="402" customWidth="1"/>
    <col min="14349" max="14349" width="8.875" style="402" customWidth="1"/>
    <col min="14350" max="14354" width="9" style="402"/>
    <col min="14355" max="14355" width="7.375" style="402" customWidth="1"/>
    <col min="14356" max="14596" width="9" style="402"/>
    <col min="14597" max="14597" width="2.75" style="402" customWidth="1"/>
    <col min="14598" max="14598" width="22" style="402" customWidth="1"/>
    <col min="14599" max="14599" width="17.125" style="402" customWidth="1"/>
    <col min="14600" max="14600" width="25.375" style="402" customWidth="1"/>
    <col min="14601" max="14601" width="28.125" style="402" customWidth="1"/>
    <col min="14602" max="14602" width="12.375" style="402" customWidth="1"/>
    <col min="14603" max="14603" width="5" style="402" customWidth="1"/>
    <col min="14604" max="14604" width="12.375" style="402" customWidth="1"/>
    <col min="14605" max="14605" width="8.875" style="402" customWidth="1"/>
    <col min="14606" max="14610" width="9" style="402"/>
    <col min="14611" max="14611" width="7.375" style="402" customWidth="1"/>
    <col min="14612" max="14852" width="9" style="402"/>
    <col min="14853" max="14853" width="2.75" style="402" customWidth="1"/>
    <col min="14854" max="14854" width="22" style="402" customWidth="1"/>
    <col min="14855" max="14855" width="17.125" style="402" customWidth="1"/>
    <col min="14856" max="14856" width="25.375" style="402" customWidth="1"/>
    <col min="14857" max="14857" width="28.125" style="402" customWidth="1"/>
    <col min="14858" max="14858" width="12.375" style="402" customWidth="1"/>
    <col min="14859" max="14859" width="5" style="402" customWidth="1"/>
    <col min="14860" max="14860" width="12.375" style="402" customWidth="1"/>
    <col min="14861" max="14861" width="8.875" style="402" customWidth="1"/>
    <col min="14862" max="14866" width="9" style="402"/>
    <col min="14867" max="14867" width="7.375" style="402" customWidth="1"/>
    <col min="14868" max="15108" width="9" style="402"/>
    <col min="15109" max="15109" width="2.75" style="402" customWidth="1"/>
    <col min="15110" max="15110" width="22" style="402" customWidth="1"/>
    <col min="15111" max="15111" width="17.125" style="402" customWidth="1"/>
    <col min="15112" max="15112" width="25.375" style="402" customWidth="1"/>
    <col min="15113" max="15113" width="28.125" style="402" customWidth="1"/>
    <col min="15114" max="15114" width="12.375" style="402" customWidth="1"/>
    <col min="15115" max="15115" width="5" style="402" customWidth="1"/>
    <col min="15116" max="15116" width="12.375" style="402" customWidth="1"/>
    <col min="15117" max="15117" width="8.875" style="402" customWidth="1"/>
    <col min="15118" max="15122" width="9" style="402"/>
    <col min="15123" max="15123" width="7.375" style="402" customWidth="1"/>
    <col min="15124" max="15364" width="9" style="402"/>
    <col min="15365" max="15365" width="2.75" style="402" customWidth="1"/>
    <col min="15366" max="15366" width="22" style="402" customWidth="1"/>
    <col min="15367" max="15367" width="17.125" style="402" customWidth="1"/>
    <col min="15368" max="15368" width="25.375" style="402" customWidth="1"/>
    <col min="15369" max="15369" width="28.125" style="402" customWidth="1"/>
    <col min="15370" max="15370" width="12.375" style="402" customWidth="1"/>
    <col min="15371" max="15371" width="5" style="402" customWidth="1"/>
    <col min="15372" max="15372" width="12.375" style="402" customWidth="1"/>
    <col min="15373" max="15373" width="8.875" style="402" customWidth="1"/>
    <col min="15374" max="15378" width="9" style="402"/>
    <col min="15379" max="15379" width="7.375" style="402" customWidth="1"/>
    <col min="15380" max="15620" width="9" style="402"/>
    <col min="15621" max="15621" width="2.75" style="402" customWidth="1"/>
    <col min="15622" max="15622" width="22" style="402" customWidth="1"/>
    <col min="15623" max="15623" width="17.125" style="402" customWidth="1"/>
    <col min="15624" max="15624" width="25.375" style="402" customWidth="1"/>
    <col min="15625" max="15625" width="28.125" style="402" customWidth="1"/>
    <col min="15626" max="15626" width="12.375" style="402" customWidth="1"/>
    <col min="15627" max="15627" width="5" style="402" customWidth="1"/>
    <col min="15628" max="15628" width="12.375" style="402" customWidth="1"/>
    <col min="15629" max="15629" width="8.875" style="402" customWidth="1"/>
    <col min="15630" max="15634" width="9" style="402"/>
    <col min="15635" max="15635" width="7.375" style="402" customWidth="1"/>
    <col min="15636" max="15876" width="9" style="402"/>
    <col min="15877" max="15877" width="2.75" style="402" customWidth="1"/>
    <col min="15878" max="15878" width="22" style="402" customWidth="1"/>
    <col min="15879" max="15879" width="17.125" style="402" customWidth="1"/>
    <col min="15880" max="15880" width="25.375" style="402" customWidth="1"/>
    <col min="15881" max="15881" width="28.125" style="402" customWidth="1"/>
    <col min="15882" max="15882" width="12.375" style="402" customWidth="1"/>
    <col min="15883" max="15883" width="5" style="402" customWidth="1"/>
    <col min="15884" max="15884" width="12.375" style="402" customWidth="1"/>
    <col min="15885" max="15885" width="8.875" style="402" customWidth="1"/>
    <col min="15886" max="15890" width="9" style="402"/>
    <col min="15891" max="15891" width="7.375" style="402" customWidth="1"/>
    <col min="15892" max="16132" width="9" style="402"/>
    <col min="16133" max="16133" width="2.75" style="402" customWidth="1"/>
    <col min="16134" max="16134" width="22" style="402" customWidth="1"/>
    <col min="16135" max="16135" width="17.125" style="402" customWidth="1"/>
    <col min="16136" max="16136" width="25.375" style="402" customWidth="1"/>
    <col min="16137" max="16137" width="28.125" style="402" customWidth="1"/>
    <col min="16138" max="16138" width="12.375" style="402" customWidth="1"/>
    <col min="16139" max="16139" width="5" style="402" customWidth="1"/>
    <col min="16140" max="16140" width="12.375" style="402" customWidth="1"/>
    <col min="16141" max="16141" width="8.875" style="402" customWidth="1"/>
    <col min="16142" max="16146" width="9" style="402"/>
    <col min="16147" max="16147" width="7.375" style="402" customWidth="1"/>
    <col min="16148" max="16384" width="9" style="402"/>
  </cols>
  <sheetData>
    <row r="1" spans="1:21">
      <c r="A1" s="716"/>
      <c r="B1" s="403"/>
      <c r="C1" s="404"/>
      <c r="R1" s="407" t="s">
        <v>740</v>
      </c>
      <c r="S1" s="935"/>
      <c r="T1" s="926"/>
      <c r="U1" s="926"/>
    </row>
    <row r="2" spans="1:21" s="408" customFormat="1" ht="28.5" customHeight="1">
      <c r="B2" s="4852" t="s">
        <v>344</v>
      </c>
      <c r="C2" s="4852"/>
      <c r="D2" s="4852"/>
      <c r="E2" s="4852"/>
      <c r="F2" s="4852"/>
      <c r="G2" s="4852"/>
      <c r="H2" s="4852"/>
      <c r="I2" s="4852"/>
      <c r="J2" s="4852"/>
      <c r="K2" s="4852"/>
      <c r="L2" s="4852"/>
      <c r="M2" s="4852"/>
      <c r="N2" s="4852"/>
      <c r="O2" s="4852"/>
      <c r="P2" s="4852"/>
      <c r="Q2" s="4852"/>
      <c r="R2" s="4852"/>
      <c r="S2" s="936"/>
      <c r="T2" s="930"/>
      <c r="U2" s="930"/>
    </row>
    <row r="3" spans="1:21" ht="7.5" customHeight="1">
      <c r="S3" s="929"/>
      <c r="T3" s="926"/>
      <c r="U3" s="926"/>
    </row>
    <row r="4" spans="1:21" ht="28.5" customHeight="1">
      <c r="B4" s="410" t="s">
        <v>345</v>
      </c>
      <c r="C4" s="4853" t="str">
        <f>実施機関名</f>
        <v/>
      </c>
      <c r="D4" s="4854"/>
      <c r="E4" s="844" t="str">
        <f>IF(OR(様式1!D30="✔",様式1!D32="✔"),"「新規」または「新規扱い」の場合はこのシートは不要です","")</f>
        <v/>
      </c>
      <c r="F4" s="411"/>
      <c r="J4" s="412"/>
      <c r="R4" s="402"/>
      <c r="S4" s="926"/>
      <c r="T4" s="926"/>
      <c r="U4" s="926"/>
    </row>
    <row r="5" spans="1:21" ht="28.5" customHeight="1">
      <c r="B5" s="410" t="s">
        <v>346</v>
      </c>
      <c r="C5" s="4855" t="str">
        <f>訓練科名</f>
        <v/>
      </c>
      <c r="D5" s="4856"/>
      <c r="E5" s="411"/>
      <c r="F5" s="411"/>
      <c r="J5" s="412"/>
      <c r="R5" s="402"/>
      <c r="S5" s="926"/>
      <c r="T5" s="926"/>
      <c r="U5" s="926"/>
    </row>
    <row r="6" spans="1:21" ht="18.75" customHeight="1">
      <c r="J6" s="412"/>
      <c r="L6" s="412"/>
      <c r="M6" s="411"/>
      <c r="N6" s="411"/>
      <c r="O6" s="411"/>
      <c r="P6" s="411"/>
      <c r="Q6" s="411"/>
      <c r="R6" s="411"/>
      <c r="S6" s="934"/>
      <c r="T6" s="926"/>
      <c r="U6" s="926"/>
    </row>
    <row r="7" spans="1:21" ht="9.1999999999999993" customHeight="1">
      <c r="J7" s="412"/>
      <c r="L7" s="412"/>
      <c r="M7" s="411"/>
      <c r="N7" s="411"/>
      <c r="O7" s="411"/>
      <c r="P7" s="411"/>
      <c r="Q7" s="411"/>
      <c r="R7" s="411"/>
      <c r="S7" s="934"/>
      <c r="T7" s="926"/>
      <c r="U7" s="926"/>
    </row>
    <row r="8" spans="1:21" ht="18.75" customHeight="1">
      <c r="B8" s="413"/>
      <c r="J8" s="412"/>
      <c r="L8" s="412"/>
      <c r="M8" s="411"/>
      <c r="N8" s="411"/>
      <c r="O8" s="411"/>
      <c r="P8" s="411"/>
      <c r="Q8" s="411"/>
      <c r="R8" s="411"/>
      <c r="S8" s="934"/>
      <c r="T8" s="926"/>
      <c r="U8" s="926"/>
    </row>
    <row r="9" spans="1:21" ht="7.5" customHeight="1">
      <c r="S9" s="929"/>
      <c r="T9" s="926"/>
      <c r="U9" s="926"/>
    </row>
    <row r="10" spans="1:21" ht="18.75" customHeight="1">
      <c r="B10" s="4857" t="s">
        <v>347</v>
      </c>
      <c r="C10" s="4860" t="s">
        <v>1401</v>
      </c>
      <c r="D10" s="4863" t="s">
        <v>348</v>
      </c>
      <c r="E10" s="4857" t="s">
        <v>349</v>
      </c>
      <c r="F10" s="4866" t="s">
        <v>741</v>
      </c>
      <c r="G10" s="4867"/>
      <c r="H10" s="4868"/>
      <c r="I10" s="414" t="s">
        <v>742</v>
      </c>
      <c r="J10" s="4875" t="s">
        <v>743</v>
      </c>
      <c r="K10" s="4876"/>
      <c r="L10" s="4877" t="s">
        <v>744</v>
      </c>
      <c r="M10" s="4878"/>
      <c r="N10" s="4881" t="s">
        <v>797</v>
      </c>
      <c r="O10" s="4881" t="s">
        <v>798</v>
      </c>
      <c r="P10" s="4882" t="s">
        <v>799</v>
      </c>
      <c r="Q10" s="4843" t="s">
        <v>800</v>
      </c>
      <c r="R10" s="4843" t="s">
        <v>801</v>
      </c>
      <c r="S10" s="937"/>
      <c r="T10" s="926"/>
      <c r="U10" s="926"/>
    </row>
    <row r="11" spans="1:21" ht="18.75" customHeight="1">
      <c r="B11" s="4858"/>
      <c r="C11" s="4861"/>
      <c r="D11" s="4861"/>
      <c r="E11" s="4864"/>
      <c r="F11" s="4869"/>
      <c r="G11" s="4870"/>
      <c r="H11" s="4871"/>
      <c r="I11" s="415" t="s">
        <v>351</v>
      </c>
      <c r="J11" s="416" t="s">
        <v>352</v>
      </c>
      <c r="K11" s="4846" t="s">
        <v>353</v>
      </c>
      <c r="L11" s="470" t="s">
        <v>354</v>
      </c>
      <c r="M11" s="4849" t="s">
        <v>802</v>
      </c>
      <c r="N11" s="4881"/>
      <c r="O11" s="4881"/>
      <c r="P11" s="4882"/>
      <c r="Q11" s="4844"/>
      <c r="R11" s="4844"/>
      <c r="S11" s="938"/>
      <c r="T11" s="926"/>
      <c r="U11" s="926"/>
    </row>
    <row r="12" spans="1:21" ht="18.75" customHeight="1">
      <c r="B12" s="4858"/>
      <c r="C12" s="4861"/>
      <c r="D12" s="4861"/>
      <c r="E12" s="4864"/>
      <c r="F12" s="4869"/>
      <c r="G12" s="4870"/>
      <c r="H12" s="4871"/>
      <c r="I12" s="416"/>
      <c r="J12" s="416"/>
      <c r="K12" s="4847"/>
      <c r="L12" s="470"/>
      <c r="M12" s="4850"/>
      <c r="N12" s="4881"/>
      <c r="O12" s="4881"/>
      <c r="P12" s="4882"/>
      <c r="Q12" s="4844"/>
      <c r="R12" s="4844"/>
      <c r="S12" s="938"/>
      <c r="T12" s="926"/>
      <c r="U12" s="926"/>
    </row>
    <row r="13" spans="1:21" ht="151.5" customHeight="1">
      <c r="B13" s="4859"/>
      <c r="C13" s="4862"/>
      <c r="D13" s="4862"/>
      <c r="E13" s="4865"/>
      <c r="F13" s="4872"/>
      <c r="G13" s="4873"/>
      <c r="H13" s="4874"/>
      <c r="I13" s="417"/>
      <c r="J13" s="417"/>
      <c r="K13" s="4848"/>
      <c r="L13" s="471"/>
      <c r="M13" s="4851"/>
      <c r="N13" s="4881"/>
      <c r="O13" s="4881"/>
      <c r="P13" s="4882"/>
      <c r="Q13" s="4845"/>
      <c r="R13" s="4845"/>
      <c r="S13" s="938"/>
      <c r="T13" s="926"/>
      <c r="U13" s="926"/>
    </row>
    <row r="14" spans="1:21" ht="18" customHeight="1">
      <c r="B14" s="418" t="s">
        <v>355</v>
      </c>
      <c r="C14" s="419"/>
      <c r="D14" s="419"/>
      <c r="E14" s="420"/>
      <c r="F14" s="421"/>
      <c r="G14" s="422"/>
      <c r="H14" s="423"/>
      <c r="I14" s="424"/>
      <c r="J14" s="425"/>
      <c r="K14" s="425"/>
      <c r="L14" s="425"/>
      <c r="M14" s="425"/>
      <c r="N14" s="425"/>
      <c r="O14" s="425"/>
      <c r="P14" s="425"/>
      <c r="Q14" s="1240"/>
      <c r="R14" s="1241"/>
      <c r="S14" s="939"/>
      <c r="T14" s="926"/>
      <c r="U14" s="926"/>
    </row>
    <row r="15" spans="1:21" ht="30" customHeight="1">
      <c r="B15" s="472" t="s">
        <v>2247</v>
      </c>
      <c r="C15" s="426" t="s">
        <v>745</v>
      </c>
      <c r="D15" s="427" t="s">
        <v>1653</v>
      </c>
      <c r="E15" s="427" t="s">
        <v>1592</v>
      </c>
      <c r="F15" s="428">
        <v>44763</v>
      </c>
      <c r="G15" s="429" t="s">
        <v>746</v>
      </c>
      <c r="H15" s="430">
        <v>44946</v>
      </c>
      <c r="I15" s="431">
        <v>25</v>
      </c>
      <c r="J15" s="431">
        <v>5</v>
      </c>
      <c r="K15" s="431">
        <v>3</v>
      </c>
      <c r="L15" s="431">
        <v>20</v>
      </c>
      <c r="M15" s="1236">
        <v>0</v>
      </c>
      <c r="N15" s="455">
        <v>4</v>
      </c>
      <c r="O15" s="455">
        <v>15</v>
      </c>
      <c r="P15" s="455">
        <v>9</v>
      </c>
      <c r="Q15" s="1242">
        <f>IF(B15="","",ROUNDDOWN(O15/(K15+L15-M15),2))</f>
        <v>0.65</v>
      </c>
      <c r="R15" s="1242">
        <f>IF(B15="","",ROUNDDOWN(P15/(K15+L15-M15-N15),2))</f>
        <v>0.47</v>
      </c>
      <c r="S15" s="939"/>
      <c r="T15" s="926"/>
      <c r="U15" s="926"/>
    </row>
    <row r="16" spans="1:21" ht="30" customHeight="1">
      <c r="A16" s="402">
        <v>1</v>
      </c>
      <c r="B16" s="457"/>
      <c r="C16" s="458"/>
      <c r="D16" s="1430"/>
      <c r="E16" s="459"/>
      <c r="F16" s="460"/>
      <c r="G16" s="432" t="s">
        <v>55</v>
      </c>
      <c r="H16" s="464"/>
      <c r="I16" s="465"/>
      <c r="J16" s="465"/>
      <c r="K16" s="465"/>
      <c r="L16" s="465"/>
      <c r="M16" s="465"/>
      <c r="N16" s="465"/>
      <c r="O16" s="465"/>
      <c r="P16" s="465"/>
      <c r="Q16" s="433" t="str">
        <f>IF(B16="","",ROUNDDOWN(O16/(K16+L16-M16),2))</f>
        <v/>
      </c>
      <c r="R16" s="433" t="str">
        <f>IF(B16="","",ROUNDDOWN(P16/(K16+L16-M16-N16),2))</f>
        <v/>
      </c>
      <c r="S16" s="939"/>
      <c r="T16" s="926"/>
      <c r="U16" s="926"/>
    </row>
    <row r="17" spans="1:21" ht="30" customHeight="1">
      <c r="A17" s="402">
        <v>2</v>
      </c>
      <c r="B17" s="457"/>
      <c r="C17" s="458"/>
      <c r="D17" s="1430"/>
      <c r="E17" s="459"/>
      <c r="F17" s="460"/>
      <c r="G17" s="432" t="s">
        <v>746</v>
      </c>
      <c r="H17" s="464"/>
      <c r="I17" s="465"/>
      <c r="J17" s="465"/>
      <c r="K17" s="465"/>
      <c r="L17" s="465"/>
      <c r="M17" s="465"/>
      <c r="N17" s="465"/>
      <c r="O17" s="465"/>
      <c r="P17" s="465"/>
      <c r="Q17" s="433" t="str">
        <f>IF(B17="","",ROUNDDOWN(O17/(K17+L17-M17),2))</f>
        <v/>
      </c>
      <c r="R17" s="433" t="str">
        <f>IF(B17="","",ROUNDDOWN(P17/(K17+L17-M17-N17),2))</f>
        <v/>
      </c>
      <c r="S17" s="940"/>
      <c r="T17" s="926"/>
      <c r="U17" s="926"/>
    </row>
    <row r="18" spans="1:21" ht="30" customHeight="1" thickBot="1">
      <c r="A18" s="402">
        <v>3</v>
      </c>
      <c r="B18" s="461"/>
      <c r="C18" s="458"/>
      <c r="D18" s="1430"/>
      <c r="E18" s="462"/>
      <c r="F18" s="463"/>
      <c r="G18" s="434" t="s">
        <v>747</v>
      </c>
      <c r="H18" s="466"/>
      <c r="I18" s="467"/>
      <c r="J18" s="467"/>
      <c r="K18" s="467"/>
      <c r="L18" s="467"/>
      <c r="M18" s="467"/>
      <c r="N18" s="467"/>
      <c r="O18" s="467"/>
      <c r="P18" s="467"/>
      <c r="Q18" s="435" t="str">
        <f>IF(B18="","",ROUNDDOWN(O18/(K18+L18-M18),2))</f>
        <v/>
      </c>
      <c r="R18" s="435" t="str">
        <f>IF(B18="","",ROUNDDOWN(P18/(K18+L18-M18-N18),2))</f>
        <v/>
      </c>
      <c r="S18" s="940"/>
      <c r="T18" s="926"/>
      <c r="U18" s="926"/>
    </row>
    <row r="19" spans="1:21" ht="33.950000000000003" customHeight="1" thickTop="1">
      <c r="B19" s="436"/>
      <c r="C19" s="437"/>
      <c r="D19" s="438"/>
      <c r="E19" s="4879" t="s">
        <v>356</v>
      </c>
      <c r="F19" s="4880"/>
      <c r="G19" s="4880"/>
      <c r="H19" s="4880"/>
      <c r="I19" s="439">
        <f t="shared" ref="I19:P19" si="0">SUM(I16:I18)</f>
        <v>0</v>
      </c>
      <c r="J19" s="440">
        <f t="shared" si="0"/>
        <v>0</v>
      </c>
      <c r="K19" s="441">
        <f t="shared" si="0"/>
        <v>0</v>
      </c>
      <c r="L19" s="441">
        <f t="shared" si="0"/>
        <v>0</v>
      </c>
      <c r="M19" s="441">
        <f t="shared" si="0"/>
        <v>0</v>
      </c>
      <c r="N19" s="441">
        <f t="shared" si="0"/>
        <v>0</v>
      </c>
      <c r="O19" s="441">
        <f t="shared" si="0"/>
        <v>0</v>
      </c>
      <c r="P19" s="441">
        <f t="shared" si="0"/>
        <v>0</v>
      </c>
      <c r="Q19" s="442" t="str">
        <f>IF(K19+L19-M19=0,"",ROUNDDOWN(O19/(K19+L19-M19),4))</f>
        <v/>
      </c>
      <c r="R19" s="442" t="str">
        <f>IF(K19+L19-M19-N19=0,"",ROUNDDOWN(P19/(K19+L19-M19-N19),4))</f>
        <v/>
      </c>
      <c r="S19" s="939"/>
      <c r="T19" s="926"/>
      <c r="U19" s="926"/>
    </row>
    <row r="20" spans="1:21" s="443" customFormat="1" ht="12">
      <c r="C20" s="444"/>
      <c r="D20" s="444"/>
      <c r="E20" s="444"/>
      <c r="G20" s="445"/>
      <c r="R20" s="446"/>
      <c r="S20" s="941"/>
      <c r="T20" s="931"/>
      <c r="U20" s="931"/>
    </row>
    <row r="21" spans="1:21" s="1468" customFormat="1" ht="21.75" customHeight="1">
      <c r="B21" s="1469" t="s">
        <v>2233</v>
      </c>
      <c r="C21" s="405"/>
      <c r="D21" s="405"/>
      <c r="E21" s="405"/>
      <c r="G21" s="406"/>
      <c r="J21" s="1470"/>
      <c r="L21" s="1470"/>
      <c r="M21" s="1471"/>
      <c r="N21" s="1471"/>
      <c r="O21" s="1471"/>
      <c r="P21" s="1471"/>
      <c r="Q21" s="1471"/>
      <c r="R21" s="1471"/>
      <c r="S21" s="1472"/>
      <c r="T21" s="1473"/>
      <c r="U21" s="1473"/>
    </row>
    <row r="22" spans="1:21" s="1474" customFormat="1" ht="21" customHeight="1">
      <c r="B22" s="1475" t="s">
        <v>748</v>
      </c>
      <c r="C22" s="448"/>
      <c r="D22" s="448"/>
      <c r="E22" s="448"/>
      <c r="G22" s="449"/>
      <c r="J22" s="1476"/>
      <c r="L22" s="1476"/>
      <c r="M22" s="1477"/>
      <c r="N22" s="1471"/>
      <c r="O22" s="1477"/>
      <c r="P22" s="1477"/>
      <c r="Q22" s="1477"/>
      <c r="R22" s="1477"/>
      <c r="S22" s="1478"/>
      <c r="T22" s="1479"/>
      <c r="U22" s="1479"/>
    </row>
    <row r="23" spans="1:21" s="1474" customFormat="1" ht="21" customHeight="1">
      <c r="B23" s="1475" t="s">
        <v>803</v>
      </c>
      <c r="C23" s="448"/>
      <c r="D23" s="448"/>
      <c r="E23" s="448"/>
      <c r="G23" s="449"/>
      <c r="J23" s="1476"/>
      <c r="L23" s="1476"/>
      <c r="M23" s="1477"/>
      <c r="N23" s="1471"/>
      <c r="O23" s="1477"/>
      <c r="P23" s="1477"/>
      <c r="Q23" s="1477"/>
      <c r="R23" s="1477"/>
      <c r="S23" s="1478"/>
      <c r="T23" s="1479"/>
      <c r="U23" s="1479"/>
    </row>
    <row r="24" spans="1:21" s="1474" customFormat="1" ht="21" customHeight="1">
      <c r="B24" s="1475" t="s">
        <v>749</v>
      </c>
      <c r="C24" s="448"/>
      <c r="D24" s="448"/>
      <c r="E24" s="448"/>
      <c r="G24" s="449"/>
      <c r="J24" s="1476"/>
      <c r="L24" s="1476"/>
      <c r="M24" s="1477"/>
      <c r="N24" s="1471"/>
      <c r="O24" s="1477"/>
      <c r="P24" s="1477"/>
      <c r="Q24" s="1477"/>
      <c r="R24" s="1477"/>
      <c r="S24" s="1478"/>
      <c r="T24" s="1479"/>
      <c r="U24" s="1479"/>
    </row>
    <row r="25" spans="1:21" s="1474" customFormat="1" ht="21" customHeight="1">
      <c r="B25" s="1475" t="s">
        <v>750</v>
      </c>
      <c r="C25" s="448"/>
      <c r="D25" s="448"/>
      <c r="E25" s="448"/>
      <c r="G25" s="449"/>
      <c r="J25" s="1476"/>
      <c r="L25" s="1476"/>
      <c r="M25" s="1477"/>
      <c r="N25" s="1471"/>
      <c r="O25" s="1477"/>
      <c r="P25" s="1477"/>
      <c r="Q25" s="1477"/>
      <c r="R25" s="1477"/>
      <c r="S25" s="1478"/>
      <c r="T25" s="1479"/>
      <c r="U25" s="1479"/>
    </row>
    <row r="26" spans="1:21" s="1474" customFormat="1" ht="21" customHeight="1" thickBot="1">
      <c r="B26" s="1475" t="s">
        <v>751</v>
      </c>
      <c r="C26" s="448"/>
      <c r="D26" s="448"/>
      <c r="E26" s="448"/>
      <c r="G26" s="449"/>
      <c r="J26" s="1476"/>
      <c r="L26" s="1476"/>
      <c r="M26" s="1477"/>
      <c r="N26" s="1471"/>
      <c r="O26" s="1477"/>
      <c r="P26" s="1477"/>
      <c r="Q26" s="1477"/>
      <c r="R26" s="1477"/>
      <c r="S26" s="1478"/>
      <c r="T26" s="1358" t="s">
        <v>1436</v>
      </c>
      <c r="U26" s="1479"/>
    </row>
    <row r="27" spans="1:21" s="1474" customFormat="1" ht="21" customHeight="1" thickTop="1" thickBot="1">
      <c r="B27" s="1475" t="s">
        <v>752</v>
      </c>
      <c r="C27" s="448"/>
      <c r="D27" s="448"/>
      <c r="E27" s="448"/>
      <c r="G27" s="449"/>
      <c r="J27" s="1476"/>
      <c r="L27" s="1476"/>
      <c r="M27" s="1477"/>
      <c r="N27" s="1471"/>
      <c r="O27" s="1477"/>
      <c r="P27" s="1477"/>
      <c r="Q27" s="1477"/>
      <c r="R27" s="1477"/>
      <c r="S27" s="1478"/>
      <c r="T27" s="1358" t="s">
        <v>1437</v>
      </c>
      <c r="U27" s="1479"/>
    </row>
    <row r="28" spans="1:21" s="1474" customFormat="1" ht="21" customHeight="1" thickTop="1">
      <c r="B28" s="1475" t="s">
        <v>804</v>
      </c>
      <c r="C28" s="448"/>
      <c r="D28" s="448"/>
      <c r="E28" s="448"/>
      <c r="G28" s="449"/>
      <c r="J28" s="1476"/>
      <c r="L28" s="1476"/>
      <c r="M28" s="1477"/>
      <c r="N28" s="1471"/>
      <c r="O28" s="1477"/>
      <c r="P28" s="1477"/>
      <c r="Q28" s="1477"/>
      <c r="R28" s="1477"/>
      <c r="S28" s="1478"/>
      <c r="T28" s="1480"/>
      <c r="U28" s="1479"/>
    </row>
    <row r="29" spans="1:21" s="1474" customFormat="1" ht="21" customHeight="1" thickBot="1">
      <c r="B29" s="1475"/>
      <c r="C29" s="448"/>
      <c r="D29" s="448"/>
      <c r="E29" s="448"/>
      <c r="G29" s="449"/>
      <c r="J29" s="1476"/>
      <c r="L29" s="1476"/>
      <c r="M29" s="1477"/>
      <c r="N29" s="1471"/>
      <c r="O29" s="1477"/>
      <c r="P29" s="1477"/>
      <c r="Q29" s="1477"/>
      <c r="R29" s="1477"/>
      <c r="S29" s="1478"/>
      <c r="T29" s="1358" t="s">
        <v>1090</v>
      </c>
      <c r="U29" s="1479"/>
    </row>
    <row r="30" spans="1:21" s="1474" customFormat="1" ht="21" customHeight="1" thickTop="1">
      <c r="B30" s="1475"/>
      <c r="C30" s="448"/>
      <c r="D30" s="448"/>
      <c r="E30" s="448"/>
      <c r="G30" s="449"/>
      <c r="J30" s="1476"/>
      <c r="L30" s="1476"/>
      <c r="M30" s="1477"/>
      <c r="N30" s="1471"/>
      <c r="O30" s="1477"/>
      <c r="P30" s="1477"/>
      <c r="Q30" s="1477"/>
      <c r="R30" s="1477"/>
      <c r="S30" s="1478"/>
      <c r="T30" s="1479"/>
      <c r="U30" s="1479"/>
    </row>
    <row r="31" spans="1:21" ht="21" customHeight="1">
      <c r="A31" s="926"/>
      <c r="B31" s="932"/>
      <c r="C31" s="927"/>
      <c r="D31" s="927"/>
      <c r="E31" s="927"/>
      <c r="F31" s="926"/>
      <c r="G31" s="928"/>
      <c r="H31" s="926"/>
      <c r="I31" s="926"/>
      <c r="J31" s="933"/>
      <c r="K31" s="926"/>
      <c r="L31" s="933"/>
      <c r="M31" s="934"/>
      <c r="N31" s="934"/>
      <c r="O31" s="934"/>
      <c r="P31" s="934"/>
      <c r="Q31" s="934"/>
      <c r="R31" s="934"/>
      <c r="S31" s="934"/>
      <c r="T31" s="926"/>
      <c r="U31" s="926"/>
    </row>
    <row r="32" spans="1:21" ht="21" customHeight="1">
      <c r="B32" s="447"/>
      <c r="J32" s="412"/>
      <c r="L32" s="412"/>
      <c r="M32" s="411"/>
      <c r="N32" s="411"/>
      <c r="O32" s="411"/>
      <c r="P32" s="411"/>
      <c r="Q32" s="411"/>
      <c r="R32" s="411"/>
      <c r="S32" s="411"/>
    </row>
    <row r="33" spans="2:19" ht="21" customHeight="1">
      <c r="B33" s="447"/>
      <c r="J33" s="412"/>
      <c r="L33" s="412"/>
      <c r="M33" s="411"/>
      <c r="N33" s="411"/>
      <c r="O33" s="411"/>
      <c r="P33" s="411"/>
      <c r="Q33" s="411"/>
      <c r="R33" s="411"/>
      <c r="S33" s="411"/>
    </row>
    <row r="34" spans="2:19" ht="21" customHeight="1">
      <c r="B34" s="447"/>
      <c r="J34" s="412"/>
      <c r="L34" s="412"/>
      <c r="M34" s="411"/>
      <c r="N34" s="411"/>
      <c r="O34" s="411"/>
      <c r="P34" s="411"/>
      <c r="Q34" s="411"/>
      <c r="R34" s="411"/>
      <c r="S34" s="411"/>
    </row>
    <row r="35" spans="2:19" s="443" customFormat="1" ht="12">
      <c r="C35" s="444"/>
      <c r="D35" s="444"/>
      <c r="E35" s="444"/>
      <c r="G35" s="445"/>
      <c r="R35" s="446"/>
      <c r="S35" s="446"/>
    </row>
    <row r="36" spans="2:19">
      <c r="B36" s="443"/>
      <c r="C36" s="444"/>
      <c r="D36" s="444"/>
      <c r="E36" s="444"/>
      <c r="F36" s="443"/>
      <c r="G36" s="445"/>
      <c r="H36" s="443"/>
      <c r="I36" s="443"/>
      <c r="J36" s="443"/>
      <c r="K36" s="443"/>
      <c r="L36" s="443"/>
      <c r="M36" s="443"/>
      <c r="N36" s="443"/>
      <c r="O36" s="443"/>
      <c r="P36" s="443"/>
      <c r="Q36" s="443"/>
    </row>
    <row r="37" spans="2:19" s="443" customFormat="1" ht="12">
      <c r="B37" s="450"/>
      <c r="C37" s="451"/>
      <c r="D37" s="451"/>
      <c r="E37" s="451"/>
      <c r="F37" s="451"/>
      <c r="G37" s="451"/>
      <c r="H37" s="451"/>
      <c r="I37" s="451"/>
      <c r="J37" s="451"/>
      <c r="K37" s="451"/>
      <c r="L37" s="451"/>
      <c r="M37" s="451"/>
      <c r="N37" s="451"/>
      <c r="O37" s="451"/>
      <c r="P37" s="451"/>
      <c r="Q37" s="451"/>
      <c r="R37" s="446"/>
      <c r="S37" s="446"/>
    </row>
    <row r="38" spans="2:19">
      <c r="B38" s="452"/>
      <c r="C38" s="444"/>
      <c r="D38" s="444"/>
      <c r="E38" s="444"/>
      <c r="F38" s="443"/>
      <c r="G38" s="445"/>
      <c r="H38" s="443"/>
      <c r="I38" s="443"/>
      <c r="J38" s="443"/>
      <c r="K38" s="443"/>
      <c r="L38" s="443"/>
      <c r="M38" s="443"/>
      <c r="N38" s="443"/>
      <c r="O38" s="443"/>
      <c r="P38" s="443"/>
      <c r="Q38" s="443"/>
    </row>
    <row r="39" spans="2:19">
      <c r="B39" s="443"/>
      <c r="C39" s="444"/>
      <c r="D39" s="444"/>
      <c r="E39" s="444"/>
      <c r="F39" s="443"/>
      <c r="G39" s="445"/>
      <c r="H39" s="443"/>
      <c r="I39" s="443"/>
      <c r="J39" s="443"/>
      <c r="K39" s="443"/>
      <c r="L39" s="443"/>
      <c r="M39" s="443"/>
      <c r="N39" s="443"/>
      <c r="O39" s="443"/>
      <c r="P39" s="443"/>
      <c r="Q39" s="443"/>
    </row>
    <row r="40" spans="2:19">
      <c r="B40" s="453"/>
    </row>
    <row r="41" spans="2:19">
      <c r="B41" s="453"/>
    </row>
    <row r="42" spans="2:19">
      <c r="B42" s="453"/>
    </row>
    <row r="43" spans="2:19">
      <c r="B43" s="453"/>
    </row>
    <row r="54" spans="1:19" ht="14.25">
      <c r="A54" s="1503"/>
      <c r="B54" s="1503"/>
      <c r="C54" s="1504"/>
      <c r="D54" s="1504"/>
      <c r="E54" s="1504"/>
    </row>
    <row r="55" spans="1:19" ht="14.25">
      <c r="A55" s="1503"/>
      <c r="B55" s="1503"/>
      <c r="C55" s="1504"/>
      <c r="D55" s="1504"/>
      <c r="E55" s="1504"/>
    </row>
    <row r="56" spans="1:19" ht="14.25">
      <c r="A56" s="1503"/>
      <c r="B56" s="1503"/>
      <c r="C56" s="1504"/>
      <c r="D56" s="1504"/>
      <c r="E56" s="1504"/>
    </row>
    <row r="57" spans="1:19" ht="15.95" customHeight="1">
      <c r="A57" s="1853"/>
      <c r="B57" s="1853"/>
      <c r="C57" s="1504"/>
      <c r="D57" s="1504"/>
      <c r="E57" s="1504"/>
    </row>
    <row r="58" spans="1:19" ht="15.95" customHeight="1">
      <c r="A58" s="1853"/>
      <c r="B58" s="1853"/>
      <c r="C58" s="1504"/>
      <c r="D58" s="1504"/>
      <c r="E58" s="1504"/>
    </row>
    <row r="59" spans="1:19" ht="15.95" customHeight="1">
      <c r="A59" s="1853"/>
      <c r="B59" s="1853"/>
      <c r="C59" s="1504"/>
      <c r="D59" s="1504"/>
      <c r="E59" s="1504"/>
    </row>
    <row r="60" spans="1:19" s="405" customFormat="1" ht="15.95" customHeight="1">
      <c r="A60" s="1853"/>
      <c r="B60" s="1853"/>
      <c r="C60" s="1504"/>
      <c r="D60" s="1504"/>
      <c r="E60" s="1504"/>
      <c r="F60" s="402"/>
      <c r="G60" s="406"/>
      <c r="H60" s="402"/>
      <c r="I60" s="402"/>
      <c r="J60" s="402"/>
      <c r="K60" s="402"/>
      <c r="L60" s="402"/>
      <c r="M60" s="402"/>
      <c r="N60" s="402"/>
      <c r="O60" s="402"/>
      <c r="P60" s="402"/>
      <c r="Q60" s="402"/>
      <c r="R60" s="409"/>
      <c r="S60" s="409"/>
    </row>
    <row r="61" spans="1:19" s="405" customFormat="1" ht="15.95" customHeight="1">
      <c r="A61" s="1853"/>
      <c r="B61" s="1853"/>
      <c r="C61" s="1504"/>
      <c r="D61" s="1504"/>
      <c r="E61" s="1504"/>
      <c r="F61" s="402"/>
      <c r="G61" s="406"/>
      <c r="H61" s="402"/>
      <c r="I61" s="402"/>
      <c r="J61" s="402"/>
      <c r="K61" s="402"/>
      <c r="L61" s="402"/>
      <c r="M61" s="402"/>
      <c r="N61" s="402"/>
      <c r="O61" s="402"/>
      <c r="P61" s="402"/>
      <c r="Q61" s="402"/>
      <c r="R61" s="409"/>
      <c r="S61" s="409"/>
    </row>
    <row r="62" spans="1:19" s="405" customFormat="1" ht="15.95" customHeight="1">
      <c r="A62" s="1853"/>
      <c r="B62" s="1853"/>
      <c r="C62" s="1504"/>
      <c r="D62" s="1504"/>
      <c r="E62" s="1504"/>
      <c r="F62" s="402"/>
      <c r="G62" s="406"/>
      <c r="H62" s="402"/>
      <c r="I62" s="402"/>
      <c r="J62" s="402"/>
      <c r="K62" s="402"/>
      <c r="L62" s="402"/>
      <c r="M62" s="402"/>
      <c r="N62" s="402"/>
      <c r="O62" s="402"/>
      <c r="P62" s="402"/>
      <c r="Q62" s="402"/>
      <c r="R62" s="409"/>
      <c r="S62" s="409"/>
    </row>
    <row r="63" spans="1:19" s="405" customFormat="1" ht="15.95" customHeight="1">
      <c r="A63" s="1853"/>
      <c r="B63" s="1853"/>
      <c r="C63" s="1504"/>
      <c r="D63" s="1504"/>
      <c r="E63" s="1504"/>
      <c r="F63" s="402"/>
      <c r="G63" s="406"/>
      <c r="H63" s="402"/>
      <c r="I63" s="402"/>
      <c r="J63" s="402"/>
      <c r="K63" s="402"/>
      <c r="L63" s="402"/>
      <c r="M63" s="402"/>
      <c r="N63" s="402"/>
      <c r="O63" s="402"/>
      <c r="P63" s="402"/>
      <c r="Q63" s="402"/>
      <c r="R63" s="409"/>
      <c r="S63" s="409"/>
    </row>
    <row r="64" spans="1:19" s="405" customFormat="1" ht="15.95" customHeight="1">
      <c r="A64" s="1853"/>
      <c r="B64" s="1853"/>
      <c r="C64" s="1504"/>
      <c r="D64" s="1504"/>
      <c r="E64" s="1504"/>
      <c r="F64" s="402"/>
      <c r="G64" s="406"/>
      <c r="H64" s="402"/>
      <c r="I64" s="402"/>
      <c r="J64" s="402"/>
      <c r="K64" s="402"/>
      <c r="L64" s="402"/>
      <c r="M64" s="402"/>
      <c r="N64" s="402"/>
      <c r="O64" s="402"/>
      <c r="P64" s="402"/>
      <c r="Q64" s="402"/>
      <c r="R64" s="409"/>
      <c r="S64" s="409"/>
    </row>
    <row r="65" spans="1:19" s="405" customFormat="1" ht="15.95" customHeight="1">
      <c r="A65" s="1853"/>
      <c r="B65" s="1853"/>
      <c r="C65" s="1504"/>
      <c r="D65" s="1502"/>
      <c r="E65" s="1504"/>
      <c r="F65" s="402"/>
      <c r="G65" s="406"/>
      <c r="H65" s="402"/>
      <c r="I65" s="402"/>
      <c r="J65" s="402"/>
      <c r="K65" s="402"/>
      <c r="L65" s="402"/>
      <c r="M65" s="402"/>
      <c r="N65" s="402"/>
      <c r="O65" s="402"/>
      <c r="P65" s="402"/>
      <c r="Q65" s="402"/>
      <c r="R65" s="409"/>
      <c r="S65" s="409"/>
    </row>
    <row r="66" spans="1:19" s="405" customFormat="1" ht="15.95" customHeight="1">
      <c r="A66" s="1853"/>
      <c r="B66" s="1853"/>
      <c r="C66" s="1504"/>
      <c r="D66" s="1504"/>
      <c r="E66" s="1504"/>
      <c r="F66" s="402"/>
      <c r="G66" s="406"/>
      <c r="H66" s="402"/>
      <c r="I66" s="402"/>
      <c r="J66" s="402"/>
      <c r="K66" s="402"/>
      <c r="L66" s="402"/>
      <c r="M66" s="402"/>
      <c r="N66" s="402"/>
      <c r="O66" s="402"/>
      <c r="P66" s="402"/>
      <c r="Q66" s="402"/>
      <c r="R66" s="409"/>
      <c r="S66" s="409"/>
    </row>
    <row r="67" spans="1:19" s="405" customFormat="1" ht="15.95" customHeight="1">
      <c r="A67" s="1853"/>
      <c r="B67" s="1853"/>
      <c r="C67" s="1504"/>
      <c r="D67" s="1504"/>
      <c r="E67" s="1504"/>
      <c r="F67" s="402"/>
      <c r="G67" s="406"/>
      <c r="H67" s="402"/>
      <c r="I67" s="402"/>
      <c r="J67" s="402"/>
      <c r="K67" s="402"/>
      <c r="L67" s="402"/>
      <c r="M67" s="402"/>
      <c r="N67" s="402"/>
      <c r="O67" s="402"/>
      <c r="P67" s="402"/>
      <c r="Q67" s="402"/>
      <c r="R67" s="409"/>
      <c r="S67" s="409"/>
    </row>
    <row r="68" spans="1:19" s="405" customFormat="1" ht="15.95" customHeight="1">
      <c r="A68" s="1853"/>
      <c r="B68" s="1853"/>
      <c r="C68" s="1504"/>
      <c r="D68" s="1504"/>
      <c r="E68" s="1504"/>
      <c r="F68" s="402"/>
      <c r="G68" s="406"/>
      <c r="H68" s="402"/>
      <c r="I68" s="402"/>
      <c r="J68" s="402"/>
      <c r="K68" s="402"/>
      <c r="L68" s="402"/>
      <c r="M68" s="402"/>
      <c r="N68" s="402"/>
      <c r="O68" s="402"/>
      <c r="P68" s="402"/>
      <c r="Q68" s="402"/>
      <c r="R68" s="409"/>
      <c r="S68" s="409"/>
    </row>
    <row r="69" spans="1:19" s="405" customFormat="1" ht="15.95" customHeight="1">
      <c r="A69" s="1853"/>
      <c r="B69" s="1853"/>
      <c r="C69" s="1504"/>
      <c r="D69" s="1504"/>
      <c r="E69" s="1504"/>
      <c r="F69" s="402"/>
      <c r="G69" s="406"/>
      <c r="H69" s="402"/>
      <c r="I69" s="402"/>
      <c r="J69" s="402"/>
      <c r="K69" s="402"/>
      <c r="L69" s="402"/>
      <c r="M69" s="402"/>
      <c r="N69" s="402"/>
      <c r="O69" s="402"/>
      <c r="P69" s="402"/>
      <c r="Q69" s="402"/>
      <c r="R69" s="409"/>
      <c r="S69" s="409"/>
    </row>
    <row r="70" spans="1:19" s="405" customFormat="1" ht="15.95" customHeight="1">
      <c r="A70" s="1853"/>
      <c r="B70" s="1853"/>
      <c r="C70" s="1504"/>
      <c r="D70" s="1504"/>
      <c r="E70" s="1504"/>
      <c r="F70" s="402"/>
      <c r="G70" s="406"/>
      <c r="H70" s="402"/>
      <c r="I70" s="402"/>
      <c r="J70" s="402"/>
      <c r="K70" s="402"/>
      <c r="L70" s="402"/>
      <c r="M70" s="402"/>
      <c r="N70" s="402"/>
      <c r="O70" s="402"/>
      <c r="P70" s="402"/>
      <c r="Q70" s="402"/>
      <c r="R70" s="409"/>
      <c r="S70" s="409"/>
    </row>
    <row r="71" spans="1:19" s="405" customFormat="1" ht="15.95" customHeight="1">
      <c r="A71" s="1853"/>
      <c r="B71" s="1853"/>
      <c r="C71" s="1504"/>
      <c r="D71" s="1504"/>
      <c r="E71" s="1504"/>
      <c r="F71" s="402"/>
      <c r="G71" s="406"/>
      <c r="H71" s="402"/>
      <c r="I71" s="402"/>
      <c r="J71" s="402"/>
      <c r="K71" s="402"/>
      <c r="L71" s="402"/>
      <c r="M71" s="402"/>
      <c r="N71" s="402"/>
      <c r="O71" s="402"/>
      <c r="P71" s="402"/>
      <c r="Q71" s="402"/>
      <c r="R71" s="409"/>
      <c r="S71" s="409"/>
    </row>
    <row r="72" spans="1:19" s="405" customFormat="1" ht="15.95" customHeight="1">
      <c r="A72" s="1853"/>
      <c r="B72" s="1853"/>
      <c r="C72" s="1504"/>
      <c r="D72" s="1504"/>
      <c r="E72" s="1504"/>
      <c r="F72" s="402"/>
      <c r="G72" s="406"/>
      <c r="H72" s="402"/>
      <c r="I72" s="402"/>
      <c r="J72" s="402"/>
      <c r="K72" s="402"/>
      <c r="L72" s="402"/>
      <c r="M72" s="402"/>
      <c r="N72" s="402"/>
      <c r="O72" s="402"/>
      <c r="P72" s="402"/>
      <c r="Q72" s="402"/>
      <c r="R72" s="409"/>
      <c r="S72" s="409"/>
    </row>
    <row r="73" spans="1:19" s="405" customFormat="1" ht="15.95" customHeight="1">
      <c r="A73" s="1853"/>
      <c r="B73" s="1853"/>
      <c r="C73" s="1504"/>
      <c r="D73" s="1504"/>
      <c r="E73" s="1504"/>
      <c r="F73" s="402"/>
      <c r="G73" s="406"/>
      <c r="H73" s="402"/>
      <c r="I73" s="402"/>
      <c r="J73" s="402"/>
      <c r="K73" s="402"/>
      <c r="L73" s="402"/>
      <c r="M73" s="402"/>
      <c r="N73" s="402"/>
      <c r="O73" s="402"/>
      <c r="P73" s="402"/>
      <c r="Q73" s="402"/>
      <c r="R73" s="409"/>
      <c r="S73" s="409"/>
    </row>
    <row r="74" spans="1:19" s="405" customFormat="1" ht="15.95" customHeight="1">
      <c r="A74" s="1853"/>
      <c r="B74" s="1853"/>
      <c r="C74" s="1504"/>
      <c r="D74" s="1504"/>
      <c r="E74" s="1504"/>
      <c r="F74" s="402"/>
      <c r="G74" s="406"/>
      <c r="H74" s="402"/>
      <c r="I74" s="402"/>
      <c r="J74" s="402"/>
      <c r="K74" s="402"/>
      <c r="L74" s="402"/>
      <c r="M74" s="402"/>
      <c r="N74" s="402"/>
      <c r="O74" s="402"/>
      <c r="P74" s="402"/>
      <c r="Q74" s="402"/>
      <c r="R74" s="409"/>
      <c r="S74" s="409"/>
    </row>
    <row r="75" spans="1:19" s="405" customFormat="1" ht="15.95" customHeight="1">
      <c r="A75" s="1853"/>
      <c r="B75" s="1853"/>
      <c r="C75" s="1504"/>
      <c r="D75" s="1504"/>
      <c r="E75" s="1504"/>
      <c r="F75" s="402"/>
      <c r="G75" s="406"/>
      <c r="H75" s="402"/>
      <c r="I75" s="402"/>
      <c r="J75" s="402"/>
      <c r="K75" s="402"/>
      <c r="L75" s="402"/>
      <c r="M75" s="402"/>
      <c r="N75" s="402"/>
      <c r="O75" s="402"/>
      <c r="P75" s="402"/>
      <c r="Q75" s="402"/>
      <c r="R75" s="409"/>
      <c r="S75" s="409"/>
    </row>
    <row r="76" spans="1:19" s="405" customFormat="1" ht="15.95" customHeight="1">
      <c r="A76" s="1853"/>
      <c r="B76" s="1853"/>
      <c r="C76" s="1504"/>
      <c r="D76" s="1504"/>
      <c r="E76" s="1504"/>
      <c r="F76" s="402"/>
      <c r="G76" s="406"/>
      <c r="H76" s="402"/>
      <c r="I76" s="402"/>
      <c r="J76" s="402"/>
      <c r="K76" s="402"/>
      <c r="L76" s="402"/>
      <c r="M76" s="402"/>
      <c r="N76" s="402"/>
      <c r="O76" s="402"/>
      <c r="P76" s="402"/>
      <c r="Q76" s="402"/>
      <c r="R76" s="409"/>
      <c r="S76" s="409"/>
    </row>
    <row r="77" spans="1:19" s="405" customFormat="1" ht="15.95" customHeight="1">
      <c r="A77" s="1853"/>
      <c r="B77" s="1853"/>
      <c r="C77" s="1504"/>
      <c r="D77" s="1504"/>
      <c r="E77" s="1504"/>
      <c r="F77" s="402"/>
      <c r="G77" s="406"/>
      <c r="H77" s="402"/>
      <c r="I77" s="402"/>
      <c r="J77" s="402"/>
      <c r="K77" s="402"/>
      <c r="L77" s="402"/>
      <c r="M77" s="402"/>
      <c r="N77" s="402"/>
      <c r="O77" s="402"/>
      <c r="P77" s="402"/>
      <c r="Q77" s="402"/>
      <c r="R77" s="409"/>
      <c r="S77" s="409"/>
    </row>
    <row r="78" spans="1:19" s="405" customFormat="1" ht="15.95" customHeight="1">
      <c r="A78" s="1853"/>
      <c r="B78" s="1853"/>
      <c r="C78" s="1504"/>
      <c r="D78" s="1504"/>
      <c r="E78" s="1504"/>
      <c r="F78" s="402"/>
      <c r="G78" s="406"/>
      <c r="H78" s="402"/>
      <c r="I78" s="402"/>
      <c r="J78" s="402"/>
      <c r="K78" s="402"/>
      <c r="L78" s="402"/>
      <c r="M78" s="402"/>
      <c r="N78" s="402"/>
      <c r="O78" s="402"/>
      <c r="P78" s="402"/>
      <c r="Q78" s="402"/>
      <c r="R78" s="409"/>
      <c r="S78" s="409"/>
    </row>
    <row r="79" spans="1:19" s="405" customFormat="1" ht="15.95" customHeight="1">
      <c r="A79" s="1853"/>
      <c r="B79" s="1853"/>
      <c r="C79" s="1504"/>
      <c r="D79" s="1504"/>
      <c r="E79" s="1504"/>
      <c r="F79" s="402"/>
      <c r="G79" s="406"/>
      <c r="H79" s="402"/>
      <c r="I79" s="402"/>
      <c r="J79" s="402"/>
      <c r="K79" s="402"/>
      <c r="L79" s="402"/>
      <c r="M79" s="402"/>
      <c r="N79" s="402"/>
      <c r="O79" s="402"/>
      <c r="P79" s="402"/>
      <c r="Q79" s="402"/>
      <c r="R79" s="409"/>
      <c r="S79" s="409"/>
    </row>
    <row r="80" spans="1:19" s="405" customFormat="1" ht="15.95" customHeight="1">
      <c r="A80" s="1853"/>
      <c r="B80" s="1853"/>
      <c r="C80" s="1504"/>
      <c r="D80" s="1504"/>
      <c r="E80" s="1504"/>
      <c r="F80" s="402"/>
      <c r="G80" s="406"/>
      <c r="H80" s="402"/>
      <c r="I80" s="402"/>
      <c r="J80" s="402"/>
      <c r="K80" s="402"/>
      <c r="L80" s="402"/>
      <c r="M80" s="402"/>
      <c r="N80" s="402"/>
      <c r="O80" s="402"/>
      <c r="P80" s="402"/>
      <c r="Q80" s="402"/>
      <c r="R80" s="409"/>
      <c r="S80" s="409"/>
    </row>
    <row r="81" spans="1:19" s="405" customFormat="1" ht="14.25">
      <c r="A81" s="454"/>
      <c r="B81" s="454"/>
      <c r="F81" s="402"/>
      <c r="G81" s="406"/>
      <c r="H81" s="402"/>
      <c r="I81" s="402"/>
      <c r="J81" s="402"/>
      <c r="K81" s="402"/>
      <c r="L81" s="402"/>
      <c r="M81" s="402"/>
      <c r="N81" s="402"/>
      <c r="O81" s="402"/>
      <c r="P81" s="402"/>
      <c r="Q81" s="402"/>
      <c r="R81" s="409"/>
      <c r="S81" s="409"/>
    </row>
    <row r="82" spans="1:19" s="405" customFormat="1" ht="14.25">
      <c r="A82" s="454"/>
      <c r="B82" s="454"/>
      <c r="F82" s="402"/>
      <c r="G82" s="406"/>
      <c r="H82" s="402"/>
      <c r="I82" s="402"/>
      <c r="J82" s="402"/>
      <c r="K82" s="402"/>
      <c r="L82" s="402"/>
      <c r="M82" s="402"/>
      <c r="N82" s="402"/>
      <c r="O82" s="402"/>
      <c r="P82" s="402"/>
      <c r="Q82" s="402"/>
      <c r="R82" s="409"/>
      <c r="S82" s="409"/>
    </row>
    <row r="83" spans="1:19" s="405" customFormat="1" ht="14.25">
      <c r="A83" s="454"/>
      <c r="B83" s="454"/>
      <c r="F83" s="402"/>
      <c r="G83" s="406"/>
      <c r="H83" s="402"/>
      <c r="I83" s="402"/>
      <c r="J83" s="402"/>
      <c r="K83" s="402"/>
      <c r="L83" s="402"/>
      <c r="M83" s="402"/>
      <c r="N83" s="402"/>
      <c r="O83" s="402"/>
      <c r="P83" s="402"/>
      <c r="Q83" s="402"/>
      <c r="R83" s="409"/>
      <c r="S83" s="409"/>
    </row>
    <row r="84" spans="1:19" s="405" customFormat="1" ht="14.25">
      <c r="A84" s="454"/>
      <c r="B84" s="454"/>
      <c r="F84" s="402"/>
      <c r="G84" s="406"/>
      <c r="H84" s="402"/>
      <c r="I84" s="402"/>
      <c r="J84" s="402"/>
      <c r="K84" s="402"/>
      <c r="L84" s="402"/>
      <c r="M84" s="402"/>
      <c r="N84" s="402"/>
      <c r="O84" s="402"/>
      <c r="P84" s="402"/>
      <c r="Q84" s="402"/>
      <c r="R84" s="409"/>
      <c r="S84" s="409"/>
    </row>
    <row r="85" spans="1:19" s="405" customFormat="1" ht="14.25">
      <c r="A85" s="454"/>
      <c r="B85" s="454"/>
      <c r="F85" s="402"/>
      <c r="G85" s="406"/>
      <c r="H85" s="402"/>
      <c r="I85" s="402"/>
      <c r="J85" s="402"/>
      <c r="K85" s="402"/>
      <c r="L85" s="402"/>
      <c r="M85" s="402"/>
      <c r="N85" s="402"/>
      <c r="O85" s="402"/>
      <c r="P85" s="402"/>
      <c r="Q85" s="402"/>
      <c r="R85" s="409"/>
      <c r="S85" s="409"/>
    </row>
    <row r="86" spans="1:19" s="405" customFormat="1" ht="14.25">
      <c r="A86" s="454"/>
      <c r="B86" s="454"/>
      <c r="F86" s="402"/>
      <c r="G86" s="406"/>
      <c r="H86" s="402"/>
      <c r="I86" s="402"/>
      <c r="J86" s="402"/>
      <c r="K86" s="402"/>
      <c r="L86" s="402"/>
      <c r="M86" s="402"/>
      <c r="N86" s="402"/>
      <c r="O86" s="402"/>
      <c r="P86" s="402"/>
      <c r="Q86" s="402"/>
      <c r="R86" s="409"/>
      <c r="S86" s="409"/>
    </row>
    <row r="87" spans="1:19" s="405" customFormat="1" ht="14.25">
      <c r="A87" s="454"/>
      <c r="B87" s="454"/>
      <c r="F87" s="402"/>
      <c r="G87" s="406"/>
      <c r="H87" s="402"/>
      <c r="I87" s="402"/>
      <c r="J87" s="402"/>
      <c r="K87" s="402"/>
      <c r="L87" s="402"/>
      <c r="M87" s="402"/>
      <c r="N87" s="402"/>
      <c r="O87" s="402"/>
      <c r="P87" s="402"/>
      <c r="Q87" s="402"/>
      <c r="R87" s="409"/>
      <c r="S87" s="409"/>
    </row>
    <row r="88" spans="1:19" s="405" customFormat="1" ht="14.25">
      <c r="A88" s="454"/>
      <c r="B88" s="454"/>
      <c r="F88" s="402"/>
      <c r="G88" s="406"/>
      <c r="H88" s="402"/>
      <c r="I88" s="402"/>
      <c r="J88" s="402"/>
      <c r="K88" s="402"/>
      <c r="L88" s="402"/>
      <c r="M88" s="402"/>
      <c r="N88" s="402"/>
      <c r="O88" s="402"/>
      <c r="P88" s="402"/>
      <c r="Q88" s="402"/>
      <c r="R88" s="409"/>
      <c r="S88" s="409"/>
    </row>
    <row r="89" spans="1:19" s="405" customFormat="1" ht="14.25">
      <c r="A89" s="454"/>
      <c r="B89" s="454"/>
      <c r="F89" s="402"/>
      <c r="G89" s="406"/>
      <c r="H89" s="402"/>
      <c r="I89" s="402"/>
      <c r="J89" s="402"/>
      <c r="K89" s="402"/>
      <c r="L89" s="402"/>
      <c r="M89" s="402"/>
      <c r="N89" s="402"/>
      <c r="O89" s="402"/>
      <c r="P89" s="402"/>
      <c r="Q89" s="402"/>
      <c r="R89" s="409"/>
      <c r="S89" s="409"/>
    </row>
    <row r="90" spans="1:19" s="405" customFormat="1" ht="14.25">
      <c r="A90" s="454"/>
      <c r="B90" s="454"/>
      <c r="F90" s="402"/>
      <c r="G90" s="406"/>
      <c r="H90" s="402"/>
      <c r="I90" s="402"/>
      <c r="J90" s="402"/>
      <c r="K90" s="402"/>
      <c r="L90" s="402"/>
      <c r="M90" s="402"/>
      <c r="N90" s="402"/>
      <c r="O90" s="402"/>
      <c r="P90" s="402"/>
      <c r="Q90" s="402"/>
      <c r="R90" s="409"/>
      <c r="S90" s="409"/>
    </row>
    <row r="91" spans="1:19" s="405" customFormat="1" ht="14.25">
      <c r="A91" s="454"/>
      <c r="B91" s="454"/>
      <c r="F91" s="402"/>
      <c r="G91" s="406"/>
      <c r="H91" s="402"/>
      <c r="I91" s="402"/>
      <c r="J91" s="402"/>
      <c r="K91" s="402"/>
      <c r="L91" s="402"/>
      <c r="M91" s="402"/>
      <c r="N91" s="402"/>
      <c r="O91" s="402"/>
      <c r="P91" s="402"/>
      <c r="Q91" s="402"/>
      <c r="R91" s="409"/>
      <c r="S91" s="409"/>
    </row>
  </sheetData>
  <sheetProtection sheet="1" objects="1" scenarios="1" formatCells="0" insertRows="0"/>
  <mergeCells count="18">
    <mergeCell ref="E19:H19"/>
    <mergeCell ref="N10:N13"/>
    <mergeCell ref="O10:O13"/>
    <mergeCell ref="P10:P13"/>
    <mergeCell ref="Q10:Q13"/>
    <mergeCell ref="R10:R13"/>
    <mergeCell ref="K11:K13"/>
    <mergeCell ref="M11:M13"/>
    <mergeCell ref="B2:R2"/>
    <mergeCell ref="C4:D4"/>
    <mergeCell ref="C5:D5"/>
    <mergeCell ref="B10:B13"/>
    <mergeCell ref="C10:C13"/>
    <mergeCell ref="D10:D13"/>
    <mergeCell ref="E10:E13"/>
    <mergeCell ref="F10:H13"/>
    <mergeCell ref="J10:K10"/>
    <mergeCell ref="L10:M10"/>
  </mergeCells>
  <phoneticPr fontId="22"/>
  <conditionalFormatting sqref="B16:F16 H16:P16">
    <cfRule type="containsBlanks" dxfId="133" priority="7">
      <formula>LEN(TRIM(B16))=0</formula>
    </cfRule>
  </conditionalFormatting>
  <conditionalFormatting sqref="B17:F17 H17:P17">
    <cfRule type="containsBlanks" dxfId="132" priority="6">
      <formula>LEN(TRIM(B17))=0</formula>
    </cfRule>
  </conditionalFormatting>
  <conditionalFormatting sqref="B18:F18 H18:P18">
    <cfRule type="containsBlanks" dxfId="131" priority="4">
      <formula>LEN(TRIM(B18))=0</formula>
    </cfRule>
  </conditionalFormatting>
  <conditionalFormatting sqref="C16:F16 H16:P16">
    <cfRule type="expression" dxfId="130" priority="5">
      <formula>AND($B$16&lt;&gt;"",+C16="")</formula>
    </cfRule>
  </conditionalFormatting>
  <conditionalFormatting sqref="C17:F17 H17:P17">
    <cfRule type="expression" dxfId="129" priority="3">
      <formula>AND($B$17&lt;&gt;"",+C17="")</formula>
    </cfRule>
  </conditionalFormatting>
  <conditionalFormatting sqref="C18:F18 H18:P18">
    <cfRule type="expression" dxfId="128" priority="2">
      <formula>AND($B$18&lt;&gt;"",+C18="")</formula>
    </cfRule>
  </conditionalFormatting>
  <dataValidations count="8">
    <dataValidation type="list" allowBlank="1" showInputMessage="1" showErrorMessage="1" sqref="JD65523 SZ65523 ACV65523 AMR65523 AWN65523 BGJ65523 BQF65523 CAB65523 CJX65523 CTT65523 DDP65523 DNL65523 DXH65523 EHD65523 EQZ65523 FAV65523 FKR65523 FUN65523 GEJ65523 GOF65523 GYB65523 HHX65523 HRT65523 IBP65523 ILL65523 IVH65523 JFD65523 JOZ65523 JYV65523 KIR65523 KSN65523 LCJ65523 LMF65523 LWB65523 MFX65523 MPT65523 MZP65523 NJL65523 NTH65523 ODD65523 OMZ65523 OWV65523 PGR65523 PQN65523 QAJ65523 QKF65523 QUB65523 RDX65523 RNT65523 RXP65523 SHL65523 SRH65523 TBD65523 TKZ65523 TUV65523 UER65523 UON65523 UYJ65523 VIF65523 VSB65523 WBX65523 WLT65523 WVP65523 JD131059 SZ131059 ACV131059 AMR131059 AWN131059 BGJ131059 BQF131059 CAB131059 CJX131059 CTT131059 DDP131059 DNL131059 DXH131059 EHD131059 EQZ131059 FAV131059 FKR131059 FUN131059 GEJ131059 GOF131059 GYB131059 HHX131059 HRT131059 IBP131059 ILL131059 IVH131059 JFD131059 JOZ131059 JYV131059 KIR131059 KSN131059 LCJ131059 LMF131059 LWB131059 MFX131059 MPT131059 MZP131059 NJL131059 NTH131059 ODD131059 OMZ131059 OWV131059 PGR131059 PQN131059 QAJ131059 QKF131059 QUB131059 RDX131059 RNT131059 RXP131059 SHL131059 SRH131059 TBD131059 TKZ131059 TUV131059 UER131059 UON131059 UYJ131059 VIF131059 VSB131059 WBX131059 WLT131059 WVP131059 JD196595 SZ196595 ACV196595 AMR196595 AWN196595 BGJ196595 BQF196595 CAB196595 CJX196595 CTT196595 DDP196595 DNL196595 DXH196595 EHD196595 EQZ196595 FAV196595 FKR196595 FUN196595 GEJ196595 GOF196595 GYB196595 HHX196595 HRT196595 IBP196595 ILL196595 IVH196595 JFD196595 JOZ196595 JYV196595 KIR196595 KSN196595 LCJ196595 LMF196595 LWB196595 MFX196595 MPT196595 MZP196595 NJL196595 NTH196595 ODD196595 OMZ196595 OWV196595 PGR196595 PQN196595 QAJ196595 QKF196595 QUB196595 RDX196595 RNT196595 RXP196595 SHL196595 SRH196595 TBD196595 TKZ196595 TUV196595 UER196595 UON196595 UYJ196595 VIF196595 VSB196595 WBX196595 WLT196595 WVP196595 JD262131 SZ262131 ACV262131 AMR262131 AWN262131 BGJ262131 BQF262131 CAB262131 CJX262131 CTT262131 DDP262131 DNL262131 DXH262131 EHD262131 EQZ262131 FAV262131 FKR262131 FUN262131 GEJ262131 GOF262131 GYB262131 HHX262131 HRT262131 IBP262131 ILL262131 IVH262131 JFD262131 JOZ262131 JYV262131 KIR262131 KSN262131 LCJ262131 LMF262131 LWB262131 MFX262131 MPT262131 MZP262131 NJL262131 NTH262131 ODD262131 OMZ262131 OWV262131 PGR262131 PQN262131 QAJ262131 QKF262131 QUB262131 RDX262131 RNT262131 RXP262131 SHL262131 SRH262131 TBD262131 TKZ262131 TUV262131 UER262131 UON262131 UYJ262131 VIF262131 VSB262131 WBX262131 WLT262131 WVP262131 JD327667 SZ327667 ACV327667 AMR327667 AWN327667 BGJ327667 BQF327667 CAB327667 CJX327667 CTT327667 DDP327667 DNL327667 DXH327667 EHD327667 EQZ327667 FAV327667 FKR327667 FUN327667 GEJ327667 GOF327667 GYB327667 HHX327667 HRT327667 IBP327667 ILL327667 IVH327667 JFD327667 JOZ327667 JYV327667 KIR327667 KSN327667 LCJ327667 LMF327667 LWB327667 MFX327667 MPT327667 MZP327667 NJL327667 NTH327667 ODD327667 OMZ327667 OWV327667 PGR327667 PQN327667 QAJ327667 QKF327667 QUB327667 RDX327667 RNT327667 RXP327667 SHL327667 SRH327667 TBD327667 TKZ327667 TUV327667 UER327667 UON327667 UYJ327667 VIF327667 VSB327667 WBX327667 WLT327667 WVP327667 JD393203 SZ393203 ACV393203 AMR393203 AWN393203 BGJ393203 BQF393203 CAB393203 CJX393203 CTT393203 DDP393203 DNL393203 DXH393203 EHD393203 EQZ393203 FAV393203 FKR393203 FUN393203 GEJ393203 GOF393203 GYB393203 HHX393203 HRT393203 IBP393203 ILL393203 IVH393203 JFD393203 JOZ393203 JYV393203 KIR393203 KSN393203 LCJ393203 LMF393203 LWB393203 MFX393203 MPT393203 MZP393203 NJL393203 NTH393203 ODD393203 OMZ393203 OWV393203 PGR393203 PQN393203 QAJ393203 QKF393203 QUB393203 RDX393203 RNT393203 RXP393203 SHL393203 SRH393203 TBD393203 TKZ393203 TUV393203 UER393203 UON393203 UYJ393203 VIF393203 VSB393203 WBX393203 WLT393203 WVP393203 JD458739 SZ458739 ACV458739 AMR458739 AWN458739 BGJ458739 BQF458739 CAB458739 CJX458739 CTT458739 DDP458739 DNL458739 DXH458739 EHD458739 EQZ458739 FAV458739 FKR458739 FUN458739 GEJ458739 GOF458739 GYB458739 HHX458739 HRT458739 IBP458739 ILL458739 IVH458739 JFD458739 JOZ458739 JYV458739 KIR458739 KSN458739 LCJ458739 LMF458739 LWB458739 MFX458739 MPT458739 MZP458739 NJL458739 NTH458739 ODD458739 OMZ458739 OWV458739 PGR458739 PQN458739 QAJ458739 QKF458739 QUB458739 RDX458739 RNT458739 RXP458739 SHL458739 SRH458739 TBD458739 TKZ458739 TUV458739 UER458739 UON458739 UYJ458739 VIF458739 VSB458739 WBX458739 WLT458739 WVP458739 JD524275 SZ524275 ACV524275 AMR524275 AWN524275 BGJ524275 BQF524275 CAB524275 CJX524275 CTT524275 DDP524275 DNL524275 DXH524275 EHD524275 EQZ524275 FAV524275 FKR524275 FUN524275 GEJ524275 GOF524275 GYB524275 HHX524275 HRT524275 IBP524275 ILL524275 IVH524275 JFD524275 JOZ524275 JYV524275 KIR524275 KSN524275 LCJ524275 LMF524275 LWB524275 MFX524275 MPT524275 MZP524275 NJL524275 NTH524275 ODD524275 OMZ524275 OWV524275 PGR524275 PQN524275 QAJ524275 QKF524275 QUB524275 RDX524275 RNT524275 RXP524275 SHL524275 SRH524275 TBD524275 TKZ524275 TUV524275 UER524275 UON524275 UYJ524275 VIF524275 VSB524275 WBX524275 WLT524275 WVP524275 JD589811 SZ589811 ACV589811 AMR589811 AWN589811 BGJ589811 BQF589811 CAB589811 CJX589811 CTT589811 DDP589811 DNL589811 DXH589811 EHD589811 EQZ589811 FAV589811 FKR589811 FUN589811 GEJ589811 GOF589811 GYB589811 HHX589811 HRT589811 IBP589811 ILL589811 IVH589811 JFD589811 JOZ589811 JYV589811 KIR589811 KSN589811 LCJ589811 LMF589811 LWB589811 MFX589811 MPT589811 MZP589811 NJL589811 NTH589811 ODD589811 OMZ589811 OWV589811 PGR589811 PQN589811 QAJ589811 QKF589811 QUB589811 RDX589811 RNT589811 RXP589811 SHL589811 SRH589811 TBD589811 TKZ589811 TUV589811 UER589811 UON589811 UYJ589811 VIF589811 VSB589811 WBX589811 WLT589811 WVP589811 JD655347 SZ655347 ACV655347 AMR655347 AWN655347 BGJ655347 BQF655347 CAB655347 CJX655347 CTT655347 DDP655347 DNL655347 DXH655347 EHD655347 EQZ655347 FAV655347 FKR655347 FUN655347 GEJ655347 GOF655347 GYB655347 HHX655347 HRT655347 IBP655347 ILL655347 IVH655347 JFD655347 JOZ655347 JYV655347 KIR655347 KSN655347 LCJ655347 LMF655347 LWB655347 MFX655347 MPT655347 MZP655347 NJL655347 NTH655347 ODD655347 OMZ655347 OWV655347 PGR655347 PQN655347 QAJ655347 QKF655347 QUB655347 RDX655347 RNT655347 RXP655347 SHL655347 SRH655347 TBD655347 TKZ655347 TUV655347 UER655347 UON655347 UYJ655347 VIF655347 VSB655347 WBX655347 WLT655347 WVP655347 JD720883 SZ720883 ACV720883 AMR720883 AWN720883 BGJ720883 BQF720883 CAB720883 CJX720883 CTT720883 DDP720883 DNL720883 DXH720883 EHD720883 EQZ720883 FAV720883 FKR720883 FUN720883 GEJ720883 GOF720883 GYB720883 HHX720883 HRT720883 IBP720883 ILL720883 IVH720883 JFD720883 JOZ720883 JYV720883 KIR720883 KSN720883 LCJ720883 LMF720883 LWB720883 MFX720883 MPT720883 MZP720883 NJL720883 NTH720883 ODD720883 OMZ720883 OWV720883 PGR720883 PQN720883 QAJ720883 QKF720883 QUB720883 RDX720883 RNT720883 RXP720883 SHL720883 SRH720883 TBD720883 TKZ720883 TUV720883 UER720883 UON720883 UYJ720883 VIF720883 VSB720883 WBX720883 WLT720883 WVP720883 JD786419 SZ786419 ACV786419 AMR786419 AWN786419 BGJ786419 BQF786419 CAB786419 CJX786419 CTT786419 DDP786419 DNL786419 DXH786419 EHD786419 EQZ786419 FAV786419 FKR786419 FUN786419 GEJ786419 GOF786419 GYB786419 HHX786419 HRT786419 IBP786419 ILL786419 IVH786419 JFD786419 JOZ786419 JYV786419 KIR786419 KSN786419 LCJ786419 LMF786419 LWB786419 MFX786419 MPT786419 MZP786419 NJL786419 NTH786419 ODD786419 OMZ786419 OWV786419 PGR786419 PQN786419 QAJ786419 QKF786419 QUB786419 RDX786419 RNT786419 RXP786419 SHL786419 SRH786419 TBD786419 TKZ786419 TUV786419 UER786419 UON786419 UYJ786419 VIF786419 VSB786419 WBX786419 WLT786419 WVP786419 JD851955 SZ851955 ACV851955 AMR851955 AWN851955 BGJ851955 BQF851955 CAB851955 CJX851955 CTT851955 DDP851955 DNL851955 DXH851955 EHD851955 EQZ851955 FAV851955 FKR851955 FUN851955 GEJ851955 GOF851955 GYB851955 HHX851955 HRT851955 IBP851955 ILL851955 IVH851955 JFD851955 JOZ851955 JYV851955 KIR851955 KSN851955 LCJ851955 LMF851955 LWB851955 MFX851955 MPT851955 MZP851955 NJL851955 NTH851955 ODD851955 OMZ851955 OWV851955 PGR851955 PQN851955 QAJ851955 QKF851955 QUB851955 RDX851955 RNT851955 RXP851955 SHL851955 SRH851955 TBD851955 TKZ851955 TUV851955 UER851955 UON851955 UYJ851955 VIF851955 VSB851955 WBX851955 WLT851955 WVP851955 JD917491 SZ917491 ACV917491 AMR917491 AWN917491 BGJ917491 BQF917491 CAB917491 CJX917491 CTT917491 DDP917491 DNL917491 DXH917491 EHD917491 EQZ917491 FAV917491 FKR917491 FUN917491 GEJ917491 GOF917491 GYB917491 HHX917491 HRT917491 IBP917491 ILL917491 IVH917491 JFD917491 JOZ917491 JYV917491 KIR917491 KSN917491 LCJ917491 LMF917491 LWB917491 MFX917491 MPT917491 MZP917491 NJL917491 NTH917491 ODD917491 OMZ917491 OWV917491 PGR917491 PQN917491 QAJ917491 QKF917491 QUB917491 RDX917491 RNT917491 RXP917491 SHL917491 SRH917491 TBD917491 TKZ917491 TUV917491 UER917491 UON917491 UYJ917491 VIF917491 VSB917491 WBX917491 WLT917491 WVP917491 JD983027 SZ983027 ACV983027 AMR983027 AWN983027 BGJ983027 BQF983027 CAB983027 CJX983027 CTT983027 DDP983027 DNL983027 DXH983027 EHD983027 EQZ983027 FAV983027 FKR983027 FUN983027 GEJ983027 GOF983027 GYB983027 HHX983027 HRT983027 IBP983027 ILL983027 IVH983027 JFD983027 JOZ983027 JYV983027 KIR983027 KSN983027 LCJ983027 LMF983027 LWB983027 MFX983027 MPT983027 MZP983027 NJL983027 NTH983027 ODD983027 OMZ983027 OWV983027 PGR983027 PQN983027 QAJ983027 QKF983027 QUB983027 RDX983027 RNT983027 RXP983027 SHL983027 SRH983027 TBD983027 TKZ983027 TUV983027 UER983027 UON983027 UYJ983027 VIF983027 VSB983027 WBX983027 WLT983027 WVP983027 JD1048563 SZ1048563 ACV1048563 AMR1048563 AWN1048563 BGJ1048563 BQF1048563 CAB1048563 CJX1048563 CTT1048563 DDP1048563 DNL1048563 DXH1048563 EHD1048563 EQZ1048563 FAV1048563 FKR1048563 FUN1048563 GEJ1048563 GOF1048563 GYB1048563 HHX1048563 HRT1048563 IBP1048563 ILL1048563 IVH1048563 JFD1048563 JOZ1048563 JYV1048563 KIR1048563 KSN1048563 LCJ1048563 LMF1048563 LWB1048563 MFX1048563 MPT1048563 MZP1048563 NJL1048563 NTH1048563 ODD1048563 OMZ1048563 OWV1048563 PGR1048563 PQN1048563 QAJ1048563 QKF1048563 QUB1048563 RDX1048563 RNT1048563 RXP1048563 SHL1048563 SRH1048563 TBD1048563 TKZ1048563 TUV1048563 UER1048563 UON1048563 UYJ1048563 VIF1048563 VSB1048563 WBX1048563 WLT1048563 WVP1048563 D65523 D131059 D196595 D262131 D327667 D393203 D458739 D524275 D589811 D655347 D720883 D786419 D851955 D917491 D983027 D1048563">
      <formula1>$A$59:$A$80</formula1>
    </dataValidation>
    <dataValidation type="list" allowBlank="1" showInputMessage="1" showErrorMessage="1" sqref="JC65523:JC65525 SY65523:SY65525 ACU65523:ACU65525 AMQ65523:AMQ65525 AWM65523:AWM65525 BGI65523:BGI65525 BQE65523:BQE65525 CAA65523:CAA65525 CJW65523:CJW65525 CTS65523:CTS65525 DDO65523:DDO65525 DNK65523:DNK65525 DXG65523:DXG65525 EHC65523:EHC65525 EQY65523:EQY65525 FAU65523:FAU65525 FKQ65523:FKQ65525 FUM65523:FUM65525 GEI65523:GEI65525 GOE65523:GOE65525 GYA65523:GYA65525 HHW65523:HHW65525 HRS65523:HRS65525 IBO65523:IBO65525 ILK65523:ILK65525 IVG65523:IVG65525 JFC65523:JFC65525 JOY65523:JOY65525 JYU65523:JYU65525 KIQ65523:KIQ65525 KSM65523:KSM65525 LCI65523:LCI65525 LME65523:LME65525 LWA65523:LWA65525 MFW65523:MFW65525 MPS65523:MPS65525 MZO65523:MZO65525 NJK65523:NJK65525 NTG65523:NTG65525 ODC65523:ODC65525 OMY65523:OMY65525 OWU65523:OWU65525 PGQ65523:PGQ65525 PQM65523:PQM65525 QAI65523:QAI65525 QKE65523:QKE65525 QUA65523:QUA65525 RDW65523:RDW65525 RNS65523:RNS65525 RXO65523:RXO65525 SHK65523:SHK65525 SRG65523:SRG65525 TBC65523:TBC65525 TKY65523:TKY65525 TUU65523:TUU65525 UEQ65523:UEQ65525 UOM65523:UOM65525 UYI65523:UYI65525 VIE65523:VIE65525 VSA65523:VSA65525 WBW65523:WBW65525 WLS65523:WLS65525 WVO65523:WVO65525 JC131059:JC131061 SY131059:SY131061 ACU131059:ACU131061 AMQ131059:AMQ131061 AWM131059:AWM131061 BGI131059:BGI131061 BQE131059:BQE131061 CAA131059:CAA131061 CJW131059:CJW131061 CTS131059:CTS131061 DDO131059:DDO131061 DNK131059:DNK131061 DXG131059:DXG131061 EHC131059:EHC131061 EQY131059:EQY131061 FAU131059:FAU131061 FKQ131059:FKQ131061 FUM131059:FUM131061 GEI131059:GEI131061 GOE131059:GOE131061 GYA131059:GYA131061 HHW131059:HHW131061 HRS131059:HRS131061 IBO131059:IBO131061 ILK131059:ILK131061 IVG131059:IVG131061 JFC131059:JFC131061 JOY131059:JOY131061 JYU131059:JYU131061 KIQ131059:KIQ131061 KSM131059:KSM131061 LCI131059:LCI131061 LME131059:LME131061 LWA131059:LWA131061 MFW131059:MFW131061 MPS131059:MPS131061 MZO131059:MZO131061 NJK131059:NJK131061 NTG131059:NTG131061 ODC131059:ODC131061 OMY131059:OMY131061 OWU131059:OWU131061 PGQ131059:PGQ131061 PQM131059:PQM131061 QAI131059:QAI131061 QKE131059:QKE131061 QUA131059:QUA131061 RDW131059:RDW131061 RNS131059:RNS131061 RXO131059:RXO131061 SHK131059:SHK131061 SRG131059:SRG131061 TBC131059:TBC131061 TKY131059:TKY131061 TUU131059:TUU131061 UEQ131059:UEQ131061 UOM131059:UOM131061 UYI131059:UYI131061 VIE131059:VIE131061 VSA131059:VSA131061 WBW131059:WBW131061 WLS131059:WLS131061 WVO131059:WVO131061 JC196595:JC196597 SY196595:SY196597 ACU196595:ACU196597 AMQ196595:AMQ196597 AWM196595:AWM196597 BGI196595:BGI196597 BQE196595:BQE196597 CAA196595:CAA196597 CJW196595:CJW196597 CTS196595:CTS196597 DDO196595:DDO196597 DNK196595:DNK196597 DXG196595:DXG196597 EHC196595:EHC196597 EQY196595:EQY196597 FAU196595:FAU196597 FKQ196595:FKQ196597 FUM196595:FUM196597 GEI196595:GEI196597 GOE196595:GOE196597 GYA196595:GYA196597 HHW196595:HHW196597 HRS196595:HRS196597 IBO196595:IBO196597 ILK196595:ILK196597 IVG196595:IVG196597 JFC196595:JFC196597 JOY196595:JOY196597 JYU196595:JYU196597 KIQ196595:KIQ196597 KSM196595:KSM196597 LCI196595:LCI196597 LME196595:LME196597 LWA196595:LWA196597 MFW196595:MFW196597 MPS196595:MPS196597 MZO196595:MZO196597 NJK196595:NJK196597 NTG196595:NTG196597 ODC196595:ODC196597 OMY196595:OMY196597 OWU196595:OWU196597 PGQ196595:PGQ196597 PQM196595:PQM196597 QAI196595:QAI196597 QKE196595:QKE196597 QUA196595:QUA196597 RDW196595:RDW196597 RNS196595:RNS196597 RXO196595:RXO196597 SHK196595:SHK196597 SRG196595:SRG196597 TBC196595:TBC196597 TKY196595:TKY196597 TUU196595:TUU196597 UEQ196595:UEQ196597 UOM196595:UOM196597 UYI196595:UYI196597 VIE196595:VIE196597 VSA196595:VSA196597 WBW196595:WBW196597 WLS196595:WLS196597 WVO196595:WVO196597 JC262131:JC262133 SY262131:SY262133 ACU262131:ACU262133 AMQ262131:AMQ262133 AWM262131:AWM262133 BGI262131:BGI262133 BQE262131:BQE262133 CAA262131:CAA262133 CJW262131:CJW262133 CTS262131:CTS262133 DDO262131:DDO262133 DNK262131:DNK262133 DXG262131:DXG262133 EHC262131:EHC262133 EQY262131:EQY262133 FAU262131:FAU262133 FKQ262131:FKQ262133 FUM262131:FUM262133 GEI262131:GEI262133 GOE262131:GOE262133 GYA262131:GYA262133 HHW262131:HHW262133 HRS262131:HRS262133 IBO262131:IBO262133 ILK262131:ILK262133 IVG262131:IVG262133 JFC262131:JFC262133 JOY262131:JOY262133 JYU262131:JYU262133 KIQ262131:KIQ262133 KSM262131:KSM262133 LCI262131:LCI262133 LME262131:LME262133 LWA262131:LWA262133 MFW262131:MFW262133 MPS262131:MPS262133 MZO262131:MZO262133 NJK262131:NJK262133 NTG262131:NTG262133 ODC262131:ODC262133 OMY262131:OMY262133 OWU262131:OWU262133 PGQ262131:PGQ262133 PQM262131:PQM262133 QAI262131:QAI262133 QKE262131:QKE262133 QUA262131:QUA262133 RDW262131:RDW262133 RNS262131:RNS262133 RXO262131:RXO262133 SHK262131:SHK262133 SRG262131:SRG262133 TBC262131:TBC262133 TKY262131:TKY262133 TUU262131:TUU262133 UEQ262131:UEQ262133 UOM262131:UOM262133 UYI262131:UYI262133 VIE262131:VIE262133 VSA262131:VSA262133 WBW262131:WBW262133 WLS262131:WLS262133 WVO262131:WVO262133 JC327667:JC327669 SY327667:SY327669 ACU327667:ACU327669 AMQ327667:AMQ327669 AWM327667:AWM327669 BGI327667:BGI327669 BQE327667:BQE327669 CAA327667:CAA327669 CJW327667:CJW327669 CTS327667:CTS327669 DDO327667:DDO327669 DNK327667:DNK327669 DXG327667:DXG327669 EHC327667:EHC327669 EQY327667:EQY327669 FAU327667:FAU327669 FKQ327667:FKQ327669 FUM327667:FUM327669 GEI327667:GEI327669 GOE327667:GOE327669 GYA327667:GYA327669 HHW327667:HHW327669 HRS327667:HRS327669 IBO327667:IBO327669 ILK327667:ILK327669 IVG327667:IVG327669 JFC327667:JFC327669 JOY327667:JOY327669 JYU327667:JYU327669 KIQ327667:KIQ327669 KSM327667:KSM327669 LCI327667:LCI327669 LME327667:LME327669 LWA327667:LWA327669 MFW327667:MFW327669 MPS327667:MPS327669 MZO327667:MZO327669 NJK327667:NJK327669 NTG327667:NTG327669 ODC327667:ODC327669 OMY327667:OMY327669 OWU327667:OWU327669 PGQ327667:PGQ327669 PQM327667:PQM327669 QAI327667:QAI327669 QKE327667:QKE327669 QUA327667:QUA327669 RDW327667:RDW327669 RNS327667:RNS327669 RXO327667:RXO327669 SHK327667:SHK327669 SRG327667:SRG327669 TBC327667:TBC327669 TKY327667:TKY327669 TUU327667:TUU327669 UEQ327667:UEQ327669 UOM327667:UOM327669 UYI327667:UYI327669 VIE327667:VIE327669 VSA327667:VSA327669 WBW327667:WBW327669 WLS327667:WLS327669 WVO327667:WVO327669 JC393203:JC393205 SY393203:SY393205 ACU393203:ACU393205 AMQ393203:AMQ393205 AWM393203:AWM393205 BGI393203:BGI393205 BQE393203:BQE393205 CAA393203:CAA393205 CJW393203:CJW393205 CTS393203:CTS393205 DDO393203:DDO393205 DNK393203:DNK393205 DXG393203:DXG393205 EHC393203:EHC393205 EQY393203:EQY393205 FAU393203:FAU393205 FKQ393203:FKQ393205 FUM393203:FUM393205 GEI393203:GEI393205 GOE393203:GOE393205 GYA393203:GYA393205 HHW393203:HHW393205 HRS393203:HRS393205 IBO393203:IBO393205 ILK393203:ILK393205 IVG393203:IVG393205 JFC393203:JFC393205 JOY393203:JOY393205 JYU393203:JYU393205 KIQ393203:KIQ393205 KSM393203:KSM393205 LCI393203:LCI393205 LME393203:LME393205 LWA393203:LWA393205 MFW393203:MFW393205 MPS393203:MPS393205 MZO393203:MZO393205 NJK393203:NJK393205 NTG393203:NTG393205 ODC393203:ODC393205 OMY393203:OMY393205 OWU393203:OWU393205 PGQ393203:PGQ393205 PQM393203:PQM393205 QAI393203:QAI393205 QKE393203:QKE393205 QUA393203:QUA393205 RDW393203:RDW393205 RNS393203:RNS393205 RXO393203:RXO393205 SHK393203:SHK393205 SRG393203:SRG393205 TBC393203:TBC393205 TKY393203:TKY393205 TUU393203:TUU393205 UEQ393203:UEQ393205 UOM393203:UOM393205 UYI393203:UYI393205 VIE393203:VIE393205 VSA393203:VSA393205 WBW393203:WBW393205 WLS393203:WLS393205 WVO393203:WVO393205 JC458739:JC458741 SY458739:SY458741 ACU458739:ACU458741 AMQ458739:AMQ458741 AWM458739:AWM458741 BGI458739:BGI458741 BQE458739:BQE458741 CAA458739:CAA458741 CJW458739:CJW458741 CTS458739:CTS458741 DDO458739:DDO458741 DNK458739:DNK458741 DXG458739:DXG458741 EHC458739:EHC458741 EQY458739:EQY458741 FAU458739:FAU458741 FKQ458739:FKQ458741 FUM458739:FUM458741 GEI458739:GEI458741 GOE458739:GOE458741 GYA458739:GYA458741 HHW458739:HHW458741 HRS458739:HRS458741 IBO458739:IBO458741 ILK458739:ILK458741 IVG458739:IVG458741 JFC458739:JFC458741 JOY458739:JOY458741 JYU458739:JYU458741 KIQ458739:KIQ458741 KSM458739:KSM458741 LCI458739:LCI458741 LME458739:LME458741 LWA458739:LWA458741 MFW458739:MFW458741 MPS458739:MPS458741 MZO458739:MZO458741 NJK458739:NJK458741 NTG458739:NTG458741 ODC458739:ODC458741 OMY458739:OMY458741 OWU458739:OWU458741 PGQ458739:PGQ458741 PQM458739:PQM458741 QAI458739:QAI458741 QKE458739:QKE458741 QUA458739:QUA458741 RDW458739:RDW458741 RNS458739:RNS458741 RXO458739:RXO458741 SHK458739:SHK458741 SRG458739:SRG458741 TBC458739:TBC458741 TKY458739:TKY458741 TUU458739:TUU458741 UEQ458739:UEQ458741 UOM458739:UOM458741 UYI458739:UYI458741 VIE458739:VIE458741 VSA458739:VSA458741 WBW458739:WBW458741 WLS458739:WLS458741 WVO458739:WVO458741 JC524275:JC524277 SY524275:SY524277 ACU524275:ACU524277 AMQ524275:AMQ524277 AWM524275:AWM524277 BGI524275:BGI524277 BQE524275:BQE524277 CAA524275:CAA524277 CJW524275:CJW524277 CTS524275:CTS524277 DDO524275:DDO524277 DNK524275:DNK524277 DXG524275:DXG524277 EHC524275:EHC524277 EQY524275:EQY524277 FAU524275:FAU524277 FKQ524275:FKQ524277 FUM524275:FUM524277 GEI524275:GEI524277 GOE524275:GOE524277 GYA524275:GYA524277 HHW524275:HHW524277 HRS524275:HRS524277 IBO524275:IBO524277 ILK524275:ILK524277 IVG524275:IVG524277 JFC524275:JFC524277 JOY524275:JOY524277 JYU524275:JYU524277 KIQ524275:KIQ524277 KSM524275:KSM524277 LCI524275:LCI524277 LME524275:LME524277 LWA524275:LWA524277 MFW524275:MFW524277 MPS524275:MPS524277 MZO524275:MZO524277 NJK524275:NJK524277 NTG524275:NTG524277 ODC524275:ODC524277 OMY524275:OMY524277 OWU524275:OWU524277 PGQ524275:PGQ524277 PQM524275:PQM524277 QAI524275:QAI524277 QKE524275:QKE524277 QUA524275:QUA524277 RDW524275:RDW524277 RNS524275:RNS524277 RXO524275:RXO524277 SHK524275:SHK524277 SRG524275:SRG524277 TBC524275:TBC524277 TKY524275:TKY524277 TUU524275:TUU524277 UEQ524275:UEQ524277 UOM524275:UOM524277 UYI524275:UYI524277 VIE524275:VIE524277 VSA524275:VSA524277 WBW524275:WBW524277 WLS524275:WLS524277 WVO524275:WVO524277 JC589811:JC589813 SY589811:SY589813 ACU589811:ACU589813 AMQ589811:AMQ589813 AWM589811:AWM589813 BGI589811:BGI589813 BQE589811:BQE589813 CAA589811:CAA589813 CJW589811:CJW589813 CTS589811:CTS589813 DDO589811:DDO589813 DNK589811:DNK589813 DXG589811:DXG589813 EHC589811:EHC589813 EQY589811:EQY589813 FAU589811:FAU589813 FKQ589811:FKQ589813 FUM589811:FUM589813 GEI589811:GEI589813 GOE589811:GOE589813 GYA589811:GYA589813 HHW589811:HHW589813 HRS589811:HRS589813 IBO589811:IBO589813 ILK589811:ILK589813 IVG589811:IVG589813 JFC589811:JFC589813 JOY589811:JOY589813 JYU589811:JYU589813 KIQ589811:KIQ589813 KSM589811:KSM589813 LCI589811:LCI589813 LME589811:LME589813 LWA589811:LWA589813 MFW589811:MFW589813 MPS589811:MPS589813 MZO589811:MZO589813 NJK589811:NJK589813 NTG589811:NTG589813 ODC589811:ODC589813 OMY589811:OMY589813 OWU589811:OWU589813 PGQ589811:PGQ589813 PQM589811:PQM589813 QAI589811:QAI589813 QKE589811:QKE589813 QUA589811:QUA589813 RDW589811:RDW589813 RNS589811:RNS589813 RXO589811:RXO589813 SHK589811:SHK589813 SRG589811:SRG589813 TBC589811:TBC589813 TKY589811:TKY589813 TUU589811:TUU589813 UEQ589811:UEQ589813 UOM589811:UOM589813 UYI589811:UYI589813 VIE589811:VIE589813 VSA589811:VSA589813 WBW589811:WBW589813 WLS589811:WLS589813 WVO589811:WVO589813 JC655347:JC655349 SY655347:SY655349 ACU655347:ACU655349 AMQ655347:AMQ655349 AWM655347:AWM655349 BGI655347:BGI655349 BQE655347:BQE655349 CAA655347:CAA655349 CJW655347:CJW655349 CTS655347:CTS655349 DDO655347:DDO655349 DNK655347:DNK655349 DXG655347:DXG655349 EHC655347:EHC655349 EQY655347:EQY655349 FAU655347:FAU655349 FKQ655347:FKQ655349 FUM655347:FUM655349 GEI655347:GEI655349 GOE655347:GOE655349 GYA655347:GYA655349 HHW655347:HHW655349 HRS655347:HRS655349 IBO655347:IBO655349 ILK655347:ILK655349 IVG655347:IVG655349 JFC655347:JFC655349 JOY655347:JOY655349 JYU655347:JYU655349 KIQ655347:KIQ655349 KSM655347:KSM655349 LCI655347:LCI655349 LME655347:LME655349 LWA655347:LWA655349 MFW655347:MFW655349 MPS655347:MPS655349 MZO655347:MZO655349 NJK655347:NJK655349 NTG655347:NTG655349 ODC655347:ODC655349 OMY655347:OMY655349 OWU655347:OWU655349 PGQ655347:PGQ655349 PQM655347:PQM655349 QAI655347:QAI655349 QKE655347:QKE655349 QUA655347:QUA655349 RDW655347:RDW655349 RNS655347:RNS655349 RXO655347:RXO655349 SHK655347:SHK655349 SRG655347:SRG655349 TBC655347:TBC655349 TKY655347:TKY655349 TUU655347:TUU655349 UEQ655347:UEQ655349 UOM655347:UOM655349 UYI655347:UYI655349 VIE655347:VIE655349 VSA655347:VSA655349 WBW655347:WBW655349 WLS655347:WLS655349 WVO655347:WVO655349 JC720883:JC720885 SY720883:SY720885 ACU720883:ACU720885 AMQ720883:AMQ720885 AWM720883:AWM720885 BGI720883:BGI720885 BQE720883:BQE720885 CAA720883:CAA720885 CJW720883:CJW720885 CTS720883:CTS720885 DDO720883:DDO720885 DNK720883:DNK720885 DXG720883:DXG720885 EHC720883:EHC720885 EQY720883:EQY720885 FAU720883:FAU720885 FKQ720883:FKQ720885 FUM720883:FUM720885 GEI720883:GEI720885 GOE720883:GOE720885 GYA720883:GYA720885 HHW720883:HHW720885 HRS720883:HRS720885 IBO720883:IBO720885 ILK720883:ILK720885 IVG720883:IVG720885 JFC720883:JFC720885 JOY720883:JOY720885 JYU720883:JYU720885 KIQ720883:KIQ720885 KSM720883:KSM720885 LCI720883:LCI720885 LME720883:LME720885 LWA720883:LWA720885 MFW720883:MFW720885 MPS720883:MPS720885 MZO720883:MZO720885 NJK720883:NJK720885 NTG720883:NTG720885 ODC720883:ODC720885 OMY720883:OMY720885 OWU720883:OWU720885 PGQ720883:PGQ720885 PQM720883:PQM720885 QAI720883:QAI720885 QKE720883:QKE720885 QUA720883:QUA720885 RDW720883:RDW720885 RNS720883:RNS720885 RXO720883:RXO720885 SHK720883:SHK720885 SRG720883:SRG720885 TBC720883:TBC720885 TKY720883:TKY720885 TUU720883:TUU720885 UEQ720883:UEQ720885 UOM720883:UOM720885 UYI720883:UYI720885 VIE720883:VIE720885 VSA720883:VSA720885 WBW720883:WBW720885 WLS720883:WLS720885 WVO720883:WVO720885 JC786419:JC786421 SY786419:SY786421 ACU786419:ACU786421 AMQ786419:AMQ786421 AWM786419:AWM786421 BGI786419:BGI786421 BQE786419:BQE786421 CAA786419:CAA786421 CJW786419:CJW786421 CTS786419:CTS786421 DDO786419:DDO786421 DNK786419:DNK786421 DXG786419:DXG786421 EHC786419:EHC786421 EQY786419:EQY786421 FAU786419:FAU786421 FKQ786419:FKQ786421 FUM786419:FUM786421 GEI786419:GEI786421 GOE786419:GOE786421 GYA786419:GYA786421 HHW786419:HHW786421 HRS786419:HRS786421 IBO786419:IBO786421 ILK786419:ILK786421 IVG786419:IVG786421 JFC786419:JFC786421 JOY786419:JOY786421 JYU786419:JYU786421 KIQ786419:KIQ786421 KSM786419:KSM786421 LCI786419:LCI786421 LME786419:LME786421 LWA786419:LWA786421 MFW786419:MFW786421 MPS786419:MPS786421 MZO786419:MZO786421 NJK786419:NJK786421 NTG786419:NTG786421 ODC786419:ODC786421 OMY786419:OMY786421 OWU786419:OWU786421 PGQ786419:PGQ786421 PQM786419:PQM786421 QAI786419:QAI786421 QKE786419:QKE786421 QUA786419:QUA786421 RDW786419:RDW786421 RNS786419:RNS786421 RXO786419:RXO786421 SHK786419:SHK786421 SRG786419:SRG786421 TBC786419:TBC786421 TKY786419:TKY786421 TUU786419:TUU786421 UEQ786419:UEQ786421 UOM786419:UOM786421 UYI786419:UYI786421 VIE786419:VIE786421 VSA786419:VSA786421 WBW786419:WBW786421 WLS786419:WLS786421 WVO786419:WVO786421 JC851955:JC851957 SY851955:SY851957 ACU851955:ACU851957 AMQ851955:AMQ851957 AWM851955:AWM851957 BGI851955:BGI851957 BQE851955:BQE851957 CAA851955:CAA851957 CJW851955:CJW851957 CTS851955:CTS851957 DDO851955:DDO851957 DNK851955:DNK851957 DXG851955:DXG851957 EHC851955:EHC851957 EQY851955:EQY851957 FAU851955:FAU851957 FKQ851955:FKQ851957 FUM851955:FUM851957 GEI851955:GEI851957 GOE851955:GOE851957 GYA851955:GYA851957 HHW851955:HHW851957 HRS851955:HRS851957 IBO851955:IBO851957 ILK851955:ILK851957 IVG851955:IVG851957 JFC851955:JFC851957 JOY851955:JOY851957 JYU851955:JYU851957 KIQ851955:KIQ851957 KSM851955:KSM851957 LCI851955:LCI851957 LME851955:LME851957 LWA851955:LWA851957 MFW851955:MFW851957 MPS851955:MPS851957 MZO851955:MZO851957 NJK851955:NJK851957 NTG851955:NTG851957 ODC851955:ODC851957 OMY851955:OMY851957 OWU851955:OWU851957 PGQ851955:PGQ851957 PQM851955:PQM851957 QAI851955:QAI851957 QKE851955:QKE851957 QUA851955:QUA851957 RDW851955:RDW851957 RNS851955:RNS851957 RXO851955:RXO851957 SHK851955:SHK851957 SRG851955:SRG851957 TBC851955:TBC851957 TKY851955:TKY851957 TUU851955:TUU851957 UEQ851955:UEQ851957 UOM851955:UOM851957 UYI851955:UYI851957 VIE851955:VIE851957 VSA851955:VSA851957 WBW851955:WBW851957 WLS851955:WLS851957 WVO851955:WVO851957 JC917491:JC917493 SY917491:SY917493 ACU917491:ACU917493 AMQ917491:AMQ917493 AWM917491:AWM917493 BGI917491:BGI917493 BQE917491:BQE917493 CAA917491:CAA917493 CJW917491:CJW917493 CTS917491:CTS917493 DDO917491:DDO917493 DNK917491:DNK917493 DXG917491:DXG917493 EHC917491:EHC917493 EQY917491:EQY917493 FAU917491:FAU917493 FKQ917491:FKQ917493 FUM917491:FUM917493 GEI917491:GEI917493 GOE917491:GOE917493 GYA917491:GYA917493 HHW917491:HHW917493 HRS917491:HRS917493 IBO917491:IBO917493 ILK917491:ILK917493 IVG917491:IVG917493 JFC917491:JFC917493 JOY917491:JOY917493 JYU917491:JYU917493 KIQ917491:KIQ917493 KSM917491:KSM917493 LCI917491:LCI917493 LME917491:LME917493 LWA917491:LWA917493 MFW917491:MFW917493 MPS917491:MPS917493 MZO917491:MZO917493 NJK917491:NJK917493 NTG917491:NTG917493 ODC917491:ODC917493 OMY917491:OMY917493 OWU917491:OWU917493 PGQ917491:PGQ917493 PQM917491:PQM917493 QAI917491:QAI917493 QKE917491:QKE917493 QUA917491:QUA917493 RDW917491:RDW917493 RNS917491:RNS917493 RXO917491:RXO917493 SHK917491:SHK917493 SRG917491:SRG917493 TBC917491:TBC917493 TKY917491:TKY917493 TUU917491:TUU917493 UEQ917491:UEQ917493 UOM917491:UOM917493 UYI917491:UYI917493 VIE917491:VIE917493 VSA917491:VSA917493 WBW917491:WBW917493 WLS917491:WLS917493 WVO917491:WVO917493 JC983027:JC983029 SY983027:SY983029 ACU983027:ACU983029 AMQ983027:AMQ983029 AWM983027:AWM983029 BGI983027:BGI983029 BQE983027:BQE983029 CAA983027:CAA983029 CJW983027:CJW983029 CTS983027:CTS983029 DDO983027:DDO983029 DNK983027:DNK983029 DXG983027:DXG983029 EHC983027:EHC983029 EQY983027:EQY983029 FAU983027:FAU983029 FKQ983027:FKQ983029 FUM983027:FUM983029 GEI983027:GEI983029 GOE983027:GOE983029 GYA983027:GYA983029 HHW983027:HHW983029 HRS983027:HRS983029 IBO983027:IBO983029 ILK983027:ILK983029 IVG983027:IVG983029 JFC983027:JFC983029 JOY983027:JOY983029 JYU983027:JYU983029 KIQ983027:KIQ983029 KSM983027:KSM983029 LCI983027:LCI983029 LME983027:LME983029 LWA983027:LWA983029 MFW983027:MFW983029 MPS983027:MPS983029 MZO983027:MZO983029 NJK983027:NJK983029 NTG983027:NTG983029 ODC983027:ODC983029 OMY983027:OMY983029 OWU983027:OWU983029 PGQ983027:PGQ983029 PQM983027:PQM983029 QAI983027:QAI983029 QKE983027:QKE983029 QUA983027:QUA983029 RDW983027:RDW983029 RNS983027:RNS983029 RXO983027:RXO983029 SHK983027:SHK983029 SRG983027:SRG983029 TBC983027:TBC983029 TKY983027:TKY983029 TUU983027:TUU983029 UEQ983027:UEQ983029 UOM983027:UOM983029 UYI983027:UYI983029 VIE983027:VIE983029 VSA983027:VSA983029 WBW983027:WBW983029 WLS983027:WLS983029 WVO983027:WVO983029 JC1048563:JC1048565 SY1048563:SY1048565 ACU1048563:ACU1048565 AMQ1048563:AMQ1048565 AWM1048563:AWM1048565 BGI1048563:BGI1048565 BQE1048563:BQE1048565 CAA1048563:CAA1048565 CJW1048563:CJW1048565 CTS1048563:CTS1048565 DDO1048563:DDO1048565 DNK1048563:DNK1048565 DXG1048563:DXG1048565 EHC1048563:EHC1048565 EQY1048563:EQY1048565 FAU1048563:FAU1048565 FKQ1048563:FKQ1048565 FUM1048563:FUM1048565 GEI1048563:GEI1048565 GOE1048563:GOE1048565 GYA1048563:GYA1048565 HHW1048563:HHW1048565 HRS1048563:HRS1048565 IBO1048563:IBO1048565 ILK1048563:ILK1048565 IVG1048563:IVG1048565 JFC1048563:JFC1048565 JOY1048563:JOY1048565 JYU1048563:JYU1048565 KIQ1048563:KIQ1048565 KSM1048563:KSM1048565 LCI1048563:LCI1048565 LME1048563:LME1048565 LWA1048563:LWA1048565 MFW1048563:MFW1048565 MPS1048563:MPS1048565 MZO1048563:MZO1048565 NJK1048563:NJK1048565 NTG1048563:NTG1048565 ODC1048563:ODC1048565 OMY1048563:OMY1048565 OWU1048563:OWU1048565 PGQ1048563:PGQ1048565 PQM1048563:PQM1048565 QAI1048563:QAI1048565 QKE1048563:QKE1048565 QUA1048563:QUA1048565 RDW1048563:RDW1048565 RNS1048563:RNS1048565 RXO1048563:RXO1048565 SHK1048563:SHK1048565 SRG1048563:SRG1048565 TBC1048563:TBC1048565 TKY1048563:TKY1048565 TUU1048563:TUU1048565 UEQ1048563:UEQ1048565 UOM1048563:UOM1048565 UYI1048563:UYI1048565 VIE1048563:VIE1048565 VSA1048563:VSA1048565 WBW1048563:WBW1048565 WLS1048563:WLS1048565 WVO1048563:WVO1048565 C65523:C65525 C131059:C131061 C196595:C196597 C262131:C262133 C327667:C327669 C393203:C393205 C458739:C458741 C524275:C524277 C589811:C589813 C655347:C655349 C720883:C720885 C786419:C786421 C851955:C851957 C917491:C917493 C983027:C983029 C1048563:C1048565">
      <formula1>$A$52:$A$56</formula1>
    </dataValidation>
    <dataValidation type="list" allowBlank="1" showInputMessage="1" showErrorMessage="1" sqref="D983056:D983058 SZ16:SZ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JD65552:JD65554 SZ65552:SZ65554 ACV65552:ACV65554 AMR65552:AMR65554 AWN65552:AWN65554 BGJ65552:BGJ65554 BQF65552:BQF65554 CAB65552:CAB65554 CJX65552:CJX65554 CTT65552:CTT65554 DDP65552:DDP65554 DNL65552:DNL65554 DXH65552:DXH65554 EHD65552:EHD65554 EQZ65552:EQZ65554 FAV65552:FAV65554 FKR65552:FKR65554 FUN65552:FUN65554 GEJ65552:GEJ65554 GOF65552:GOF65554 GYB65552:GYB65554 HHX65552:HHX65554 HRT65552:HRT65554 IBP65552:IBP65554 ILL65552:ILL65554 IVH65552:IVH65554 JFD65552:JFD65554 JOZ65552:JOZ65554 JYV65552:JYV65554 KIR65552:KIR65554 KSN65552:KSN65554 LCJ65552:LCJ65554 LMF65552:LMF65554 LWB65552:LWB65554 MFX65552:MFX65554 MPT65552:MPT65554 MZP65552:MZP65554 NJL65552:NJL65554 NTH65552:NTH65554 ODD65552:ODD65554 OMZ65552:OMZ65554 OWV65552:OWV65554 PGR65552:PGR65554 PQN65552:PQN65554 QAJ65552:QAJ65554 QKF65552:QKF65554 QUB65552:QUB65554 RDX65552:RDX65554 RNT65552:RNT65554 RXP65552:RXP65554 SHL65552:SHL65554 SRH65552:SRH65554 TBD65552:TBD65554 TKZ65552:TKZ65554 TUV65552:TUV65554 UER65552:UER65554 UON65552:UON65554 UYJ65552:UYJ65554 VIF65552:VIF65554 VSB65552:VSB65554 WBX65552:WBX65554 WLT65552:WLT65554 WVP65552:WVP65554 JD131088:JD131090 SZ131088:SZ131090 ACV131088:ACV131090 AMR131088:AMR131090 AWN131088:AWN131090 BGJ131088:BGJ131090 BQF131088:BQF131090 CAB131088:CAB131090 CJX131088:CJX131090 CTT131088:CTT131090 DDP131088:DDP131090 DNL131088:DNL131090 DXH131088:DXH131090 EHD131088:EHD131090 EQZ131088:EQZ131090 FAV131088:FAV131090 FKR131088:FKR131090 FUN131088:FUN131090 GEJ131088:GEJ131090 GOF131088:GOF131090 GYB131088:GYB131090 HHX131088:HHX131090 HRT131088:HRT131090 IBP131088:IBP131090 ILL131088:ILL131090 IVH131088:IVH131090 JFD131088:JFD131090 JOZ131088:JOZ131090 JYV131088:JYV131090 KIR131088:KIR131090 KSN131088:KSN131090 LCJ131088:LCJ131090 LMF131088:LMF131090 LWB131088:LWB131090 MFX131088:MFX131090 MPT131088:MPT131090 MZP131088:MZP131090 NJL131088:NJL131090 NTH131088:NTH131090 ODD131088:ODD131090 OMZ131088:OMZ131090 OWV131088:OWV131090 PGR131088:PGR131090 PQN131088:PQN131090 QAJ131088:QAJ131090 QKF131088:QKF131090 QUB131088:QUB131090 RDX131088:RDX131090 RNT131088:RNT131090 RXP131088:RXP131090 SHL131088:SHL131090 SRH131088:SRH131090 TBD131088:TBD131090 TKZ131088:TKZ131090 TUV131088:TUV131090 UER131088:UER131090 UON131088:UON131090 UYJ131088:UYJ131090 VIF131088:VIF131090 VSB131088:VSB131090 WBX131088:WBX131090 WLT131088:WLT131090 WVP131088:WVP131090 JD196624:JD196626 SZ196624:SZ196626 ACV196624:ACV196626 AMR196624:AMR196626 AWN196624:AWN196626 BGJ196624:BGJ196626 BQF196624:BQF196626 CAB196624:CAB196626 CJX196624:CJX196626 CTT196624:CTT196626 DDP196624:DDP196626 DNL196624:DNL196626 DXH196624:DXH196626 EHD196624:EHD196626 EQZ196624:EQZ196626 FAV196624:FAV196626 FKR196624:FKR196626 FUN196624:FUN196626 GEJ196624:GEJ196626 GOF196624:GOF196626 GYB196624:GYB196626 HHX196624:HHX196626 HRT196624:HRT196626 IBP196624:IBP196626 ILL196624:ILL196626 IVH196624:IVH196626 JFD196624:JFD196626 JOZ196624:JOZ196626 JYV196624:JYV196626 KIR196624:KIR196626 KSN196624:KSN196626 LCJ196624:LCJ196626 LMF196624:LMF196626 LWB196624:LWB196626 MFX196624:MFX196626 MPT196624:MPT196626 MZP196624:MZP196626 NJL196624:NJL196626 NTH196624:NTH196626 ODD196624:ODD196626 OMZ196624:OMZ196626 OWV196624:OWV196626 PGR196624:PGR196626 PQN196624:PQN196626 QAJ196624:QAJ196626 QKF196624:QKF196626 QUB196624:QUB196626 RDX196624:RDX196626 RNT196624:RNT196626 RXP196624:RXP196626 SHL196624:SHL196626 SRH196624:SRH196626 TBD196624:TBD196626 TKZ196624:TKZ196626 TUV196624:TUV196626 UER196624:UER196626 UON196624:UON196626 UYJ196624:UYJ196626 VIF196624:VIF196626 VSB196624:VSB196626 WBX196624:WBX196626 WLT196624:WLT196626 WVP196624:WVP196626 JD262160:JD262162 SZ262160:SZ262162 ACV262160:ACV262162 AMR262160:AMR262162 AWN262160:AWN262162 BGJ262160:BGJ262162 BQF262160:BQF262162 CAB262160:CAB262162 CJX262160:CJX262162 CTT262160:CTT262162 DDP262160:DDP262162 DNL262160:DNL262162 DXH262160:DXH262162 EHD262160:EHD262162 EQZ262160:EQZ262162 FAV262160:FAV262162 FKR262160:FKR262162 FUN262160:FUN262162 GEJ262160:GEJ262162 GOF262160:GOF262162 GYB262160:GYB262162 HHX262160:HHX262162 HRT262160:HRT262162 IBP262160:IBP262162 ILL262160:ILL262162 IVH262160:IVH262162 JFD262160:JFD262162 JOZ262160:JOZ262162 JYV262160:JYV262162 KIR262160:KIR262162 KSN262160:KSN262162 LCJ262160:LCJ262162 LMF262160:LMF262162 LWB262160:LWB262162 MFX262160:MFX262162 MPT262160:MPT262162 MZP262160:MZP262162 NJL262160:NJL262162 NTH262160:NTH262162 ODD262160:ODD262162 OMZ262160:OMZ262162 OWV262160:OWV262162 PGR262160:PGR262162 PQN262160:PQN262162 QAJ262160:QAJ262162 QKF262160:QKF262162 QUB262160:QUB262162 RDX262160:RDX262162 RNT262160:RNT262162 RXP262160:RXP262162 SHL262160:SHL262162 SRH262160:SRH262162 TBD262160:TBD262162 TKZ262160:TKZ262162 TUV262160:TUV262162 UER262160:UER262162 UON262160:UON262162 UYJ262160:UYJ262162 VIF262160:VIF262162 VSB262160:VSB262162 WBX262160:WBX262162 WLT262160:WLT262162 WVP262160:WVP262162 JD327696:JD327698 SZ327696:SZ327698 ACV327696:ACV327698 AMR327696:AMR327698 AWN327696:AWN327698 BGJ327696:BGJ327698 BQF327696:BQF327698 CAB327696:CAB327698 CJX327696:CJX327698 CTT327696:CTT327698 DDP327696:DDP327698 DNL327696:DNL327698 DXH327696:DXH327698 EHD327696:EHD327698 EQZ327696:EQZ327698 FAV327696:FAV327698 FKR327696:FKR327698 FUN327696:FUN327698 GEJ327696:GEJ327698 GOF327696:GOF327698 GYB327696:GYB327698 HHX327696:HHX327698 HRT327696:HRT327698 IBP327696:IBP327698 ILL327696:ILL327698 IVH327696:IVH327698 JFD327696:JFD327698 JOZ327696:JOZ327698 JYV327696:JYV327698 KIR327696:KIR327698 KSN327696:KSN327698 LCJ327696:LCJ327698 LMF327696:LMF327698 LWB327696:LWB327698 MFX327696:MFX327698 MPT327696:MPT327698 MZP327696:MZP327698 NJL327696:NJL327698 NTH327696:NTH327698 ODD327696:ODD327698 OMZ327696:OMZ327698 OWV327696:OWV327698 PGR327696:PGR327698 PQN327696:PQN327698 QAJ327696:QAJ327698 QKF327696:QKF327698 QUB327696:QUB327698 RDX327696:RDX327698 RNT327696:RNT327698 RXP327696:RXP327698 SHL327696:SHL327698 SRH327696:SRH327698 TBD327696:TBD327698 TKZ327696:TKZ327698 TUV327696:TUV327698 UER327696:UER327698 UON327696:UON327698 UYJ327696:UYJ327698 VIF327696:VIF327698 VSB327696:VSB327698 WBX327696:WBX327698 WLT327696:WLT327698 WVP327696:WVP327698 JD393232:JD393234 SZ393232:SZ393234 ACV393232:ACV393234 AMR393232:AMR393234 AWN393232:AWN393234 BGJ393232:BGJ393234 BQF393232:BQF393234 CAB393232:CAB393234 CJX393232:CJX393234 CTT393232:CTT393234 DDP393232:DDP393234 DNL393232:DNL393234 DXH393232:DXH393234 EHD393232:EHD393234 EQZ393232:EQZ393234 FAV393232:FAV393234 FKR393232:FKR393234 FUN393232:FUN393234 GEJ393232:GEJ393234 GOF393232:GOF393234 GYB393232:GYB393234 HHX393232:HHX393234 HRT393232:HRT393234 IBP393232:IBP393234 ILL393232:ILL393234 IVH393232:IVH393234 JFD393232:JFD393234 JOZ393232:JOZ393234 JYV393232:JYV393234 KIR393232:KIR393234 KSN393232:KSN393234 LCJ393232:LCJ393234 LMF393232:LMF393234 LWB393232:LWB393234 MFX393232:MFX393234 MPT393232:MPT393234 MZP393232:MZP393234 NJL393232:NJL393234 NTH393232:NTH393234 ODD393232:ODD393234 OMZ393232:OMZ393234 OWV393232:OWV393234 PGR393232:PGR393234 PQN393232:PQN393234 QAJ393232:QAJ393234 QKF393232:QKF393234 QUB393232:QUB393234 RDX393232:RDX393234 RNT393232:RNT393234 RXP393232:RXP393234 SHL393232:SHL393234 SRH393232:SRH393234 TBD393232:TBD393234 TKZ393232:TKZ393234 TUV393232:TUV393234 UER393232:UER393234 UON393232:UON393234 UYJ393232:UYJ393234 VIF393232:VIF393234 VSB393232:VSB393234 WBX393232:WBX393234 WLT393232:WLT393234 WVP393232:WVP393234 JD458768:JD458770 SZ458768:SZ458770 ACV458768:ACV458770 AMR458768:AMR458770 AWN458768:AWN458770 BGJ458768:BGJ458770 BQF458768:BQF458770 CAB458768:CAB458770 CJX458768:CJX458770 CTT458768:CTT458770 DDP458768:DDP458770 DNL458768:DNL458770 DXH458768:DXH458770 EHD458768:EHD458770 EQZ458768:EQZ458770 FAV458768:FAV458770 FKR458768:FKR458770 FUN458768:FUN458770 GEJ458768:GEJ458770 GOF458768:GOF458770 GYB458768:GYB458770 HHX458768:HHX458770 HRT458768:HRT458770 IBP458768:IBP458770 ILL458768:ILL458770 IVH458768:IVH458770 JFD458768:JFD458770 JOZ458768:JOZ458770 JYV458768:JYV458770 KIR458768:KIR458770 KSN458768:KSN458770 LCJ458768:LCJ458770 LMF458768:LMF458770 LWB458768:LWB458770 MFX458768:MFX458770 MPT458768:MPT458770 MZP458768:MZP458770 NJL458768:NJL458770 NTH458768:NTH458770 ODD458768:ODD458770 OMZ458768:OMZ458770 OWV458768:OWV458770 PGR458768:PGR458770 PQN458768:PQN458770 QAJ458768:QAJ458770 QKF458768:QKF458770 QUB458768:QUB458770 RDX458768:RDX458770 RNT458768:RNT458770 RXP458768:RXP458770 SHL458768:SHL458770 SRH458768:SRH458770 TBD458768:TBD458770 TKZ458768:TKZ458770 TUV458768:TUV458770 UER458768:UER458770 UON458768:UON458770 UYJ458768:UYJ458770 VIF458768:VIF458770 VSB458768:VSB458770 WBX458768:WBX458770 WLT458768:WLT458770 WVP458768:WVP458770 JD524304:JD524306 SZ524304:SZ524306 ACV524304:ACV524306 AMR524304:AMR524306 AWN524304:AWN524306 BGJ524304:BGJ524306 BQF524304:BQF524306 CAB524304:CAB524306 CJX524304:CJX524306 CTT524304:CTT524306 DDP524304:DDP524306 DNL524304:DNL524306 DXH524304:DXH524306 EHD524304:EHD524306 EQZ524304:EQZ524306 FAV524304:FAV524306 FKR524304:FKR524306 FUN524304:FUN524306 GEJ524304:GEJ524306 GOF524304:GOF524306 GYB524304:GYB524306 HHX524304:HHX524306 HRT524304:HRT524306 IBP524304:IBP524306 ILL524304:ILL524306 IVH524304:IVH524306 JFD524304:JFD524306 JOZ524304:JOZ524306 JYV524304:JYV524306 KIR524304:KIR524306 KSN524304:KSN524306 LCJ524304:LCJ524306 LMF524304:LMF524306 LWB524304:LWB524306 MFX524304:MFX524306 MPT524304:MPT524306 MZP524304:MZP524306 NJL524304:NJL524306 NTH524304:NTH524306 ODD524304:ODD524306 OMZ524304:OMZ524306 OWV524304:OWV524306 PGR524304:PGR524306 PQN524304:PQN524306 QAJ524304:QAJ524306 QKF524304:QKF524306 QUB524304:QUB524306 RDX524304:RDX524306 RNT524304:RNT524306 RXP524304:RXP524306 SHL524304:SHL524306 SRH524304:SRH524306 TBD524304:TBD524306 TKZ524304:TKZ524306 TUV524304:TUV524306 UER524304:UER524306 UON524304:UON524306 UYJ524304:UYJ524306 VIF524304:VIF524306 VSB524304:VSB524306 WBX524304:WBX524306 WLT524304:WLT524306 WVP524304:WVP524306 JD589840:JD589842 SZ589840:SZ589842 ACV589840:ACV589842 AMR589840:AMR589842 AWN589840:AWN589842 BGJ589840:BGJ589842 BQF589840:BQF589842 CAB589840:CAB589842 CJX589840:CJX589842 CTT589840:CTT589842 DDP589840:DDP589842 DNL589840:DNL589842 DXH589840:DXH589842 EHD589840:EHD589842 EQZ589840:EQZ589842 FAV589840:FAV589842 FKR589840:FKR589842 FUN589840:FUN589842 GEJ589840:GEJ589842 GOF589840:GOF589842 GYB589840:GYB589842 HHX589840:HHX589842 HRT589840:HRT589842 IBP589840:IBP589842 ILL589840:ILL589842 IVH589840:IVH589842 JFD589840:JFD589842 JOZ589840:JOZ589842 JYV589840:JYV589842 KIR589840:KIR589842 KSN589840:KSN589842 LCJ589840:LCJ589842 LMF589840:LMF589842 LWB589840:LWB589842 MFX589840:MFX589842 MPT589840:MPT589842 MZP589840:MZP589842 NJL589840:NJL589842 NTH589840:NTH589842 ODD589840:ODD589842 OMZ589840:OMZ589842 OWV589840:OWV589842 PGR589840:PGR589842 PQN589840:PQN589842 QAJ589840:QAJ589842 QKF589840:QKF589842 QUB589840:QUB589842 RDX589840:RDX589842 RNT589840:RNT589842 RXP589840:RXP589842 SHL589840:SHL589842 SRH589840:SRH589842 TBD589840:TBD589842 TKZ589840:TKZ589842 TUV589840:TUV589842 UER589840:UER589842 UON589840:UON589842 UYJ589840:UYJ589842 VIF589840:VIF589842 VSB589840:VSB589842 WBX589840:WBX589842 WLT589840:WLT589842 WVP589840:WVP589842 JD655376:JD655378 SZ655376:SZ655378 ACV655376:ACV655378 AMR655376:AMR655378 AWN655376:AWN655378 BGJ655376:BGJ655378 BQF655376:BQF655378 CAB655376:CAB655378 CJX655376:CJX655378 CTT655376:CTT655378 DDP655376:DDP655378 DNL655376:DNL655378 DXH655376:DXH655378 EHD655376:EHD655378 EQZ655376:EQZ655378 FAV655376:FAV655378 FKR655376:FKR655378 FUN655376:FUN655378 GEJ655376:GEJ655378 GOF655376:GOF655378 GYB655376:GYB655378 HHX655376:HHX655378 HRT655376:HRT655378 IBP655376:IBP655378 ILL655376:ILL655378 IVH655376:IVH655378 JFD655376:JFD655378 JOZ655376:JOZ655378 JYV655376:JYV655378 KIR655376:KIR655378 KSN655376:KSN655378 LCJ655376:LCJ655378 LMF655376:LMF655378 LWB655376:LWB655378 MFX655376:MFX655378 MPT655376:MPT655378 MZP655376:MZP655378 NJL655376:NJL655378 NTH655376:NTH655378 ODD655376:ODD655378 OMZ655376:OMZ655378 OWV655376:OWV655378 PGR655376:PGR655378 PQN655376:PQN655378 QAJ655376:QAJ655378 QKF655376:QKF655378 QUB655376:QUB655378 RDX655376:RDX655378 RNT655376:RNT655378 RXP655376:RXP655378 SHL655376:SHL655378 SRH655376:SRH655378 TBD655376:TBD655378 TKZ655376:TKZ655378 TUV655376:TUV655378 UER655376:UER655378 UON655376:UON655378 UYJ655376:UYJ655378 VIF655376:VIF655378 VSB655376:VSB655378 WBX655376:WBX655378 WLT655376:WLT655378 WVP655376:WVP655378 JD720912:JD720914 SZ720912:SZ720914 ACV720912:ACV720914 AMR720912:AMR720914 AWN720912:AWN720914 BGJ720912:BGJ720914 BQF720912:BQF720914 CAB720912:CAB720914 CJX720912:CJX720914 CTT720912:CTT720914 DDP720912:DDP720914 DNL720912:DNL720914 DXH720912:DXH720914 EHD720912:EHD720914 EQZ720912:EQZ720914 FAV720912:FAV720914 FKR720912:FKR720914 FUN720912:FUN720914 GEJ720912:GEJ720914 GOF720912:GOF720914 GYB720912:GYB720914 HHX720912:HHX720914 HRT720912:HRT720914 IBP720912:IBP720914 ILL720912:ILL720914 IVH720912:IVH720914 JFD720912:JFD720914 JOZ720912:JOZ720914 JYV720912:JYV720914 KIR720912:KIR720914 KSN720912:KSN720914 LCJ720912:LCJ720914 LMF720912:LMF720914 LWB720912:LWB720914 MFX720912:MFX720914 MPT720912:MPT720914 MZP720912:MZP720914 NJL720912:NJL720914 NTH720912:NTH720914 ODD720912:ODD720914 OMZ720912:OMZ720914 OWV720912:OWV720914 PGR720912:PGR720914 PQN720912:PQN720914 QAJ720912:QAJ720914 QKF720912:QKF720914 QUB720912:QUB720914 RDX720912:RDX720914 RNT720912:RNT720914 RXP720912:RXP720914 SHL720912:SHL720914 SRH720912:SRH720914 TBD720912:TBD720914 TKZ720912:TKZ720914 TUV720912:TUV720914 UER720912:UER720914 UON720912:UON720914 UYJ720912:UYJ720914 VIF720912:VIF720914 VSB720912:VSB720914 WBX720912:WBX720914 WLT720912:WLT720914 WVP720912:WVP720914 JD786448:JD786450 SZ786448:SZ786450 ACV786448:ACV786450 AMR786448:AMR786450 AWN786448:AWN786450 BGJ786448:BGJ786450 BQF786448:BQF786450 CAB786448:CAB786450 CJX786448:CJX786450 CTT786448:CTT786450 DDP786448:DDP786450 DNL786448:DNL786450 DXH786448:DXH786450 EHD786448:EHD786450 EQZ786448:EQZ786450 FAV786448:FAV786450 FKR786448:FKR786450 FUN786448:FUN786450 GEJ786448:GEJ786450 GOF786448:GOF786450 GYB786448:GYB786450 HHX786448:HHX786450 HRT786448:HRT786450 IBP786448:IBP786450 ILL786448:ILL786450 IVH786448:IVH786450 JFD786448:JFD786450 JOZ786448:JOZ786450 JYV786448:JYV786450 KIR786448:KIR786450 KSN786448:KSN786450 LCJ786448:LCJ786450 LMF786448:LMF786450 LWB786448:LWB786450 MFX786448:MFX786450 MPT786448:MPT786450 MZP786448:MZP786450 NJL786448:NJL786450 NTH786448:NTH786450 ODD786448:ODD786450 OMZ786448:OMZ786450 OWV786448:OWV786450 PGR786448:PGR786450 PQN786448:PQN786450 QAJ786448:QAJ786450 QKF786448:QKF786450 QUB786448:QUB786450 RDX786448:RDX786450 RNT786448:RNT786450 RXP786448:RXP786450 SHL786448:SHL786450 SRH786448:SRH786450 TBD786448:TBD786450 TKZ786448:TKZ786450 TUV786448:TUV786450 UER786448:UER786450 UON786448:UON786450 UYJ786448:UYJ786450 VIF786448:VIF786450 VSB786448:VSB786450 WBX786448:WBX786450 WLT786448:WLT786450 WVP786448:WVP786450 JD851984:JD851986 SZ851984:SZ851986 ACV851984:ACV851986 AMR851984:AMR851986 AWN851984:AWN851986 BGJ851984:BGJ851986 BQF851984:BQF851986 CAB851984:CAB851986 CJX851984:CJX851986 CTT851984:CTT851986 DDP851984:DDP851986 DNL851984:DNL851986 DXH851984:DXH851986 EHD851984:EHD851986 EQZ851984:EQZ851986 FAV851984:FAV851986 FKR851984:FKR851986 FUN851984:FUN851986 GEJ851984:GEJ851986 GOF851984:GOF851986 GYB851984:GYB851986 HHX851984:HHX851986 HRT851984:HRT851986 IBP851984:IBP851986 ILL851984:ILL851986 IVH851984:IVH851986 JFD851984:JFD851986 JOZ851984:JOZ851986 JYV851984:JYV851986 KIR851984:KIR851986 KSN851984:KSN851986 LCJ851984:LCJ851986 LMF851984:LMF851986 LWB851984:LWB851986 MFX851984:MFX851986 MPT851984:MPT851986 MZP851984:MZP851986 NJL851984:NJL851986 NTH851984:NTH851986 ODD851984:ODD851986 OMZ851984:OMZ851986 OWV851984:OWV851986 PGR851984:PGR851986 PQN851984:PQN851986 QAJ851984:QAJ851986 QKF851984:QKF851986 QUB851984:QUB851986 RDX851984:RDX851986 RNT851984:RNT851986 RXP851984:RXP851986 SHL851984:SHL851986 SRH851984:SRH851986 TBD851984:TBD851986 TKZ851984:TKZ851986 TUV851984:TUV851986 UER851984:UER851986 UON851984:UON851986 UYJ851984:UYJ851986 VIF851984:VIF851986 VSB851984:VSB851986 WBX851984:WBX851986 WLT851984:WLT851986 WVP851984:WVP851986 JD917520:JD917522 SZ917520:SZ917522 ACV917520:ACV917522 AMR917520:AMR917522 AWN917520:AWN917522 BGJ917520:BGJ917522 BQF917520:BQF917522 CAB917520:CAB917522 CJX917520:CJX917522 CTT917520:CTT917522 DDP917520:DDP917522 DNL917520:DNL917522 DXH917520:DXH917522 EHD917520:EHD917522 EQZ917520:EQZ917522 FAV917520:FAV917522 FKR917520:FKR917522 FUN917520:FUN917522 GEJ917520:GEJ917522 GOF917520:GOF917522 GYB917520:GYB917522 HHX917520:HHX917522 HRT917520:HRT917522 IBP917520:IBP917522 ILL917520:ILL917522 IVH917520:IVH917522 JFD917520:JFD917522 JOZ917520:JOZ917522 JYV917520:JYV917522 KIR917520:KIR917522 KSN917520:KSN917522 LCJ917520:LCJ917522 LMF917520:LMF917522 LWB917520:LWB917522 MFX917520:MFX917522 MPT917520:MPT917522 MZP917520:MZP917522 NJL917520:NJL917522 NTH917520:NTH917522 ODD917520:ODD917522 OMZ917520:OMZ917522 OWV917520:OWV917522 PGR917520:PGR917522 PQN917520:PQN917522 QAJ917520:QAJ917522 QKF917520:QKF917522 QUB917520:QUB917522 RDX917520:RDX917522 RNT917520:RNT917522 RXP917520:RXP917522 SHL917520:SHL917522 SRH917520:SRH917522 TBD917520:TBD917522 TKZ917520:TKZ917522 TUV917520:TUV917522 UER917520:UER917522 UON917520:UON917522 UYJ917520:UYJ917522 VIF917520:VIF917522 VSB917520:VSB917522 WBX917520:WBX917522 WLT917520:WLT917522 WVP917520:WVP917522 JD983056:JD983058 SZ983056:SZ983058 ACV983056:ACV983058 AMR983056:AMR983058 AWN983056:AWN983058 BGJ983056:BGJ983058 BQF983056:BQF983058 CAB983056:CAB983058 CJX983056:CJX983058 CTT983056:CTT983058 DDP983056:DDP983058 DNL983056:DNL983058 DXH983056:DXH983058 EHD983056:EHD983058 EQZ983056:EQZ983058 FAV983056:FAV983058 FKR983056:FKR983058 FUN983056:FUN983058 GEJ983056:GEJ983058 GOF983056:GOF983058 GYB983056:GYB983058 HHX983056:HHX983058 HRT983056:HRT983058 IBP983056:IBP983058 ILL983056:ILL983058 IVH983056:IVH983058 JFD983056:JFD983058 JOZ983056:JOZ983058 JYV983056:JYV983058 KIR983056:KIR983058 KSN983056:KSN983058 LCJ983056:LCJ983058 LMF983056:LMF983058 LWB983056:LWB983058 MFX983056:MFX983058 MPT983056:MPT983058 MZP983056:MZP983058 NJL983056:NJL983058 NTH983056:NTH983058 ODD983056:ODD983058 OMZ983056:OMZ983058 OWV983056:OWV983058 PGR983056:PGR983058 PQN983056:PQN983058 QAJ983056:QAJ983058 QKF983056:QKF983058 QUB983056:QUB983058 RDX983056:RDX983058 RNT983056:RNT983058 RXP983056:RXP983058 SHL983056:SHL983058 SRH983056:SRH983058 TBD983056:TBD983058 TKZ983056:TKZ983058 TUV983056:TUV983058 UER983056:UER983058 UON983056:UON983058 UYJ983056:UYJ983058 VIF983056:VIF983058 VSB983056:VSB983058 WBX983056:WBX983058 WLT983056:WLT983058 WVP983056:WVP983058 JD16:JD18 D65552:D65554 D131088:D131090 D196624:D196626 D262160:D262162 D327696:D327698 D393232:D393234 D458768:D458770 D524304:D524306 D589840:D589842 D655376:D655378 D720912:D720914 D786448:D786450 D851984:D851986 D917520:D917522">
      <formula1>$A$62:$A$80</formula1>
    </dataValidation>
    <dataValidation type="list" allowBlank="1" showInputMessage="1" showErrorMessage="1" sqref="C983056:C98305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52:JC65554 SY65552:SY65554 ACU65552:ACU65554 AMQ65552:AMQ65554 AWM65552:AWM65554 BGI65552:BGI65554 BQE65552:BQE65554 CAA65552:CAA65554 CJW65552:CJW65554 CTS65552:CTS65554 DDO65552:DDO65554 DNK65552:DNK65554 DXG65552:DXG65554 EHC65552:EHC65554 EQY65552:EQY65554 FAU65552:FAU65554 FKQ65552:FKQ65554 FUM65552:FUM65554 GEI65552:GEI65554 GOE65552:GOE65554 GYA65552:GYA65554 HHW65552:HHW65554 HRS65552:HRS65554 IBO65552:IBO65554 ILK65552:ILK65554 IVG65552:IVG65554 JFC65552:JFC65554 JOY65552:JOY65554 JYU65552:JYU65554 KIQ65552:KIQ65554 KSM65552:KSM65554 LCI65552:LCI65554 LME65552:LME65554 LWA65552:LWA65554 MFW65552:MFW65554 MPS65552:MPS65554 MZO65552:MZO65554 NJK65552:NJK65554 NTG65552:NTG65554 ODC65552:ODC65554 OMY65552:OMY65554 OWU65552:OWU65554 PGQ65552:PGQ65554 PQM65552:PQM65554 QAI65552:QAI65554 QKE65552:QKE65554 QUA65552:QUA65554 RDW65552:RDW65554 RNS65552:RNS65554 RXO65552:RXO65554 SHK65552:SHK65554 SRG65552:SRG65554 TBC65552:TBC65554 TKY65552:TKY65554 TUU65552:TUU65554 UEQ65552:UEQ65554 UOM65552:UOM65554 UYI65552:UYI65554 VIE65552:VIE65554 VSA65552:VSA65554 WBW65552:WBW65554 WLS65552:WLS65554 WVO65552:WVO65554 JC131088:JC131090 SY131088:SY131090 ACU131088:ACU131090 AMQ131088:AMQ131090 AWM131088:AWM131090 BGI131088:BGI131090 BQE131088:BQE131090 CAA131088:CAA131090 CJW131088:CJW131090 CTS131088:CTS131090 DDO131088:DDO131090 DNK131088:DNK131090 DXG131088:DXG131090 EHC131088:EHC131090 EQY131088:EQY131090 FAU131088:FAU131090 FKQ131088:FKQ131090 FUM131088:FUM131090 GEI131088:GEI131090 GOE131088:GOE131090 GYA131088:GYA131090 HHW131088:HHW131090 HRS131088:HRS131090 IBO131088:IBO131090 ILK131088:ILK131090 IVG131088:IVG131090 JFC131088:JFC131090 JOY131088:JOY131090 JYU131088:JYU131090 KIQ131088:KIQ131090 KSM131088:KSM131090 LCI131088:LCI131090 LME131088:LME131090 LWA131088:LWA131090 MFW131088:MFW131090 MPS131088:MPS131090 MZO131088:MZO131090 NJK131088:NJK131090 NTG131088:NTG131090 ODC131088:ODC131090 OMY131088:OMY131090 OWU131088:OWU131090 PGQ131088:PGQ131090 PQM131088:PQM131090 QAI131088:QAI131090 QKE131088:QKE131090 QUA131088:QUA131090 RDW131088:RDW131090 RNS131088:RNS131090 RXO131088:RXO131090 SHK131088:SHK131090 SRG131088:SRG131090 TBC131088:TBC131090 TKY131088:TKY131090 TUU131088:TUU131090 UEQ131088:UEQ131090 UOM131088:UOM131090 UYI131088:UYI131090 VIE131088:VIE131090 VSA131088:VSA131090 WBW131088:WBW131090 WLS131088:WLS131090 WVO131088:WVO131090 JC196624:JC196626 SY196624:SY196626 ACU196624:ACU196626 AMQ196624:AMQ196626 AWM196624:AWM196626 BGI196624:BGI196626 BQE196624:BQE196626 CAA196624:CAA196626 CJW196624:CJW196626 CTS196624:CTS196626 DDO196624:DDO196626 DNK196624:DNK196626 DXG196624:DXG196626 EHC196624:EHC196626 EQY196624:EQY196626 FAU196624:FAU196626 FKQ196624:FKQ196626 FUM196624:FUM196626 GEI196624:GEI196626 GOE196624:GOE196626 GYA196624:GYA196626 HHW196624:HHW196626 HRS196624:HRS196626 IBO196624:IBO196626 ILK196624:ILK196626 IVG196624:IVG196626 JFC196624:JFC196626 JOY196624:JOY196626 JYU196624:JYU196626 KIQ196624:KIQ196626 KSM196624:KSM196626 LCI196624:LCI196626 LME196624:LME196626 LWA196624:LWA196626 MFW196624:MFW196626 MPS196624:MPS196626 MZO196624:MZO196626 NJK196624:NJK196626 NTG196624:NTG196626 ODC196624:ODC196626 OMY196624:OMY196626 OWU196624:OWU196626 PGQ196624:PGQ196626 PQM196624:PQM196626 QAI196624:QAI196626 QKE196624:QKE196626 QUA196624:QUA196626 RDW196624:RDW196626 RNS196624:RNS196626 RXO196624:RXO196626 SHK196624:SHK196626 SRG196624:SRG196626 TBC196624:TBC196626 TKY196624:TKY196626 TUU196624:TUU196626 UEQ196624:UEQ196626 UOM196624:UOM196626 UYI196624:UYI196626 VIE196624:VIE196626 VSA196624:VSA196626 WBW196624:WBW196626 WLS196624:WLS196626 WVO196624:WVO196626 JC262160:JC262162 SY262160:SY262162 ACU262160:ACU262162 AMQ262160:AMQ262162 AWM262160:AWM262162 BGI262160:BGI262162 BQE262160:BQE262162 CAA262160:CAA262162 CJW262160:CJW262162 CTS262160:CTS262162 DDO262160:DDO262162 DNK262160:DNK262162 DXG262160:DXG262162 EHC262160:EHC262162 EQY262160:EQY262162 FAU262160:FAU262162 FKQ262160:FKQ262162 FUM262160:FUM262162 GEI262160:GEI262162 GOE262160:GOE262162 GYA262160:GYA262162 HHW262160:HHW262162 HRS262160:HRS262162 IBO262160:IBO262162 ILK262160:ILK262162 IVG262160:IVG262162 JFC262160:JFC262162 JOY262160:JOY262162 JYU262160:JYU262162 KIQ262160:KIQ262162 KSM262160:KSM262162 LCI262160:LCI262162 LME262160:LME262162 LWA262160:LWA262162 MFW262160:MFW262162 MPS262160:MPS262162 MZO262160:MZO262162 NJK262160:NJK262162 NTG262160:NTG262162 ODC262160:ODC262162 OMY262160:OMY262162 OWU262160:OWU262162 PGQ262160:PGQ262162 PQM262160:PQM262162 QAI262160:QAI262162 QKE262160:QKE262162 QUA262160:QUA262162 RDW262160:RDW262162 RNS262160:RNS262162 RXO262160:RXO262162 SHK262160:SHK262162 SRG262160:SRG262162 TBC262160:TBC262162 TKY262160:TKY262162 TUU262160:TUU262162 UEQ262160:UEQ262162 UOM262160:UOM262162 UYI262160:UYI262162 VIE262160:VIE262162 VSA262160:VSA262162 WBW262160:WBW262162 WLS262160:WLS262162 WVO262160:WVO262162 JC327696:JC327698 SY327696:SY327698 ACU327696:ACU327698 AMQ327696:AMQ327698 AWM327696:AWM327698 BGI327696:BGI327698 BQE327696:BQE327698 CAA327696:CAA327698 CJW327696:CJW327698 CTS327696:CTS327698 DDO327696:DDO327698 DNK327696:DNK327698 DXG327696:DXG327698 EHC327696:EHC327698 EQY327696:EQY327698 FAU327696:FAU327698 FKQ327696:FKQ327698 FUM327696:FUM327698 GEI327696:GEI327698 GOE327696:GOE327698 GYA327696:GYA327698 HHW327696:HHW327698 HRS327696:HRS327698 IBO327696:IBO327698 ILK327696:ILK327698 IVG327696:IVG327698 JFC327696:JFC327698 JOY327696:JOY327698 JYU327696:JYU327698 KIQ327696:KIQ327698 KSM327696:KSM327698 LCI327696:LCI327698 LME327696:LME327698 LWA327696:LWA327698 MFW327696:MFW327698 MPS327696:MPS327698 MZO327696:MZO327698 NJK327696:NJK327698 NTG327696:NTG327698 ODC327696:ODC327698 OMY327696:OMY327698 OWU327696:OWU327698 PGQ327696:PGQ327698 PQM327696:PQM327698 QAI327696:QAI327698 QKE327696:QKE327698 QUA327696:QUA327698 RDW327696:RDW327698 RNS327696:RNS327698 RXO327696:RXO327698 SHK327696:SHK327698 SRG327696:SRG327698 TBC327696:TBC327698 TKY327696:TKY327698 TUU327696:TUU327698 UEQ327696:UEQ327698 UOM327696:UOM327698 UYI327696:UYI327698 VIE327696:VIE327698 VSA327696:VSA327698 WBW327696:WBW327698 WLS327696:WLS327698 WVO327696:WVO327698 JC393232:JC393234 SY393232:SY393234 ACU393232:ACU393234 AMQ393232:AMQ393234 AWM393232:AWM393234 BGI393232:BGI393234 BQE393232:BQE393234 CAA393232:CAA393234 CJW393232:CJW393234 CTS393232:CTS393234 DDO393232:DDO393234 DNK393232:DNK393234 DXG393232:DXG393234 EHC393232:EHC393234 EQY393232:EQY393234 FAU393232:FAU393234 FKQ393232:FKQ393234 FUM393232:FUM393234 GEI393232:GEI393234 GOE393232:GOE393234 GYA393232:GYA393234 HHW393232:HHW393234 HRS393232:HRS393234 IBO393232:IBO393234 ILK393232:ILK393234 IVG393232:IVG393234 JFC393232:JFC393234 JOY393232:JOY393234 JYU393232:JYU393234 KIQ393232:KIQ393234 KSM393232:KSM393234 LCI393232:LCI393234 LME393232:LME393234 LWA393232:LWA393234 MFW393232:MFW393234 MPS393232:MPS393234 MZO393232:MZO393234 NJK393232:NJK393234 NTG393232:NTG393234 ODC393232:ODC393234 OMY393232:OMY393234 OWU393232:OWU393234 PGQ393232:PGQ393234 PQM393232:PQM393234 QAI393232:QAI393234 QKE393232:QKE393234 QUA393232:QUA393234 RDW393232:RDW393234 RNS393232:RNS393234 RXO393232:RXO393234 SHK393232:SHK393234 SRG393232:SRG393234 TBC393232:TBC393234 TKY393232:TKY393234 TUU393232:TUU393234 UEQ393232:UEQ393234 UOM393232:UOM393234 UYI393232:UYI393234 VIE393232:VIE393234 VSA393232:VSA393234 WBW393232:WBW393234 WLS393232:WLS393234 WVO393232:WVO393234 JC458768:JC458770 SY458768:SY458770 ACU458768:ACU458770 AMQ458768:AMQ458770 AWM458768:AWM458770 BGI458768:BGI458770 BQE458768:BQE458770 CAA458768:CAA458770 CJW458768:CJW458770 CTS458768:CTS458770 DDO458768:DDO458770 DNK458768:DNK458770 DXG458768:DXG458770 EHC458768:EHC458770 EQY458768:EQY458770 FAU458768:FAU458770 FKQ458768:FKQ458770 FUM458768:FUM458770 GEI458768:GEI458770 GOE458768:GOE458770 GYA458768:GYA458770 HHW458768:HHW458770 HRS458768:HRS458770 IBO458768:IBO458770 ILK458768:ILK458770 IVG458768:IVG458770 JFC458768:JFC458770 JOY458768:JOY458770 JYU458768:JYU458770 KIQ458768:KIQ458770 KSM458768:KSM458770 LCI458768:LCI458770 LME458768:LME458770 LWA458768:LWA458770 MFW458768:MFW458770 MPS458768:MPS458770 MZO458768:MZO458770 NJK458768:NJK458770 NTG458768:NTG458770 ODC458768:ODC458770 OMY458768:OMY458770 OWU458768:OWU458770 PGQ458768:PGQ458770 PQM458768:PQM458770 QAI458768:QAI458770 QKE458768:QKE458770 QUA458768:QUA458770 RDW458768:RDW458770 RNS458768:RNS458770 RXO458768:RXO458770 SHK458768:SHK458770 SRG458768:SRG458770 TBC458768:TBC458770 TKY458768:TKY458770 TUU458768:TUU458770 UEQ458768:UEQ458770 UOM458768:UOM458770 UYI458768:UYI458770 VIE458768:VIE458770 VSA458768:VSA458770 WBW458768:WBW458770 WLS458768:WLS458770 WVO458768:WVO458770 JC524304:JC524306 SY524304:SY524306 ACU524304:ACU524306 AMQ524304:AMQ524306 AWM524304:AWM524306 BGI524304:BGI524306 BQE524304:BQE524306 CAA524304:CAA524306 CJW524304:CJW524306 CTS524304:CTS524306 DDO524304:DDO524306 DNK524304:DNK524306 DXG524304:DXG524306 EHC524304:EHC524306 EQY524304:EQY524306 FAU524304:FAU524306 FKQ524304:FKQ524306 FUM524304:FUM524306 GEI524304:GEI524306 GOE524304:GOE524306 GYA524304:GYA524306 HHW524304:HHW524306 HRS524304:HRS524306 IBO524304:IBO524306 ILK524304:ILK524306 IVG524304:IVG524306 JFC524304:JFC524306 JOY524304:JOY524306 JYU524304:JYU524306 KIQ524304:KIQ524306 KSM524304:KSM524306 LCI524304:LCI524306 LME524304:LME524306 LWA524304:LWA524306 MFW524304:MFW524306 MPS524304:MPS524306 MZO524304:MZO524306 NJK524304:NJK524306 NTG524304:NTG524306 ODC524304:ODC524306 OMY524304:OMY524306 OWU524304:OWU524306 PGQ524304:PGQ524306 PQM524304:PQM524306 QAI524304:QAI524306 QKE524304:QKE524306 QUA524304:QUA524306 RDW524304:RDW524306 RNS524304:RNS524306 RXO524304:RXO524306 SHK524304:SHK524306 SRG524304:SRG524306 TBC524304:TBC524306 TKY524304:TKY524306 TUU524304:TUU524306 UEQ524304:UEQ524306 UOM524304:UOM524306 UYI524304:UYI524306 VIE524304:VIE524306 VSA524304:VSA524306 WBW524304:WBW524306 WLS524304:WLS524306 WVO524304:WVO524306 JC589840:JC589842 SY589840:SY589842 ACU589840:ACU589842 AMQ589840:AMQ589842 AWM589840:AWM589842 BGI589840:BGI589842 BQE589840:BQE589842 CAA589840:CAA589842 CJW589840:CJW589842 CTS589840:CTS589842 DDO589840:DDO589842 DNK589840:DNK589842 DXG589840:DXG589842 EHC589840:EHC589842 EQY589840:EQY589842 FAU589840:FAU589842 FKQ589840:FKQ589842 FUM589840:FUM589842 GEI589840:GEI589842 GOE589840:GOE589842 GYA589840:GYA589842 HHW589840:HHW589842 HRS589840:HRS589842 IBO589840:IBO589842 ILK589840:ILK589842 IVG589840:IVG589842 JFC589840:JFC589842 JOY589840:JOY589842 JYU589840:JYU589842 KIQ589840:KIQ589842 KSM589840:KSM589842 LCI589840:LCI589842 LME589840:LME589842 LWA589840:LWA589842 MFW589840:MFW589842 MPS589840:MPS589842 MZO589840:MZO589842 NJK589840:NJK589842 NTG589840:NTG589842 ODC589840:ODC589842 OMY589840:OMY589842 OWU589840:OWU589842 PGQ589840:PGQ589842 PQM589840:PQM589842 QAI589840:QAI589842 QKE589840:QKE589842 QUA589840:QUA589842 RDW589840:RDW589842 RNS589840:RNS589842 RXO589840:RXO589842 SHK589840:SHK589842 SRG589840:SRG589842 TBC589840:TBC589842 TKY589840:TKY589842 TUU589840:TUU589842 UEQ589840:UEQ589842 UOM589840:UOM589842 UYI589840:UYI589842 VIE589840:VIE589842 VSA589840:VSA589842 WBW589840:WBW589842 WLS589840:WLS589842 WVO589840:WVO589842 JC655376:JC655378 SY655376:SY655378 ACU655376:ACU655378 AMQ655376:AMQ655378 AWM655376:AWM655378 BGI655376:BGI655378 BQE655376:BQE655378 CAA655376:CAA655378 CJW655376:CJW655378 CTS655376:CTS655378 DDO655376:DDO655378 DNK655376:DNK655378 DXG655376:DXG655378 EHC655376:EHC655378 EQY655376:EQY655378 FAU655376:FAU655378 FKQ655376:FKQ655378 FUM655376:FUM655378 GEI655376:GEI655378 GOE655376:GOE655378 GYA655376:GYA655378 HHW655376:HHW655378 HRS655376:HRS655378 IBO655376:IBO655378 ILK655376:ILK655378 IVG655376:IVG655378 JFC655376:JFC655378 JOY655376:JOY655378 JYU655376:JYU655378 KIQ655376:KIQ655378 KSM655376:KSM655378 LCI655376:LCI655378 LME655376:LME655378 LWA655376:LWA655378 MFW655376:MFW655378 MPS655376:MPS655378 MZO655376:MZO655378 NJK655376:NJK655378 NTG655376:NTG655378 ODC655376:ODC655378 OMY655376:OMY655378 OWU655376:OWU655378 PGQ655376:PGQ655378 PQM655376:PQM655378 QAI655376:QAI655378 QKE655376:QKE655378 QUA655376:QUA655378 RDW655376:RDW655378 RNS655376:RNS655378 RXO655376:RXO655378 SHK655376:SHK655378 SRG655376:SRG655378 TBC655376:TBC655378 TKY655376:TKY655378 TUU655376:TUU655378 UEQ655376:UEQ655378 UOM655376:UOM655378 UYI655376:UYI655378 VIE655376:VIE655378 VSA655376:VSA655378 WBW655376:WBW655378 WLS655376:WLS655378 WVO655376:WVO655378 JC720912:JC720914 SY720912:SY720914 ACU720912:ACU720914 AMQ720912:AMQ720914 AWM720912:AWM720914 BGI720912:BGI720914 BQE720912:BQE720914 CAA720912:CAA720914 CJW720912:CJW720914 CTS720912:CTS720914 DDO720912:DDO720914 DNK720912:DNK720914 DXG720912:DXG720914 EHC720912:EHC720914 EQY720912:EQY720914 FAU720912:FAU720914 FKQ720912:FKQ720914 FUM720912:FUM720914 GEI720912:GEI720914 GOE720912:GOE720914 GYA720912:GYA720914 HHW720912:HHW720914 HRS720912:HRS720914 IBO720912:IBO720914 ILK720912:ILK720914 IVG720912:IVG720914 JFC720912:JFC720914 JOY720912:JOY720914 JYU720912:JYU720914 KIQ720912:KIQ720914 KSM720912:KSM720914 LCI720912:LCI720914 LME720912:LME720914 LWA720912:LWA720914 MFW720912:MFW720914 MPS720912:MPS720914 MZO720912:MZO720914 NJK720912:NJK720914 NTG720912:NTG720914 ODC720912:ODC720914 OMY720912:OMY720914 OWU720912:OWU720914 PGQ720912:PGQ720914 PQM720912:PQM720914 QAI720912:QAI720914 QKE720912:QKE720914 QUA720912:QUA720914 RDW720912:RDW720914 RNS720912:RNS720914 RXO720912:RXO720914 SHK720912:SHK720914 SRG720912:SRG720914 TBC720912:TBC720914 TKY720912:TKY720914 TUU720912:TUU720914 UEQ720912:UEQ720914 UOM720912:UOM720914 UYI720912:UYI720914 VIE720912:VIE720914 VSA720912:VSA720914 WBW720912:WBW720914 WLS720912:WLS720914 WVO720912:WVO720914 JC786448:JC786450 SY786448:SY786450 ACU786448:ACU786450 AMQ786448:AMQ786450 AWM786448:AWM786450 BGI786448:BGI786450 BQE786448:BQE786450 CAA786448:CAA786450 CJW786448:CJW786450 CTS786448:CTS786450 DDO786448:DDO786450 DNK786448:DNK786450 DXG786448:DXG786450 EHC786448:EHC786450 EQY786448:EQY786450 FAU786448:FAU786450 FKQ786448:FKQ786450 FUM786448:FUM786450 GEI786448:GEI786450 GOE786448:GOE786450 GYA786448:GYA786450 HHW786448:HHW786450 HRS786448:HRS786450 IBO786448:IBO786450 ILK786448:ILK786450 IVG786448:IVG786450 JFC786448:JFC786450 JOY786448:JOY786450 JYU786448:JYU786450 KIQ786448:KIQ786450 KSM786448:KSM786450 LCI786448:LCI786450 LME786448:LME786450 LWA786448:LWA786450 MFW786448:MFW786450 MPS786448:MPS786450 MZO786448:MZO786450 NJK786448:NJK786450 NTG786448:NTG786450 ODC786448:ODC786450 OMY786448:OMY786450 OWU786448:OWU786450 PGQ786448:PGQ786450 PQM786448:PQM786450 QAI786448:QAI786450 QKE786448:QKE786450 QUA786448:QUA786450 RDW786448:RDW786450 RNS786448:RNS786450 RXO786448:RXO786450 SHK786448:SHK786450 SRG786448:SRG786450 TBC786448:TBC786450 TKY786448:TKY786450 TUU786448:TUU786450 UEQ786448:UEQ786450 UOM786448:UOM786450 UYI786448:UYI786450 VIE786448:VIE786450 VSA786448:VSA786450 WBW786448:WBW786450 WLS786448:WLS786450 WVO786448:WVO786450 JC851984:JC851986 SY851984:SY851986 ACU851984:ACU851986 AMQ851984:AMQ851986 AWM851984:AWM851986 BGI851984:BGI851986 BQE851984:BQE851986 CAA851984:CAA851986 CJW851984:CJW851986 CTS851984:CTS851986 DDO851984:DDO851986 DNK851984:DNK851986 DXG851984:DXG851986 EHC851984:EHC851986 EQY851984:EQY851986 FAU851984:FAU851986 FKQ851984:FKQ851986 FUM851984:FUM851986 GEI851984:GEI851986 GOE851984:GOE851986 GYA851984:GYA851986 HHW851984:HHW851986 HRS851984:HRS851986 IBO851984:IBO851986 ILK851984:ILK851986 IVG851984:IVG851986 JFC851984:JFC851986 JOY851984:JOY851986 JYU851984:JYU851986 KIQ851984:KIQ851986 KSM851984:KSM851986 LCI851984:LCI851986 LME851984:LME851986 LWA851984:LWA851986 MFW851984:MFW851986 MPS851984:MPS851986 MZO851984:MZO851986 NJK851984:NJK851986 NTG851984:NTG851986 ODC851984:ODC851986 OMY851984:OMY851986 OWU851984:OWU851986 PGQ851984:PGQ851986 PQM851984:PQM851986 QAI851984:QAI851986 QKE851984:QKE851986 QUA851984:QUA851986 RDW851984:RDW851986 RNS851984:RNS851986 RXO851984:RXO851986 SHK851984:SHK851986 SRG851984:SRG851986 TBC851984:TBC851986 TKY851984:TKY851986 TUU851984:TUU851986 UEQ851984:UEQ851986 UOM851984:UOM851986 UYI851984:UYI851986 VIE851984:VIE851986 VSA851984:VSA851986 WBW851984:WBW851986 WLS851984:WLS851986 WVO851984:WVO851986 JC917520:JC917522 SY917520:SY917522 ACU917520:ACU917522 AMQ917520:AMQ917522 AWM917520:AWM917522 BGI917520:BGI917522 BQE917520:BQE917522 CAA917520:CAA917522 CJW917520:CJW917522 CTS917520:CTS917522 DDO917520:DDO917522 DNK917520:DNK917522 DXG917520:DXG917522 EHC917520:EHC917522 EQY917520:EQY917522 FAU917520:FAU917522 FKQ917520:FKQ917522 FUM917520:FUM917522 GEI917520:GEI917522 GOE917520:GOE917522 GYA917520:GYA917522 HHW917520:HHW917522 HRS917520:HRS917522 IBO917520:IBO917522 ILK917520:ILK917522 IVG917520:IVG917522 JFC917520:JFC917522 JOY917520:JOY917522 JYU917520:JYU917522 KIQ917520:KIQ917522 KSM917520:KSM917522 LCI917520:LCI917522 LME917520:LME917522 LWA917520:LWA917522 MFW917520:MFW917522 MPS917520:MPS917522 MZO917520:MZO917522 NJK917520:NJK917522 NTG917520:NTG917522 ODC917520:ODC917522 OMY917520:OMY917522 OWU917520:OWU917522 PGQ917520:PGQ917522 PQM917520:PQM917522 QAI917520:QAI917522 QKE917520:QKE917522 QUA917520:QUA917522 RDW917520:RDW917522 RNS917520:RNS917522 RXO917520:RXO917522 SHK917520:SHK917522 SRG917520:SRG917522 TBC917520:TBC917522 TKY917520:TKY917522 TUU917520:TUU917522 UEQ917520:UEQ917522 UOM917520:UOM917522 UYI917520:UYI917522 VIE917520:VIE917522 VSA917520:VSA917522 WBW917520:WBW917522 WLS917520:WLS917522 WVO917520:WVO917522 JC983056:JC983058 SY983056:SY983058 ACU983056:ACU983058 AMQ983056:AMQ983058 AWM983056:AWM983058 BGI983056:BGI983058 BQE983056:BQE983058 CAA983056:CAA983058 CJW983056:CJW983058 CTS983056:CTS983058 DDO983056:DDO983058 DNK983056:DNK983058 DXG983056:DXG983058 EHC983056:EHC983058 EQY983056:EQY983058 FAU983056:FAU983058 FKQ983056:FKQ983058 FUM983056:FUM983058 GEI983056:GEI983058 GOE983056:GOE983058 GYA983056:GYA983058 HHW983056:HHW983058 HRS983056:HRS983058 IBO983056:IBO983058 ILK983056:ILK983058 IVG983056:IVG983058 JFC983056:JFC983058 JOY983056:JOY983058 JYU983056:JYU983058 KIQ983056:KIQ983058 KSM983056:KSM983058 LCI983056:LCI983058 LME983056:LME983058 LWA983056:LWA983058 MFW983056:MFW983058 MPS983056:MPS983058 MZO983056:MZO983058 NJK983056:NJK983058 NTG983056:NTG983058 ODC983056:ODC983058 OMY983056:OMY983058 OWU983056:OWU983058 PGQ983056:PGQ983058 PQM983056:PQM983058 QAI983056:QAI983058 QKE983056:QKE983058 QUA983056:QUA983058 RDW983056:RDW983058 RNS983056:RNS983058 RXO983056:RXO983058 SHK983056:SHK983058 SRG983056:SRG983058 TBC983056:TBC983058 TKY983056:TKY983058 TUU983056:TUU983058 UEQ983056:UEQ983058 UOM983056:UOM983058 UYI983056:UYI983058 VIE983056:VIE983058 VSA983056:VSA983058 WBW983056:WBW983058 WLS983056:WLS983058 WVO983056:WVO983058 JC16:JC18 C65552:C65554 C131088:C131090 C196624:C196626 C262160:C262162 C327696:C327698 C393232:C393234 C458768:C458770 C524304:C524306 C589840:C589842 C655376:C655378 C720912:C720914 C786448:C786450 C851984:C851986 C917520:C917522">
      <formula1>$A$58:$A$59</formula1>
    </dataValidation>
    <dataValidation imeMode="off" allowBlank="1" showInputMessage="1" showErrorMessage="1" sqref="B16:B18 F16:F18 H16:P18"/>
    <dataValidation imeMode="hiragana" allowBlank="1" showInputMessage="1" showErrorMessage="1" sqref="E16:E18"/>
    <dataValidation type="list" allowBlank="1" showInputMessage="1" showErrorMessage="1" sqref="C16:C18">
      <formula1>訓練コース</formula1>
    </dataValidation>
    <dataValidation type="list" allowBlank="1" showInputMessage="1" showErrorMessage="1" sqref="D16:D18">
      <formula1>訓練種別分類</formula1>
    </dataValidation>
  </dataValidations>
  <hyperlinks>
    <hyperlink ref="T27" location="様式15の1実!B12" display="様式15の1(実践)作成へ"/>
    <hyperlink ref="T26" location="様式15の1基!B12" display="様式15の1(基礎)作成へ"/>
    <hyperlink ref="T29" location="一覧表!M56" display="一覧表へ戻る"/>
  </hyperlinks>
  <printOptions horizontalCentered="1"/>
  <pageMargins left="0.19685039370078741" right="0.19685039370078741" top="0.78740157480314965" bottom="0.39370078740157483" header="0" footer="0.19685039370078741"/>
  <pageSetup paperSize="9" scale="66" orientation="landscape" r:id="rId1"/>
  <headerFooter scaleWithDoc="0" alignWithMargins="0"/>
  <extLst>
    <ext xmlns:x14="http://schemas.microsoft.com/office/spreadsheetml/2009/9/main" uri="{78C0D931-6437-407d-A8EE-F0AAD7539E65}">
      <x14:conditionalFormattings>
        <x14:conditionalFormatting xmlns:xm="http://schemas.microsoft.com/office/excel/2006/main">
          <x14:cfRule type="expression" priority="1" id="{F023A2C8-CC47-4607-9DBB-2B0AF774A8B2}">
            <xm:f>OR(様式1!$D$30="✔",様式1!$D$32="✔")</xm:f>
            <x14:dxf>
              <fill>
                <patternFill>
                  <bgColor theme="0" tint="-0.499984740745262"/>
                </patternFill>
              </fill>
            </x14:dxf>
          </x14:cfRule>
          <xm:sqref>A1:R30</xm:sqref>
        </x14:conditionalFormatting>
        <x14:conditionalFormatting xmlns:xm="http://schemas.microsoft.com/office/excel/2006/main">
          <x14:cfRule type="expression" priority="9" id="{846FEDE8-DF9F-47D7-8790-5CE84941A4C5}">
            <xm:f>様式1!$E$20=""</xm:f>
            <x14:dxf>
              <fill>
                <patternFill>
                  <bgColor rgb="FF0000FF"/>
                </patternFill>
              </fill>
            </x14:dxf>
          </x14:cfRule>
          <xm:sqref>T26</xm:sqref>
        </x14:conditionalFormatting>
        <x14:conditionalFormatting xmlns:xm="http://schemas.microsoft.com/office/excel/2006/main">
          <x14:cfRule type="expression" priority="8" id="{BDA6A352-7964-4100-A30D-467ADA5716C1}">
            <xm:f>様式1!$E$21=""</xm:f>
            <x14:dxf>
              <fill>
                <patternFill>
                  <bgColor rgb="FF0000FF"/>
                </patternFill>
              </fill>
            </x14:dxf>
          </x14:cfRule>
          <xm:sqref>T27</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W54"/>
  <sheetViews>
    <sheetView zoomScaleNormal="100" zoomScaleSheetLayoutView="100" workbookViewId="0">
      <selection activeCell="B12" sqref="B12:R14"/>
    </sheetView>
  </sheetViews>
  <sheetFormatPr defaultColWidth="9" defaultRowHeight="14.25"/>
  <cols>
    <col min="1" max="2" width="3.625" style="231" customWidth="1"/>
    <col min="3" max="3" width="5.625" style="231" customWidth="1"/>
    <col min="4" max="4" width="4.625" style="231" customWidth="1"/>
    <col min="5" max="5" width="10.625" style="231" customWidth="1"/>
    <col min="6" max="6" width="3.625" style="231" customWidth="1"/>
    <col min="7" max="7" width="5.625" style="231" customWidth="1"/>
    <col min="8" max="8" width="4.625" style="231" customWidth="1"/>
    <col min="9" max="9" width="5.625" style="231" customWidth="1"/>
    <col min="10" max="10" width="3.625" style="231" customWidth="1"/>
    <col min="11" max="11" width="4.625" style="231" customWidth="1"/>
    <col min="12" max="14" width="5.625" style="231" customWidth="1"/>
    <col min="15" max="15" width="5.75" style="231" customWidth="1"/>
    <col min="16" max="16" width="6.75" style="231" customWidth="1"/>
    <col min="17" max="18" width="5.625" style="231" customWidth="1"/>
    <col min="19" max="19" width="3.625" style="231" customWidth="1"/>
    <col min="20" max="20" width="17.625" style="231" customWidth="1"/>
    <col min="21" max="21" width="40.625" style="231" customWidth="1"/>
    <col min="22" max="67" width="3.625" style="231" customWidth="1"/>
    <col min="68" max="16384" width="9" style="231"/>
  </cols>
  <sheetData>
    <row r="1" spans="1:23" ht="25.5" customHeight="1">
      <c r="A1" s="247"/>
      <c r="D1" s="897" t="s">
        <v>1256</v>
      </c>
      <c r="R1" s="232" t="s">
        <v>359</v>
      </c>
      <c r="S1" s="942"/>
      <c r="T1" s="942"/>
      <c r="U1" s="942"/>
      <c r="V1" s="942"/>
    </row>
    <row r="2" spans="1:23" ht="24.95" customHeight="1">
      <c r="A2" s="4917" t="s">
        <v>360</v>
      </c>
      <c r="B2" s="4917"/>
      <c r="C2" s="4917"/>
      <c r="D2" s="4917"/>
      <c r="E2" s="4917"/>
      <c r="F2" s="4917"/>
      <c r="G2" s="4917"/>
      <c r="H2" s="4917"/>
      <c r="I2" s="4917"/>
      <c r="J2" s="4917"/>
      <c r="K2" s="4917"/>
      <c r="L2" s="4917"/>
      <c r="M2" s="4917"/>
      <c r="N2" s="4917"/>
      <c r="O2" s="4917"/>
      <c r="P2" s="4917"/>
      <c r="Q2" s="4917"/>
      <c r="R2" s="4917"/>
      <c r="S2" s="942"/>
      <c r="T2" s="942"/>
      <c r="U2" s="942"/>
      <c r="V2" s="942"/>
    </row>
    <row r="3" spans="1:23" s="233" customFormat="1" ht="24.95" customHeight="1">
      <c r="A3" s="4918" t="s">
        <v>361</v>
      </c>
      <c r="B3" s="4918"/>
      <c r="C3" s="4918"/>
      <c r="D3" s="4918"/>
      <c r="E3" s="4919" t="str">
        <f>実施機関名</f>
        <v/>
      </c>
      <c r="F3" s="4919"/>
      <c r="G3" s="4919"/>
      <c r="H3" s="4919"/>
      <c r="I3" s="4919"/>
      <c r="K3" s="282" t="s">
        <v>268</v>
      </c>
      <c r="L3" s="282"/>
      <c r="M3" s="4919" t="str">
        <f>訓練科名</f>
        <v/>
      </c>
      <c r="N3" s="4919"/>
      <c r="O3" s="4919"/>
      <c r="P3" s="4919"/>
      <c r="Q3" s="4919"/>
      <c r="R3" s="4919"/>
      <c r="S3" s="943"/>
      <c r="T3" s="943"/>
      <c r="U3" s="943"/>
      <c r="V3" s="943"/>
    </row>
    <row r="4" spans="1:23" ht="8.1" customHeight="1">
      <c r="B4" s="1235"/>
      <c r="C4" s="1235"/>
      <c r="D4" s="1235"/>
      <c r="E4" s="1235"/>
      <c r="F4" s="1235"/>
      <c r="G4" s="1235"/>
      <c r="H4" s="1235"/>
      <c r="I4" s="1235"/>
      <c r="J4" s="1235"/>
      <c r="K4" s="1235"/>
      <c r="L4" s="1235"/>
      <c r="M4" s="1235"/>
      <c r="N4" s="1235"/>
      <c r="O4" s="1235"/>
      <c r="P4" s="1235"/>
      <c r="Q4" s="1235"/>
      <c r="S4" s="942"/>
      <c r="T4" s="942"/>
      <c r="U4" s="942"/>
      <c r="V4" s="942"/>
    </row>
    <row r="5" spans="1:23" s="283" customFormat="1" ht="21" customHeight="1">
      <c r="A5" s="283" t="s">
        <v>146</v>
      </c>
      <c r="B5" s="284"/>
      <c r="C5" s="284"/>
      <c r="D5" s="284"/>
      <c r="E5" s="284"/>
      <c r="F5" s="284"/>
      <c r="G5" s="284"/>
      <c r="H5" s="284"/>
      <c r="I5" s="284"/>
      <c r="J5" s="284"/>
      <c r="L5" s="284"/>
      <c r="M5" s="284"/>
      <c r="N5" s="284"/>
      <c r="O5" s="284"/>
      <c r="P5" s="284"/>
      <c r="Q5" s="284"/>
      <c r="S5" s="944"/>
      <c r="T5" s="944"/>
      <c r="U5" s="944"/>
      <c r="V5" s="944"/>
    </row>
    <row r="6" spans="1:23" s="247" customFormat="1" ht="24.95" customHeight="1">
      <c r="A6" s="4909" t="s">
        <v>362</v>
      </c>
      <c r="B6" s="4909"/>
      <c r="C6" s="4909"/>
      <c r="D6" s="993" t="str">
        <f>機構処理!$I$35</f>
        <v>○</v>
      </c>
      <c r="E6" s="1543" t="s">
        <v>358</v>
      </c>
      <c r="F6" s="373" t="s">
        <v>667</v>
      </c>
      <c r="G6" s="4920" t="str">
        <f>IF(訓練種別コード="001",訓練分野,"")</f>
        <v>00 基礎分野　</v>
      </c>
      <c r="H6" s="4920"/>
      <c r="I6" s="4920"/>
      <c r="J6" s="1232" t="s">
        <v>49</v>
      </c>
      <c r="K6" s="992"/>
      <c r="L6" s="375" t="s">
        <v>357</v>
      </c>
      <c r="M6" s="376"/>
      <c r="N6" s="373" t="s">
        <v>667</v>
      </c>
      <c r="O6" s="4920"/>
      <c r="P6" s="4920"/>
      <c r="Q6" s="4920"/>
      <c r="R6" s="1233" t="s">
        <v>49</v>
      </c>
      <c r="S6" s="945"/>
      <c r="T6" s="945"/>
      <c r="U6" s="945"/>
      <c r="V6" s="945"/>
    </row>
    <row r="7" spans="1:23" s="247" customFormat="1" ht="24.95" customHeight="1">
      <c r="A7" s="4909" t="s">
        <v>189</v>
      </c>
      <c r="B7" s="4909"/>
      <c r="C7" s="4909"/>
      <c r="D7" s="4910" t="str">
        <f>訓練開始日</f>
        <v/>
      </c>
      <c r="E7" s="4911"/>
      <c r="F7" s="4911"/>
      <c r="G7" s="4911"/>
      <c r="H7" s="1234" t="s">
        <v>55</v>
      </c>
      <c r="I7" s="4911" t="str">
        <f>訓練終了日</f>
        <v/>
      </c>
      <c r="J7" s="4911"/>
      <c r="K7" s="4911"/>
      <c r="L7" s="4911"/>
      <c r="M7" s="4912"/>
      <c r="N7" s="4913" t="s">
        <v>363</v>
      </c>
      <c r="O7" s="4914"/>
      <c r="P7" s="4915" t="str">
        <f>訓練定員</f>
        <v/>
      </c>
      <c r="Q7" s="4916"/>
      <c r="R7" s="244" t="s">
        <v>59</v>
      </c>
      <c r="S7" s="945"/>
      <c r="T7" s="945"/>
      <c r="U7" s="945"/>
      <c r="V7" s="945"/>
    </row>
    <row r="8" spans="1:23" s="247" customFormat="1" ht="8.1" customHeight="1">
      <c r="A8" s="245"/>
      <c r="B8" s="245"/>
      <c r="C8" s="246"/>
      <c r="D8" s="246"/>
      <c r="E8" s="246"/>
      <c r="F8" s="246"/>
      <c r="G8" s="246"/>
      <c r="H8" s="246"/>
      <c r="I8" s="246"/>
      <c r="J8" s="246"/>
      <c r="K8" s="246"/>
      <c r="L8" s="246"/>
      <c r="M8" s="246"/>
      <c r="N8" s="245"/>
      <c r="O8" s="245"/>
      <c r="P8" s="246"/>
      <c r="Q8" s="246"/>
      <c r="R8" s="246"/>
      <c r="S8" s="945"/>
      <c r="T8" s="945"/>
      <c r="U8" s="945"/>
      <c r="V8" s="945"/>
    </row>
    <row r="9" spans="1:23" s="247" customFormat="1" ht="15" customHeight="1">
      <c r="A9" s="248" t="s">
        <v>365</v>
      </c>
      <c r="B9" s="245"/>
      <c r="C9" s="246"/>
      <c r="D9" s="246"/>
      <c r="E9" s="246"/>
      <c r="F9" s="246"/>
      <c r="G9" s="2289"/>
      <c r="H9" s="246"/>
      <c r="I9" s="246"/>
      <c r="J9" s="246"/>
      <c r="K9" s="246"/>
      <c r="L9" s="246"/>
      <c r="M9" s="246"/>
      <c r="N9" s="245"/>
      <c r="O9" s="245"/>
      <c r="P9" s="246"/>
      <c r="Q9" s="246"/>
      <c r="R9" s="246"/>
      <c r="S9" s="945"/>
      <c r="T9" s="945"/>
      <c r="U9" s="945"/>
      <c r="V9" s="945"/>
    </row>
    <row r="10" spans="1:23" s="247" customFormat="1" ht="24.95" customHeight="1">
      <c r="A10" s="288" t="s">
        <v>366</v>
      </c>
      <c r="B10" s="289"/>
      <c r="C10" s="1234"/>
      <c r="D10" s="1234"/>
      <c r="E10" s="1234"/>
      <c r="F10" s="1234"/>
      <c r="G10" s="1234"/>
      <c r="H10" s="1234"/>
      <c r="I10" s="1234"/>
      <c r="J10" s="1234"/>
      <c r="K10" s="1234"/>
      <c r="L10" s="1234"/>
      <c r="M10" s="1234"/>
      <c r="N10" s="289"/>
      <c r="O10" s="289"/>
      <c r="P10" s="1234"/>
      <c r="Q10" s="1234"/>
      <c r="R10" s="290"/>
      <c r="S10" s="945"/>
      <c r="T10" s="945"/>
      <c r="U10" s="945"/>
      <c r="V10" s="945"/>
    </row>
    <row r="11" spans="1:23" s="247" customFormat="1" ht="35.1" customHeight="1">
      <c r="A11" s="4894"/>
      <c r="B11" s="4896" t="s">
        <v>367</v>
      </c>
      <c r="C11" s="4897"/>
      <c r="D11" s="4897"/>
      <c r="E11" s="4897"/>
      <c r="F11" s="4897"/>
      <c r="G11" s="4897"/>
      <c r="H11" s="4897"/>
      <c r="I11" s="4897"/>
      <c r="J11" s="4897"/>
      <c r="K11" s="4897"/>
      <c r="L11" s="4897"/>
      <c r="M11" s="4897"/>
      <c r="N11" s="4897"/>
      <c r="O11" s="4897"/>
      <c r="P11" s="4897"/>
      <c r="Q11" s="4897"/>
      <c r="R11" s="4898"/>
      <c r="S11" s="945"/>
      <c r="T11" s="945"/>
      <c r="U11" s="945"/>
      <c r="V11" s="945"/>
    </row>
    <row r="12" spans="1:23" s="247" customFormat="1" ht="120" customHeight="1">
      <c r="A12" s="4894"/>
      <c r="B12" s="4903"/>
      <c r="C12" s="4904"/>
      <c r="D12" s="4904"/>
      <c r="E12" s="4904"/>
      <c r="F12" s="4904"/>
      <c r="G12" s="4904"/>
      <c r="H12" s="4904"/>
      <c r="I12" s="4904"/>
      <c r="J12" s="4904"/>
      <c r="K12" s="4904"/>
      <c r="L12" s="4904"/>
      <c r="M12" s="4904"/>
      <c r="N12" s="4904"/>
      <c r="O12" s="4904"/>
      <c r="P12" s="4904"/>
      <c r="Q12" s="4904"/>
      <c r="R12" s="4905"/>
      <c r="S12" s="945"/>
      <c r="T12" s="945"/>
      <c r="U12" s="945"/>
      <c r="V12" s="945"/>
    </row>
    <row r="13" spans="1:23" s="247" customFormat="1" ht="120" customHeight="1">
      <c r="A13" s="4894"/>
      <c r="B13" s="4903"/>
      <c r="C13" s="4904"/>
      <c r="D13" s="4904"/>
      <c r="E13" s="4904"/>
      <c r="F13" s="4904"/>
      <c r="G13" s="4904"/>
      <c r="H13" s="4904"/>
      <c r="I13" s="4904"/>
      <c r="J13" s="4904"/>
      <c r="K13" s="4904"/>
      <c r="L13" s="4904"/>
      <c r="M13" s="4904"/>
      <c r="N13" s="4904"/>
      <c r="O13" s="4904"/>
      <c r="P13" s="4904"/>
      <c r="Q13" s="4904"/>
      <c r="R13" s="4905"/>
      <c r="S13" s="945"/>
      <c r="T13" s="945"/>
      <c r="U13" s="945"/>
      <c r="V13" s="945"/>
    </row>
    <row r="14" spans="1:23" s="247" customFormat="1" ht="120" customHeight="1">
      <c r="A14" s="4895"/>
      <c r="B14" s="4906"/>
      <c r="C14" s="4907"/>
      <c r="D14" s="4907"/>
      <c r="E14" s="4907"/>
      <c r="F14" s="4907"/>
      <c r="G14" s="4907"/>
      <c r="H14" s="4907"/>
      <c r="I14" s="4907"/>
      <c r="J14" s="4907"/>
      <c r="K14" s="4907"/>
      <c r="L14" s="4907"/>
      <c r="M14" s="4907"/>
      <c r="N14" s="4907"/>
      <c r="O14" s="4907"/>
      <c r="P14" s="4907"/>
      <c r="Q14" s="4907"/>
      <c r="R14" s="4908"/>
      <c r="S14" s="945"/>
      <c r="T14" s="945"/>
      <c r="U14" s="945"/>
      <c r="V14" s="945"/>
      <c r="W14" s="253"/>
    </row>
    <row r="15" spans="1:23" s="247" customFormat="1" ht="8.1" customHeight="1">
      <c r="A15" s="266"/>
      <c r="B15" s="253"/>
      <c r="C15" s="248"/>
      <c r="D15" s="248"/>
      <c r="E15" s="248"/>
      <c r="F15" s="248"/>
      <c r="G15" s="246"/>
      <c r="H15" s="246"/>
      <c r="I15" s="246"/>
      <c r="J15" s="246"/>
      <c r="K15" s="246"/>
      <c r="L15" s="246"/>
      <c r="M15" s="246"/>
      <c r="N15" s="245"/>
      <c r="O15" s="245"/>
      <c r="P15" s="246"/>
      <c r="Q15" s="246"/>
      <c r="R15" s="246"/>
      <c r="S15" s="945"/>
      <c r="T15" s="945"/>
      <c r="U15" s="945"/>
      <c r="V15" s="945"/>
    </row>
    <row r="16" spans="1:23" s="295" customFormat="1" ht="24.95" customHeight="1">
      <c r="A16" s="293" t="s">
        <v>378</v>
      </c>
      <c r="B16" s="294"/>
      <c r="C16" s="294"/>
      <c r="D16" s="294"/>
      <c r="E16" s="294"/>
      <c r="F16" s="294"/>
      <c r="G16" s="294"/>
      <c r="H16" s="294"/>
      <c r="I16" s="294"/>
      <c r="J16" s="294"/>
      <c r="K16" s="294"/>
      <c r="L16" s="294"/>
      <c r="M16" s="294"/>
      <c r="N16" s="294"/>
      <c r="O16" s="294"/>
      <c r="P16" s="294"/>
      <c r="Q16" s="294"/>
      <c r="R16" s="294"/>
      <c r="S16" s="947"/>
      <c r="T16" s="947"/>
      <c r="U16" s="947"/>
      <c r="V16" s="947"/>
    </row>
    <row r="17" spans="1:22" s="295" customFormat="1" ht="24.95" customHeight="1">
      <c r="A17" s="4899" t="s">
        <v>1061</v>
      </c>
      <c r="B17" s="3143"/>
      <c r="C17" s="296" t="s">
        <v>1060</v>
      </c>
      <c r="D17" s="296"/>
      <c r="E17" s="296"/>
      <c r="F17" s="296"/>
      <c r="G17" s="296"/>
      <c r="H17" s="296"/>
      <c r="I17" s="297"/>
      <c r="J17" s="296"/>
      <c r="K17" s="296"/>
      <c r="L17" s="296"/>
      <c r="M17" s="296"/>
      <c r="N17" s="296"/>
      <c r="O17" s="296"/>
      <c r="P17" s="296"/>
      <c r="Q17" s="296"/>
      <c r="R17" s="298"/>
      <c r="S17" s="948"/>
      <c r="T17" s="947"/>
      <c r="U17" s="948"/>
      <c r="V17" s="947"/>
    </row>
    <row r="18" spans="1:22" s="295" customFormat="1" ht="24.95" customHeight="1">
      <c r="A18" s="299"/>
      <c r="B18" s="308"/>
      <c r="C18" s="4900" t="s">
        <v>548</v>
      </c>
      <c r="D18" s="4901"/>
      <c r="E18" s="4901"/>
      <c r="F18" s="4901"/>
      <c r="G18" s="4901"/>
      <c r="H18" s="4901"/>
      <c r="I18" s="4901"/>
      <c r="J18" s="4901"/>
      <c r="K18" s="4901"/>
      <c r="L18" s="4901"/>
      <c r="M18" s="4901"/>
      <c r="N18" s="4901"/>
      <c r="O18" s="4901"/>
      <c r="P18" s="4901"/>
      <c r="Q18" s="4901"/>
      <c r="R18" s="4902"/>
      <c r="S18" s="948"/>
      <c r="T18" s="947"/>
      <c r="U18" s="947"/>
      <c r="V18" s="947"/>
    </row>
    <row r="19" spans="1:22" s="295" customFormat="1" ht="24.95" customHeight="1">
      <c r="A19" s="300"/>
      <c r="B19" s="308"/>
      <c r="C19" s="4891" t="s">
        <v>805</v>
      </c>
      <c r="D19" s="4888"/>
      <c r="E19" s="4888"/>
      <c r="F19" s="4888"/>
      <c r="G19" s="4888"/>
      <c r="H19" s="4888"/>
      <c r="I19" s="4888"/>
      <c r="J19" s="4888"/>
      <c r="K19" s="4888"/>
      <c r="L19" s="4888"/>
      <c r="M19" s="4888"/>
      <c r="N19" s="4888"/>
      <c r="O19" s="4888"/>
      <c r="P19" s="4888"/>
      <c r="Q19" s="4888"/>
      <c r="R19" s="4892"/>
      <c r="S19" s="948"/>
      <c r="T19" s="947"/>
      <c r="U19" s="947"/>
      <c r="V19" s="947"/>
    </row>
    <row r="20" spans="1:22" s="295" customFormat="1" ht="32.1" customHeight="1" thickBot="1">
      <c r="A20" s="4886" t="s">
        <v>1665</v>
      </c>
      <c r="B20" s="4887"/>
      <c r="C20" s="4888" t="s">
        <v>1486</v>
      </c>
      <c r="D20" s="4889"/>
      <c r="E20" s="4889"/>
      <c r="F20" s="4889"/>
      <c r="G20" s="4889"/>
      <c r="H20" s="4889"/>
      <c r="I20" s="4889"/>
      <c r="J20" s="4889"/>
      <c r="K20" s="4889"/>
      <c r="L20" s="4889"/>
      <c r="M20" s="4889"/>
      <c r="N20" s="4889"/>
      <c r="O20" s="4889"/>
      <c r="P20" s="4889"/>
      <c r="Q20" s="4889"/>
      <c r="R20" s="4890"/>
      <c r="S20" s="947"/>
      <c r="T20" s="1358" t="s">
        <v>1272</v>
      </c>
      <c r="U20" s="947"/>
      <c r="V20" s="947"/>
    </row>
    <row r="21" spans="1:22" s="295" customFormat="1" ht="32.1" customHeight="1" thickTop="1">
      <c r="A21" s="301"/>
      <c r="B21" s="308"/>
      <c r="C21" s="4891" t="s">
        <v>1480</v>
      </c>
      <c r="D21" s="4888"/>
      <c r="E21" s="4888"/>
      <c r="F21" s="4888"/>
      <c r="G21" s="4888"/>
      <c r="H21" s="4888"/>
      <c r="I21" s="4888"/>
      <c r="J21" s="4888"/>
      <c r="K21" s="4888"/>
      <c r="L21" s="4888"/>
      <c r="M21" s="4888"/>
      <c r="N21" s="4888"/>
      <c r="O21" s="4888"/>
      <c r="P21" s="4888"/>
      <c r="Q21" s="4888"/>
      <c r="R21" s="4892"/>
      <c r="S21" s="947"/>
      <c r="T21" s="925"/>
      <c r="U21" s="947"/>
      <c r="V21" s="947"/>
    </row>
    <row r="22" spans="1:22" s="295" customFormat="1" ht="32.1" customHeight="1" thickBot="1">
      <c r="A22" s="4886" t="s">
        <v>1059</v>
      </c>
      <c r="B22" s="3105"/>
      <c r="C22" s="4893" t="s">
        <v>1082</v>
      </c>
      <c r="D22" s="4889"/>
      <c r="E22" s="4889"/>
      <c r="F22" s="4889"/>
      <c r="G22" s="4889"/>
      <c r="H22" s="4889"/>
      <c r="I22" s="4889"/>
      <c r="J22" s="4889"/>
      <c r="K22" s="4889"/>
      <c r="L22" s="4889"/>
      <c r="M22" s="4889"/>
      <c r="N22" s="4889"/>
      <c r="O22" s="4889"/>
      <c r="P22" s="4889"/>
      <c r="Q22" s="4889"/>
      <c r="R22" s="4890"/>
      <c r="S22" s="947"/>
      <c r="T22" s="1358" t="s">
        <v>1264</v>
      </c>
      <c r="U22" s="947"/>
      <c r="V22" s="947"/>
    </row>
    <row r="23" spans="1:22" s="295" customFormat="1" ht="23.25" customHeight="1" thickTop="1">
      <c r="A23" s="919"/>
      <c r="B23" s="308"/>
      <c r="C23" s="4883" t="s">
        <v>2369</v>
      </c>
      <c r="D23" s="4884"/>
      <c r="E23" s="4884"/>
      <c r="F23" s="4884"/>
      <c r="G23" s="4884"/>
      <c r="H23" s="4884"/>
      <c r="I23" s="4884"/>
      <c r="J23" s="4884"/>
      <c r="K23" s="4884"/>
      <c r="L23" s="4884"/>
      <c r="M23" s="4884"/>
      <c r="N23" s="4884"/>
      <c r="O23" s="4884"/>
      <c r="P23" s="4884"/>
      <c r="Q23" s="4884"/>
      <c r="R23" s="4885"/>
      <c r="S23" s="947"/>
      <c r="T23" s="951"/>
      <c r="U23" s="947"/>
      <c r="V23" s="947"/>
    </row>
    <row r="24" spans="1:22" s="307" customFormat="1" ht="15.75" customHeight="1">
      <c r="A24" s="474" t="s">
        <v>811</v>
      </c>
      <c r="B24" s="302"/>
      <c r="C24" s="303"/>
      <c r="D24" s="303"/>
      <c r="E24" s="303"/>
      <c r="F24" s="303"/>
      <c r="G24" s="303"/>
      <c r="H24" s="303"/>
      <c r="I24" s="303"/>
      <c r="J24" s="303"/>
      <c r="K24" s="304"/>
      <c r="L24" s="302"/>
      <c r="M24" s="303"/>
      <c r="N24" s="304"/>
      <c r="O24" s="305"/>
      <c r="P24" s="306"/>
      <c r="Q24" s="306"/>
      <c r="R24" s="306"/>
      <c r="S24" s="950"/>
      <c r="T24" s="952"/>
      <c r="U24" s="949"/>
      <c r="V24" s="949"/>
    </row>
    <row r="25" spans="1:22" ht="24.95" customHeight="1" thickBot="1">
      <c r="A25" s="942"/>
      <c r="B25" s="942"/>
      <c r="C25" s="942"/>
      <c r="D25" s="942"/>
      <c r="E25" s="942"/>
      <c r="F25" s="942"/>
      <c r="G25" s="942"/>
      <c r="H25" s="942"/>
      <c r="I25" s="942"/>
      <c r="J25" s="942"/>
      <c r="K25" s="942"/>
      <c r="L25" s="942"/>
      <c r="M25" s="942"/>
      <c r="N25" s="942"/>
      <c r="O25" s="942"/>
      <c r="P25" s="942"/>
      <c r="Q25" s="942"/>
      <c r="R25" s="942"/>
      <c r="S25" s="942"/>
      <c r="T25" s="1358" t="s">
        <v>1273</v>
      </c>
      <c r="U25" s="942"/>
      <c r="V25" s="942"/>
    </row>
    <row r="26" spans="1:22" ht="24.95" customHeight="1" thickTop="1">
      <c r="A26" s="942"/>
      <c r="B26" s="942"/>
      <c r="C26" s="942"/>
      <c r="D26" s="942"/>
      <c r="E26" s="942"/>
      <c r="F26" s="942"/>
      <c r="G26" s="942"/>
      <c r="H26" s="942"/>
      <c r="I26" s="942"/>
      <c r="J26" s="942"/>
      <c r="K26" s="942"/>
      <c r="L26" s="942"/>
      <c r="M26" s="942"/>
      <c r="N26" s="942"/>
      <c r="O26" s="942"/>
      <c r="P26" s="942"/>
      <c r="Q26" s="942"/>
      <c r="R26" s="942"/>
      <c r="S26" s="942"/>
      <c r="T26" s="942"/>
      <c r="U26" s="942"/>
      <c r="V26" s="942"/>
    </row>
    <row r="27" spans="1:22" ht="24.95" customHeight="1"/>
    <row r="28" spans="1:22" ht="24.95" customHeight="1"/>
    <row r="29" spans="1:22">
      <c r="F29" s="280"/>
    </row>
    <row r="33" spans="3:4">
      <c r="C33" s="280"/>
      <c r="D33" s="280"/>
    </row>
    <row r="36" spans="3:4">
      <c r="C36" s="281"/>
      <c r="D36" s="281"/>
    </row>
    <row r="37" spans="3:4">
      <c r="C37" s="281"/>
      <c r="D37" s="281"/>
    </row>
    <row r="38" spans="3:4">
      <c r="C38" s="281"/>
      <c r="D38" s="281"/>
    </row>
    <row r="39" spans="3:4">
      <c r="C39" s="281"/>
      <c r="D39" s="281"/>
    </row>
    <row r="40" spans="3:4">
      <c r="C40" s="281"/>
      <c r="D40" s="281"/>
    </row>
    <row r="41" spans="3:4">
      <c r="C41" s="281"/>
      <c r="D41" s="281"/>
    </row>
    <row r="42" spans="3:4">
      <c r="C42" s="281"/>
      <c r="D42" s="281"/>
    </row>
    <row r="43" spans="3:4">
      <c r="C43" s="281"/>
      <c r="D43" s="281"/>
    </row>
    <row r="44" spans="3:4">
      <c r="C44" s="281"/>
      <c r="D44" s="281"/>
    </row>
    <row r="45" spans="3:4">
      <c r="C45" s="281"/>
      <c r="D45" s="281"/>
    </row>
    <row r="46" spans="3:4">
      <c r="C46" s="281"/>
      <c r="D46" s="281"/>
    </row>
    <row r="47" spans="3:4">
      <c r="C47" s="281"/>
      <c r="D47" s="281"/>
    </row>
    <row r="48" spans="3:4">
      <c r="C48" s="281"/>
      <c r="D48" s="281"/>
    </row>
    <row r="49" spans="3:4">
      <c r="C49" s="281"/>
      <c r="D49" s="281"/>
    </row>
    <row r="50" spans="3:4">
      <c r="C50" s="281"/>
      <c r="D50" s="281"/>
    </row>
    <row r="51" spans="3:4">
      <c r="C51" s="281"/>
      <c r="D51" s="281"/>
    </row>
    <row r="52" spans="3:4">
      <c r="C52" s="281"/>
      <c r="D52" s="281"/>
    </row>
    <row r="53" spans="3:4">
      <c r="C53" s="281"/>
      <c r="D53" s="281"/>
    </row>
    <row r="54" spans="3:4">
      <c r="C54" s="281"/>
      <c r="D54" s="281"/>
    </row>
  </sheetData>
  <sheetProtection sheet="1" objects="1" scenarios="1" formatCells="0" formatRows="0" insertColumns="0" deleteColumns="0"/>
  <mergeCells count="24">
    <mergeCell ref="A2:R2"/>
    <mergeCell ref="A3:D3"/>
    <mergeCell ref="E3:I3"/>
    <mergeCell ref="M3:R3"/>
    <mergeCell ref="A6:C6"/>
    <mergeCell ref="G6:I6"/>
    <mergeCell ref="O6:Q6"/>
    <mergeCell ref="A7:C7"/>
    <mergeCell ref="D7:G7"/>
    <mergeCell ref="I7:M7"/>
    <mergeCell ref="N7:O7"/>
    <mergeCell ref="P7:Q7"/>
    <mergeCell ref="A11:A14"/>
    <mergeCell ref="B11:R11"/>
    <mergeCell ref="A17:B17"/>
    <mergeCell ref="C18:R18"/>
    <mergeCell ref="C19:R19"/>
    <mergeCell ref="B12:R14"/>
    <mergeCell ref="C23:R23"/>
    <mergeCell ref="A20:B20"/>
    <mergeCell ref="C20:R20"/>
    <mergeCell ref="C21:R21"/>
    <mergeCell ref="A22:B22"/>
    <mergeCell ref="C22:R22"/>
  </mergeCells>
  <phoneticPr fontId="22"/>
  <conditionalFormatting sqref="B12:B13">
    <cfRule type="cellIs" dxfId="124" priority="10" stopIfTrue="1" operator="equal">
      <formula>""</formula>
    </cfRule>
  </conditionalFormatting>
  <conditionalFormatting sqref="B18:B19">
    <cfRule type="cellIs" dxfId="123" priority="9" stopIfTrue="1" operator="equal">
      <formula>""</formula>
    </cfRule>
  </conditionalFormatting>
  <conditionalFormatting sqref="B21">
    <cfRule type="cellIs" dxfId="122" priority="7" stopIfTrue="1" operator="equal">
      <formula>""</formula>
    </cfRule>
  </conditionalFormatting>
  <conditionalFormatting sqref="D6">
    <cfRule type="cellIs" dxfId="121" priority="11" stopIfTrue="1" operator="equal">
      <formula>(COUNTIF($D$6:$J$6,"○")=1)</formula>
    </cfRule>
  </conditionalFormatting>
  <conditionalFormatting sqref="B23">
    <cfRule type="cellIs" dxfId="120" priority="4" stopIfTrue="1" operator="equal">
      <formula>""</formula>
    </cfRule>
  </conditionalFormatting>
  <dataValidations count="2">
    <dataValidation type="list" allowBlank="1" showInputMessage="1" showErrorMessage="1" sqref="B18:B19 B23 B21">
      <formula1>"✓"</formula1>
    </dataValidation>
    <dataValidation imeMode="hiragana" allowBlank="1" showInputMessage="1" showErrorMessage="1" sqref="B12:B13"/>
  </dataValidations>
  <hyperlinks>
    <hyperlink ref="T25" location="様式16の２!D11" display="様式16の2作成へ"/>
    <hyperlink ref="T20" location="様式17!C11" display="様式17作成へ"/>
    <hyperlink ref="T22" location="一覧表!M57" display="一覧表へ戻る"/>
  </hyperlinks>
  <printOptions horizontalCentered="1" verticalCentered="1"/>
  <pageMargins left="0.70866141732283472" right="0.19685039370078741" top="0.59055118110236227" bottom="0.39370078740157483" header="0.31496062992125984" footer="0.31496062992125984"/>
  <pageSetup paperSize="9" scale="95"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F511610C-4FFA-44EB-954B-ACAB79F553B3}">
            <xm:f>様式1!$E$20=""</xm:f>
            <x14:dxf>
              <fill>
                <patternFill>
                  <bgColor theme="0" tint="-0.499984740745262"/>
                </patternFill>
              </fill>
            </x14:dxf>
          </x14:cfRule>
          <x14:cfRule type="expression" priority="3" id="{5D7466E0-FCEE-427C-A188-05A22A6593A6}">
            <xm:f>OR(様式1!$D$30="✔",様式1!$D$32="✔")</xm:f>
            <x14:dxf>
              <fill>
                <patternFill>
                  <bgColor theme="0" tint="-0.34998626667073579"/>
                </patternFill>
              </fill>
            </x14:dxf>
          </x14:cfRule>
          <xm:sqref>A1:R24</xm:sqref>
        </x14:conditionalFormatting>
      </x14:conditionalFormatting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A72"/>
  <sheetViews>
    <sheetView zoomScaleNormal="100" zoomScaleSheetLayoutView="100" workbookViewId="0">
      <selection activeCell="B12" sqref="B12:V12"/>
    </sheetView>
  </sheetViews>
  <sheetFormatPr defaultColWidth="9" defaultRowHeight="14.25"/>
  <cols>
    <col min="1" max="1" width="2.625" style="231" customWidth="1"/>
    <col min="2" max="2" width="3.125" style="231" customWidth="1"/>
    <col min="3" max="3" width="5.625" style="231" customWidth="1"/>
    <col min="4" max="4" width="3.625" style="231" customWidth="1"/>
    <col min="5" max="5" width="10.625" style="231" customWidth="1"/>
    <col min="6" max="6" width="3.625" style="231" customWidth="1"/>
    <col min="7" max="7" width="3.125" style="231" customWidth="1"/>
    <col min="8" max="8" width="4.625" style="231" customWidth="1"/>
    <col min="9" max="9" width="4" style="231" customWidth="1"/>
    <col min="10" max="10" width="6.5" style="231" customWidth="1"/>
    <col min="11" max="11" width="3.125" style="231" customWidth="1"/>
    <col min="12" max="12" width="6.375" style="231" customWidth="1"/>
    <col min="13" max="14" width="3.625" style="231" customWidth="1"/>
    <col min="15" max="16" width="4.625" style="231" customWidth="1"/>
    <col min="17" max="17" width="3.75" style="231" customWidth="1"/>
    <col min="18" max="18" width="6.625" style="231" customWidth="1"/>
    <col min="19" max="22" width="4.625" style="231" customWidth="1"/>
    <col min="23" max="23" width="2.125" style="231" customWidth="1"/>
    <col min="24" max="24" width="17.625" style="231" customWidth="1"/>
    <col min="25" max="25" width="45.625" style="231" customWidth="1"/>
    <col min="26" max="77" width="3.625" style="231" customWidth="1"/>
    <col min="78" max="16384" width="9" style="231"/>
  </cols>
  <sheetData>
    <row r="1" spans="1:27" ht="20.100000000000001" customHeight="1">
      <c r="A1" s="247"/>
      <c r="B1" s="1007"/>
      <c r="C1" s="896" t="s">
        <v>2111</v>
      </c>
      <c r="D1" s="896"/>
      <c r="V1" s="232" t="s">
        <v>379</v>
      </c>
      <c r="W1" s="942"/>
      <c r="X1" s="942"/>
      <c r="Y1" s="942"/>
      <c r="Z1" s="942"/>
    </row>
    <row r="2" spans="1:27" ht="21.75" customHeight="1">
      <c r="A2" s="4973" t="s">
        <v>380</v>
      </c>
      <c r="B2" s="4973"/>
      <c r="C2" s="4973"/>
      <c r="D2" s="4973"/>
      <c r="E2" s="4973"/>
      <c r="F2" s="4973"/>
      <c r="G2" s="4973"/>
      <c r="H2" s="4973"/>
      <c r="I2" s="4973"/>
      <c r="J2" s="4973"/>
      <c r="K2" s="4973"/>
      <c r="L2" s="4973"/>
      <c r="M2" s="4973"/>
      <c r="N2" s="4973"/>
      <c r="O2" s="4973"/>
      <c r="P2" s="4973"/>
      <c r="Q2" s="4973"/>
      <c r="R2" s="4973"/>
      <c r="S2" s="4973"/>
      <c r="T2" s="4058"/>
      <c r="U2" s="4058"/>
      <c r="V2" s="4058"/>
      <c r="W2" s="942"/>
      <c r="X2" s="942"/>
      <c r="Y2" s="942"/>
      <c r="Z2" s="942"/>
    </row>
    <row r="3" spans="1:27" s="233" customFormat="1" ht="24.95" customHeight="1">
      <c r="A3" s="4974" t="s">
        <v>361</v>
      </c>
      <c r="B3" s="4974"/>
      <c r="C3" s="4974"/>
      <c r="D3" s="4974"/>
      <c r="E3" s="4919" t="str">
        <f>実施機関名</f>
        <v/>
      </c>
      <c r="F3" s="4919"/>
      <c r="G3" s="4919"/>
      <c r="H3" s="4919"/>
      <c r="I3" s="4919"/>
      <c r="J3" s="4919"/>
      <c r="L3" s="4974" t="s">
        <v>268</v>
      </c>
      <c r="M3" s="4974"/>
      <c r="N3" s="4919" t="str">
        <f>訓練科名</f>
        <v/>
      </c>
      <c r="O3" s="4919"/>
      <c r="P3" s="4919"/>
      <c r="Q3" s="4919"/>
      <c r="R3" s="4919"/>
      <c r="S3" s="4919"/>
      <c r="T3" s="4975"/>
      <c r="U3" s="4975"/>
      <c r="V3" s="4975"/>
      <c r="W3" s="943"/>
      <c r="X3" s="943"/>
      <c r="Y3" s="943"/>
      <c r="Z3" s="943"/>
    </row>
    <row r="4" spans="1:27" ht="8.1" customHeight="1">
      <c r="B4" s="1258"/>
      <c r="C4" s="1258"/>
      <c r="D4" s="1258"/>
      <c r="E4" s="1258"/>
      <c r="F4" s="1258"/>
      <c r="G4" s="1258"/>
      <c r="H4" s="1258"/>
      <c r="I4" s="1258"/>
      <c r="J4" s="1258"/>
      <c r="K4" s="1258"/>
      <c r="L4" s="1258"/>
      <c r="M4" s="1258"/>
      <c r="N4" s="1258"/>
      <c r="O4" s="1258"/>
      <c r="P4" s="1258"/>
      <c r="Q4" s="1258"/>
      <c r="R4" s="1258"/>
      <c r="W4" s="942"/>
      <c r="X4" s="942"/>
      <c r="Y4" s="942"/>
      <c r="Z4" s="942"/>
    </row>
    <row r="5" spans="1:27" s="238" customFormat="1" ht="15" customHeight="1">
      <c r="A5" s="235" t="s">
        <v>146</v>
      </c>
      <c r="B5" s="236"/>
      <c r="C5" s="236"/>
      <c r="D5" s="236"/>
      <c r="E5" s="237"/>
      <c r="F5" s="237"/>
      <c r="H5" s="237"/>
      <c r="I5" s="237"/>
      <c r="J5" s="237"/>
      <c r="L5" s="237"/>
      <c r="M5" s="237"/>
      <c r="N5" s="237"/>
      <c r="O5" s="237"/>
      <c r="P5" s="237"/>
      <c r="Q5" s="237"/>
      <c r="R5" s="237"/>
      <c r="S5" s="237"/>
      <c r="T5" s="237"/>
      <c r="U5" s="237"/>
      <c r="V5" s="237"/>
      <c r="W5" s="942"/>
      <c r="X5" s="955"/>
      <c r="Y5" s="955"/>
      <c r="Z5" s="955"/>
    </row>
    <row r="6" spans="1:27" s="243" customFormat="1" ht="21.95" customHeight="1">
      <c r="A6" s="4940" t="s">
        <v>362</v>
      </c>
      <c r="B6" s="4940"/>
      <c r="C6" s="4940"/>
      <c r="D6" s="992" t="str">
        <f>機構処理!$I$35</f>
        <v>○</v>
      </c>
      <c r="E6" s="1260" t="s">
        <v>358</v>
      </c>
      <c r="F6" s="1211" t="s">
        <v>667</v>
      </c>
      <c r="G6" s="4976" t="str">
        <f>IF(訓練種別コード="001",訓練分野,"")</f>
        <v>00 基礎分野　</v>
      </c>
      <c r="H6" s="4976"/>
      <c r="I6" s="4976"/>
      <c r="J6" s="4977"/>
      <c r="K6" s="4977"/>
      <c r="L6" s="1263" t="s">
        <v>49</v>
      </c>
      <c r="M6" s="992"/>
      <c r="N6" s="4978" t="s">
        <v>357</v>
      </c>
      <c r="O6" s="4942"/>
      <c r="P6" s="4942"/>
      <c r="Q6" s="1211" t="s">
        <v>667</v>
      </c>
      <c r="R6" s="4976"/>
      <c r="S6" s="4977"/>
      <c r="T6" s="4977"/>
      <c r="U6" s="4977"/>
      <c r="V6" s="1264"/>
      <c r="W6" s="942"/>
      <c r="X6" s="955"/>
      <c r="Y6" s="956"/>
      <c r="Z6" s="956"/>
      <c r="AA6" s="1837"/>
    </row>
    <row r="7" spans="1:27" s="243" customFormat="1" ht="21.95" customHeight="1">
      <c r="A7" s="4940" t="s">
        <v>189</v>
      </c>
      <c r="B7" s="4940"/>
      <c r="C7" s="4940"/>
      <c r="D7" s="4979" t="str">
        <f>訓練開始日</f>
        <v/>
      </c>
      <c r="E7" s="4980"/>
      <c r="F7" s="4980"/>
      <c r="G7" s="4980"/>
      <c r="H7" s="1211" t="s">
        <v>55</v>
      </c>
      <c r="I7" s="4980" t="str">
        <f>訓練終了日</f>
        <v/>
      </c>
      <c r="J7" s="4980"/>
      <c r="K7" s="4980"/>
      <c r="L7" s="4980"/>
      <c r="M7" s="4980"/>
      <c r="N7" s="4927" t="s">
        <v>363</v>
      </c>
      <c r="O7" s="4928"/>
      <c r="P7" s="4941"/>
      <c r="Q7" s="4981" t="str">
        <f>訓練定員</f>
        <v/>
      </c>
      <c r="R7" s="4982"/>
      <c r="S7" s="4983"/>
      <c r="T7" s="4983"/>
      <c r="U7" s="1265"/>
      <c r="V7" s="244"/>
      <c r="W7" s="942"/>
      <c r="X7" s="955"/>
      <c r="Y7" s="1411"/>
      <c r="Z7" s="956"/>
    </row>
    <row r="8" spans="1:27" s="247" customFormat="1" ht="8.1" customHeight="1">
      <c r="A8" s="245"/>
      <c r="B8" s="245"/>
      <c r="C8" s="246"/>
      <c r="D8" s="246"/>
      <c r="E8" s="246"/>
      <c r="F8" s="246"/>
      <c r="G8" s="246"/>
      <c r="H8" s="246"/>
      <c r="I8" s="246"/>
      <c r="J8" s="246"/>
      <c r="K8" s="246"/>
      <c r="L8" s="246"/>
      <c r="M8" s="246"/>
      <c r="N8" s="246"/>
      <c r="O8" s="245"/>
      <c r="P8" s="245"/>
      <c r="Q8" s="246"/>
      <c r="R8" s="246"/>
      <c r="S8" s="246"/>
      <c r="T8" s="246"/>
      <c r="U8" s="246"/>
      <c r="V8" s="246"/>
      <c r="W8" s="942"/>
      <c r="X8" s="945"/>
      <c r="Y8" s="945"/>
      <c r="Z8" s="945"/>
    </row>
    <row r="9" spans="1:27" s="247" customFormat="1" ht="15" customHeight="1">
      <c r="A9" s="248" t="s">
        <v>365</v>
      </c>
      <c r="B9" s="245"/>
      <c r="C9" s="246"/>
      <c r="D9" s="246"/>
      <c r="E9" s="246"/>
      <c r="F9" s="246"/>
      <c r="G9" s="896" t="s">
        <v>1255</v>
      </c>
      <c r="H9" s="246"/>
      <c r="I9" s="246"/>
      <c r="J9" s="246"/>
      <c r="K9" s="246"/>
      <c r="L9" s="246"/>
      <c r="M9" s="246"/>
      <c r="N9" s="246"/>
      <c r="O9" s="245"/>
      <c r="P9" s="245"/>
      <c r="Q9" s="246"/>
      <c r="R9" s="246"/>
      <c r="S9" s="246"/>
      <c r="T9" s="246"/>
      <c r="U9" s="246"/>
      <c r="V9" s="246"/>
      <c r="W9" s="942"/>
      <c r="X9" s="945"/>
      <c r="Y9" s="945"/>
      <c r="Z9" s="945"/>
    </row>
    <row r="10" spans="1:27" s="247" customFormat="1" ht="17.100000000000001" customHeight="1">
      <c r="A10" s="607" t="s">
        <v>366</v>
      </c>
      <c r="B10" s="249"/>
      <c r="C10" s="250"/>
      <c r="D10" s="250"/>
      <c r="E10" s="250"/>
      <c r="F10" s="250"/>
      <c r="G10" s="250"/>
      <c r="H10" s="250"/>
      <c r="I10" s="250"/>
      <c r="J10" s="250"/>
      <c r="K10" s="250"/>
      <c r="L10" s="250"/>
      <c r="M10" s="250"/>
      <c r="N10" s="250"/>
      <c r="O10" s="249"/>
      <c r="P10" s="249"/>
      <c r="Q10" s="250"/>
      <c r="R10" s="250"/>
      <c r="S10" s="250"/>
      <c r="T10" s="250"/>
      <c r="U10" s="250"/>
      <c r="V10" s="251"/>
      <c r="W10" s="942"/>
      <c r="X10" s="945"/>
      <c r="Y10" s="945"/>
      <c r="Z10" s="945"/>
    </row>
    <row r="11" spans="1:27" s="247" customFormat="1" ht="35.1" customHeight="1">
      <c r="A11" s="252"/>
      <c r="B11" s="4896" t="s">
        <v>435</v>
      </c>
      <c r="C11" s="4897"/>
      <c r="D11" s="4897"/>
      <c r="E11" s="4897"/>
      <c r="F11" s="4897"/>
      <c r="G11" s="4897"/>
      <c r="H11" s="4897"/>
      <c r="I11" s="4897"/>
      <c r="J11" s="4897"/>
      <c r="K11" s="4897"/>
      <c r="L11" s="4897"/>
      <c r="M11" s="4897"/>
      <c r="N11" s="4897"/>
      <c r="O11" s="4897"/>
      <c r="P11" s="4897"/>
      <c r="Q11" s="4897"/>
      <c r="R11" s="4897"/>
      <c r="S11" s="4897"/>
      <c r="T11" s="4971"/>
      <c r="U11" s="4971"/>
      <c r="V11" s="4972"/>
      <c r="W11" s="945"/>
      <c r="X11" s="945"/>
      <c r="Y11" s="945"/>
      <c r="Z11" s="945"/>
    </row>
    <row r="12" spans="1:27" s="2644" customFormat="1" ht="219.95" customHeight="1">
      <c r="A12" s="2641"/>
      <c r="B12" s="4906"/>
      <c r="C12" s="4907"/>
      <c r="D12" s="4907"/>
      <c r="E12" s="4907"/>
      <c r="F12" s="4907"/>
      <c r="G12" s="4907"/>
      <c r="H12" s="4907"/>
      <c r="I12" s="4907"/>
      <c r="J12" s="4907"/>
      <c r="K12" s="4907"/>
      <c r="L12" s="4907"/>
      <c r="M12" s="4907"/>
      <c r="N12" s="4907"/>
      <c r="O12" s="4907"/>
      <c r="P12" s="4907"/>
      <c r="Q12" s="4907"/>
      <c r="R12" s="4907"/>
      <c r="S12" s="4907"/>
      <c r="T12" s="4959"/>
      <c r="U12" s="4959"/>
      <c r="V12" s="4960"/>
      <c r="W12" s="2642"/>
      <c r="X12" s="2642"/>
      <c r="Y12" s="2642"/>
      <c r="Z12" s="2642"/>
      <c r="AA12" s="2643"/>
    </row>
    <row r="13" spans="1:27" s="247" customFormat="1" ht="18.95" customHeight="1">
      <c r="A13" s="254"/>
      <c r="B13" s="1219" t="s">
        <v>434</v>
      </c>
      <c r="C13" s="1214"/>
      <c r="D13" s="1214"/>
      <c r="E13" s="1214"/>
      <c r="F13" s="1214"/>
      <c r="G13" s="1214"/>
      <c r="H13" s="1214"/>
      <c r="I13" s="1214"/>
      <c r="J13" s="1214"/>
      <c r="K13" s="1214"/>
      <c r="L13" s="1214"/>
      <c r="M13" s="1214"/>
      <c r="N13" s="1214"/>
      <c r="O13" s="1214"/>
      <c r="P13" s="1214"/>
      <c r="Q13" s="1214"/>
      <c r="R13" s="1214"/>
      <c r="S13" s="1214"/>
      <c r="T13" s="1214"/>
      <c r="U13" s="1214"/>
      <c r="V13" s="1218"/>
      <c r="W13" s="945"/>
      <c r="X13" s="946"/>
      <c r="Y13" s="945"/>
      <c r="Z13" s="945"/>
    </row>
    <row r="14" spans="1:27" s="247" customFormat="1" ht="39.950000000000003" customHeight="1">
      <c r="A14" s="254"/>
      <c r="B14" s="4961" t="s">
        <v>437</v>
      </c>
      <c r="C14" s="4962"/>
      <c r="D14" s="4962"/>
      <c r="E14" s="4962"/>
      <c r="F14" s="4962"/>
      <c r="G14" s="4962"/>
      <c r="H14" s="4962"/>
      <c r="I14" s="4962"/>
      <c r="J14" s="4962"/>
      <c r="K14" s="4962"/>
      <c r="L14" s="4962"/>
      <c r="M14" s="4962"/>
      <c r="N14" s="4962"/>
      <c r="O14" s="4962"/>
      <c r="P14" s="4962"/>
      <c r="Q14" s="4962"/>
      <c r="R14" s="4962"/>
      <c r="S14" s="4962"/>
      <c r="T14" s="4963"/>
      <c r="U14" s="4963"/>
      <c r="V14" s="4964"/>
      <c r="W14" s="960"/>
      <c r="X14" s="945"/>
      <c r="Y14" s="945"/>
      <c r="Z14" s="945"/>
    </row>
    <row r="15" spans="1:27" s="243" customFormat="1" ht="15.95" customHeight="1">
      <c r="A15" s="255"/>
      <c r="B15" s="256" t="s">
        <v>362</v>
      </c>
      <c r="C15" s="257"/>
      <c r="D15" s="257"/>
      <c r="E15" s="258"/>
      <c r="F15" s="1220"/>
      <c r="G15" s="1221" t="s">
        <v>1410</v>
      </c>
      <c r="H15" s="1222"/>
      <c r="I15" s="1222"/>
      <c r="J15" s="4965"/>
      <c r="K15" s="4966"/>
      <c r="L15" s="4966"/>
      <c r="M15" s="259" t="s">
        <v>49</v>
      </c>
      <c r="N15" s="230"/>
      <c r="O15" s="240" t="s">
        <v>1054</v>
      </c>
      <c r="P15" s="241"/>
      <c r="Q15" s="1262"/>
      <c r="R15" s="4965"/>
      <c r="S15" s="4966"/>
      <c r="T15" s="4966"/>
      <c r="U15" s="4966"/>
      <c r="V15" s="1223" t="s">
        <v>1409</v>
      </c>
      <c r="W15" s="956"/>
      <c r="X15" s="956"/>
      <c r="Y15" s="956"/>
      <c r="Z15" s="956"/>
    </row>
    <row r="16" spans="1:27" s="243" customFormat="1" ht="15.95" customHeight="1">
      <c r="A16" s="255"/>
      <c r="B16" s="456" t="s">
        <v>1402</v>
      </c>
      <c r="C16" s="257"/>
      <c r="D16" s="257"/>
      <c r="E16" s="258"/>
      <c r="F16" s="4967"/>
      <c r="G16" s="4968"/>
      <c r="H16" s="4968"/>
      <c r="I16" s="4968"/>
      <c r="J16" s="4968"/>
      <c r="K16" s="4968"/>
      <c r="L16" s="4968"/>
      <c r="M16" s="4968"/>
      <c r="N16" s="4968"/>
      <c r="O16" s="4968"/>
      <c r="P16" s="4968"/>
      <c r="Q16" s="4968"/>
      <c r="R16" s="4968"/>
      <c r="S16" s="4968"/>
      <c r="T16" s="4331"/>
      <c r="U16" s="4331"/>
      <c r="V16" s="4332"/>
      <c r="W16" s="956"/>
      <c r="X16" s="956"/>
      <c r="Y16" s="956"/>
      <c r="Z16" s="956"/>
    </row>
    <row r="17" spans="1:26" s="243" customFormat="1" ht="15.95" customHeight="1">
      <c r="A17" s="255"/>
      <c r="B17" s="256" t="s">
        <v>189</v>
      </c>
      <c r="C17" s="257"/>
      <c r="D17" s="257"/>
      <c r="E17" s="258"/>
      <c r="F17" s="4969"/>
      <c r="G17" s="4970"/>
      <c r="H17" s="4970"/>
      <c r="I17" s="4970"/>
      <c r="J17" s="4970"/>
      <c r="K17" s="4970"/>
      <c r="L17" s="1211" t="s">
        <v>55</v>
      </c>
      <c r="M17" s="4970"/>
      <c r="N17" s="4970"/>
      <c r="O17" s="4970"/>
      <c r="P17" s="4970"/>
      <c r="Q17" s="1211"/>
      <c r="R17" s="1211"/>
      <c r="S17" s="241"/>
      <c r="T17" s="241"/>
      <c r="U17" s="241"/>
      <c r="V17" s="242"/>
      <c r="W17" s="956"/>
      <c r="X17" s="956"/>
      <c r="Y17" s="956"/>
      <c r="Z17" s="956"/>
    </row>
    <row r="18" spans="1:26" s="243" customFormat="1" ht="15.95" customHeight="1">
      <c r="A18" s="260"/>
      <c r="B18" s="456" t="s">
        <v>669</v>
      </c>
      <c r="C18" s="257"/>
      <c r="D18" s="257"/>
      <c r="E18" s="258"/>
      <c r="F18" s="4957"/>
      <c r="G18" s="4958"/>
      <c r="H18" s="4958"/>
      <c r="I18" s="4958"/>
      <c r="J18" s="1211" t="s">
        <v>377</v>
      </c>
      <c r="K18" s="1211"/>
      <c r="L18" s="1211"/>
      <c r="M18" s="1211"/>
      <c r="N18" s="1261"/>
      <c r="O18" s="1261"/>
      <c r="P18" s="1211"/>
      <c r="Q18" s="1211"/>
      <c r="R18" s="1211"/>
      <c r="S18" s="241"/>
      <c r="T18" s="241"/>
      <c r="U18" s="241"/>
      <c r="V18" s="242"/>
      <c r="W18" s="956"/>
      <c r="X18" s="956"/>
      <c r="Y18" s="956"/>
      <c r="Z18" s="956"/>
    </row>
    <row r="19" spans="1:26" s="247" customFormat="1" ht="8.1" customHeight="1">
      <c r="A19" s="266"/>
      <c r="B19" s="253"/>
      <c r="C19" s="248"/>
      <c r="D19" s="248"/>
      <c r="E19" s="248"/>
      <c r="F19" s="248"/>
      <c r="G19" s="246"/>
      <c r="H19" s="246"/>
      <c r="I19" s="246"/>
      <c r="J19" s="246"/>
      <c r="K19" s="246"/>
      <c r="L19" s="246"/>
      <c r="M19" s="246"/>
      <c r="N19" s="246"/>
      <c r="O19" s="245"/>
      <c r="P19" s="245"/>
      <c r="Q19" s="246"/>
      <c r="R19" s="246"/>
      <c r="S19" s="246"/>
      <c r="T19" s="246"/>
      <c r="U19" s="246"/>
      <c r="V19" s="246"/>
      <c r="W19" s="945"/>
      <c r="X19" s="945"/>
      <c r="Y19" s="945"/>
      <c r="Z19" s="945"/>
    </row>
    <row r="20" spans="1:26" s="247" customFormat="1" ht="17.100000000000001" customHeight="1">
      <c r="A20" s="253" t="s">
        <v>378</v>
      </c>
      <c r="B20" s="245"/>
      <c r="C20" s="246"/>
      <c r="D20" s="246"/>
      <c r="E20" s="246"/>
      <c r="F20" s="246"/>
      <c r="G20" s="246"/>
      <c r="H20" s="246"/>
      <c r="I20" s="246"/>
      <c r="J20" s="246"/>
      <c r="K20" s="246"/>
      <c r="L20" s="246"/>
      <c r="M20" s="246"/>
      <c r="N20" s="246"/>
      <c r="O20" s="245"/>
      <c r="P20" s="245"/>
      <c r="Q20" s="246"/>
      <c r="R20" s="246"/>
      <c r="S20" s="246"/>
      <c r="T20" s="246"/>
      <c r="U20" s="246"/>
      <c r="V20" s="246"/>
      <c r="W20" s="945"/>
      <c r="X20" s="945"/>
      <c r="Y20" s="945"/>
      <c r="Z20" s="945"/>
    </row>
    <row r="21" spans="1:26" s="247" customFormat="1" ht="18" customHeight="1">
      <c r="A21" s="4951" t="s">
        <v>1061</v>
      </c>
      <c r="B21" s="4952"/>
      <c r="C21" s="794" t="s">
        <v>1063</v>
      </c>
      <c r="D21" s="794"/>
      <c r="E21" s="794"/>
      <c r="F21" s="794"/>
      <c r="G21" s="794"/>
      <c r="H21" s="794"/>
      <c r="I21" s="794"/>
      <c r="J21" s="794"/>
      <c r="K21" s="794"/>
      <c r="L21" s="794"/>
      <c r="M21" s="794"/>
      <c r="N21" s="794"/>
      <c r="O21" s="794"/>
      <c r="P21" s="794"/>
      <c r="Q21" s="794"/>
      <c r="R21" s="794"/>
      <c r="S21" s="794"/>
      <c r="T21" s="794"/>
      <c r="U21" s="794"/>
      <c r="V21" s="795"/>
      <c r="W21" s="946"/>
      <c r="X21" s="945"/>
      <c r="Y21" s="946"/>
      <c r="Z21" s="945"/>
    </row>
    <row r="22" spans="1:26" s="243" customFormat="1" ht="18" customHeight="1">
      <c r="A22" s="267"/>
      <c r="B22" s="229"/>
      <c r="C22" s="4953" t="s">
        <v>548</v>
      </c>
      <c r="D22" s="4954"/>
      <c r="E22" s="4954"/>
      <c r="F22" s="4954"/>
      <c r="G22" s="4954"/>
      <c r="H22" s="4954"/>
      <c r="I22" s="4954"/>
      <c r="J22" s="4954"/>
      <c r="K22" s="4954"/>
      <c r="L22" s="4954"/>
      <c r="M22" s="4954"/>
      <c r="N22" s="4954"/>
      <c r="O22" s="4954"/>
      <c r="P22" s="4954"/>
      <c r="Q22" s="4954"/>
      <c r="R22" s="4954"/>
      <c r="S22" s="4954"/>
      <c r="T22" s="4955"/>
      <c r="U22" s="4955"/>
      <c r="V22" s="4956"/>
      <c r="W22" s="961"/>
      <c r="X22" s="956"/>
      <c r="Y22" s="956"/>
      <c r="Z22" s="956"/>
    </row>
    <row r="23" spans="1:26" s="243" customFormat="1" ht="18" customHeight="1">
      <c r="A23" s="268"/>
      <c r="B23" s="229"/>
      <c r="C23" s="4891" t="s">
        <v>806</v>
      </c>
      <c r="D23" s="4888"/>
      <c r="E23" s="4888"/>
      <c r="F23" s="4888"/>
      <c r="G23" s="4888"/>
      <c r="H23" s="4888"/>
      <c r="I23" s="4888"/>
      <c r="J23" s="4888"/>
      <c r="K23" s="4888"/>
      <c r="L23" s="4888"/>
      <c r="M23" s="4888"/>
      <c r="N23" s="4888"/>
      <c r="O23" s="4888"/>
      <c r="P23" s="4888"/>
      <c r="Q23" s="4888"/>
      <c r="R23" s="4888"/>
      <c r="S23" s="4888"/>
      <c r="T23" s="4945"/>
      <c r="U23" s="4945"/>
      <c r="V23" s="4946"/>
      <c r="W23" s="961"/>
      <c r="X23" s="956"/>
      <c r="Y23" s="956"/>
      <c r="Z23" s="956"/>
    </row>
    <row r="24" spans="1:26" s="243" customFormat="1" ht="28.5" customHeight="1">
      <c r="A24" s="4886" t="s">
        <v>1666</v>
      </c>
      <c r="B24" s="4952"/>
      <c r="C24" s="4888" t="s">
        <v>1487</v>
      </c>
      <c r="D24" s="4944"/>
      <c r="E24" s="4944"/>
      <c r="F24" s="4944"/>
      <c r="G24" s="4944"/>
      <c r="H24" s="4944"/>
      <c r="I24" s="4944"/>
      <c r="J24" s="4944"/>
      <c r="K24" s="4944"/>
      <c r="L24" s="4944"/>
      <c r="M24" s="4944"/>
      <c r="N24" s="4944"/>
      <c r="O24" s="4944"/>
      <c r="P24" s="4944"/>
      <c r="Q24" s="4944"/>
      <c r="R24" s="4944"/>
      <c r="S24" s="4944"/>
      <c r="T24" s="4944"/>
      <c r="U24" s="4944"/>
      <c r="V24" s="4948"/>
      <c r="W24" s="956"/>
      <c r="X24" s="956"/>
      <c r="Y24" s="956"/>
      <c r="Z24" s="956"/>
    </row>
    <row r="25" spans="1:26" s="243" customFormat="1" ht="28.5" customHeight="1">
      <c r="A25" s="475"/>
      <c r="B25" s="562"/>
      <c r="C25" s="4891" t="s">
        <v>1480</v>
      </c>
      <c r="D25" s="4888"/>
      <c r="E25" s="4888"/>
      <c r="F25" s="4888"/>
      <c r="G25" s="4888"/>
      <c r="H25" s="4888"/>
      <c r="I25" s="4888"/>
      <c r="J25" s="4888"/>
      <c r="K25" s="4888"/>
      <c r="L25" s="4888"/>
      <c r="M25" s="4888"/>
      <c r="N25" s="4888"/>
      <c r="O25" s="4888"/>
      <c r="P25" s="4888"/>
      <c r="Q25" s="4888"/>
      <c r="R25" s="4888"/>
      <c r="S25" s="4944"/>
      <c r="T25" s="4945"/>
      <c r="U25" s="4945"/>
      <c r="V25" s="4946"/>
      <c r="W25" s="956"/>
      <c r="X25" s="956"/>
      <c r="Y25" s="956"/>
      <c r="Z25" s="956"/>
    </row>
    <row r="26" spans="1:26" s="243" customFormat="1" ht="28.5" customHeight="1">
      <c r="A26" s="4886" t="s">
        <v>1059</v>
      </c>
      <c r="B26" s="4947"/>
      <c r="C26" s="4888" t="s">
        <v>1083</v>
      </c>
      <c r="D26" s="4944"/>
      <c r="E26" s="4944"/>
      <c r="F26" s="4944"/>
      <c r="G26" s="4944"/>
      <c r="H26" s="4944"/>
      <c r="I26" s="4944"/>
      <c r="J26" s="4944"/>
      <c r="K26" s="4944"/>
      <c r="L26" s="4944"/>
      <c r="M26" s="4944"/>
      <c r="N26" s="4944"/>
      <c r="O26" s="4944"/>
      <c r="P26" s="4944"/>
      <c r="Q26" s="4944"/>
      <c r="R26" s="4944"/>
      <c r="S26" s="4944"/>
      <c r="T26" s="4945"/>
      <c r="U26" s="4945"/>
      <c r="V26" s="4946"/>
      <c r="W26" s="956"/>
      <c r="X26" s="956"/>
      <c r="Y26" s="956"/>
      <c r="Z26" s="956"/>
    </row>
    <row r="27" spans="1:26" s="243" customFormat="1" ht="28.5" customHeight="1">
      <c r="A27" s="301"/>
      <c r="B27" s="308"/>
      <c r="C27" s="4891" t="s">
        <v>2369</v>
      </c>
      <c r="D27" s="4888"/>
      <c r="E27" s="4888"/>
      <c r="F27" s="4888"/>
      <c r="G27" s="4888"/>
      <c r="H27" s="4888"/>
      <c r="I27" s="4888"/>
      <c r="J27" s="4888"/>
      <c r="K27" s="4888"/>
      <c r="L27" s="4888"/>
      <c r="M27" s="4888"/>
      <c r="N27" s="4888"/>
      <c r="O27" s="4888"/>
      <c r="P27" s="4888"/>
      <c r="Q27" s="4888"/>
      <c r="R27" s="4888"/>
      <c r="S27" s="4944"/>
      <c r="T27" s="4944"/>
      <c r="U27" s="4944"/>
      <c r="V27" s="4948"/>
      <c r="W27" s="956"/>
      <c r="X27" s="956"/>
      <c r="Y27" s="956"/>
      <c r="Z27" s="956"/>
    </row>
    <row r="28" spans="1:26" s="270" customFormat="1" ht="12.95" customHeight="1">
      <c r="A28" s="304" t="s">
        <v>811</v>
      </c>
      <c r="B28" s="302"/>
      <c r="C28" s="476"/>
      <c r="D28" s="665"/>
      <c r="E28" s="665"/>
      <c r="F28" s="665"/>
      <c r="G28" s="665"/>
      <c r="H28" s="665"/>
      <c r="I28" s="665"/>
      <c r="J28" s="665"/>
      <c r="K28" s="665"/>
      <c r="L28" s="665"/>
      <c r="M28" s="665"/>
      <c r="N28" s="665"/>
      <c r="O28" s="665"/>
      <c r="P28" s="665"/>
      <c r="Q28" s="665"/>
      <c r="R28" s="665"/>
      <c r="S28" s="665"/>
      <c r="T28" s="665"/>
      <c r="U28" s="665"/>
      <c r="V28" s="665"/>
      <c r="W28" s="962"/>
      <c r="X28" s="957"/>
      <c r="Y28" s="957"/>
      <c r="Z28" s="957"/>
    </row>
    <row r="29" spans="1:26" ht="4.5" customHeight="1">
      <c r="B29" s="271"/>
      <c r="C29" s="271"/>
      <c r="D29" s="271"/>
      <c r="E29" s="271"/>
      <c r="F29" s="271"/>
      <c r="G29" s="271"/>
      <c r="H29" s="271"/>
      <c r="I29" s="271"/>
      <c r="J29" s="272"/>
      <c r="K29" s="273"/>
      <c r="L29" s="271"/>
      <c r="M29" s="271"/>
      <c r="N29" s="271"/>
      <c r="O29" s="271"/>
      <c r="P29" s="271"/>
      <c r="Q29" s="271"/>
      <c r="R29" s="271"/>
      <c r="S29" s="271"/>
      <c r="T29" s="271"/>
      <c r="U29" s="271"/>
      <c r="V29" s="271"/>
      <c r="W29" s="963"/>
      <c r="X29" s="942"/>
      <c r="Y29" s="942"/>
      <c r="Z29" s="942"/>
    </row>
    <row r="30" spans="1:26" s="274" customFormat="1" ht="15.75" customHeight="1">
      <c r="A30" s="358" t="s">
        <v>383</v>
      </c>
      <c r="C30" s="275"/>
      <c r="D30" s="275"/>
      <c r="E30" s="275"/>
      <c r="F30" s="275"/>
      <c r="G30" s="275"/>
      <c r="H30" s="275"/>
      <c r="I30" s="275"/>
      <c r="J30" s="276"/>
      <c r="K30" s="245"/>
      <c r="L30" s="275"/>
      <c r="M30" s="275"/>
      <c r="N30" s="275"/>
      <c r="O30" s="275"/>
      <c r="P30" s="275"/>
      <c r="Q30" s="275"/>
      <c r="R30" s="275"/>
      <c r="S30" s="275"/>
      <c r="T30" s="275"/>
      <c r="U30" s="275"/>
      <c r="V30" s="275"/>
      <c r="W30" s="964"/>
      <c r="X30" s="958"/>
      <c r="Y30" s="958"/>
      <c r="Z30" s="958"/>
    </row>
    <row r="31" spans="1:26" s="247" customFormat="1" ht="12" customHeight="1">
      <c r="A31" s="792" t="s">
        <v>1053</v>
      </c>
      <c r="B31" s="4949" t="s">
        <v>1676</v>
      </c>
      <c r="C31" s="4949"/>
      <c r="D31" s="4949"/>
      <c r="E31" s="4949"/>
      <c r="F31" s="4949"/>
      <c r="G31" s="4949"/>
      <c r="H31" s="4949"/>
      <c r="I31" s="4949"/>
      <c r="J31" s="4949"/>
      <c r="K31" s="4949"/>
      <c r="L31" s="4949"/>
      <c r="M31" s="4949"/>
      <c r="N31" s="4949"/>
      <c r="O31" s="4949"/>
      <c r="P31" s="4949"/>
      <c r="Q31" s="4949"/>
      <c r="R31" s="4949"/>
      <c r="S31" s="4949"/>
      <c r="T31" s="4949"/>
      <c r="U31" s="1266"/>
      <c r="V31" s="1266"/>
      <c r="W31" s="946"/>
      <c r="X31" s="945"/>
      <c r="Y31" s="945"/>
      <c r="Z31" s="945"/>
    </row>
    <row r="32" spans="1:26" s="247" customFormat="1" ht="12" customHeight="1">
      <c r="A32" s="793"/>
      <c r="B32" s="4950"/>
      <c r="C32" s="4950"/>
      <c r="D32" s="4950"/>
      <c r="E32" s="4950"/>
      <c r="F32" s="4950"/>
      <c r="G32" s="4950"/>
      <c r="H32" s="4950"/>
      <c r="I32" s="4950"/>
      <c r="J32" s="4950"/>
      <c r="K32" s="4950"/>
      <c r="L32" s="4950"/>
      <c r="M32" s="4950"/>
      <c r="N32" s="4950"/>
      <c r="O32" s="4950"/>
      <c r="P32" s="4950"/>
      <c r="Q32" s="4950"/>
      <c r="R32" s="4950"/>
      <c r="S32" s="4950"/>
      <c r="T32" s="4950"/>
      <c r="U32" s="1267"/>
      <c r="V32" s="1267"/>
      <c r="W32" s="946"/>
      <c r="X32" s="945"/>
      <c r="Y32" s="945"/>
      <c r="Z32" s="945"/>
    </row>
    <row r="33" spans="1:26" s="278" customFormat="1" ht="16.7" customHeight="1">
      <c r="A33" s="277"/>
      <c r="B33" s="4940" t="s">
        <v>384</v>
      </c>
      <c r="C33" s="4940"/>
      <c r="D33" s="4940"/>
      <c r="E33" s="4927" t="s">
        <v>189</v>
      </c>
      <c r="F33" s="4928"/>
      <c r="G33" s="4928"/>
      <c r="H33" s="4928"/>
      <c r="I33" s="4928"/>
      <c r="J33" s="4928"/>
      <c r="K33" s="4928"/>
      <c r="L33" s="4928"/>
      <c r="M33" s="4928"/>
      <c r="N33" s="4941"/>
      <c r="O33" s="4927" t="s">
        <v>385</v>
      </c>
      <c r="P33" s="4942"/>
      <c r="Q33" s="4942"/>
      <c r="R33" s="4943"/>
      <c r="S33" s="4927" t="s">
        <v>386</v>
      </c>
      <c r="T33" s="4942"/>
      <c r="U33" s="4942"/>
      <c r="V33" s="4943"/>
      <c r="W33" s="965"/>
      <c r="X33" s="959"/>
      <c r="Y33" s="965"/>
      <c r="Z33" s="959"/>
    </row>
    <row r="34" spans="1:26" s="243" customFormat="1" ht="15.95" customHeight="1">
      <c r="A34" s="1259" t="s">
        <v>387</v>
      </c>
      <c r="B34" s="4929"/>
      <c r="C34" s="4929"/>
      <c r="D34" s="4929"/>
      <c r="E34" s="4930"/>
      <c r="F34" s="4931"/>
      <c r="G34" s="4931"/>
      <c r="H34" s="4931"/>
      <c r="I34" s="1211" t="s">
        <v>55</v>
      </c>
      <c r="J34" s="4932"/>
      <c r="K34" s="4932"/>
      <c r="L34" s="4932"/>
      <c r="M34" s="4932"/>
      <c r="N34" s="4933"/>
      <c r="O34" s="4934"/>
      <c r="P34" s="4331"/>
      <c r="Q34" s="4331"/>
      <c r="R34" s="4332"/>
      <c r="S34" s="4930"/>
      <c r="T34" s="4331"/>
      <c r="U34" s="4331"/>
      <c r="V34" s="4332"/>
      <c r="W34" s="961"/>
      <c r="X34" s="961"/>
      <c r="Y34" s="956"/>
      <c r="Z34" s="956"/>
    </row>
    <row r="35" spans="1:26" s="243" customFormat="1" ht="15.95" customHeight="1">
      <c r="A35" s="1259" t="s">
        <v>388</v>
      </c>
      <c r="B35" s="4929"/>
      <c r="C35" s="4929"/>
      <c r="D35" s="4929"/>
      <c r="E35" s="4930"/>
      <c r="F35" s="4931"/>
      <c r="G35" s="4931"/>
      <c r="H35" s="4931"/>
      <c r="I35" s="1211" t="s">
        <v>55</v>
      </c>
      <c r="J35" s="4932"/>
      <c r="K35" s="4932"/>
      <c r="L35" s="4932"/>
      <c r="M35" s="4932"/>
      <c r="N35" s="4933"/>
      <c r="O35" s="4934"/>
      <c r="P35" s="4331"/>
      <c r="Q35" s="4331"/>
      <c r="R35" s="4332"/>
      <c r="S35" s="4930"/>
      <c r="T35" s="4331"/>
      <c r="U35" s="4331"/>
      <c r="V35" s="4332"/>
      <c r="W35" s="961"/>
      <c r="X35" s="956"/>
      <c r="Y35" s="956"/>
      <c r="Z35" s="956"/>
    </row>
    <row r="36" spans="1:26" s="243" customFormat="1" ht="15.95" customHeight="1" thickBot="1">
      <c r="A36" s="1259" t="s">
        <v>389</v>
      </c>
      <c r="B36" s="4929"/>
      <c r="C36" s="4929"/>
      <c r="D36" s="4929"/>
      <c r="E36" s="4930"/>
      <c r="F36" s="4931"/>
      <c r="G36" s="4931"/>
      <c r="H36" s="4931"/>
      <c r="I36" s="1211" t="s">
        <v>55</v>
      </c>
      <c r="J36" s="4932"/>
      <c r="K36" s="4932"/>
      <c r="L36" s="4932"/>
      <c r="M36" s="4932"/>
      <c r="N36" s="4933"/>
      <c r="O36" s="4934"/>
      <c r="P36" s="4331"/>
      <c r="Q36" s="4331"/>
      <c r="R36" s="4332"/>
      <c r="S36" s="4930"/>
      <c r="T36" s="4331"/>
      <c r="U36" s="4331"/>
      <c r="V36" s="4332"/>
      <c r="W36" s="961"/>
      <c r="X36" s="1358" t="s">
        <v>1272</v>
      </c>
      <c r="Y36" s="956"/>
      <c r="Z36" s="956"/>
    </row>
    <row r="37" spans="1:26" s="243" customFormat="1" ht="15.95" customHeight="1" thickTop="1">
      <c r="A37" s="1259" t="s">
        <v>390</v>
      </c>
      <c r="B37" s="4929"/>
      <c r="C37" s="4929"/>
      <c r="D37" s="4929"/>
      <c r="E37" s="4930"/>
      <c r="F37" s="4931"/>
      <c r="G37" s="4931"/>
      <c r="H37" s="4931"/>
      <c r="I37" s="1211" t="s">
        <v>55</v>
      </c>
      <c r="J37" s="4932"/>
      <c r="K37" s="4932"/>
      <c r="L37" s="4932"/>
      <c r="M37" s="4932"/>
      <c r="N37" s="4933"/>
      <c r="O37" s="4934"/>
      <c r="P37" s="4331"/>
      <c r="Q37" s="4331"/>
      <c r="R37" s="4332"/>
      <c r="S37" s="4930"/>
      <c r="T37" s="4331"/>
      <c r="U37" s="4331"/>
      <c r="V37" s="4332"/>
      <c r="W37" s="961"/>
      <c r="X37" s="925"/>
      <c r="Y37" s="956"/>
      <c r="Z37" s="956"/>
    </row>
    <row r="38" spans="1:26" s="243" customFormat="1" ht="15.95" customHeight="1" thickBot="1">
      <c r="A38" s="1259" t="s">
        <v>391</v>
      </c>
      <c r="B38" s="4929"/>
      <c r="C38" s="4929"/>
      <c r="D38" s="4929"/>
      <c r="E38" s="4930"/>
      <c r="F38" s="4931"/>
      <c r="G38" s="4931"/>
      <c r="H38" s="4931"/>
      <c r="I38" s="1211" t="s">
        <v>55</v>
      </c>
      <c r="J38" s="4932"/>
      <c r="K38" s="4932"/>
      <c r="L38" s="4932"/>
      <c r="M38" s="4932"/>
      <c r="N38" s="4933"/>
      <c r="O38" s="4934"/>
      <c r="P38" s="4331"/>
      <c r="Q38" s="4331"/>
      <c r="R38" s="4332"/>
      <c r="S38" s="4930"/>
      <c r="T38" s="4331"/>
      <c r="U38" s="4331"/>
      <c r="V38" s="4332"/>
      <c r="W38" s="961"/>
      <c r="X38" s="1358" t="s">
        <v>1264</v>
      </c>
      <c r="Y38" s="956"/>
      <c r="Z38" s="956"/>
    </row>
    <row r="39" spans="1:26" s="243" customFormat="1" ht="17.100000000000001" hidden="1" customHeight="1">
      <c r="A39" s="1259" t="s">
        <v>487</v>
      </c>
      <c r="B39" s="4922"/>
      <c r="C39" s="4922"/>
      <c r="D39" s="4922"/>
      <c r="E39" s="4923"/>
      <c r="F39" s="4924"/>
      <c r="G39" s="4924"/>
      <c r="H39" s="4924"/>
      <c r="I39" s="1211" t="s">
        <v>55</v>
      </c>
      <c r="J39" s="4925"/>
      <c r="K39" s="4925"/>
      <c r="L39" s="4925"/>
      <c r="M39" s="4925"/>
      <c r="N39" s="4926"/>
      <c r="O39" s="4935"/>
      <c r="P39" s="4936"/>
      <c r="Q39" s="4937"/>
      <c r="R39" s="4938"/>
      <c r="S39" s="4939"/>
      <c r="T39" s="1216"/>
      <c r="U39" s="1216"/>
      <c r="V39" s="1216"/>
      <c r="W39" s="961"/>
      <c r="Y39" s="956"/>
      <c r="Z39" s="956"/>
    </row>
    <row r="40" spans="1:26" s="243" customFormat="1" ht="17.100000000000001" hidden="1" customHeight="1">
      <c r="A40" s="1259" t="s">
        <v>488</v>
      </c>
      <c r="B40" s="4922"/>
      <c r="C40" s="4922"/>
      <c r="D40" s="4922"/>
      <c r="E40" s="4923"/>
      <c r="F40" s="4924"/>
      <c r="G40" s="4924"/>
      <c r="H40" s="4924"/>
      <c r="I40" s="1211" t="s">
        <v>55</v>
      </c>
      <c r="J40" s="4925"/>
      <c r="K40" s="4925"/>
      <c r="L40" s="4925"/>
      <c r="M40" s="4925"/>
      <c r="N40" s="4926"/>
      <c r="O40" s="4927"/>
      <c r="P40" s="4928"/>
      <c r="Q40" s="4923"/>
      <c r="R40" s="4925"/>
      <c r="S40" s="4926"/>
      <c r="T40" s="1216"/>
      <c r="U40" s="1216"/>
      <c r="V40" s="1216"/>
      <c r="W40" s="961"/>
      <c r="Y40" s="956"/>
      <c r="Z40" s="956"/>
    </row>
    <row r="41" spans="1:26" s="243" customFormat="1" ht="17.100000000000001" hidden="1" customHeight="1">
      <c r="A41" s="1259" t="s">
        <v>350</v>
      </c>
      <c r="B41" s="4922"/>
      <c r="C41" s="4922"/>
      <c r="D41" s="4922"/>
      <c r="E41" s="4923"/>
      <c r="F41" s="4924"/>
      <c r="G41" s="4924"/>
      <c r="H41" s="4924"/>
      <c r="I41" s="1211" t="s">
        <v>55</v>
      </c>
      <c r="J41" s="4925"/>
      <c r="K41" s="4925"/>
      <c r="L41" s="4925"/>
      <c r="M41" s="4925"/>
      <c r="N41" s="4926"/>
      <c r="O41" s="4927"/>
      <c r="P41" s="4928"/>
      <c r="Q41" s="4923"/>
      <c r="R41" s="4925"/>
      <c r="S41" s="4926"/>
      <c r="T41" s="1216"/>
      <c r="U41" s="1216"/>
      <c r="V41" s="1216"/>
      <c r="W41" s="961"/>
      <c r="Y41" s="956"/>
      <c r="Z41" s="956"/>
    </row>
    <row r="42" spans="1:26" ht="12.95" customHeight="1" thickTop="1">
      <c r="A42" s="4921" t="s">
        <v>539</v>
      </c>
      <c r="B42" s="4921"/>
      <c r="C42" s="4921"/>
      <c r="D42" s="4921"/>
      <c r="E42" s="4921"/>
      <c r="F42" s="4921"/>
      <c r="G42" s="4921"/>
      <c r="H42" s="4921"/>
      <c r="I42" s="4921"/>
      <c r="J42" s="4921"/>
      <c r="K42" s="4921"/>
      <c r="L42" s="4921"/>
      <c r="M42" s="4921"/>
      <c r="N42" s="4921"/>
      <c r="O42" s="4921"/>
      <c r="P42" s="4921"/>
      <c r="Q42" s="4921"/>
      <c r="R42" s="4921"/>
      <c r="S42" s="4921"/>
      <c r="T42" s="1217"/>
      <c r="U42" s="1217"/>
      <c r="V42" s="1217"/>
      <c r="W42" s="942"/>
      <c r="X42" s="942"/>
      <c r="Y42" s="942"/>
      <c r="Z42" s="942"/>
    </row>
    <row r="43" spans="1:26" s="270" customFormat="1" ht="10.5" customHeight="1">
      <c r="A43" s="279" t="s">
        <v>392</v>
      </c>
      <c r="C43" s="269"/>
      <c r="D43" s="269"/>
      <c r="E43" s="269"/>
      <c r="F43" s="269"/>
      <c r="G43" s="269"/>
      <c r="H43" s="269"/>
      <c r="I43" s="269"/>
      <c r="J43" s="269"/>
      <c r="K43" s="269"/>
      <c r="L43" s="269"/>
      <c r="M43" s="269"/>
      <c r="N43" s="269"/>
      <c r="O43" s="269"/>
      <c r="P43" s="269"/>
      <c r="Q43" s="269"/>
      <c r="R43" s="269"/>
      <c r="S43" s="269"/>
      <c r="T43" s="269"/>
      <c r="U43" s="269"/>
      <c r="V43" s="269"/>
      <c r="W43" s="957"/>
      <c r="X43" s="957"/>
      <c r="Y43" s="957"/>
      <c r="Z43" s="957"/>
    </row>
    <row r="44" spans="1:26" s="270" customFormat="1" ht="10.5" customHeight="1">
      <c r="A44" s="279" t="s">
        <v>393</v>
      </c>
      <c r="C44" s="269"/>
      <c r="D44" s="269"/>
      <c r="E44" s="269"/>
      <c r="F44" s="269"/>
      <c r="G44" s="269"/>
      <c r="H44" s="269"/>
      <c r="I44" s="269"/>
      <c r="J44" s="269"/>
      <c r="K44" s="269"/>
      <c r="L44" s="269"/>
      <c r="M44" s="269"/>
      <c r="N44" s="269"/>
      <c r="O44" s="269"/>
      <c r="P44" s="269"/>
      <c r="Q44" s="269"/>
      <c r="R44" s="269"/>
      <c r="S44" s="269"/>
      <c r="T44" s="269"/>
      <c r="U44" s="269"/>
      <c r="V44" s="269"/>
      <c r="W44" s="957"/>
      <c r="X44" s="957"/>
      <c r="Y44" s="957"/>
      <c r="Z44" s="957"/>
    </row>
    <row r="45" spans="1:26" ht="17.25" customHeight="1" thickBot="1">
      <c r="A45" s="942"/>
      <c r="B45" s="942"/>
      <c r="C45" s="942"/>
      <c r="D45" s="942"/>
      <c r="E45" s="942"/>
      <c r="F45" s="942"/>
      <c r="G45" s="942"/>
      <c r="H45" s="942"/>
      <c r="I45" s="942"/>
      <c r="J45" s="942"/>
      <c r="K45" s="942"/>
      <c r="L45" s="942"/>
      <c r="M45" s="942"/>
      <c r="N45" s="942"/>
      <c r="O45" s="942"/>
      <c r="P45" s="942"/>
      <c r="Q45" s="942"/>
      <c r="R45" s="942"/>
      <c r="S45" s="942"/>
      <c r="T45" s="942"/>
      <c r="U45" s="942"/>
      <c r="V45" s="942"/>
      <c r="W45" s="942"/>
      <c r="X45" s="1358" t="s">
        <v>1273</v>
      </c>
      <c r="Y45" s="942"/>
      <c r="Z45" s="942"/>
    </row>
    <row r="46" spans="1:26" ht="12.95" customHeight="1" thickTop="1">
      <c r="A46" s="942"/>
      <c r="B46" s="942"/>
      <c r="C46" s="942"/>
      <c r="D46" s="942"/>
      <c r="E46" s="942"/>
      <c r="F46" s="942"/>
      <c r="G46" s="942"/>
      <c r="H46" s="942"/>
      <c r="I46" s="942"/>
      <c r="J46" s="942"/>
      <c r="K46" s="942"/>
      <c r="L46" s="942"/>
      <c r="M46" s="942"/>
      <c r="N46" s="942"/>
      <c r="O46" s="942"/>
      <c r="P46" s="942"/>
      <c r="Q46" s="942"/>
      <c r="R46" s="942"/>
      <c r="S46" s="942"/>
      <c r="T46" s="942"/>
      <c r="U46" s="942"/>
      <c r="V46" s="942"/>
      <c r="W46" s="942"/>
      <c r="X46" s="942"/>
      <c r="Y46" s="942"/>
      <c r="Z46" s="942"/>
    </row>
    <row r="47" spans="1:26">
      <c r="E47" s="280"/>
      <c r="F47" s="280"/>
      <c r="G47" s="280"/>
    </row>
    <row r="51" spans="3:3">
      <c r="C51" s="280"/>
    </row>
    <row r="54" spans="3:3">
      <c r="C54" s="281"/>
    </row>
    <row r="55" spans="3:3">
      <c r="C55" s="281"/>
    </row>
    <row r="56" spans="3:3">
      <c r="C56" s="281"/>
    </row>
    <row r="57" spans="3:3">
      <c r="C57" s="281"/>
    </row>
    <row r="58" spans="3:3">
      <c r="C58" s="281"/>
    </row>
    <row r="59" spans="3:3">
      <c r="C59" s="281"/>
    </row>
    <row r="60" spans="3:3">
      <c r="C60" s="281"/>
    </row>
    <row r="61" spans="3:3">
      <c r="C61" s="281"/>
    </row>
    <row r="62" spans="3:3">
      <c r="C62" s="281"/>
    </row>
    <row r="63" spans="3:3">
      <c r="C63" s="281"/>
    </row>
    <row r="64" spans="3:3">
      <c r="C64" s="281"/>
    </row>
    <row r="65" spans="3:3">
      <c r="C65" s="281"/>
    </row>
    <row r="66" spans="3:3">
      <c r="C66" s="281"/>
    </row>
    <row r="67" spans="3:3">
      <c r="C67" s="281"/>
    </row>
    <row r="68" spans="3:3">
      <c r="C68" s="281"/>
    </row>
    <row r="69" spans="3:3">
      <c r="C69" s="281"/>
    </row>
    <row r="70" spans="3:3">
      <c r="C70" s="281"/>
    </row>
    <row r="71" spans="3:3">
      <c r="C71" s="281"/>
    </row>
    <row r="72" spans="3:3">
      <c r="C72" s="281"/>
    </row>
  </sheetData>
  <sheetProtection sheet="1" objects="1" scenarios="1" formatCells="0" formatRows="0" insertRows="0" deleteRows="0"/>
  <mergeCells count="78">
    <mergeCell ref="B11:V11"/>
    <mergeCell ref="A2:V2"/>
    <mergeCell ref="A3:D3"/>
    <mergeCell ref="E3:J3"/>
    <mergeCell ref="L3:M3"/>
    <mergeCell ref="N3:V3"/>
    <mergeCell ref="A6:C6"/>
    <mergeCell ref="G6:K6"/>
    <mergeCell ref="N6:P6"/>
    <mergeCell ref="R6:U6"/>
    <mergeCell ref="A7:C7"/>
    <mergeCell ref="D7:G7"/>
    <mergeCell ref="I7:M7"/>
    <mergeCell ref="N7:P7"/>
    <mergeCell ref="Q7:T7"/>
    <mergeCell ref="F18:I18"/>
    <mergeCell ref="B12:V12"/>
    <mergeCell ref="B14:V14"/>
    <mergeCell ref="J15:L15"/>
    <mergeCell ref="R15:U15"/>
    <mergeCell ref="F16:V16"/>
    <mergeCell ref="F17:K17"/>
    <mergeCell ref="M17:P17"/>
    <mergeCell ref="A21:B21"/>
    <mergeCell ref="C22:V22"/>
    <mergeCell ref="C23:V23"/>
    <mergeCell ref="A24:B24"/>
    <mergeCell ref="C24:V24"/>
    <mergeCell ref="C25:V25"/>
    <mergeCell ref="A26:B26"/>
    <mergeCell ref="C26:V26"/>
    <mergeCell ref="C27:V27"/>
    <mergeCell ref="B31:T32"/>
    <mergeCell ref="B33:D33"/>
    <mergeCell ref="E33:N33"/>
    <mergeCell ref="O33:R33"/>
    <mergeCell ref="S33:V33"/>
    <mergeCell ref="B35:D35"/>
    <mergeCell ref="E35:H35"/>
    <mergeCell ref="J35:N35"/>
    <mergeCell ref="O35:R35"/>
    <mergeCell ref="S35:V35"/>
    <mergeCell ref="B34:D34"/>
    <mergeCell ref="E34:H34"/>
    <mergeCell ref="J34:N34"/>
    <mergeCell ref="O34:R34"/>
    <mergeCell ref="S34:V34"/>
    <mergeCell ref="B37:D37"/>
    <mergeCell ref="E37:H37"/>
    <mergeCell ref="J37:N37"/>
    <mergeCell ref="O37:R37"/>
    <mergeCell ref="S37:V37"/>
    <mergeCell ref="B36:D36"/>
    <mergeCell ref="E36:H36"/>
    <mergeCell ref="J36:N36"/>
    <mergeCell ref="O36:R36"/>
    <mergeCell ref="S36:V36"/>
    <mergeCell ref="B39:D39"/>
    <mergeCell ref="E39:H39"/>
    <mergeCell ref="J39:N39"/>
    <mergeCell ref="O39:P39"/>
    <mergeCell ref="Q39:S39"/>
    <mergeCell ref="B38:D38"/>
    <mergeCell ref="E38:H38"/>
    <mergeCell ref="J38:N38"/>
    <mergeCell ref="O38:R38"/>
    <mergeCell ref="S38:V38"/>
    <mergeCell ref="A42:S42"/>
    <mergeCell ref="B40:D40"/>
    <mergeCell ref="E40:H40"/>
    <mergeCell ref="J40:N40"/>
    <mergeCell ref="O40:P40"/>
    <mergeCell ref="Q40:S40"/>
    <mergeCell ref="B41:D41"/>
    <mergeCell ref="E41:H41"/>
    <mergeCell ref="J41:N41"/>
    <mergeCell ref="O41:P41"/>
    <mergeCell ref="Q41:S41"/>
  </mergeCells>
  <phoneticPr fontId="22"/>
  <conditionalFormatting sqref="B12">
    <cfRule type="cellIs" dxfId="117" priority="16" stopIfTrue="1" operator="equal">
      <formula>""</formula>
    </cfRule>
  </conditionalFormatting>
  <conditionalFormatting sqref="N15 F15">
    <cfRule type="cellIs" dxfId="116" priority="15" stopIfTrue="1" operator="equal">
      <formula>(COUNTIF($F$15:$N$15,"○")=1)</formula>
    </cfRule>
  </conditionalFormatting>
  <conditionalFormatting sqref="J38:J41 F16:F18 M17:P17 B22:B23 O38:O41 B38:E41 Q39:Q41 S38 B34:E34 J34:O34 S34 B25">
    <cfRule type="cellIs" dxfId="115" priority="14" stopIfTrue="1" operator="equal">
      <formula>""</formula>
    </cfRule>
  </conditionalFormatting>
  <conditionalFormatting sqref="J35:J37 S35:S37 O35:O37 B35:E37">
    <cfRule type="cellIs" dxfId="114" priority="12" stopIfTrue="1" operator="equal">
      <formula>""</formula>
    </cfRule>
  </conditionalFormatting>
  <conditionalFormatting sqref="F6">
    <cfRule type="cellIs" dxfId="113" priority="11" stopIfTrue="1" operator="equal">
      <formula>(COUNTIF($D$6:$F$6,"○")=1)</formula>
    </cfRule>
  </conditionalFormatting>
  <conditionalFormatting sqref="N5:P5">
    <cfRule type="expression" dxfId="112" priority="17" stopIfTrue="1">
      <formula>($E$5="○")*(#REF!="")</formula>
    </cfRule>
  </conditionalFormatting>
  <conditionalFormatting sqref="B27">
    <cfRule type="cellIs" dxfId="111" priority="8" stopIfTrue="1" operator="equal">
      <formula>""</formula>
    </cfRule>
  </conditionalFormatting>
  <conditionalFormatting sqref="R15">
    <cfRule type="expression" dxfId="110" priority="18" stopIfTrue="1">
      <formula>($N$15&lt;&gt;"")*($R$15="")</formula>
    </cfRule>
  </conditionalFormatting>
  <conditionalFormatting sqref="J15:L15">
    <cfRule type="expression" dxfId="109" priority="7">
      <formula>($F$15&lt;&gt;"")*($J$15="")</formula>
    </cfRule>
  </conditionalFormatting>
  <dataValidations count="6">
    <dataValidation type="list" errorStyle="warning" allowBlank="1" showInputMessage="1" showErrorMessage="1" sqref="J15:L15 R15:U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O39:P41">
      <formula1>"福岡県"</formula1>
    </dataValidation>
    <dataValidation type="list" allowBlank="1" showInputMessage="1" showErrorMessage="1" sqref="B22:B23 B27 B25">
      <formula1>"✓"</formula1>
    </dataValidation>
    <dataValidation type="list" allowBlank="1" showInputMessage="1" showErrorMessage="1" sqref="N15 F15">
      <formula1>"○"</formula1>
    </dataValidation>
    <dataValidation imeMode="hiragana" allowBlank="1" showInputMessage="1" showErrorMessage="1" sqref="B12:V12 F16:V16 B34:D38 O34:R38"/>
    <dataValidation imeMode="off" allowBlank="1" showInputMessage="1" showErrorMessage="1" sqref="F17:K17 M17:P17 F18:I18 E34:H38 J34:N38 S34:V38"/>
  </dataValidations>
  <hyperlinks>
    <hyperlink ref="X45" location="様式16の２!D11" display="様式16の2作成へ"/>
    <hyperlink ref="X36" location="様式17!C11" display="様式17作成へ"/>
    <hyperlink ref="X38" location="一覧表!M63" display="一覧表へ戻る"/>
  </hyperlinks>
  <printOptions horizontalCentered="1" verticalCentered="1"/>
  <pageMargins left="0.70866141732283472" right="0" top="0.35433070866141736" bottom="0.15748031496062992" header="0.31496062992125984" footer="0.31496062992125984"/>
  <pageSetup paperSize="9" scale="90" orientation="portrait" r:id="rId1"/>
  <rowBreaks count="1" manualBreakCount="1">
    <brk id="44" max="21" man="1"/>
  </rowBreaks>
  <colBreaks count="1" manualBreakCount="1">
    <brk id="22"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5" id="{2FABFA87-AC6E-42A1-B2C9-AA7F767FE46F}">
            <xm:f>様式1!$E$20=""</xm:f>
            <x14:dxf>
              <fill>
                <patternFill>
                  <bgColor theme="0" tint="-0.499984740745262"/>
                </patternFill>
              </fill>
            </x14:dxf>
          </x14:cfRule>
          <x14:cfRule type="expression" priority="6" id="{A415A62E-83DD-43D9-AD2F-243E3856414A}">
            <xm:f>AND(様式1!$D$30="",様式1!$D$32="")</xm:f>
            <x14:dxf>
              <fill>
                <patternFill>
                  <bgColor theme="0" tint="-0.34998626667073579"/>
                </patternFill>
              </fill>
            </x14:dxf>
          </x14:cfRule>
          <xm:sqref>A1:V44</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W58"/>
  <sheetViews>
    <sheetView zoomScaleNormal="100" zoomScaleSheetLayoutView="100" zoomScalePageLayoutView="75" workbookViewId="0">
      <selection activeCell="T18" sqref="T18"/>
    </sheetView>
  </sheetViews>
  <sheetFormatPr defaultColWidth="9" defaultRowHeight="14.25"/>
  <cols>
    <col min="1" max="2" width="3.625" style="231" customWidth="1"/>
    <col min="3" max="3" width="5.625" style="231" customWidth="1"/>
    <col min="4" max="4" width="4.625" style="231" customWidth="1"/>
    <col min="5" max="5" width="10.625" style="231" customWidth="1"/>
    <col min="6" max="6" width="5.125" style="231" customWidth="1"/>
    <col min="7" max="7" width="4.625" style="231" customWidth="1"/>
    <col min="8" max="10" width="5.125" style="231" customWidth="1"/>
    <col min="11" max="11" width="4.625" style="231" customWidth="1"/>
    <col min="12" max="14" width="5.625" style="231" customWidth="1"/>
    <col min="15" max="15" width="5.75" style="231" customWidth="1"/>
    <col min="16" max="16" width="6.75" style="231" customWidth="1"/>
    <col min="17" max="18" width="5.625" style="231" customWidth="1"/>
    <col min="19" max="19" width="3.625" style="231" customWidth="1"/>
    <col min="20" max="20" width="17.625" style="231" customWidth="1"/>
    <col min="21" max="21" width="40.625" style="231" customWidth="1"/>
    <col min="22" max="49" width="3.625" style="231" customWidth="1"/>
    <col min="50" max="16384" width="9" style="231"/>
  </cols>
  <sheetData>
    <row r="1" spans="1:23" ht="25.5" customHeight="1">
      <c r="A1" s="247"/>
      <c r="D1" s="897" t="s">
        <v>1256</v>
      </c>
      <c r="R1" s="232" t="s">
        <v>359</v>
      </c>
      <c r="S1" s="942"/>
      <c r="T1" s="942"/>
      <c r="U1" s="942"/>
      <c r="V1" s="942"/>
    </row>
    <row r="2" spans="1:23" ht="24.95" customHeight="1">
      <c r="A2" s="4917" t="s">
        <v>360</v>
      </c>
      <c r="B2" s="4917"/>
      <c r="C2" s="4917"/>
      <c r="D2" s="4917"/>
      <c r="E2" s="4917"/>
      <c r="F2" s="4917"/>
      <c r="G2" s="4917"/>
      <c r="H2" s="4917"/>
      <c r="I2" s="4917"/>
      <c r="J2" s="4917"/>
      <c r="K2" s="4917"/>
      <c r="L2" s="4917"/>
      <c r="M2" s="4917"/>
      <c r="N2" s="4917"/>
      <c r="O2" s="4917"/>
      <c r="P2" s="4917"/>
      <c r="Q2" s="4917"/>
      <c r="R2" s="4917"/>
      <c r="S2" s="942"/>
      <c r="T2" s="942"/>
      <c r="U2" s="942"/>
      <c r="V2" s="942"/>
    </row>
    <row r="3" spans="1:23" s="233" customFormat="1" ht="24.95" customHeight="1">
      <c r="A3" s="4918" t="s">
        <v>361</v>
      </c>
      <c r="B3" s="4918"/>
      <c r="C3" s="4918"/>
      <c r="D3" s="4918"/>
      <c r="E3" s="4919" t="str">
        <f>実施機関名</f>
        <v/>
      </c>
      <c r="F3" s="4919"/>
      <c r="G3" s="4919"/>
      <c r="H3" s="4919"/>
      <c r="I3" s="4919"/>
      <c r="K3" s="282" t="s">
        <v>268</v>
      </c>
      <c r="L3" s="282"/>
      <c r="M3" s="4919" t="str">
        <f>訓練科名</f>
        <v/>
      </c>
      <c r="N3" s="4919"/>
      <c r="O3" s="4919"/>
      <c r="P3" s="4919"/>
      <c r="Q3" s="4919"/>
      <c r="R3" s="4919"/>
      <c r="S3" s="943"/>
      <c r="T3" s="943"/>
      <c r="U3" s="943"/>
      <c r="V3" s="943"/>
    </row>
    <row r="4" spans="1:23" ht="8.1" customHeight="1">
      <c r="B4" s="234"/>
      <c r="C4" s="234"/>
      <c r="D4" s="234"/>
      <c r="E4" s="234"/>
      <c r="F4" s="234"/>
      <c r="G4" s="234"/>
      <c r="H4" s="234"/>
      <c r="I4" s="234"/>
      <c r="J4" s="234"/>
      <c r="K4" s="234"/>
      <c r="L4" s="234"/>
      <c r="M4" s="234"/>
      <c r="N4" s="234"/>
      <c r="O4" s="234"/>
      <c r="P4" s="234"/>
      <c r="Q4" s="234"/>
      <c r="S4" s="942"/>
      <c r="T4" s="942"/>
      <c r="U4" s="942"/>
      <c r="V4" s="942"/>
    </row>
    <row r="5" spans="1:23" s="283" customFormat="1" ht="21" customHeight="1">
      <c r="A5" s="283" t="s">
        <v>146</v>
      </c>
      <c r="B5" s="284"/>
      <c r="C5" s="284"/>
      <c r="D5" s="284"/>
      <c r="E5" s="284"/>
      <c r="F5" s="284"/>
      <c r="G5" s="284"/>
      <c r="H5" s="284"/>
      <c r="I5" s="284"/>
      <c r="J5" s="284"/>
      <c r="L5" s="284"/>
      <c r="M5" s="284"/>
      <c r="N5" s="284"/>
      <c r="O5" s="284"/>
      <c r="P5" s="284"/>
      <c r="Q5" s="284"/>
      <c r="S5" s="944"/>
      <c r="T5" s="944"/>
      <c r="U5" s="944"/>
      <c r="V5" s="944"/>
    </row>
    <row r="6" spans="1:23" s="247" customFormat="1" ht="24.95" customHeight="1">
      <c r="A6" s="4909" t="s">
        <v>362</v>
      </c>
      <c r="B6" s="4909"/>
      <c r="C6" s="4909"/>
      <c r="D6" s="993"/>
      <c r="E6" s="1543" t="s">
        <v>358</v>
      </c>
      <c r="F6" s="373" t="s">
        <v>667</v>
      </c>
      <c r="G6" s="4920"/>
      <c r="H6" s="4920"/>
      <c r="I6" s="4920"/>
      <c r="J6" s="374" t="s">
        <v>668</v>
      </c>
      <c r="K6" s="992" t="str">
        <f>機構処理!$I$36</f>
        <v/>
      </c>
      <c r="L6" s="1542" t="s">
        <v>357</v>
      </c>
      <c r="M6" s="1541"/>
      <c r="N6" s="373" t="s">
        <v>667</v>
      </c>
      <c r="O6" s="4920" t="str">
        <f>IF(訓練種別コード="002",訓練分野,"")</f>
        <v/>
      </c>
      <c r="P6" s="4920"/>
      <c r="Q6" s="4920"/>
      <c r="R6" s="377" t="s">
        <v>668</v>
      </c>
      <c r="S6" s="945"/>
      <c r="T6" s="945"/>
      <c r="U6" s="945"/>
      <c r="V6" s="945"/>
    </row>
    <row r="7" spans="1:23" s="247" customFormat="1" ht="24.95" customHeight="1">
      <c r="A7" s="4909" t="s">
        <v>189</v>
      </c>
      <c r="B7" s="4909"/>
      <c r="C7" s="4909"/>
      <c r="D7" s="4910" t="str">
        <f>訓練開始日</f>
        <v/>
      </c>
      <c r="E7" s="4911"/>
      <c r="F7" s="4911"/>
      <c r="G7" s="4911"/>
      <c r="H7" s="285" t="s">
        <v>255</v>
      </c>
      <c r="I7" s="4911" t="str">
        <f>訓練終了日</f>
        <v/>
      </c>
      <c r="J7" s="4911"/>
      <c r="K7" s="4911"/>
      <c r="L7" s="4911"/>
      <c r="M7" s="4912"/>
      <c r="N7" s="4913" t="s">
        <v>363</v>
      </c>
      <c r="O7" s="4914"/>
      <c r="P7" s="4915" t="str">
        <f>訓練定員</f>
        <v/>
      </c>
      <c r="Q7" s="4916"/>
      <c r="R7" s="244" t="s">
        <v>364</v>
      </c>
      <c r="S7" s="945"/>
      <c r="T7" s="945"/>
      <c r="U7" s="945"/>
      <c r="V7" s="945"/>
    </row>
    <row r="8" spans="1:23" s="247" customFormat="1" ht="8.1" customHeight="1">
      <c r="A8" s="245"/>
      <c r="B8" s="245"/>
      <c r="C8" s="246"/>
      <c r="D8" s="246"/>
      <c r="E8" s="246"/>
      <c r="F8" s="246"/>
      <c r="G8" s="246"/>
      <c r="H8" s="246"/>
      <c r="I8" s="246"/>
      <c r="J8" s="246"/>
      <c r="K8" s="246"/>
      <c r="L8" s="246"/>
      <c r="M8" s="246"/>
      <c r="N8" s="245"/>
      <c r="O8" s="245"/>
      <c r="P8" s="246"/>
      <c r="Q8" s="246"/>
      <c r="R8" s="246"/>
      <c r="S8" s="945"/>
      <c r="T8" s="945"/>
      <c r="U8" s="945"/>
      <c r="V8" s="945"/>
    </row>
    <row r="9" spans="1:23" s="247" customFormat="1" ht="20.100000000000001" customHeight="1">
      <c r="A9" s="248" t="s">
        <v>365</v>
      </c>
      <c r="B9" s="245"/>
      <c r="C9" s="246"/>
      <c r="D9" s="246"/>
      <c r="E9" s="246"/>
      <c r="F9" s="246"/>
      <c r="G9" s="246"/>
      <c r="H9" s="246"/>
      <c r="I9" s="246"/>
      <c r="J9" s="246"/>
      <c r="K9" s="246"/>
      <c r="L9" s="246"/>
      <c r="M9" s="246"/>
      <c r="N9" s="245"/>
      <c r="O9" s="245"/>
      <c r="P9" s="246"/>
      <c r="Q9" s="246"/>
      <c r="R9" s="246"/>
      <c r="S9" s="945"/>
      <c r="T9" s="945"/>
      <c r="U9" s="945"/>
      <c r="V9" s="945"/>
    </row>
    <row r="10" spans="1:23" s="247" customFormat="1" ht="23.25" customHeight="1">
      <c r="A10" s="288" t="s">
        <v>366</v>
      </c>
      <c r="B10" s="289"/>
      <c r="C10" s="285"/>
      <c r="D10" s="285"/>
      <c r="E10" s="285"/>
      <c r="F10" s="285"/>
      <c r="G10" s="285"/>
      <c r="H10" s="285"/>
      <c r="I10" s="285"/>
      <c r="J10" s="285"/>
      <c r="K10" s="285"/>
      <c r="L10" s="285"/>
      <c r="M10" s="285"/>
      <c r="N10" s="289"/>
      <c r="O10" s="289"/>
      <c r="P10" s="285"/>
      <c r="Q10" s="285"/>
      <c r="R10" s="290"/>
      <c r="S10" s="945"/>
      <c r="T10" s="945"/>
      <c r="U10" s="945"/>
      <c r="V10" s="945"/>
    </row>
    <row r="11" spans="1:23" s="2644" customFormat="1" ht="35.1" customHeight="1">
      <c r="A11" s="4984"/>
      <c r="B11" s="4986" t="s">
        <v>367</v>
      </c>
      <c r="C11" s="4987"/>
      <c r="D11" s="4987"/>
      <c r="E11" s="4987"/>
      <c r="F11" s="4987"/>
      <c r="G11" s="4987"/>
      <c r="H11" s="4987"/>
      <c r="I11" s="4987"/>
      <c r="J11" s="4987"/>
      <c r="K11" s="4987"/>
      <c r="L11" s="4987"/>
      <c r="M11" s="4987"/>
      <c r="N11" s="4987"/>
      <c r="O11" s="4987"/>
      <c r="P11" s="4987"/>
      <c r="Q11" s="4987"/>
      <c r="R11" s="4988"/>
      <c r="S11" s="2642"/>
      <c r="T11" s="2642"/>
      <c r="U11" s="2642"/>
      <c r="V11" s="2642"/>
    </row>
    <row r="12" spans="1:23" s="2644" customFormat="1" ht="140.1" customHeight="1">
      <c r="A12" s="4984"/>
      <c r="B12" s="4903"/>
      <c r="C12" s="4904"/>
      <c r="D12" s="4904"/>
      <c r="E12" s="4904"/>
      <c r="F12" s="4904"/>
      <c r="G12" s="4904"/>
      <c r="H12" s="4904"/>
      <c r="I12" s="4904"/>
      <c r="J12" s="4904"/>
      <c r="K12" s="4904"/>
      <c r="L12" s="4904"/>
      <c r="M12" s="4904"/>
      <c r="N12" s="4904"/>
      <c r="O12" s="4904"/>
      <c r="P12" s="4904"/>
      <c r="Q12" s="4904"/>
      <c r="R12" s="4905"/>
      <c r="S12" s="2642"/>
      <c r="T12" s="2642"/>
      <c r="U12" s="2642"/>
      <c r="V12" s="2642"/>
    </row>
    <row r="13" spans="1:23" s="2644" customFormat="1" ht="140.1" customHeight="1">
      <c r="A13" s="4985"/>
      <c r="B13" s="4906"/>
      <c r="C13" s="4907"/>
      <c r="D13" s="4907"/>
      <c r="E13" s="4907"/>
      <c r="F13" s="4907"/>
      <c r="G13" s="4907"/>
      <c r="H13" s="4907"/>
      <c r="I13" s="4907"/>
      <c r="J13" s="4907"/>
      <c r="K13" s="4907"/>
      <c r="L13" s="4907"/>
      <c r="M13" s="4907"/>
      <c r="N13" s="4907"/>
      <c r="O13" s="4907"/>
      <c r="P13" s="4907"/>
      <c r="Q13" s="4907"/>
      <c r="R13" s="4908"/>
      <c r="S13" s="2642"/>
      <c r="T13" s="2642"/>
      <c r="U13" s="2642"/>
      <c r="V13" s="2642"/>
      <c r="W13" s="2643"/>
    </row>
    <row r="14" spans="1:23" s="247" customFormat="1" ht="23.25" customHeight="1">
      <c r="A14" s="288" t="s">
        <v>368</v>
      </c>
      <c r="B14" s="291"/>
      <c r="C14" s="291"/>
      <c r="D14" s="291"/>
      <c r="E14" s="291"/>
      <c r="F14" s="291"/>
      <c r="G14" s="291"/>
      <c r="H14" s="291"/>
      <c r="I14" s="291"/>
      <c r="J14" s="291"/>
      <c r="K14" s="291"/>
      <c r="L14" s="291"/>
      <c r="M14" s="291"/>
      <c r="N14" s="291"/>
      <c r="O14" s="291"/>
      <c r="P14" s="291"/>
      <c r="Q14" s="291"/>
      <c r="R14" s="292"/>
      <c r="S14" s="945"/>
      <c r="T14" s="945"/>
      <c r="U14" s="945"/>
      <c r="V14" s="945"/>
      <c r="W14" s="253"/>
    </row>
    <row r="15" spans="1:23" s="247" customFormat="1" ht="23.25" customHeight="1">
      <c r="A15" s="4894"/>
      <c r="B15" s="4953" t="s">
        <v>369</v>
      </c>
      <c r="C15" s="4954"/>
      <c r="D15" s="4954"/>
      <c r="E15" s="4954"/>
      <c r="F15" s="4989"/>
      <c r="G15" s="994" t="str">
        <f>IF(企業実習有無="","","○")</f>
        <v/>
      </c>
      <c r="H15" s="473" t="s">
        <v>370</v>
      </c>
      <c r="I15" s="473"/>
      <c r="J15" s="994" t="str">
        <f>IF(G15="○","","○")</f>
        <v>○</v>
      </c>
      <c r="K15" s="239" t="s">
        <v>371</v>
      </c>
      <c r="L15" s="240" t="s">
        <v>372</v>
      </c>
      <c r="M15" s="239"/>
      <c r="N15" s="261"/>
      <c r="O15" s="261"/>
      <c r="P15" s="239"/>
      <c r="Q15" s="239"/>
      <c r="R15" s="264"/>
      <c r="S15" s="945"/>
      <c r="T15" s="945"/>
      <c r="U15" s="945"/>
      <c r="V15" s="945"/>
    </row>
    <row r="16" spans="1:23" s="247" customFormat="1" ht="23.25" customHeight="1">
      <c r="A16" s="4894"/>
      <c r="B16" s="4953" t="s">
        <v>373</v>
      </c>
      <c r="C16" s="4954"/>
      <c r="D16" s="4954"/>
      <c r="E16" s="4954"/>
      <c r="F16" s="4989"/>
      <c r="G16" s="4990" t="str">
        <f ca="1">IF(企業実習時間="","",企業実習時間&amp;"  ")</f>
        <v/>
      </c>
      <c r="H16" s="4991"/>
      <c r="I16" s="4991"/>
      <c r="J16" s="286" t="s">
        <v>374</v>
      </c>
      <c r="K16" s="286"/>
      <c r="L16" s="286"/>
      <c r="M16" s="286"/>
      <c r="N16" s="286"/>
      <c r="O16" s="286"/>
      <c r="P16" s="286"/>
      <c r="Q16" s="286"/>
      <c r="R16" s="287"/>
      <c r="S16" s="945"/>
      <c r="T16" s="945"/>
      <c r="U16" s="945"/>
      <c r="V16" s="945"/>
    </row>
    <row r="17" spans="1:22" s="247" customFormat="1" ht="23.25" customHeight="1">
      <c r="A17" s="4894"/>
      <c r="B17" s="4953" t="s">
        <v>375</v>
      </c>
      <c r="C17" s="4954"/>
      <c r="D17" s="4954"/>
      <c r="E17" s="4954"/>
      <c r="F17" s="4989"/>
      <c r="G17" s="4990" t="str">
        <f>IF(G15="","",訓練総時間&amp;"  ")</f>
        <v/>
      </c>
      <c r="H17" s="4991"/>
      <c r="I17" s="4991"/>
      <c r="J17" s="286" t="s">
        <v>374</v>
      </c>
      <c r="K17" s="286"/>
      <c r="L17" s="286"/>
      <c r="M17" s="286"/>
      <c r="N17" s="286"/>
      <c r="O17" s="286"/>
      <c r="P17" s="286"/>
      <c r="Q17" s="286"/>
      <c r="R17" s="287"/>
      <c r="S17" s="945"/>
      <c r="T17" s="945"/>
      <c r="U17" s="945"/>
      <c r="V17" s="945"/>
    </row>
    <row r="18" spans="1:22" s="247" customFormat="1" ht="23.25" customHeight="1">
      <c r="A18" s="4895"/>
      <c r="B18" s="4953" t="s">
        <v>376</v>
      </c>
      <c r="C18" s="4954"/>
      <c r="D18" s="4954"/>
      <c r="E18" s="4954"/>
      <c r="F18" s="4989"/>
      <c r="G18" s="4992" t="str">
        <f ca="1">IF(OR(G15="",G16=0),"",ROUNDDOWN(G16/G17*100,2)&amp;"  ")</f>
        <v/>
      </c>
      <c r="H18" s="4993"/>
      <c r="I18" s="4993"/>
      <c r="J18" s="286" t="s">
        <v>377</v>
      </c>
      <c r="K18" s="286"/>
      <c r="L18" s="286"/>
      <c r="M18" s="286"/>
      <c r="N18" s="286"/>
      <c r="O18" s="286"/>
      <c r="P18" s="286"/>
      <c r="Q18" s="286"/>
      <c r="R18" s="287"/>
      <c r="S18" s="945"/>
      <c r="T18" s="946"/>
      <c r="U18" s="945"/>
      <c r="V18" s="945"/>
    </row>
    <row r="19" spans="1:22" s="247" customFormat="1" ht="8.1" customHeight="1">
      <c r="A19" s="266"/>
      <c r="B19" s="253"/>
      <c r="C19" s="248"/>
      <c r="D19" s="248"/>
      <c r="E19" s="248"/>
      <c r="F19" s="248"/>
      <c r="G19" s="246"/>
      <c r="H19" s="246"/>
      <c r="I19" s="246"/>
      <c r="J19" s="246"/>
      <c r="K19" s="246"/>
      <c r="L19" s="246"/>
      <c r="M19" s="246"/>
      <c r="N19" s="245"/>
      <c r="O19" s="245"/>
      <c r="P19" s="246"/>
      <c r="Q19" s="246"/>
      <c r="R19" s="246"/>
      <c r="S19" s="945"/>
      <c r="T19" s="945"/>
      <c r="U19" s="945"/>
      <c r="V19" s="945"/>
    </row>
    <row r="20" spans="1:22" s="295" customFormat="1" ht="20.100000000000001" customHeight="1">
      <c r="A20" s="293" t="s">
        <v>378</v>
      </c>
      <c r="B20" s="294"/>
      <c r="C20" s="294"/>
      <c r="D20" s="294"/>
      <c r="E20" s="294"/>
      <c r="F20" s="294"/>
      <c r="G20" s="294"/>
      <c r="H20" s="294"/>
      <c r="I20" s="294"/>
      <c r="J20" s="294"/>
      <c r="K20" s="294"/>
      <c r="L20" s="294"/>
      <c r="M20" s="294"/>
      <c r="N20" s="294"/>
      <c r="O20" s="294"/>
      <c r="P20" s="294"/>
      <c r="Q20" s="294"/>
      <c r="R20" s="294"/>
      <c r="S20" s="947"/>
      <c r="T20" s="947"/>
      <c r="U20" s="947"/>
      <c r="V20" s="947"/>
    </row>
    <row r="21" spans="1:22" s="295" customFormat="1" ht="23.25" customHeight="1">
      <c r="A21" s="4899" t="s">
        <v>1061</v>
      </c>
      <c r="B21" s="3143"/>
      <c r="C21" s="296" t="s">
        <v>1060</v>
      </c>
      <c r="D21" s="296"/>
      <c r="E21" s="296"/>
      <c r="F21" s="296"/>
      <c r="G21" s="296"/>
      <c r="H21" s="296"/>
      <c r="I21" s="297"/>
      <c r="J21" s="296"/>
      <c r="K21" s="296"/>
      <c r="L21" s="296"/>
      <c r="M21" s="296"/>
      <c r="N21" s="296"/>
      <c r="O21" s="296"/>
      <c r="P21" s="296"/>
      <c r="Q21" s="296"/>
      <c r="R21" s="298"/>
      <c r="S21" s="948"/>
      <c r="T21" s="947"/>
      <c r="U21" s="948"/>
      <c r="V21" s="947"/>
    </row>
    <row r="22" spans="1:22" s="295" customFormat="1" ht="23.25" customHeight="1">
      <c r="A22" s="299"/>
      <c r="B22" s="308"/>
      <c r="C22" s="4900" t="s">
        <v>548</v>
      </c>
      <c r="D22" s="4901"/>
      <c r="E22" s="4901"/>
      <c r="F22" s="4901"/>
      <c r="G22" s="4901"/>
      <c r="H22" s="4901"/>
      <c r="I22" s="4901"/>
      <c r="J22" s="4901"/>
      <c r="K22" s="4901"/>
      <c r="L22" s="4901"/>
      <c r="M22" s="4901"/>
      <c r="N22" s="4901"/>
      <c r="O22" s="4901"/>
      <c r="P22" s="4901"/>
      <c r="Q22" s="4901"/>
      <c r="R22" s="4902"/>
      <c r="S22" s="948"/>
      <c r="T22" s="947"/>
      <c r="U22" s="947"/>
      <c r="V22" s="947"/>
    </row>
    <row r="23" spans="1:22" s="295" customFormat="1" ht="23.25" customHeight="1">
      <c r="A23" s="300"/>
      <c r="B23" s="308"/>
      <c r="C23" s="4891" t="s">
        <v>805</v>
      </c>
      <c r="D23" s="4888"/>
      <c r="E23" s="4888"/>
      <c r="F23" s="4888"/>
      <c r="G23" s="4888"/>
      <c r="H23" s="4888"/>
      <c r="I23" s="4888"/>
      <c r="J23" s="4888"/>
      <c r="K23" s="4888"/>
      <c r="L23" s="4888"/>
      <c r="M23" s="4888"/>
      <c r="N23" s="4888"/>
      <c r="O23" s="4888"/>
      <c r="P23" s="4888"/>
      <c r="Q23" s="4888"/>
      <c r="R23" s="4892"/>
      <c r="S23" s="948"/>
      <c r="T23" s="947"/>
      <c r="U23" s="947"/>
      <c r="V23" s="947"/>
    </row>
    <row r="24" spans="1:22" s="295" customFormat="1" ht="35.1" customHeight="1" thickBot="1">
      <c r="A24" s="4886" t="s">
        <v>1667</v>
      </c>
      <c r="B24" s="4887"/>
      <c r="C24" s="4888" t="s">
        <v>1488</v>
      </c>
      <c r="D24" s="4889"/>
      <c r="E24" s="4889"/>
      <c r="F24" s="4889"/>
      <c r="G24" s="4889"/>
      <c r="H24" s="4889"/>
      <c r="I24" s="4889"/>
      <c r="J24" s="4889"/>
      <c r="K24" s="4889"/>
      <c r="L24" s="4889"/>
      <c r="M24" s="4889"/>
      <c r="N24" s="4889"/>
      <c r="O24" s="4889"/>
      <c r="P24" s="4889"/>
      <c r="Q24" s="4889"/>
      <c r="R24" s="4890"/>
      <c r="S24" s="947"/>
      <c r="T24" s="1358" t="s">
        <v>1272</v>
      </c>
      <c r="U24" s="947"/>
      <c r="V24" s="947"/>
    </row>
    <row r="25" spans="1:22" s="295" customFormat="1" ht="35.1" customHeight="1" thickTop="1">
      <c r="A25" s="301"/>
      <c r="B25" s="308"/>
      <c r="C25" s="4891" t="s">
        <v>1480</v>
      </c>
      <c r="D25" s="4888"/>
      <c r="E25" s="4888"/>
      <c r="F25" s="4888"/>
      <c r="G25" s="4888"/>
      <c r="H25" s="4888"/>
      <c r="I25" s="4888"/>
      <c r="J25" s="4888"/>
      <c r="K25" s="4888"/>
      <c r="L25" s="4888"/>
      <c r="M25" s="4888"/>
      <c r="N25" s="4888"/>
      <c r="O25" s="4888"/>
      <c r="P25" s="4888"/>
      <c r="Q25" s="4888"/>
      <c r="R25" s="4892"/>
      <c r="S25" s="947"/>
      <c r="T25" s="925"/>
      <c r="U25" s="947"/>
      <c r="V25" s="947"/>
    </row>
    <row r="26" spans="1:22" s="295" customFormat="1" ht="35.1" customHeight="1" thickBot="1">
      <c r="A26" s="4886" t="s">
        <v>1668</v>
      </c>
      <c r="B26" s="3105"/>
      <c r="C26" s="4893" t="s">
        <v>1082</v>
      </c>
      <c r="D26" s="4889"/>
      <c r="E26" s="4889"/>
      <c r="F26" s="4889"/>
      <c r="G26" s="4889"/>
      <c r="H26" s="4889"/>
      <c r="I26" s="4889"/>
      <c r="J26" s="4889"/>
      <c r="K26" s="4889"/>
      <c r="L26" s="4889"/>
      <c r="M26" s="4889"/>
      <c r="N26" s="4889"/>
      <c r="O26" s="4889"/>
      <c r="P26" s="4889"/>
      <c r="Q26" s="4889"/>
      <c r="R26" s="4890"/>
      <c r="S26" s="947"/>
      <c r="T26" s="1358" t="s">
        <v>1269</v>
      </c>
      <c r="U26" s="947"/>
      <c r="V26" s="947"/>
    </row>
    <row r="27" spans="1:22" s="295" customFormat="1" ht="23.25" customHeight="1" thickTop="1">
      <c r="A27" s="919"/>
      <c r="B27" s="308"/>
      <c r="C27" s="4883" t="s">
        <v>2370</v>
      </c>
      <c r="D27" s="4884"/>
      <c r="E27" s="4884"/>
      <c r="F27" s="4884"/>
      <c r="G27" s="4884"/>
      <c r="H27" s="4884"/>
      <c r="I27" s="4884"/>
      <c r="J27" s="4884"/>
      <c r="K27" s="4884"/>
      <c r="L27" s="4884"/>
      <c r="M27" s="4884"/>
      <c r="N27" s="4884"/>
      <c r="O27" s="4884"/>
      <c r="P27" s="4884"/>
      <c r="Q27" s="4884"/>
      <c r="R27" s="4885"/>
      <c r="S27" s="947"/>
      <c r="T27" s="951"/>
      <c r="U27" s="947"/>
      <c r="V27" s="947"/>
    </row>
    <row r="28" spans="1:22" s="307" customFormat="1" ht="15.75" customHeight="1">
      <c r="A28" s="474" t="s">
        <v>811</v>
      </c>
      <c r="B28" s="302"/>
      <c r="C28" s="303"/>
      <c r="D28" s="303"/>
      <c r="E28" s="303"/>
      <c r="F28" s="303"/>
      <c r="G28" s="303"/>
      <c r="H28" s="303"/>
      <c r="I28" s="303"/>
      <c r="J28" s="303"/>
      <c r="K28" s="304"/>
      <c r="L28" s="302"/>
      <c r="M28" s="303"/>
      <c r="N28" s="304"/>
      <c r="O28" s="305"/>
      <c r="P28" s="306"/>
      <c r="Q28" s="306"/>
      <c r="R28" s="306"/>
      <c r="S28" s="950"/>
      <c r="T28" s="952"/>
      <c r="U28" s="949"/>
      <c r="V28" s="949"/>
    </row>
    <row r="29" spans="1:22" ht="24.95" customHeight="1" thickBot="1">
      <c r="A29" s="942"/>
      <c r="B29" s="942"/>
      <c r="C29" s="942"/>
      <c r="D29" s="942"/>
      <c r="E29" s="942"/>
      <c r="F29" s="942"/>
      <c r="G29" s="942"/>
      <c r="H29" s="942"/>
      <c r="I29" s="942"/>
      <c r="J29" s="942"/>
      <c r="K29" s="942"/>
      <c r="L29" s="942"/>
      <c r="M29" s="942"/>
      <c r="N29" s="942"/>
      <c r="O29" s="942"/>
      <c r="P29" s="942"/>
      <c r="Q29" s="942"/>
      <c r="R29" s="942"/>
      <c r="S29" s="942"/>
      <c r="T29" s="1358" t="s">
        <v>1273</v>
      </c>
      <c r="U29" s="942"/>
      <c r="V29" s="942"/>
    </row>
    <row r="30" spans="1:22" ht="24.95" customHeight="1" thickTop="1">
      <c r="A30" s="942"/>
      <c r="B30" s="942"/>
      <c r="C30" s="942"/>
      <c r="D30" s="942"/>
      <c r="E30" s="942"/>
      <c r="F30" s="942"/>
      <c r="G30" s="942"/>
      <c r="H30" s="942"/>
      <c r="I30" s="942"/>
      <c r="J30" s="942"/>
      <c r="K30" s="942"/>
      <c r="L30" s="942"/>
      <c r="M30" s="942"/>
      <c r="N30" s="942"/>
      <c r="O30" s="942"/>
      <c r="P30" s="942"/>
      <c r="Q30" s="942"/>
      <c r="R30" s="942"/>
      <c r="S30" s="942"/>
      <c r="T30" s="942"/>
      <c r="U30" s="942"/>
      <c r="V30" s="942"/>
    </row>
    <row r="31" spans="1:22" ht="24.95" customHeight="1"/>
    <row r="32" spans="1:22" ht="24.95" customHeight="1"/>
    <row r="33" spans="3:6">
      <c r="F33" s="280"/>
    </row>
    <row r="37" spans="3:6">
      <c r="C37" s="280"/>
      <c r="D37" s="280"/>
    </row>
    <row r="40" spans="3:6">
      <c r="C40" s="281"/>
      <c r="D40" s="281"/>
    </row>
    <row r="41" spans="3:6">
      <c r="C41" s="281"/>
      <c r="D41" s="281"/>
    </row>
    <row r="42" spans="3:6">
      <c r="C42" s="281"/>
      <c r="D42" s="281"/>
    </row>
    <row r="43" spans="3:6">
      <c r="C43" s="281"/>
      <c r="D43" s="281"/>
    </row>
    <row r="44" spans="3:6">
      <c r="C44" s="281"/>
      <c r="D44" s="281"/>
    </row>
    <row r="45" spans="3:6">
      <c r="C45" s="281"/>
      <c r="D45" s="281"/>
    </row>
    <row r="46" spans="3:6">
      <c r="C46" s="281"/>
      <c r="D46" s="281"/>
    </row>
    <row r="47" spans="3:6">
      <c r="C47" s="281"/>
      <c r="D47" s="281"/>
    </row>
    <row r="48" spans="3:6">
      <c r="C48" s="281"/>
      <c r="D48" s="281"/>
    </row>
    <row r="49" spans="3:4">
      <c r="C49" s="281"/>
      <c r="D49" s="281"/>
    </row>
    <row r="50" spans="3:4">
      <c r="C50" s="281"/>
      <c r="D50" s="281"/>
    </row>
    <row r="51" spans="3:4">
      <c r="C51" s="281"/>
      <c r="D51" s="281"/>
    </row>
    <row r="52" spans="3:4">
      <c r="C52" s="281"/>
      <c r="D52" s="281"/>
    </row>
    <row r="53" spans="3:4">
      <c r="C53" s="281"/>
      <c r="D53" s="281"/>
    </row>
    <row r="54" spans="3:4">
      <c r="C54" s="281"/>
      <c r="D54" s="281"/>
    </row>
    <row r="55" spans="3:4">
      <c r="C55" s="281"/>
      <c r="D55" s="281"/>
    </row>
    <row r="56" spans="3:4">
      <c r="C56" s="281"/>
      <c r="D56" s="281"/>
    </row>
    <row r="57" spans="3:4">
      <c r="C57" s="281"/>
      <c r="D57" s="281"/>
    </row>
    <row r="58" spans="3:4">
      <c r="C58" s="281"/>
      <c r="D58" s="281"/>
    </row>
  </sheetData>
  <sheetProtection sheet="1" objects="1" scenarios="1" formatCells="0" formatRows="0" insertRows="0" deleteRows="0"/>
  <mergeCells count="32">
    <mergeCell ref="C27:R27"/>
    <mergeCell ref="C26:R26"/>
    <mergeCell ref="A26:B26"/>
    <mergeCell ref="A11:A13"/>
    <mergeCell ref="B11:R11"/>
    <mergeCell ref="A15:A18"/>
    <mergeCell ref="B15:F15"/>
    <mergeCell ref="B16:F16"/>
    <mergeCell ref="G16:I16"/>
    <mergeCell ref="B17:F17"/>
    <mergeCell ref="G17:I17"/>
    <mergeCell ref="B18:F18"/>
    <mergeCell ref="G18:I18"/>
    <mergeCell ref="A21:B21"/>
    <mergeCell ref="C25:R25"/>
    <mergeCell ref="B12:R13"/>
    <mergeCell ref="A2:R2"/>
    <mergeCell ref="A3:D3"/>
    <mergeCell ref="E3:I3"/>
    <mergeCell ref="M3:R3"/>
    <mergeCell ref="A6:C6"/>
    <mergeCell ref="G6:I6"/>
    <mergeCell ref="O6:Q6"/>
    <mergeCell ref="A24:B24"/>
    <mergeCell ref="C24:R24"/>
    <mergeCell ref="C22:R22"/>
    <mergeCell ref="C23:R23"/>
    <mergeCell ref="A7:C7"/>
    <mergeCell ref="D7:G7"/>
    <mergeCell ref="I7:M7"/>
    <mergeCell ref="N7:O7"/>
    <mergeCell ref="P7:Q7"/>
  </mergeCells>
  <phoneticPr fontId="22"/>
  <conditionalFormatting sqref="B12">
    <cfRule type="cellIs" dxfId="106" priority="16" stopIfTrue="1" operator="equal">
      <formula>""</formula>
    </cfRule>
  </conditionalFormatting>
  <conditionalFormatting sqref="B22:B23">
    <cfRule type="cellIs" dxfId="105" priority="15" stopIfTrue="1" operator="equal">
      <formula>""</formula>
    </cfRule>
  </conditionalFormatting>
  <conditionalFormatting sqref="G16:G18">
    <cfRule type="expression" dxfId="104" priority="13" stopIfTrue="1">
      <formula>($G$15&lt;&gt;"")*($G$16="")*($G$17="")*($G$18="")</formula>
    </cfRule>
  </conditionalFormatting>
  <conditionalFormatting sqref="B25">
    <cfRule type="cellIs" dxfId="103" priority="8" stopIfTrue="1" operator="equal">
      <formula>""</formula>
    </cfRule>
  </conditionalFormatting>
  <conditionalFormatting sqref="G15 J15">
    <cfRule type="cellIs" dxfId="102" priority="6" stopIfTrue="1" operator="equal">
      <formula>(COUNTIF($G$15:$J$15,"○")=1)</formula>
    </cfRule>
  </conditionalFormatting>
  <conditionalFormatting sqref="B27">
    <cfRule type="cellIs" dxfId="101" priority="4" stopIfTrue="1" operator="equal">
      <formula>""</formula>
    </cfRule>
  </conditionalFormatting>
  <dataValidations count="2">
    <dataValidation type="list" allowBlank="1" showInputMessage="1" showErrorMessage="1" sqref="B22:B23 B27 B25">
      <formula1>"✓"</formula1>
    </dataValidation>
    <dataValidation imeMode="hiragana" allowBlank="1" showInputMessage="1" showErrorMessage="1" sqref="B12"/>
  </dataValidations>
  <hyperlinks>
    <hyperlink ref="T29" location="様式16の２!D11" display="様式16の2作成へ"/>
    <hyperlink ref="T24" location="様式17!C11" display="様式17作成へ"/>
    <hyperlink ref="T26" location="一覧表!M57" display="一覧表へ戻る"/>
  </hyperlinks>
  <printOptions horizontalCentered="1" verticalCentered="1"/>
  <pageMargins left="0.70866141732283472" right="0.19685039370078741" top="0.39370078740157483" bottom="0.39370078740157483" header="0.19685039370078741" footer="0.19685039370078741"/>
  <pageSetup paperSize="9" scale="90" orientation="portrait" verticalDpi="300"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B1642AA5-D4CD-433B-BBF6-ED4FF8D5B521}">
            <xm:f>様式1!$E$21=""</xm:f>
            <x14:dxf>
              <fill>
                <patternFill>
                  <bgColor theme="0" tint="-0.499984740745262"/>
                </patternFill>
              </fill>
            </x14:dxf>
          </x14:cfRule>
          <x14:cfRule type="expression" priority="3" id="{6F9EB982-84D3-4AA6-932A-7B701ED3D655}">
            <xm:f>OR(様式1!$D$30="✔",様式1!$D$32="✔")</xm:f>
            <x14:dxf>
              <fill>
                <patternFill>
                  <bgColor theme="0" tint="-0.34998626667073579"/>
                </patternFill>
              </fill>
            </x14:dxf>
          </x14:cfRule>
          <xm:sqref>A1:R28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00B050"/>
  </sheetPr>
  <dimension ref="A1:AA77"/>
  <sheetViews>
    <sheetView zoomScaleNormal="100" zoomScaleSheetLayoutView="100" zoomScalePageLayoutView="124" workbookViewId="0">
      <selection activeCell="B12" sqref="B12:V12"/>
    </sheetView>
  </sheetViews>
  <sheetFormatPr defaultColWidth="9" defaultRowHeight="14.25"/>
  <cols>
    <col min="1" max="1" width="2.625" style="231" customWidth="1"/>
    <col min="2" max="2" width="3.125" style="231" customWidth="1"/>
    <col min="3" max="3" width="9.625" style="231" customWidth="1"/>
    <col min="4" max="4" width="3.625" style="231" customWidth="1"/>
    <col min="5" max="5" width="10.625" style="231" customWidth="1"/>
    <col min="6" max="7" width="3.625" style="231" customWidth="1"/>
    <col min="8" max="8" width="4.625" style="231" customWidth="1"/>
    <col min="9" max="9" width="4" style="231" customWidth="1"/>
    <col min="10" max="10" width="6.5" style="231" customWidth="1"/>
    <col min="11" max="11" width="3.625" style="231" customWidth="1"/>
    <col min="12" max="12" width="6.375" style="231" customWidth="1"/>
    <col min="13" max="14" width="3.625" style="231" customWidth="1"/>
    <col min="15" max="15" width="4.125" style="231" customWidth="1"/>
    <col min="16" max="16" width="4.625" style="231" customWidth="1"/>
    <col min="17" max="17" width="3.75" style="231" customWidth="1"/>
    <col min="18" max="18" width="6.375" style="231" customWidth="1"/>
    <col min="19" max="19" width="3.125" style="231" customWidth="1"/>
    <col min="20" max="20" width="4.5" style="231" customWidth="1"/>
    <col min="21" max="21" width="4.75" style="231" customWidth="1"/>
    <col min="22" max="22" width="5.25" style="231" customWidth="1"/>
    <col min="23" max="23" width="2.125" style="231" customWidth="1"/>
    <col min="24" max="24" width="17.625" style="231" customWidth="1"/>
    <col min="25" max="25" width="45.625" style="231" customWidth="1"/>
    <col min="26" max="58" width="3.625" style="231" customWidth="1"/>
    <col min="59" max="16384" width="9" style="231"/>
  </cols>
  <sheetData>
    <row r="1" spans="1:27" ht="20.100000000000001" customHeight="1">
      <c r="A1" s="247"/>
      <c r="B1" s="1007" t="s">
        <v>1300</v>
      </c>
      <c r="D1" s="896"/>
      <c r="V1" s="232" t="s">
        <v>379</v>
      </c>
      <c r="W1" s="942"/>
      <c r="X1" s="942"/>
      <c r="Y1" s="942"/>
      <c r="Z1" s="942"/>
    </row>
    <row r="2" spans="1:27" ht="21.75" customHeight="1">
      <c r="A2" s="4973" t="s">
        <v>380</v>
      </c>
      <c r="B2" s="4973"/>
      <c r="C2" s="4973"/>
      <c r="D2" s="4973"/>
      <c r="E2" s="4973"/>
      <c r="F2" s="4973"/>
      <c r="G2" s="4973"/>
      <c r="H2" s="4973"/>
      <c r="I2" s="4973"/>
      <c r="J2" s="4973"/>
      <c r="K2" s="4973"/>
      <c r="L2" s="4973"/>
      <c r="M2" s="4973"/>
      <c r="N2" s="4973"/>
      <c r="O2" s="4973"/>
      <c r="P2" s="4973"/>
      <c r="Q2" s="4973"/>
      <c r="R2" s="4973"/>
      <c r="S2" s="4973"/>
      <c r="T2" s="4998"/>
      <c r="U2" s="4998"/>
      <c r="V2" s="4998"/>
      <c r="W2" s="942"/>
      <c r="X2" s="942"/>
      <c r="Y2" s="942"/>
      <c r="Z2" s="942"/>
    </row>
    <row r="3" spans="1:27" s="233" customFormat="1" ht="24.95" customHeight="1">
      <c r="A3" s="4974" t="s">
        <v>361</v>
      </c>
      <c r="B3" s="4974"/>
      <c r="C3" s="4974"/>
      <c r="D3" s="4974"/>
      <c r="E3" s="4919" t="str">
        <f>実施機関名</f>
        <v/>
      </c>
      <c r="F3" s="4919"/>
      <c r="G3" s="4919"/>
      <c r="H3" s="4919"/>
      <c r="I3" s="4919"/>
      <c r="J3" s="4919"/>
      <c r="L3" s="4974" t="s">
        <v>268</v>
      </c>
      <c r="M3" s="4974"/>
      <c r="N3" s="4919" t="str">
        <f>訓練科名</f>
        <v/>
      </c>
      <c r="O3" s="4919"/>
      <c r="P3" s="4919"/>
      <c r="Q3" s="4919"/>
      <c r="R3" s="4919"/>
      <c r="S3" s="4919"/>
      <c r="T3" s="5004"/>
      <c r="U3" s="5004"/>
      <c r="V3" s="5004"/>
      <c r="W3" s="943"/>
      <c r="X3" s="943"/>
      <c r="Y3" s="943"/>
      <c r="Z3" s="943"/>
    </row>
    <row r="4" spans="1:27" ht="8.1" customHeight="1">
      <c r="B4" s="606"/>
      <c r="C4" s="606"/>
      <c r="D4" s="606"/>
      <c r="E4" s="606"/>
      <c r="F4" s="606"/>
      <c r="G4" s="606"/>
      <c r="H4" s="606"/>
      <c r="I4" s="606"/>
      <c r="J4" s="606"/>
      <c r="K4" s="606"/>
      <c r="L4" s="606"/>
      <c r="M4" s="606"/>
      <c r="N4" s="606"/>
      <c r="O4" s="606"/>
      <c r="P4" s="606"/>
      <c r="Q4" s="606"/>
      <c r="R4" s="606"/>
      <c r="W4" s="942"/>
      <c r="X4" s="942"/>
      <c r="Y4" s="942"/>
      <c r="Z4" s="942"/>
    </row>
    <row r="5" spans="1:27" s="238" customFormat="1" ht="15" customHeight="1">
      <c r="A5" s="235" t="s">
        <v>146</v>
      </c>
      <c r="B5" s="236"/>
      <c r="C5" s="236"/>
      <c r="D5" s="236"/>
      <c r="E5" s="237"/>
      <c r="F5" s="237"/>
      <c r="H5" s="237"/>
      <c r="I5" s="237"/>
      <c r="J5" s="237"/>
      <c r="L5" s="237"/>
      <c r="M5" s="237"/>
      <c r="N5" s="237"/>
      <c r="O5" s="237"/>
      <c r="P5" s="237"/>
      <c r="Q5" s="237"/>
      <c r="R5" s="237"/>
      <c r="S5" s="237"/>
      <c r="T5" s="237"/>
      <c r="U5" s="237"/>
      <c r="V5" s="237"/>
      <c r="W5" s="942"/>
      <c r="X5" s="955"/>
      <c r="Y5" s="955"/>
      <c r="Z5" s="955"/>
    </row>
    <row r="6" spans="1:27" s="243" customFormat="1" ht="24.95" customHeight="1">
      <c r="A6" s="4940" t="s">
        <v>362</v>
      </c>
      <c r="B6" s="4940"/>
      <c r="C6" s="4940"/>
      <c r="D6" s="991"/>
      <c r="E6" s="1544" t="s">
        <v>358</v>
      </c>
      <c r="F6" s="1211" t="s">
        <v>667</v>
      </c>
      <c r="G6" s="4976"/>
      <c r="H6" s="4976"/>
      <c r="I6" s="4976"/>
      <c r="J6" s="4999"/>
      <c r="K6" s="4999"/>
      <c r="L6" s="664" t="s">
        <v>668</v>
      </c>
      <c r="M6" s="991" t="str">
        <f>機構処理!$I$36</f>
        <v/>
      </c>
      <c r="N6" s="5005" t="s">
        <v>357</v>
      </c>
      <c r="O6" s="5006"/>
      <c r="P6" s="5006"/>
      <c r="Q6" s="1211" t="s">
        <v>667</v>
      </c>
      <c r="R6" s="4976" t="str">
        <f>IF(訓練種別コード="002",訓練分野,"")</f>
        <v/>
      </c>
      <c r="S6" s="4999"/>
      <c r="T6" s="4999"/>
      <c r="U6" s="4999"/>
      <c r="V6" s="1228" t="s">
        <v>668</v>
      </c>
      <c r="W6" s="942"/>
      <c r="X6" s="955"/>
      <c r="Y6" s="956"/>
      <c r="Z6" s="956"/>
    </row>
    <row r="7" spans="1:27" s="243" customFormat="1" ht="24.95" customHeight="1">
      <c r="A7" s="4940" t="s">
        <v>189</v>
      </c>
      <c r="B7" s="4940"/>
      <c r="C7" s="4940"/>
      <c r="D7" s="4979" t="str">
        <f>訓練開始日</f>
        <v/>
      </c>
      <c r="E7" s="4980"/>
      <c r="F7" s="4980"/>
      <c r="G7" s="4980"/>
      <c r="H7" s="603" t="s">
        <v>255</v>
      </c>
      <c r="I7" s="4980" t="str">
        <f>訓練終了日</f>
        <v/>
      </c>
      <c r="J7" s="4980"/>
      <c r="K7" s="4980"/>
      <c r="L7" s="4980"/>
      <c r="M7" s="4980"/>
      <c r="N7" s="4927" t="s">
        <v>363</v>
      </c>
      <c r="O7" s="4928"/>
      <c r="P7" s="4941"/>
      <c r="Q7" s="4981" t="str">
        <f>訓練定員</f>
        <v/>
      </c>
      <c r="R7" s="4982"/>
      <c r="S7" s="5007"/>
      <c r="T7" s="5007"/>
      <c r="U7" s="1210"/>
      <c r="V7" s="244"/>
      <c r="W7" s="942"/>
      <c r="X7" s="955"/>
      <c r="Y7" s="956"/>
      <c r="Z7" s="956"/>
    </row>
    <row r="8" spans="1:27" s="247" customFormat="1" ht="8.1" customHeight="1">
      <c r="A8" s="245"/>
      <c r="B8" s="245"/>
      <c r="C8" s="246"/>
      <c r="D8" s="246"/>
      <c r="E8" s="246"/>
      <c r="F8" s="246"/>
      <c r="G8" s="246"/>
      <c r="H8" s="246"/>
      <c r="I8" s="246"/>
      <c r="J8" s="246"/>
      <c r="K8" s="246"/>
      <c r="L8" s="246"/>
      <c r="M8" s="246"/>
      <c r="N8" s="246"/>
      <c r="O8" s="245"/>
      <c r="P8" s="245"/>
      <c r="Q8" s="246"/>
      <c r="R8" s="246"/>
      <c r="S8" s="246"/>
      <c r="T8" s="246"/>
      <c r="U8" s="246"/>
      <c r="V8" s="246"/>
      <c r="W8" s="942"/>
      <c r="X8" s="945"/>
      <c r="Y8" s="945"/>
      <c r="Z8" s="945"/>
    </row>
    <row r="9" spans="1:27" s="247" customFormat="1" ht="15" customHeight="1">
      <c r="A9" s="248" t="s">
        <v>365</v>
      </c>
      <c r="B9" s="245"/>
      <c r="C9" s="246"/>
      <c r="D9" s="246"/>
      <c r="E9" s="246"/>
      <c r="F9" s="246"/>
      <c r="G9" s="896" t="s">
        <v>1255</v>
      </c>
      <c r="H9" s="246"/>
      <c r="I9" s="246"/>
      <c r="J9" s="246"/>
      <c r="K9" s="246"/>
      <c r="L9" s="246"/>
      <c r="M9" s="246"/>
      <c r="N9" s="246"/>
      <c r="O9" s="245"/>
      <c r="P9" s="245"/>
      <c r="Q9" s="246"/>
      <c r="R9" s="246"/>
      <c r="S9" s="246"/>
      <c r="T9" s="246"/>
      <c r="U9" s="246"/>
      <c r="V9" s="246"/>
      <c r="W9" s="942"/>
      <c r="X9" s="945"/>
      <c r="Y9" s="945"/>
      <c r="Z9" s="945"/>
    </row>
    <row r="10" spans="1:27" s="247" customFormat="1" ht="17.100000000000001" customHeight="1">
      <c r="A10" s="607" t="s">
        <v>366</v>
      </c>
      <c r="B10" s="249"/>
      <c r="C10" s="250"/>
      <c r="D10" s="250"/>
      <c r="E10" s="250"/>
      <c r="F10" s="250"/>
      <c r="G10" s="250"/>
      <c r="H10" s="250"/>
      <c r="I10" s="250"/>
      <c r="J10" s="250"/>
      <c r="K10" s="250"/>
      <c r="L10" s="250"/>
      <c r="M10" s="250"/>
      <c r="N10" s="250"/>
      <c r="O10" s="249"/>
      <c r="P10" s="249"/>
      <c r="Q10" s="250"/>
      <c r="R10" s="250"/>
      <c r="S10" s="250"/>
      <c r="T10" s="250"/>
      <c r="U10" s="250"/>
      <c r="V10" s="251"/>
      <c r="W10" s="942"/>
      <c r="X10" s="945"/>
      <c r="Y10" s="945"/>
      <c r="Z10" s="945"/>
    </row>
    <row r="11" spans="1:27" s="247" customFormat="1" ht="27.95" customHeight="1">
      <c r="A11" s="252"/>
      <c r="B11" s="4896" t="s">
        <v>435</v>
      </c>
      <c r="C11" s="4897"/>
      <c r="D11" s="4897"/>
      <c r="E11" s="4897"/>
      <c r="F11" s="4897"/>
      <c r="G11" s="4897"/>
      <c r="H11" s="4897"/>
      <c r="I11" s="4897"/>
      <c r="J11" s="4897"/>
      <c r="K11" s="4897"/>
      <c r="L11" s="4897"/>
      <c r="M11" s="4897"/>
      <c r="N11" s="4897"/>
      <c r="O11" s="4897"/>
      <c r="P11" s="4897"/>
      <c r="Q11" s="4897"/>
      <c r="R11" s="4897"/>
      <c r="S11" s="4897"/>
      <c r="T11" s="5000"/>
      <c r="U11" s="5000"/>
      <c r="V11" s="5001"/>
      <c r="W11" s="945"/>
      <c r="X11" s="945"/>
      <c r="Y11" s="945"/>
      <c r="Z11" s="945"/>
    </row>
    <row r="12" spans="1:27" s="2644" customFormat="1" ht="189.95" customHeight="1">
      <c r="A12" s="2641"/>
      <c r="B12" s="4906"/>
      <c r="C12" s="4907"/>
      <c r="D12" s="4907"/>
      <c r="E12" s="4907"/>
      <c r="F12" s="4907"/>
      <c r="G12" s="4907"/>
      <c r="H12" s="4907"/>
      <c r="I12" s="4907"/>
      <c r="J12" s="4907"/>
      <c r="K12" s="4907"/>
      <c r="L12" s="4907"/>
      <c r="M12" s="4907"/>
      <c r="N12" s="4907"/>
      <c r="O12" s="4907"/>
      <c r="P12" s="4907"/>
      <c r="Q12" s="4907"/>
      <c r="R12" s="4907"/>
      <c r="S12" s="4907"/>
      <c r="T12" s="4959"/>
      <c r="U12" s="4959"/>
      <c r="V12" s="4960"/>
      <c r="W12" s="2642"/>
      <c r="X12" s="2642"/>
      <c r="Y12" s="2642"/>
      <c r="Z12" s="2642"/>
      <c r="AA12" s="2643"/>
    </row>
    <row r="13" spans="1:27" s="247" customFormat="1" ht="18.95" customHeight="1">
      <c r="A13" s="254"/>
      <c r="B13" s="1219" t="s">
        <v>434</v>
      </c>
      <c r="C13" s="1214"/>
      <c r="D13" s="1214"/>
      <c r="E13" s="1214"/>
      <c r="F13" s="1214"/>
      <c r="G13" s="1214"/>
      <c r="H13" s="1214"/>
      <c r="I13" s="1214"/>
      <c r="J13" s="1214"/>
      <c r="K13" s="1214"/>
      <c r="L13" s="1214"/>
      <c r="M13" s="1214"/>
      <c r="N13" s="1214"/>
      <c r="O13" s="1214"/>
      <c r="P13" s="1214"/>
      <c r="Q13" s="1214"/>
      <c r="R13" s="1214"/>
      <c r="S13" s="1214"/>
      <c r="T13" s="1214"/>
      <c r="U13" s="1214"/>
      <c r="V13" s="1218"/>
      <c r="W13" s="945"/>
      <c r="X13" s="946"/>
      <c r="Y13" s="945"/>
      <c r="Z13" s="945"/>
    </row>
    <row r="14" spans="1:27" s="247" customFormat="1" ht="39.950000000000003" customHeight="1">
      <c r="A14" s="254"/>
      <c r="B14" s="4961" t="s">
        <v>437</v>
      </c>
      <c r="C14" s="4962"/>
      <c r="D14" s="4962"/>
      <c r="E14" s="4962"/>
      <c r="F14" s="4962"/>
      <c r="G14" s="4962"/>
      <c r="H14" s="4962"/>
      <c r="I14" s="4962"/>
      <c r="J14" s="4962"/>
      <c r="K14" s="4962"/>
      <c r="L14" s="4962"/>
      <c r="M14" s="4962"/>
      <c r="N14" s="4962"/>
      <c r="O14" s="4962"/>
      <c r="P14" s="4962"/>
      <c r="Q14" s="4962"/>
      <c r="R14" s="4962"/>
      <c r="S14" s="4962"/>
      <c r="T14" s="5002"/>
      <c r="U14" s="5002"/>
      <c r="V14" s="5003"/>
      <c r="W14" s="960"/>
      <c r="X14" s="945"/>
      <c r="Y14" s="945"/>
      <c r="Z14" s="945"/>
    </row>
    <row r="15" spans="1:27" s="243" customFormat="1" ht="15.95" customHeight="1">
      <c r="A15" s="255"/>
      <c r="B15" s="256" t="s">
        <v>362</v>
      </c>
      <c r="C15" s="257"/>
      <c r="D15" s="257"/>
      <c r="E15" s="258"/>
      <c r="F15" s="1220"/>
      <c r="G15" s="1221" t="s">
        <v>1410</v>
      </c>
      <c r="H15" s="1222"/>
      <c r="I15" s="1222"/>
      <c r="J15" s="4965"/>
      <c r="K15" s="4966"/>
      <c r="L15" s="4966"/>
      <c r="M15" s="259" t="s">
        <v>1408</v>
      </c>
      <c r="N15" s="230"/>
      <c r="O15" s="240" t="s">
        <v>1054</v>
      </c>
      <c r="P15" s="241"/>
      <c r="Q15" s="1212"/>
      <c r="R15" s="4965"/>
      <c r="S15" s="4966"/>
      <c r="T15" s="4966"/>
      <c r="U15" s="4966"/>
      <c r="V15" s="1223" t="s">
        <v>1409</v>
      </c>
      <c r="W15" s="956"/>
      <c r="X15" s="956"/>
      <c r="Y15" s="956"/>
      <c r="Z15" s="956"/>
    </row>
    <row r="16" spans="1:27" s="243" customFormat="1" ht="15.95" customHeight="1">
      <c r="A16" s="255"/>
      <c r="B16" s="456" t="s">
        <v>1402</v>
      </c>
      <c r="C16" s="257"/>
      <c r="D16" s="257"/>
      <c r="E16" s="258"/>
      <c r="F16" s="4967"/>
      <c r="G16" s="4968"/>
      <c r="H16" s="4968"/>
      <c r="I16" s="4968"/>
      <c r="J16" s="4968"/>
      <c r="K16" s="4968"/>
      <c r="L16" s="4968"/>
      <c r="M16" s="4968"/>
      <c r="N16" s="4968"/>
      <c r="O16" s="4968"/>
      <c r="P16" s="4968"/>
      <c r="Q16" s="4968"/>
      <c r="R16" s="4968"/>
      <c r="S16" s="4968"/>
      <c r="T16" s="4331"/>
      <c r="U16" s="4331"/>
      <c r="V16" s="4332"/>
      <c r="W16" s="956"/>
      <c r="X16" s="956"/>
      <c r="Y16" s="956"/>
      <c r="Z16" s="956"/>
    </row>
    <row r="17" spans="1:26" s="243" customFormat="1" ht="15.95" customHeight="1">
      <c r="A17" s="255"/>
      <c r="B17" s="256" t="s">
        <v>189</v>
      </c>
      <c r="C17" s="257"/>
      <c r="D17" s="257"/>
      <c r="E17" s="258"/>
      <c r="F17" s="4969"/>
      <c r="G17" s="4970"/>
      <c r="H17" s="4970"/>
      <c r="I17" s="4970"/>
      <c r="J17" s="4970"/>
      <c r="K17" s="4970"/>
      <c r="L17" s="603" t="s">
        <v>255</v>
      </c>
      <c r="M17" s="4970"/>
      <c r="N17" s="4970"/>
      <c r="O17" s="4970"/>
      <c r="P17" s="4970"/>
      <c r="Q17" s="603"/>
      <c r="R17" s="603"/>
      <c r="S17" s="241"/>
      <c r="T17" s="241"/>
      <c r="U17" s="241"/>
      <c r="V17" s="242"/>
      <c r="W17" s="956"/>
      <c r="X17" s="956"/>
      <c r="Y17" s="956"/>
      <c r="Z17" s="956"/>
    </row>
    <row r="18" spans="1:26" s="243" customFormat="1" ht="15.95" customHeight="1">
      <c r="A18" s="260"/>
      <c r="B18" s="456" t="s">
        <v>669</v>
      </c>
      <c r="C18" s="257"/>
      <c r="D18" s="257"/>
      <c r="E18" s="258"/>
      <c r="F18" s="4957"/>
      <c r="G18" s="4958"/>
      <c r="H18" s="4958"/>
      <c r="I18" s="4958"/>
      <c r="J18" s="603" t="s">
        <v>377</v>
      </c>
      <c r="K18" s="603"/>
      <c r="L18" s="603"/>
      <c r="M18" s="603"/>
      <c r="N18" s="604"/>
      <c r="O18" s="604"/>
      <c r="P18" s="603"/>
      <c r="Q18" s="603"/>
      <c r="R18" s="603"/>
      <c r="S18" s="241"/>
      <c r="T18" s="241"/>
      <c r="U18" s="241"/>
      <c r="V18" s="242"/>
      <c r="W18" s="956"/>
      <c r="X18" s="956"/>
      <c r="Y18" s="956"/>
      <c r="Z18" s="956"/>
    </row>
    <row r="19" spans="1:26" s="247" customFormat="1" ht="15.95" customHeight="1">
      <c r="A19" s="262" t="s">
        <v>436</v>
      </c>
      <c r="B19" s="241"/>
      <c r="C19" s="602"/>
      <c r="D19" s="602"/>
      <c r="E19" s="602"/>
      <c r="F19" s="602"/>
      <c r="G19" s="602"/>
      <c r="H19" s="263"/>
      <c r="I19" s="263"/>
      <c r="J19" s="263"/>
      <c r="K19" s="603"/>
      <c r="L19" s="603"/>
      <c r="M19" s="603"/>
      <c r="N19" s="603"/>
      <c r="O19" s="604"/>
      <c r="P19" s="604"/>
      <c r="Q19" s="603"/>
      <c r="R19" s="603"/>
      <c r="S19" s="1211"/>
      <c r="T19" s="1211"/>
      <c r="U19" s="1211"/>
      <c r="V19" s="264"/>
      <c r="W19" s="945"/>
      <c r="X19" s="945"/>
      <c r="Y19" s="945"/>
      <c r="Z19" s="945"/>
    </row>
    <row r="20" spans="1:26" s="247" customFormat="1" ht="15.95" customHeight="1">
      <c r="A20" s="4894"/>
      <c r="B20" s="4953" t="s">
        <v>369</v>
      </c>
      <c r="C20" s="4954"/>
      <c r="D20" s="4954"/>
      <c r="E20" s="4954"/>
      <c r="F20" s="4989"/>
      <c r="G20" s="995" t="str">
        <f>IF(企業実習有無="","","○")</f>
        <v/>
      </c>
      <c r="H20" s="240" t="s">
        <v>370</v>
      </c>
      <c r="I20" s="240"/>
      <c r="J20" s="603"/>
      <c r="K20" s="995" t="str">
        <f>IF(G20="○","","○")</f>
        <v>○</v>
      </c>
      <c r="L20" s="603" t="s">
        <v>371</v>
      </c>
      <c r="M20" s="240"/>
      <c r="N20" s="240" t="s">
        <v>372</v>
      </c>
      <c r="O20" s="604"/>
      <c r="P20" s="604"/>
      <c r="Q20" s="603"/>
      <c r="R20" s="603"/>
      <c r="S20" s="1211"/>
      <c r="T20" s="1211"/>
      <c r="U20" s="1211"/>
      <c r="V20" s="264"/>
      <c r="W20" s="945"/>
      <c r="X20" s="945"/>
      <c r="Y20" s="945"/>
      <c r="Z20" s="945"/>
    </row>
    <row r="21" spans="1:26" s="247" customFormat="1" ht="15.95" customHeight="1">
      <c r="A21" s="4894"/>
      <c r="B21" s="4953" t="s">
        <v>382</v>
      </c>
      <c r="C21" s="4954"/>
      <c r="D21" s="4954"/>
      <c r="E21" s="4954"/>
      <c r="F21" s="4989"/>
      <c r="G21" s="4990" t="str">
        <f ca="1">IF(企業実習時間="","",企業実習時間&amp;"  ")</f>
        <v/>
      </c>
      <c r="H21" s="4991"/>
      <c r="I21" s="4991"/>
      <c r="J21" s="4991"/>
      <c r="K21" s="265" t="s">
        <v>374</v>
      </c>
      <c r="L21" s="265"/>
      <c r="M21" s="265"/>
      <c r="N21" s="265"/>
      <c r="O21" s="265"/>
      <c r="P21" s="265"/>
      <c r="Q21" s="265"/>
      <c r="R21" s="265"/>
      <c r="S21" s="265"/>
      <c r="T21" s="265"/>
      <c r="U21" s="265"/>
      <c r="V21" s="244"/>
      <c r="W21" s="945"/>
      <c r="X21" s="945"/>
      <c r="Y21" s="945"/>
      <c r="Z21" s="945"/>
    </row>
    <row r="22" spans="1:26" s="247" customFormat="1" ht="15.95" customHeight="1">
      <c r="A22" s="4894"/>
      <c r="B22" s="4953" t="s">
        <v>375</v>
      </c>
      <c r="C22" s="4954"/>
      <c r="D22" s="4954"/>
      <c r="E22" s="4954"/>
      <c r="F22" s="4989"/>
      <c r="G22" s="4990" t="str">
        <f>IF(G20="","",訓練総時間&amp;"  ")</f>
        <v/>
      </c>
      <c r="H22" s="4991"/>
      <c r="I22" s="4991"/>
      <c r="J22" s="4991"/>
      <c r="K22" s="265" t="s">
        <v>374</v>
      </c>
      <c r="L22" s="265"/>
      <c r="M22" s="265"/>
      <c r="N22" s="265"/>
      <c r="O22" s="265"/>
      <c r="P22" s="265"/>
      <c r="Q22" s="265"/>
      <c r="R22" s="265"/>
      <c r="S22" s="265"/>
      <c r="T22" s="265"/>
      <c r="U22" s="265"/>
      <c r="V22" s="244"/>
      <c r="W22" s="945"/>
      <c r="X22" s="996"/>
      <c r="Y22" s="945"/>
      <c r="Z22" s="945"/>
    </row>
    <row r="23" spans="1:26" s="247" customFormat="1" ht="15.95" customHeight="1">
      <c r="A23" s="4895"/>
      <c r="B23" s="4953" t="s">
        <v>376</v>
      </c>
      <c r="C23" s="4954"/>
      <c r="D23" s="4954"/>
      <c r="E23" s="4954"/>
      <c r="F23" s="4989"/>
      <c r="G23" s="4994" t="str">
        <f ca="1">IF(OR(G20="",G21=0),"",ROUNDDOWN(G21/G22*100,2)&amp;"  ")</f>
        <v/>
      </c>
      <c r="H23" s="4995"/>
      <c r="I23" s="4995"/>
      <c r="J23" s="4995"/>
      <c r="K23" s="265" t="s">
        <v>377</v>
      </c>
      <c r="L23" s="265"/>
      <c r="M23" s="265"/>
      <c r="N23" s="265"/>
      <c r="O23" s="265"/>
      <c r="P23" s="265"/>
      <c r="Q23" s="265"/>
      <c r="R23" s="265"/>
      <c r="S23" s="265"/>
      <c r="T23" s="265"/>
      <c r="U23" s="265"/>
      <c r="V23" s="244"/>
      <c r="W23" s="945"/>
      <c r="X23" s="945"/>
      <c r="Y23" s="945"/>
      <c r="Z23" s="945"/>
    </row>
    <row r="24" spans="1:26" s="247" customFormat="1" ht="8.1" customHeight="1">
      <c r="A24" s="266"/>
      <c r="B24" s="253"/>
      <c r="C24" s="248"/>
      <c r="D24" s="248"/>
      <c r="E24" s="248"/>
      <c r="F24" s="248"/>
      <c r="G24" s="246"/>
      <c r="H24" s="246"/>
      <c r="I24" s="246"/>
      <c r="J24" s="246"/>
      <c r="K24" s="246"/>
      <c r="L24" s="246"/>
      <c r="M24" s="246"/>
      <c r="N24" s="246"/>
      <c r="O24" s="245"/>
      <c r="P24" s="245"/>
      <c r="Q24" s="246"/>
      <c r="R24" s="246"/>
      <c r="S24" s="246"/>
      <c r="T24" s="246"/>
      <c r="U24" s="246"/>
      <c r="V24" s="246"/>
      <c r="W24" s="945"/>
      <c r="X24" s="945"/>
      <c r="Y24" s="945"/>
      <c r="Z24" s="945"/>
    </row>
    <row r="25" spans="1:26" s="247" customFormat="1" ht="17.100000000000001" customHeight="1">
      <c r="A25" s="253" t="s">
        <v>378</v>
      </c>
      <c r="B25" s="245"/>
      <c r="C25" s="246"/>
      <c r="D25" s="246"/>
      <c r="E25" s="246"/>
      <c r="F25" s="246"/>
      <c r="G25" s="246"/>
      <c r="H25" s="246"/>
      <c r="I25" s="246"/>
      <c r="J25" s="246"/>
      <c r="K25" s="246"/>
      <c r="L25" s="246"/>
      <c r="M25" s="246"/>
      <c r="N25" s="246"/>
      <c r="O25" s="245"/>
      <c r="P25" s="245"/>
      <c r="Q25" s="246"/>
      <c r="R25" s="246"/>
      <c r="S25" s="246"/>
      <c r="T25" s="246"/>
      <c r="U25" s="246"/>
      <c r="V25" s="246"/>
      <c r="W25" s="945"/>
      <c r="X25" s="945"/>
      <c r="Y25" s="945"/>
      <c r="Z25" s="945"/>
    </row>
    <row r="26" spans="1:26" s="247" customFormat="1" ht="18" customHeight="1">
      <c r="A26" s="4951" t="s">
        <v>1061</v>
      </c>
      <c r="B26" s="4887"/>
      <c r="C26" s="794" t="s">
        <v>1063</v>
      </c>
      <c r="D26" s="794"/>
      <c r="E26" s="794"/>
      <c r="F26" s="794"/>
      <c r="G26" s="794"/>
      <c r="H26" s="794"/>
      <c r="I26" s="794"/>
      <c r="J26" s="794"/>
      <c r="K26" s="794"/>
      <c r="L26" s="794"/>
      <c r="M26" s="794"/>
      <c r="N26" s="794"/>
      <c r="O26" s="794"/>
      <c r="P26" s="794"/>
      <c r="Q26" s="794"/>
      <c r="R26" s="794"/>
      <c r="S26" s="794"/>
      <c r="T26" s="794"/>
      <c r="U26" s="794"/>
      <c r="V26" s="795"/>
      <c r="W26" s="946"/>
      <c r="X26" s="945"/>
      <c r="Y26" s="946"/>
      <c r="Z26" s="945"/>
    </row>
    <row r="27" spans="1:26" s="243" customFormat="1" ht="18" customHeight="1">
      <c r="A27" s="267"/>
      <c r="B27" s="229"/>
      <c r="C27" s="4953" t="s">
        <v>548</v>
      </c>
      <c r="D27" s="4954"/>
      <c r="E27" s="4954"/>
      <c r="F27" s="4954"/>
      <c r="G27" s="4954"/>
      <c r="H27" s="4954"/>
      <c r="I27" s="4954"/>
      <c r="J27" s="4954"/>
      <c r="K27" s="4954"/>
      <c r="L27" s="4954"/>
      <c r="M27" s="4954"/>
      <c r="N27" s="4954"/>
      <c r="O27" s="4954"/>
      <c r="P27" s="4954"/>
      <c r="Q27" s="4954"/>
      <c r="R27" s="4954"/>
      <c r="S27" s="4954"/>
      <c r="T27" s="5006"/>
      <c r="U27" s="5006"/>
      <c r="V27" s="5008"/>
      <c r="W27" s="961"/>
      <c r="X27" s="956"/>
      <c r="Y27" s="956"/>
      <c r="Z27" s="956"/>
    </row>
    <row r="28" spans="1:26" s="243" customFormat="1" ht="18" customHeight="1">
      <c r="A28" s="268"/>
      <c r="B28" s="229"/>
      <c r="C28" s="4891" t="s">
        <v>806</v>
      </c>
      <c r="D28" s="4888"/>
      <c r="E28" s="4888"/>
      <c r="F28" s="4888"/>
      <c r="G28" s="4888"/>
      <c r="H28" s="4888"/>
      <c r="I28" s="4888"/>
      <c r="J28" s="4888"/>
      <c r="K28" s="4888"/>
      <c r="L28" s="4888"/>
      <c r="M28" s="4888"/>
      <c r="N28" s="4888"/>
      <c r="O28" s="4888"/>
      <c r="P28" s="4888"/>
      <c r="Q28" s="4888"/>
      <c r="R28" s="4888"/>
      <c r="S28" s="4888"/>
      <c r="T28" s="4996"/>
      <c r="U28" s="4996"/>
      <c r="V28" s="4997"/>
      <c r="W28" s="961"/>
      <c r="X28" s="956"/>
      <c r="Y28" s="956"/>
      <c r="Z28" s="956"/>
    </row>
    <row r="29" spans="1:26" s="243" customFormat="1" ht="27.2" customHeight="1">
      <c r="A29" s="4886" t="s">
        <v>1665</v>
      </c>
      <c r="B29" s="4887"/>
      <c r="C29" s="4888" t="s">
        <v>1487</v>
      </c>
      <c r="D29" s="4889"/>
      <c r="E29" s="4889"/>
      <c r="F29" s="4889"/>
      <c r="G29" s="4889"/>
      <c r="H29" s="4889"/>
      <c r="I29" s="4889"/>
      <c r="J29" s="4889"/>
      <c r="K29" s="4889"/>
      <c r="L29" s="4889"/>
      <c r="M29" s="4889"/>
      <c r="N29" s="4889"/>
      <c r="O29" s="4889"/>
      <c r="P29" s="4889"/>
      <c r="Q29" s="4889"/>
      <c r="R29" s="4889"/>
      <c r="S29" s="4889"/>
      <c r="T29" s="4889"/>
      <c r="U29" s="4889"/>
      <c r="V29" s="4890"/>
      <c r="W29" s="956"/>
      <c r="X29" s="956"/>
      <c r="Y29" s="956"/>
      <c r="Z29" s="956"/>
    </row>
    <row r="30" spans="1:26" s="243" customFormat="1" ht="27.2" customHeight="1">
      <c r="A30" s="475"/>
      <c r="B30" s="562"/>
      <c r="C30" s="4891" t="s">
        <v>1480</v>
      </c>
      <c r="D30" s="4888"/>
      <c r="E30" s="4888"/>
      <c r="F30" s="4888"/>
      <c r="G30" s="4888"/>
      <c r="H30" s="4888"/>
      <c r="I30" s="4888"/>
      <c r="J30" s="4888"/>
      <c r="K30" s="4888"/>
      <c r="L30" s="4888"/>
      <c r="M30" s="4888"/>
      <c r="N30" s="4888"/>
      <c r="O30" s="4888"/>
      <c r="P30" s="4888"/>
      <c r="Q30" s="4888"/>
      <c r="R30" s="4888"/>
      <c r="S30" s="4944"/>
      <c r="T30" s="4996"/>
      <c r="U30" s="4996"/>
      <c r="V30" s="4997"/>
      <c r="W30" s="956"/>
      <c r="X30" s="956"/>
      <c r="Y30" s="956"/>
      <c r="Z30" s="956"/>
    </row>
    <row r="31" spans="1:26" s="243" customFormat="1" ht="27.2" customHeight="1">
      <c r="A31" s="4886" t="s">
        <v>1669</v>
      </c>
      <c r="B31" s="3105"/>
      <c r="C31" s="4884" t="s">
        <v>1083</v>
      </c>
      <c r="D31" s="4889"/>
      <c r="E31" s="4889"/>
      <c r="F31" s="4889"/>
      <c r="G31" s="4889"/>
      <c r="H31" s="4889"/>
      <c r="I31" s="4889"/>
      <c r="J31" s="4889"/>
      <c r="K31" s="4889"/>
      <c r="L31" s="4889"/>
      <c r="M31" s="4889"/>
      <c r="N31" s="4889"/>
      <c r="O31" s="4889"/>
      <c r="P31" s="4889"/>
      <c r="Q31" s="4889"/>
      <c r="R31" s="4889"/>
      <c r="S31" s="4889"/>
      <c r="T31" s="4996"/>
      <c r="U31" s="4996"/>
      <c r="V31" s="4997"/>
      <c r="W31" s="956"/>
      <c r="X31" s="956"/>
      <c r="Y31" s="956"/>
      <c r="Z31" s="956"/>
    </row>
    <row r="32" spans="1:26" s="243" customFormat="1" ht="18" customHeight="1">
      <c r="A32" s="919"/>
      <c r="B32" s="308"/>
      <c r="C32" s="4883" t="s">
        <v>2369</v>
      </c>
      <c r="D32" s="4884"/>
      <c r="E32" s="4884"/>
      <c r="F32" s="4884"/>
      <c r="G32" s="4884"/>
      <c r="H32" s="4884"/>
      <c r="I32" s="4884"/>
      <c r="J32" s="4884"/>
      <c r="K32" s="4884"/>
      <c r="L32" s="4884"/>
      <c r="M32" s="4884"/>
      <c r="N32" s="4884"/>
      <c r="O32" s="4884"/>
      <c r="P32" s="4884"/>
      <c r="Q32" s="4884"/>
      <c r="R32" s="4884"/>
      <c r="S32" s="4889"/>
      <c r="T32" s="4889"/>
      <c r="U32" s="4889"/>
      <c r="V32" s="4890"/>
      <c r="W32" s="956"/>
      <c r="X32" s="956"/>
      <c r="Y32" s="956"/>
      <c r="Z32" s="956"/>
    </row>
    <row r="33" spans="1:26" s="270" customFormat="1" ht="12.95" customHeight="1">
      <c r="A33" s="304" t="s">
        <v>811</v>
      </c>
      <c r="B33" s="302"/>
      <c r="C33" s="476"/>
      <c r="D33" s="665"/>
      <c r="E33" s="665"/>
      <c r="F33" s="665"/>
      <c r="G33" s="665"/>
      <c r="H33" s="665"/>
      <c r="I33" s="665"/>
      <c r="J33" s="665"/>
      <c r="K33" s="665"/>
      <c r="L33" s="665"/>
      <c r="M33" s="665"/>
      <c r="N33" s="665"/>
      <c r="O33" s="665"/>
      <c r="P33" s="665"/>
      <c r="Q33" s="665"/>
      <c r="R33" s="665"/>
      <c r="S33" s="665"/>
      <c r="T33" s="665"/>
      <c r="U33" s="665"/>
      <c r="V33" s="665"/>
      <c r="W33" s="962"/>
      <c r="X33" s="957"/>
      <c r="Y33" s="957"/>
      <c r="Z33" s="957"/>
    </row>
    <row r="34" spans="1:26" ht="4.5" customHeight="1">
      <c r="B34" s="271"/>
      <c r="C34" s="271"/>
      <c r="D34" s="271"/>
      <c r="E34" s="271"/>
      <c r="F34" s="271"/>
      <c r="G34" s="271"/>
      <c r="H34" s="271"/>
      <c r="I34" s="271"/>
      <c r="J34" s="272"/>
      <c r="K34" s="273"/>
      <c r="L34" s="271"/>
      <c r="M34" s="271"/>
      <c r="N34" s="271"/>
      <c r="O34" s="271"/>
      <c r="P34" s="271"/>
      <c r="Q34" s="271"/>
      <c r="R34" s="271"/>
      <c r="S34" s="271"/>
      <c r="T34" s="271"/>
      <c r="U34" s="271"/>
      <c r="V34" s="271"/>
      <c r="W34" s="963"/>
      <c r="X34" s="942"/>
      <c r="Y34" s="942"/>
      <c r="Z34" s="942"/>
    </row>
    <row r="35" spans="1:26" s="274" customFormat="1" ht="15.75" customHeight="1">
      <c r="A35" s="358" t="s">
        <v>383</v>
      </c>
      <c r="C35" s="275"/>
      <c r="D35" s="275"/>
      <c r="E35" s="275"/>
      <c r="F35" s="275"/>
      <c r="G35" s="275"/>
      <c r="H35" s="275"/>
      <c r="I35" s="275"/>
      <c r="J35" s="276"/>
      <c r="K35" s="245"/>
      <c r="L35" s="275"/>
      <c r="M35" s="275"/>
      <c r="N35" s="275"/>
      <c r="O35" s="275"/>
      <c r="P35" s="275"/>
      <c r="Q35" s="275"/>
      <c r="R35" s="275"/>
      <c r="S35" s="275"/>
      <c r="T35" s="275"/>
      <c r="U35" s="275"/>
      <c r="V35" s="275"/>
      <c r="W35" s="964"/>
      <c r="X35" s="958"/>
      <c r="Y35" s="958"/>
      <c r="Z35" s="958"/>
    </row>
    <row r="36" spans="1:26" s="247" customFormat="1" ht="12" customHeight="1">
      <c r="A36" s="792" t="s">
        <v>1053</v>
      </c>
      <c r="B36" s="4949" t="s">
        <v>1062</v>
      </c>
      <c r="C36" s="5002"/>
      <c r="D36" s="5002"/>
      <c r="E36" s="5002"/>
      <c r="F36" s="5002"/>
      <c r="G36" s="5002"/>
      <c r="H36" s="5002"/>
      <c r="I36" s="5002"/>
      <c r="J36" s="5002"/>
      <c r="K36" s="5002"/>
      <c r="L36" s="5002"/>
      <c r="M36" s="5002"/>
      <c r="N36" s="5002"/>
      <c r="O36" s="5002"/>
      <c r="P36" s="5002"/>
      <c r="Q36" s="5002"/>
      <c r="R36" s="5002"/>
      <c r="S36" s="5002"/>
      <c r="T36" s="1213"/>
      <c r="U36" s="1213"/>
      <c r="V36" s="1213"/>
      <c r="W36" s="946"/>
      <c r="X36" s="945"/>
      <c r="Y36" s="945"/>
      <c r="Z36" s="945"/>
    </row>
    <row r="37" spans="1:26" s="247" customFormat="1" ht="12" customHeight="1">
      <c r="A37" s="793"/>
      <c r="B37" s="5009"/>
      <c r="C37" s="5009"/>
      <c r="D37" s="5009"/>
      <c r="E37" s="5009"/>
      <c r="F37" s="5009"/>
      <c r="G37" s="5009"/>
      <c r="H37" s="5009"/>
      <c r="I37" s="5009"/>
      <c r="J37" s="5009"/>
      <c r="K37" s="5009"/>
      <c r="L37" s="5009"/>
      <c r="M37" s="5009"/>
      <c r="N37" s="5009"/>
      <c r="O37" s="5010"/>
      <c r="P37" s="5010"/>
      <c r="Q37" s="5010"/>
      <c r="R37" s="5010"/>
      <c r="S37" s="5010"/>
      <c r="T37" s="1215"/>
      <c r="U37" s="1215"/>
      <c r="V37" s="1215"/>
      <c r="W37" s="946"/>
      <c r="X37" s="945"/>
      <c r="Y37" s="945"/>
      <c r="Z37" s="945"/>
    </row>
    <row r="38" spans="1:26" s="278" customFormat="1" ht="16.7" customHeight="1">
      <c r="A38" s="277"/>
      <c r="B38" s="4940" t="s">
        <v>384</v>
      </c>
      <c r="C38" s="4940"/>
      <c r="D38" s="4940"/>
      <c r="E38" s="4927" t="s">
        <v>189</v>
      </c>
      <c r="F38" s="4928"/>
      <c r="G38" s="4928"/>
      <c r="H38" s="4928"/>
      <c r="I38" s="4928"/>
      <c r="J38" s="4928"/>
      <c r="K38" s="4928"/>
      <c r="L38" s="4928"/>
      <c r="M38" s="4928"/>
      <c r="N38" s="4941"/>
      <c r="O38" s="4927" t="s">
        <v>385</v>
      </c>
      <c r="P38" s="4176"/>
      <c r="Q38" s="4176"/>
      <c r="R38" s="4177"/>
      <c r="S38" s="4927" t="s">
        <v>386</v>
      </c>
      <c r="T38" s="4176"/>
      <c r="U38" s="4176"/>
      <c r="V38" s="4177"/>
      <c r="W38" s="965"/>
      <c r="X38" s="959"/>
      <c r="Y38" s="965"/>
      <c r="Z38" s="959"/>
    </row>
    <row r="39" spans="1:26" s="1227" customFormat="1" ht="15.95" customHeight="1">
      <c r="A39" s="229" t="s">
        <v>387</v>
      </c>
      <c r="B39" s="4929"/>
      <c r="C39" s="4929"/>
      <c r="D39" s="4929"/>
      <c r="E39" s="4930"/>
      <c r="F39" s="4931"/>
      <c r="G39" s="4931"/>
      <c r="H39" s="4931"/>
      <c r="I39" s="1211" t="s">
        <v>255</v>
      </c>
      <c r="J39" s="4932"/>
      <c r="K39" s="4932"/>
      <c r="L39" s="4932"/>
      <c r="M39" s="4932"/>
      <c r="N39" s="4933"/>
      <c r="O39" s="4934"/>
      <c r="P39" s="4331"/>
      <c r="Q39" s="4331"/>
      <c r="R39" s="4332"/>
      <c r="S39" s="4930"/>
      <c r="T39" s="4331"/>
      <c r="U39" s="4331"/>
      <c r="V39" s="4332"/>
      <c r="W39" s="1224"/>
      <c r="X39" s="1224"/>
      <c r="Y39" s="1225"/>
      <c r="Z39" s="1225"/>
    </row>
    <row r="40" spans="1:26" s="1227" customFormat="1" ht="15.95" customHeight="1">
      <c r="A40" s="229" t="s">
        <v>388</v>
      </c>
      <c r="B40" s="4929"/>
      <c r="C40" s="4929"/>
      <c r="D40" s="4929"/>
      <c r="E40" s="4930"/>
      <c r="F40" s="4931"/>
      <c r="G40" s="4931"/>
      <c r="H40" s="4931"/>
      <c r="I40" s="1211" t="s">
        <v>55</v>
      </c>
      <c r="J40" s="4932"/>
      <c r="K40" s="4932"/>
      <c r="L40" s="4932"/>
      <c r="M40" s="4932"/>
      <c r="N40" s="4933"/>
      <c r="O40" s="4934"/>
      <c r="P40" s="4331"/>
      <c r="Q40" s="4331"/>
      <c r="R40" s="4332"/>
      <c r="S40" s="4930"/>
      <c r="T40" s="4331"/>
      <c r="U40" s="4331"/>
      <c r="V40" s="4332"/>
      <c r="W40" s="1224"/>
      <c r="X40" s="1225"/>
      <c r="Y40" s="1225"/>
      <c r="Z40" s="1225"/>
    </row>
    <row r="41" spans="1:26" s="1227" customFormat="1" ht="15.95" customHeight="1" thickBot="1">
      <c r="A41" s="229" t="s">
        <v>389</v>
      </c>
      <c r="B41" s="4929"/>
      <c r="C41" s="4929"/>
      <c r="D41" s="4929"/>
      <c r="E41" s="4930"/>
      <c r="F41" s="4931"/>
      <c r="G41" s="4931"/>
      <c r="H41" s="4931"/>
      <c r="I41" s="1211" t="s">
        <v>55</v>
      </c>
      <c r="J41" s="4932"/>
      <c r="K41" s="4932"/>
      <c r="L41" s="4932"/>
      <c r="M41" s="4932"/>
      <c r="N41" s="4933"/>
      <c r="O41" s="4934"/>
      <c r="P41" s="4331"/>
      <c r="Q41" s="4331"/>
      <c r="R41" s="4332"/>
      <c r="S41" s="4930"/>
      <c r="T41" s="4331"/>
      <c r="U41" s="4331"/>
      <c r="V41" s="4332"/>
      <c r="W41" s="1224"/>
      <c r="X41" s="1362" t="s">
        <v>1272</v>
      </c>
      <c r="Y41" s="1225"/>
      <c r="Z41" s="1225"/>
    </row>
    <row r="42" spans="1:26" s="1227" customFormat="1" ht="15.95" customHeight="1" thickTop="1">
      <c r="A42" s="229" t="s">
        <v>390</v>
      </c>
      <c r="B42" s="4929"/>
      <c r="C42" s="4929"/>
      <c r="D42" s="4929"/>
      <c r="E42" s="4930"/>
      <c r="F42" s="4931"/>
      <c r="G42" s="4931"/>
      <c r="H42" s="4931"/>
      <c r="I42" s="1211" t="s">
        <v>55</v>
      </c>
      <c r="J42" s="4932"/>
      <c r="K42" s="4932"/>
      <c r="L42" s="4932"/>
      <c r="M42" s="4932"/>
      <c r="N42" s="4933"/>
      <c r="O42" s="4934"/>
      <c r="P42" s="4331"/>
      <c r="Q42" s="4331"/>
      <c r="R42" s="4332"/>
      <c r="S42" s="4930"/>
      <c r="T42" s="4331"/>
      <c r="U42" s="4331"/>
      <c r="V42" s="4332"/>
      <c r="W42" s="1224"/>
      <c r="X42" s="1226"/>
      <c r="Y42" s="1225"/>
      <c r="Z42" s="1225"/>
    </row>
    <row r="43" spans="1:26" s="1227" customFormat="1" ht="15.95" customHeight="1" thickBot="1">
      <c r="A43" s="229" t="s">
        <v>391</v>
      </c>
      <c r="B43" s="4929"/>
      <c r="C43" s="4929"/>
      <c r="D43" s="4929"/>
      <c r="E43" s="4930"/>
      <c r="F43" s="4931"/>
      <c r="G43" s="4931"/>
      <c r="H43" s="4931"/>
      <c r="I43" s="1211" t="s">
        <v>255</v>
      </c>
      <c r="J43" s="4932"/>
      <c r="K43" s="4932"/>
      <c r="L43" s="4932"/>
      <c r="M43" s="4932"/>
      <c r="N43" s="4933"/>
      <c r="O43" s="4934"/>
      <c r="P43" s="4331"/>
      <c r="Q43" s="4331"/>
      <c r="R43" s="4332"/>
      <c r="S43" s="4930"/>
      <c r="T43" s="4331"/>
      <c r="U43" s="4331"/>
      <c r="V43" s="4332"/>
      <c r="W43" s="1224"/>
      <c r="X43" s="1362" t="s">
        <v>1269</v>
      </c>
      <c r="Y43" s="1225"/>
      <c r="Z43" s="1225"/>
    </row>
    <row r="44" spans="1:26" s="243" customFormat="1" ht="17.100000000000001" hidden="1" customHeight="1">
      <c r="A44" s="605" t="s">
        <v>487</v>
      </c>
      <c r="B44" s="4922"/>
      <c r="C44" s="4922"/>
      <c r="D44" s="4922"/>
      <c r="E44" s="4923"/>
      <c r="F44" s="4924"/>
      <c r="G44" s="4924"/>
      <c r="H44" s="4924"/>
      <c r="I44" s="603" t="s">
        <v>255</v>
      </c>
      <c r="J44" s="4925"/>
      <c r="K44" s="4925"/>
      <c r="L44" s="4925"/>
      <c r="M44" s="4925"/>
      <c r="N44" s="4926"/>
      <c r="O44" s="4935"/>
      <c r="P44" s="4936"/>
      <c r="Q44" s="4937"/>
      <c r="R44" s="4938"/>
      <c r="S44" s="4939"/>
      <c r="T44" s="1216"/>
      <c r="U44" s="1216"/>
      <c r="V44" s="1216"/>
      <c r="W44" s="961"/>
      <c r="Y44" s="956"/>
      <c r="Z44" s="956"/>
    </row>
    <row r="45" spans="1:26" s="243" customFormat="1" ht="17.100000000000001" hidden="1" customHeight="1">
      <c r="A45" s="605" t="s">
        <v>488</v>
      </c>
      <c r="B45" s="4922"/>
      <c r="C45" s="4922"/>
      <c r="D45" s="4922"/>
      <c r="E45" s="4923"/>
      <c r="F45" s="4924"/>
      <c r="G45" s="4924"/>
      <c r="H45" s="4924"/>
      <c r="I45" s="603" t="s">
        <v>255</v>
      </c>
      <c r="J45" s="4925"/>
      <c r="K45" s="4925"/>
      <c r="L45" s="4925"/>
      <c r="M45" s="4925"/>
      <c r="N45" s="4926"/>
      <c r="O45" s="4927"/>
      <c r="P45" s="4928"/>
      <c r="Q45" s="4923"/>
      <c r="R45" s="4925"/>
      <c r="S45" s="4926"/>
      <c r="T45" s="1216"/>
      <c r="U45" s="1216"/>
      <c r="V45" s="1216"/>
      <c r="W45" s="961"/>
      <c r="Y45" s="956"/>
      <c r="Z45" s="956"/>
    </row>
    <row r="46" spans="1:26" s="243" customFormat="1" ht="17.100000000000001" hidden="1" customHeight="1">
      <c r="A46" s="605" t="s">
        <v>350</v>
      </c>
      <c r="B46" s="4922"/>
      <c r="C46" s="4922"/>
      <c r="D46" s="4922"/>
      <c r="E46" s="4923"/>
      <c r="F46" s="4924"/>
      <c r="G46" s="4924"/>
      <c r="H46" s="4924"/>
      <c r="I46" s="603" t="s">
        <v>255</v>
      </c>
      <c r="J46" s="4925"/>
      <c r="K46" s="4925"/>
      <c r="L46" s="4925"/>
      <c r="M46" s="4925"/>
      <c r="N46" s="4926"/>
      <c r="O46" s="4927"/>
      <c r="P46" s="4928"/>
      <c r="Q46" s="4923"/>
      <c r="R46" s="4925"/>
      <c r="S46" s="4926"/>
      <c r="T46" s="1216"/>
      <c r="U46" s="1216"/>
      <c r="V46" s="1216"/>
      <c r="W46" s="961"/>
      <c r="Y46" s="956"/>
      <c r="Z46" s="956"/>
    </row>
    <row r="47" spans="1:26" ht="12.95" customHeight="1" thickTop="1">
      <c r="A47" s="4921" t="s">
        <v>539</v>
      </c>
      <c r="B47" s="4921"/>
      <c r="C47" s="4921"/>
      <c r="D47" s="4921"/>
      <c r="E47" s="4921"/>
      <c r="F47" s="4921"/>
      <c r="G47" s="4921"/>
      <c r="H47" s="4921"/>
      <c r="I47" s="4921"/>
      <c r="J47" s="4921"/>
      <c r="K47" s="4921"/>
      <c r="L47" s="4921"/>
      <c r="M47" s="4921"/>
      <c r="N47" s="4921"/>
      <c r="O47" s="4921"/>
      <c r="P47" s="4921"/>
      <c r="Q47" s="4921"/>
      <c r="R47" s="4921"/>
      <c r="S47" s="4921"/>
      <c r="T47" s="1217"/>
      <c r="U47" s="1217"/>
      <c r="V47" s="1217"/>
      <c r="W47" s="942"/>
      <c r="X47" s="942"/>
      <c r="Y47" s="942"/>
      <c r="Z47" s="942"/>
    </row>
    <row r="48" spans="1:26" s="270" customFormat="1" ht="10.5" customHeight="1">
      <c r="A48" s="279" t="s">
        <v>392</v>
      </c>
      <c r="C48" s="269"/>
      <c r="D48" s="269"/>
      <c r="E48" s="269"/>
      <c r="F48" s="269"/>
      <c r="G48" s="269"/>
      <c r="H48" s="269"/>
      <c r="I48" s="269"/>
      <c r="J48" s="269"/>
      <c r="K48" s="269"/>
      <c r="L48" s="269"/>
      <c r="M48" s="269"/>
      <c r="N48" s="269"/>
      <c r="O48" s="269"/>
      <c r="P48" s="269"/>
      <c r="Q48" s="269"/>
      <c r="R48" s="269"/>
      <c r="S48" s="269"/>
      <c r="T48" s="269"/>
      <c r="U48" s="269"/>
      <c r="V48" s="269"/>
      <c r="W48" s="957"/>
      <c r="X48" s="957"/>
      <c r="Y48" s="957"/>
      <c r="Z48" s="957"/>
    </row>
    <row r="49" spans="1:26" s="270" customFormat="1" ht="10.5" customHeight="1">
      <c r="A49" s="279" t="s">
        <v>393</v>
      </c>
      <c r="C49" s="269"/>
      <c r="D49" s="269"/>
      <c r="E49" s="269"/>
      <c r="F49" s="269"/>
      <c r="G49" s="269"/>
      <c r="H49" s="269"/>
      <c r="I49" s="269"/>
      <c r="J49" s="269"/>
      <c r="K49" s="269"/>
      <c r="L49" s="269"/>
      <c r="M49" s="269"/>
      <c r="N49" s="269"/>
      <c r="O49" s="269"/>
      <c r="P49" s="269"/>
      <c r="Q49" s="269"/>
      <c r="R49" s="269"/>
      <c r="S49" s="269"/>
      <c r="T49" s="269"/>
      <c r="U49" s="269"/>
      <c r="V49" s="269"/>
      <c r="W49" s="957"/>
      <c r="X49" s="957"/>
      <c r="Y49" s="957"/>
      <c r="Z49" s="957"/>
    </row>
    <row r="50" spans="1:26" ht="17.25" customHeight="1" thickBot="1">
      <c r="A50" s="942"/>
      <c r="B50" s="942"/>
      <c r="C50" s="942"/>
      <c r="D50" s="942"/>
      <c r="E50" s="942"/>
      <c r="F50" s="942"/>
      <c r="G50" s="942"/>
      <c r="H50" s="942"/>
      <c r="I50" s="942"/>
      <c r="J50" s="942"/>
      <c r="K50" s="942"/>
      <c r="L50" s="942"/>
      <c r="M50" s="942"/>
      <c r="N50" s="942"/>
      <c r="O50" s="942"/>
      <c r="P50" s="942"/>
      <c r="Q50" s="942"/>
      <c r="R50" s="942"/>
      <c r="S50" s="942"/>
      <c r="T50" s="942"/>
      <c r="U50" s="942"/>
      <c r="V50" s="942"/>
      <c r="W50" s="942"/>
      <c r="X50" s="1358" t="s">
        <v>1273</v>
      </c>
      <c r="Y50" s="942"/>
      <c r="Z50" s="942"/>
    </row>
    <row r="51" spans="1:26" ht="12.95" customHeight="1" thickTop="1">
      <c r="A51" s="942"/>
      <c r="B51" s="942"/>
      <c r="C51" s="942"/>
      <c r="D51" s="942"/>
      <c r="E51" s="942"/>
      <c r="F51" s="942"/>
      <c r="G51" s="942"/>
      <c r="H51" s="942"/>
      <c r="I51" s="942"/>
      <c r="J51" s="942"/>
      <c r="K51" s="942"/>
      <c r="L51" s="942"/>
      <c r="M51" s="942"/>
      <c r="N51" s="942"/>
      <c r="O51" s="942"/>
      <c r="P51" s="942"/>
      <c r="Q51" s="942"/>
      <c r="R51" s="942"/>
      <c r="S51" s="942"/>
      <c r="T51" s="942"/>
      <c r="U51" s="942"/>
      <c r="V51" s="942"/>
      <c r="W51" s="942"/>
      <c r="X51" s="942"/>
      <c r="Y51" s="942"/>
      <c r="Z51" s="942"/>
    </row>
    <row r="52" spans="1:26">
      <c r="E52" s="280"/>
      <c r="F52" s="280"/>
      <c r="G52" s="280"/>
    </row>
    <row r="56" spans="1:26">
      <c r="C56" s="280"/>
    </row>
    <row r="59" spans="1:26">
      <c r="C59" s="281"/>
    </row>
    <row r="60" spans="1:26">
      <c r="C60" s="281"/>
    </row>
    <row r="61" spans="1:26">
      <c r="C61" s="281"/>
    </row>
    <row r="62" spans="1:26">
      <c r="C62" s="281"/>
    </row>
    <row r="63" spans="1:26">
      <c r="C63" s="281"/>
    </row>
    <row r="64" spans="1:26">
      <c r="C64" s="281"/>
    </row>
    <row r="65" spans="3:3">
      <c r="C65" s="281"/>
    </row>
    <row r="66" spans="3:3">
      <c r="C66" s="281"/>
    </row>
    <row r="67" spans="3:3">
      <c r="C67" s="281"/>
    </row>
    <row r="68" spans="3:3">
      <c r="C68" s="281"/>
    </row>
    <row r="69" spans="3:3">
      <c r="C69" s="281"/>
    </row>
    <row r="70" spans="3:3">
      <c r="C70" s="281"/>
    </row>
    <row r="71" spans="3:3">
      <c r="C71" s="281"/>
    </row>
    <row r="72" spans="3:3">
      <c r="C72" s="281"/>
    </row>
    <row r="73" spans="3:3">
      <c r="C73" s="281"/>
    </row>
    <row r="74" spans="3:3">
      <c r="C74" s="281"/>
    </row>
    <row r="75" spans="3:3">
      <c r="C75" s="281"/>
    </row>
    <row r="76" spans="3:3">
      <c r="C76" s="281"/>
    </row>
    <row r="77" spans="3:3">
      <c r="C77" s="281"/>
    </row>
  </sheetData>
  <sheetProtection sheet="1" objects="1" scenarios="1" formatCells="0" formatRows="0" insertRows="0" deleteRows="0"/>
  <mergeCells count="86">
    <mergeCell ref="Q7:T7"/>
    <mergeCell ref="R15:U15"/>
    <mergeCell ref="C32:V32"/>
    <mergeCell ref="S38:V38"/>
    <mergeCell ref="S39:V39"/>
    <mergeCell ref="O38:R38"/>
    <mergeCell ref="C29:V29"/>
    <mergeCell ref="C30:V30"/>
    <mergeCell ref="C31:V31"/>
    <mergeCell ref="F16:V16"/>
    <mergeCell ref="J15:L15"/>
    <mergeCell ref="C27:V27"/>
    <mergeCell ref="F18:I18"/>
    <mergeCell ref="B38:D38"/>
    <mergeCell ref="B36:S37"/>
    <mergeCell ref="B23:F23"/>
    <mergeCell ref="B40:D40"/>
    <mergeCell ref="E40:H40"/>
    <mergeCell ref="J40:N40"/>
    <mergeCell ref="B41:D41"/>
    <mergeCell ref="E41:H41"/>
    <mergeCell ref="J41:N41"/>
    <mergeCell ref="E44:H44"/>
    <mergeCell ref="J44:N44"/>
    <mergeCell ref="B43:D43"/>
    <mergeCell ref="E43:H43"/>
    <mergeCell ref="J43:N43"/>
    <mergeCell ref="N3:V3"/>
    <mergeCell ref="N6:P6"/>
    <mergeCell ref="Q44:S44"/>
    <mergeCell ref="Q45:S45"/>
    <mergeCell ref="S42:V42"/>
    <mergeCell ref="S43:V43"/>
    <mergeCell ref="O42:R42"/>
    <mergeCell ref="O43:R43"/>
    <mergeCell ref="J42:N42"/>
    <mergeCell ref="O44:P44"/>
    <mergeCell ref="O45:P45"/>
    <mergeCell ref="S40:V40"/>
    <mergeCell ref="S41:V41"/>
    <mergeCell ref="O39:R39"/>
    <mergeCell ref="O40:R40"/>
    <mergeCell ref="O41:R41"/>
    <mergeCell ref="A2:V2"/>
    <mergeCell ref="G6:K6"/>
    <mergeCell ref="R6:U6"/>
    <mergeCell ref="F17:K17"/>
    <mergeCell ref="M17:P17"/>
    <mergeCell ref="I7:M7"/>
    <mergeCell ref="N7:P7"/>
    <mergeCell ref="A7:C7"/>
    <mergeCell ref="D7:G7"/>
    <mergeCell ref="B12:V12"/>
    <mergeCell ref="B11:V11"/>
    <mergeCell ref="B14:V14"/>
    <mergeCell ref="A6:C6"/>
    <mergeCell ref="A3:D3"/>
    <mergeCell ref="E3:J3"/>
    <mergeCell ref="L3:M3"/>
    <mergeCell ref="G23:J23"/>
    <mergeCell ref="A31:B31"/>
    <mergeCell ref="C28:V28"/>
    <mergeCell ref="A26:B26"/>
    <mergeCell ref="A29:B29"/>
    <mergeCell ref="A20:A23"/>
    <mergeCell ref="B20:F20"/>
    <mergeCell ref="B21:F21"/>
    <mergeCell ref="G21:J21"/>
    <mergeCell ref="B22:F22"/>
    <mergeCell ref="G22:J22"/>
    <mergeCell ref="E38:N38"/>
    <mergeCell ref="B39:D39"/>
    <mergeCell ref="E39:H39"/>
    <mergeCell ref="J39:N39"/>
    <mergeCell ref="A47:S47"/>
    <mergeCell ref="B45:D45"/>
    <mergeCell ref="E45:H45"/>
    <mergeCell ref="J45:N45"/>
    <mergeCell ref="B46:D46"/>
    <mergeCell ref="E46:H46"/>
    <mergeCell ref="J46:N46"/>
    <mergeCell ref="O46:P46"/>
    <mergeCell ref="Q46:S46"/>
    <mergeCell ref="B42:D42"/>
    <mergeCell ref="E42:H42"/>
    <mergeCell ref="B44:D44"/>
  </mergeCells>
  <phoneticPr fontId="22"/>
  <conditionalFormatting sqref="B12">
    <cfRule type="cellIs" dxfId="98" priority="24" stopIfTrue="1" operator="equal">
      <formula>""</formula>
    </cfRule>
  </conditionalFormatting>
  <conditionalFormatting sqref="N15 F15">
    <cfRule type="cellIs" dxfId="97" priority="23" stopIfTrue="1" operator="equal">
      <formula>(COUNTIF($F$15:$N$15,"○")=1)</formula>
    </cfRule>
  </conditionalFormatting>
  <conditionalFormatting sqref="J43:J46 F16:F18 M17:P17 B27:B28 O43:O46 B43:E46 Q44:Q46 S43 B39:E39 J39:O39 S39 B30">
    <cfRule type="cellIs" dxfId="96" priority="22" stopIfTrue="1" operator="equal">
      <formula>""</formula>
    </cfRule>
  </conditionalFormatting>
  <conditionalFormatting sqref="G21:G23">
    <cfRule type="expression" dxfId="95" priority="21" stopIfTrue="1">
      <formula>($G$20&lt;&gt;"")*($G$21="")*($G$22="")*($G$23="")</formula>
    </cfRule>
  </conditionalFormatting>
  <conditionalFormatting sqref="J40:J42 S40:S42 O40:O42 B40:E42">
    <cfRule type="cellIs" dxfId="94" priority="15" stopIfTrue="1" operator="equal">
      <formula>""</formula>
    </cfRule>
  </conditionalFormatting>
  <conditionalFormatting sqref="F6">
    <cfRule type="cellIs" dxfId="93" priority="12" stopIfTrue="1" operator="equal">
      <formula>(COUNTIF($D$6:$F$6,"○")=1)</formula>
    </cfRule>
  </conditionalFormatting>
  <conditionalFormatting sqref="N5:P5">
    <cfRule type="expression" dxfId="92" priority="608" stopIfTrue="1">
      <formula>($E$5="○")*(#REF!="")</formula>
    </cfRule>
  </conditionalFormatting>
  <conditionalFormatting sqref="B32">
    <cfRule type="cellIs" dxfId="91" priority="7" stopIfTrue="1" operator="equal">
      <formula>""</formula>
    </cfRule>
  </conditionalFormatting>
  <conditionalFormatting sqref="R15">
    <cfRule type="expression" dxfId="90" priority="666" stopIfTrue="1">
      <formula>($N$15&lt;&gt;"")*($R$15="")</formula>
    </cfRule>
  </conditionalFormatting>
  <conditionalFormatting sqref="J15:L15">
    <cfRule type="expression" dxfId="89" priority="6">
      <formula>($F$15&lt;&gt;"")*($J$15="")</formula>
    </cfRule>
  </conditionalFormatting>
  <dataValidations count="6">
    <dataValidation type="list" allowBlank="1" showInputMessage="1" showErrorMessage="1" sqref="N15 F15">
      <formula1>"○"</formula1>
    </dataValidation>
    <dataValidation type="list" allowBlank="1" showInputMessage="1" showErrorMessage="1" sqref="B27:B28 B32 B30">
      <formula1>"✓"</formula1>
    </dataValidation>
    <dataValidation type="list" allowBlank="1" showInputMessage="1" showErrorMessage="1" sqref="O44:P46">
      <formula1>"福岡県"</formula1>
    </dataValidation>
    <dataValidation type="list" errorStyle="warning" allowBlank="1" showInputMessage="1" showErrorMessage="1" sqref="J15:L15 R15:U15">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imeMode="hiragana" allowBlank="1" showInputMessage="1" showErrorMessage="1" sqref="B12:V12 F16:V16 B39:D43 O39:R43"/>
    <dataValidation imeMode="off" allowBlank="1" showInputMessage="1" showErrorMessage="1" sqref="F17:K17 M17:P17 F18:I18 E39:H43 J39:N43 S39:V43"/>
  </dataValidations>
  <hyperlinks>
    <hyperlink ref="X50" location="様式16の２!D11" display="様式16の2作成へ"/>
    <hyperlink ref="X41" location="様式17!C11" display="様式17作成へ"/>
    <hyperlink ref="X43" location="一覧表!M63" display="一覧表へ戻る"/>
  </hyperlinks>
  <printOptions horizontalCentered="1" verticalCentered="1"/>
  <pageMargins left="0.70866141732283472" right="0.19685039370078741" top="0.19685039370078741" bottom="0.19685039370078741" header="0" footer="0"/>
  <pageSetup paperSize="9" scale="85" orientation="portrait" verticalDpi="300"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1B7F3658-C614-4D92-9E15-ED445CFE886E}">
            <xm:f>様式1!$E$21=""</xm:f>
            <x14:dxf>
              <fill>
                <patternFill>
                  <bgColor theme="0" tint="-0.499984740745262"/>
                </patternFill>
              </fill>
            </x14:dxf>
          </x14:cfRule>
          <x14:cfRule type="expression" priority="2" id="{32198FAE-B837-4A1C-9A63-7C91EE7850F5}">
            <xm:f>AND(様式1!$D$30="",様式1!$D$32="")</xm:f>
            <x14:dxf>
              <fill>
                <patternFill>
                  <bgColor theme="0" tint="-0.34998626667073579"/>
                </patternFill>
              </fill>
            </x14:dxf>
          </x14:cfRule>
          <xm:sqref>A1:V49</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T106"/>
  <sheetViews>
    <sheetView zoomScale="85" zoomScaleNormal="85" zoomScaleSheetLayoutView="90" zoomScalePageLayoutView="75" workbookViewId="0">
      <selection activeCell="M9" sqref="M9"/>
    </sheetView>
  </sheetViews>
  <sheetFormatPr defaultColWidth="9" defaultRowHeight="16.7" customHeight="1"/>
  <cols>
    <col min="1" max="1" width="3.25" style="725" customWidth="1"/>
    <col min="2" max="2" width="9.875" style="725" customWidth="1"/>
    <col min="3" max="3" width="3" style="725" customWidth="1"/>
    <col min="4" max="4" width="2.875" style="725" customWidth="1"/>
    <col min="5" max="5" width="2.375" style="725" customWidth="1"/>
    <col min="6" max="6" width="13.625" style="725" customWidth="1"/>
    <col min="7" max="7" width="48.625" style="725" customWidth="1"/>
    <col min="8" max="8" width="15.625" style="816" customWidth="1"/>
    <col min="9" max="9" width="13.625" style="854" customWidth="1"/>
    <col min="10" max="10" width="10.625" style="854" customWidth="1"/>
    <col min="11" max="11" width="7.625" style="2113" customWidth="1"/>
    <col min="12" max="12" width="21.875" style="803" customWidth="1"/>
    <col min="13" max="13" width="7.625" style="3043" customWidth="1"/>
    <col min="14" max="14" width="7.625" style="725" customWidth="1"/>
    <col min="15" max="15" width="3.125" style="725" customWidth="1"/>
    <col min="16" max="16" width="8" style="725" customWidth="1"/>
    <col min="17" max="17" width="25" style="725" customWidth="1"/>
    <col min="18" max="18" width="8.375" style="2051" hidden="1" customWidth="1"/>
    <col min="19" max="19" width="9.625" style="2085" hidden="1" customWidth="1"/>
    <col min="20" max="16384" width="9" style="725"/>
  </cols>
  <sheetData>
    <row r="1" spans="1:20" ht="21" customHeight="1">
      <c r="A1" s="771"/>
      <c r="B1" s="3195" t="s">
        <v>1095</v>
      </c>
      <c r="C1" s="3196"/>
      <c r="D1" s="3196"/>
      <c r="E1" s="3196"/>
      <c r="F1" s="3196"/>
      <c r="G1" s="3196"/>
      <c r="H1" s="1330" t="s">
        <v>1200</v>
      </c>
      <c r="I1" s="859" t="str">
        <f>LEFT(訓練コース名,2)</f>
        <v>基礎</v>
      </c>
      <c r="J1" s="843" t="s">
        <v>1182</v>
      </c>
      <c r="L1" s="802"/>
      <c r="M1" s="3038"/>
      <c r="N1" s="724"/>
      <c r="O1" s="547"/>
      <c r="P1" s="547"/>
      <c r="Q1" s="547"/>
      <c r="R1" s="2116"/>
      <c r="S1" s="2117"/>
      <c r="T1" s="547"/>
    </row>
    <row r="2" spans="1:20" ht="6.2" customHeight="1">
      <c r="A2" s="350"/>
      <c r="B2" s="351"/>
      <c r="C2" s="351"/>
      <c r="D2" s="351"/>
      <c r="E2" s="351"/>
      <c r="F2" s="351"/>
      <c r="G2" s="350"/>
      <c r="H2" s="350"/>
      <c r="I2" s="350"/>
      <c r="J2" s="350"/>
      <c r="K2" s="351"/>
      <c r="L2" s="350"/>
      <c r="M2" s="3039"/>
      <c r="N2" s="351"/>
      <c r="O2" s="547"/>
      <c r="P2" s="547"/>
      <c r="Q2" s="547"/>
      <c r="R2" s="2116"/>
      <c r="S2" s="2117"/>
      <c r="T2" s="547"/>
    </row>
    <row r="3" spans="1:20" ht="20.100000000000001" customHeight="1">
      <c r="A3" s="726" t="s">
        <v>1012</v>
      </c>
      <c r="B3" s="726"/>
      <c r="C3" s="3189" t="str">
        <f>実施機関名</f>
        <v/>
      </c>
      <c r="D3" s="3190"/>
      <c r="E3" s="3190"/>
      <c r="F3" s="3190"/>
      <c r="G3" s="3190"/>
      <c r="H3" s="815"/>
      <c r="I3" s="852"/>
      <c r="J3" s="858"/>
      <c r="K3" s="2114"/>
      <c r="L3" s="804"/>
      <c r="M3" s="3040"/>
      <c r="N3" s="727"/>
      <c r="O3" s="728"/>
      <c r="P3" s="547"/>
      <c r="Q3" s="547"/>
      <c r="R3" s="2116"/>
      <c r="S3" s="2117"/>
      <c r="T3" s="547"/>
    </row>
    <row r="4" spans="1:20" ht="6.75" customHeight="1">
      <c r="A4" s="729"/>
      <c r="B4" s="730"/>
      <c r="C4" s="730"/>
      <c r="D4" s="730"/>
      <c r="E4" s="730"/>
      <c r="F4" s="730"/>
      <c r="G4" s="729"/>
      <c r="H4" s="729"/>
      <c r="I4" s="729"/>
      <c r="J4" s="729"/>
      <c r="K4" s="730"/>
      <c r="L4" s="729"/>
      <c r="M4" s="3040"/>
      <c r="N4" s="727"/>
      <c r="O4" s="728"/>
      <c r="P4" s="547"/>
      <c r="Q4" s="547"/>
      <c r="R4" s="2116"/>
      <c r="S4" s="2117"/>
      <c r="T4" s="547"/>
    </row>
    <row r="5" spans="1:20" ht="20.100000000000001" customHeight="1">
      <c r="A5" s="731" t="s">
        <v>1013</v>
      </c>
      <c r="B5" s="732"/>
      <c r="C5" s="3191" t="str">
        <f>IF(申請日="","令和　　　　年　　　月　　　日",申請日)</f>
        <v>令和　　　　年　　　月　　　日</v>
      </c>
      <c r="D5" s="3149"/>
      <c r="E5" s="3149"/>
      <c r="F5" s="3149"/>
      <c r="G5" s="3149"/>
      <c r="H5" s="3149"/>
      <c r="I5" s="3149"/>
      <c r="J5" s="3149"/>
      <c r="K5" s="3149"/>
      <c r="L5" s="805"/>
      <c r="M5" s="3040"/>
      <c r="N5" s="727"/>
      <c r="O5" s="728"/>
      <c r="P5" s="547"/>
      <c r="Q5" s="547"/>
      <c r="R5" s="2116"/>
      <c r="S5" s="2117"/>
      <c r="T5" s="547"/>
    </row>
    <row r="6" spans="1:20" ht="9.75" customHeight="1" thickBot="1">
      <c r="A6" s="733"/>
      <c r="B6" s="727"/>
      <c r="C6" s="727"/>
      <c r="D6" s="727"/>
      <c r="E6" s="727"/>
      <c r="F6" s="727"/>
      <c r="G6" s="733"/>
      <c r="H6" s="733"/>
      <c r="I6" s="733"/>
      <c r="J6" s="733"/>
      <c r="K6" s="727"/>
      <c r="L6" s="733"/>
      <c r="M6" s="3040"/>
      <c r="N6" s="727"/>
      <c r="O6" s="728"/>
      <c r="P6" s="547"/>
      <c r="Q6" s="547"/>
      <c r="R6" s="2116"/>
      <c r="S6" s="2117"/>
      <c r="T6" s="547"/>
    </row>
    <row r="7" spans="1:20" ht="20.100000000000001" customHeight="1">
      <c r="A7" s="734" t="s">
        <v>1</v>
      </c>
      <c r="B7" s="1507" t="s">
        <v>438</v>
      </c>
      <c r="C7" s="1508"/>
      <c r="D7" s="1508"/>
      <c r="E7" s="1508"/>
      <c r="F7" s="1508"/>
      <c r="G7" s="1508"/>
      <c r="H7" s="894"/>
      <c r="I7" s="889"/>
      <c r="J7" s="889"/>
      <c r="K7" s="1515" t="s">
        <v>1664</v>
      </c>
      <c r="L7" s="3172" t="s">
        <v>1435</v>
      </c>
      <c r="M7" s="3168" t="s">
        <v>1064</v>
      </c>
      <c r="N7" s="3170" t="s">
        <v>1065</v>
      </c>
      <c r="O7" s="728"/>
      <c r="P7" s="547"/>
      <c r="Q7" s="547"/>
      <c r="R7" s="2116"/>
      <c r="S7" s="2117"/>
      <c r="T7" s="547"/>
    </row>
    <row r="8" spans="1:20" ht="20.100000000000001" customHeight="1" thickBot="1">
      <c r="A8" s="735"/>
      <c r="B8" s="736"/>
      <c r="C8" s="3192" t="s">
        <v>439</v>
      </c>
      <c r="D8" s="3193"/>
      <c r="E8" s="3193"/>
      <c r="F8" s="3193"/>
      <c r="G8" s="3193"/>
      <c r="H8" s="3193"/>
      <c r="I8" s="3193"/>
      <c r="J8" s="3193"/>
      <c r="K8" s="3194"/>
      <c r="L8" s="3173"/>
      <c r="M8" s="3169"/>
      <c r="N8" s="3171"/>
      <c r="O8" s="728"/>
      <c r="P8" s="3159"/>
      <c r="Q8" s="3159"/>
      <c r="R8" s="2498"/>
      <c r="S8" s="2117" t="s">
        <v>1445</v>
      </c>
      <c r="T8" s="547"/>
    </row>
    <row r="9" spans="1:20" ht="16.7" customHeight="1">
      <c r="A9" s="737">
        <v>1</v>
      </c>
      <c r="B9" s="1331" t="s">
        <v>2</v>
      </c>
      <c r="C9" s="1332" t="s">
        <v>3</v>
      </c>
      <c r="D9" s="1418"/>
      <c r="E9" s="1418"/>
      <c r="F9" s="1418"/>
      <c r="G9" s="1415"/>
      <c r="H9" s="1415"/>
      <c r="I9" s="1511" t="s">
        <v>1524</v>
      </c>
      <c r="J9" s="1513" t="s">
        <v>1483</v>
      </c>
      <c r="K9" s="2115"/>
      <c r="L9" s="1532" t="s">
        <v>1093</v>
      </c>
      <c r="M9" s="738"/>
      <c r="N9" s="739"/>
      <c r="O9" s="728"/>
      <c r="P9" s="3159"/>
      <c r="Q9" s="3159"/>
      <c r="R9" s="2498"/>
      <c r="S9" s="2117">
        <f>ROW()</f>
        <v>9</v>
      </c>
      <c r="T9" s="547"/>
    </row>
    <row r="10" spans="1:20" ht="16.7" customHeight="1">
      <c r="A10" s="740">
        <v>2</v>
      </c>
      <c r="B10" s="1422" t="s">
        <v>484</v>
      </c>
      <c r="C10" s="722" t="s">
        <v>880</v>
      </c>
      <c r="D10" s="1202"/>
      <c r="E10" s="1202"/>
      <c r="F10" s="1202"/>
      <c r="G10" s="1414"/>
      <c r="H10" s="1414"/>
      <c r="I10" s="1414"/>
      <c r="J10" s="1513" t="s">
        <v>1483</v>
      </c>
      <c r="K10" s="2112"/>
      <c r="L10" s="809" t="s">
        <v>1091</v>
      </c>
      <c r="M10" s="741"/>
      <c r="N10" s="742"/>
      <c r="O10" s="728"/>
      <c r="P10" s="3159"/>
      <c r="Q10" s="3159"/>
      <c r="R10" s="2498"/>
      <c r="S10" s="2117">
        <f>ROW()</f>
        <v>10</v>
      </c>
      <c r="T10" s="547"/>
    </row>
    <row r="11" spans="1:20" ht="16.7" customHeight="1">
      <c r="A11" s="3182">
        <v>3</v>
      </c>
      <c r="B11" s="3209" t="s">
        <v>481</v>
      </c>
      <c r="C11" s="3089" t="s">
        <v>465</v>
      </c>
      <c r="D11" s="3126"/>
      <c r="E11" s="3126"/>
      <c r="F11" s="3126"/>
      <c r="G11" s="3126"/>
      <c r="H11" s="3126"/>
      <c r="I11" s="3126"/>
      <c r="J11" s="3187" t="s">
        <v>1483</v>
      </c>
      <c r="K11" s="2119"/>
      <c r="L11" s="1337" t="s">
        <v>1301</v>
      </c>
      <c r="M11" s="3180"/>
      <c r="N11" s="3211"/>
      <c r="O11" s="728"/>
      <c r="P11" s="547"/>
      <c r="Q11" s="547"/>
      <c r="R11" s="2498"/>
      <c r="S11" s="2117">
        <f>ROW()</f>
        <v>11</v>
      </c>
      <c r="T11" s="547"/>
    </row>
    <row r="12" spans="1:20" s="1006" customFormat="1" ht="16.7" customHeight="1">
      <c r="A12" s="3183"/>
      <c r="B12" s="3210"/>
      <c r="C12" s="3127"/>
      <c r="D12" s="3128"/>
      <c r="E12" s="3128"/>
      <c r="F12" s="3128"/>
      <c r="G12" s="3128"/>
      <c r="H12" s="3128"/>
      <c r="I12" s="3128"/>
      <c r="J12" s="3188"/>
      <c r="K12" s="2115"/>
      <c r="L12" s="1337" t="s">
        <v>1302</v>
      </c>
      <c r="M12" s="3096"/>
      <c r="N12" s="3140"/>
      <c r="O12" s="728"/>
      <c r="P12" s="547"/>
      <c r="Q12" s="547"/>
      <c r="R12" s="2498"/>
      <c r="S12" s="2117">
        <f>ROW()</f>
        <v>12</v>
      </c>
      <c r="T12" s="547"/>
    </row>
    <row r="13" spans="1:20" ht="16.7" customHeight="1">
      <c r="A13" s="3183"/>
      <c r="B13" s="1427"/>
      <c r="C13" s="1363" t="s">
        <v>1014</v>
      </c>
      <c r="D13" s="1364" t="s">
        <v>1015</v>
      </c>
      <c r="E13" s="1365"/>
      <c r="F13" s="1365"/>
      <c r="G13" s="1365"/>
      <c r="H13" s="1365"/>
      <c r="I13" s="1365"/>
      <c r="J13" s="1365"/>
      <c r="K13" s="2120"/>
      <c r="L13" s="1366"/>
      <c r="M13" s="3076" t="str">
        <f>IF(COUNTIF($R$14:$R$25,TRUE)&gt;0,"✔","")</f>
        <v/>
      </c>
      <c r="N13" s="3073"/>
      <c r="O13" s="728"/>
      <c r="P13" s="547"/>
      <c r="Q13" s="547"/>
      <c r="R13" s="2498"/>
      <c r="S13" s="2117">
        <f>ROW()</f>
        <v>13</v>
      </c>
      <c r="T13" s="547"/>
    </row>
    <row r="14" spans="1:20" ht="16.7" customHeight="1">
      <c r="A14" s="3184"/>
      <c r="B14" s="1427"/>
      <c r="C14" s="1367"/>
      <c r="D14" s="1368"/>
      <c r="E14" s="1368" t="s">
        <v>1016</v>
      </c>
      <c r="F14" s="1369"/>
      <c r="G14" s="1368"/>
      <c r="H14" s="1368"/>
      <c r="I14" s="1368"/>
      <c r="J14" s="1368"/>
      <c r="K14" s="2118" t="s">
        <v>2098</v>
      </c>
      <c r="L14" s="1370"/>
      <c r="M14" s="3212"/>
      <c r="N14" s="3074"/>
      <c r="O14" s="728"/>
      <c r="P14" s="547"/>
      <c r="Q14" s="547"/>
      <c r="R14" s="2498" t="b">
        <v>0</v>
      </c>
      <c r="S14" s="2117">
        <f>ROW()</f>
        <v>14</v>
      </c>
      <c r="T14" s="547"/>
    </row>
    <row r="15" spans="1:20" ht="16.7" customHeight="1">
      <c r="A15" s="3184"/>
      <c r="B15" s="1427"/>
      <c r="C15" s="1367"/>
      <c r="D15" s="1371" t="s">
        <v>1017</v>
      </c>
      <c r="E15" s="1371"/>
      <c r="F15" s="1372"/>
      <c r="G15" s="1371"/>
      <c r="H15" s="1371"/>
      <c r="I15" s="1371"/>
      <c r="J15" s="1371"/>
      <c r="K15" s="2121"/>
      <c r="L15" s="1373"/>
      <c r="M15" s="3212"/>
      <c r="N15" s="3074"/>
      <c r="O15" s="728"/>
      <c r="P15" s="547"/>
      <c r="Q15" s="547"/>
      <c r="R15" s="2498"/>
      <c r="S15" s="2117">
        <f>ROW()</f>
        <v>15</v>
      </c>
      <c r="T15" s="547"/>
    </row>
    <row r="16" spans="1:20" ht="16.7" customHeight="1">
      <c r="A16" s="3184"/>
      <c r="B16" s="1427"/>
      <c r="C16" s="1367"/>
      <c r="D16" s="1368"/>
      <c r="E16" s="1368" t="s">
        <v>1018</v>
      </c>
      <c r="F16" s="1369"/>
      <c r="G16" s="1368"/>
      <c r="H16" s="1368"/>
      <c r="I16" s="1368"/>
      <c r="J16" s="1368"/>
      <c r="K16" s="2118" t="s">
        <v>2098</v>
      </c>
      <c r="L16" s="1370"/>
      <c r="M16" s="3212"/>
      <c r="N16" s="3074"/>
      <c r="O16" s="728"/>
      <c r="P16" s="547"/>
      <c r="Q16" s="547"/>
      <c r="R16" s="2498" t="b">
        <v>0</v>
      </c>
      <c r="S16" s="2117">
        <f>ROW()</f>
        <v>16</v>
      </c>
      <c r="T16" s="547"/>
    </row>
    <row r="17" spans="1:20" ht="16.7" customHeight="1">
      <c r="A17" s="3184"/>
      <c r="B17" s="1427"/>
      <c r="C17" s="1367"/>
      <c r="D17" s="1374"/>
      <c r="E17" s="1368" t="s">
        <v>1019</v>
      </c>
      <c r="F17" s="1369"/>
      <c r="G17" s="1368"/>
      <c r="H17" s="1368"/>
      <c r="I17" s="1368"/>
      <c r="J17" s="1368"/>
      <c r="K17" s="2121"/>
      <c r="L17" s="1373"/>
      <c r="M17" s="3212"/>
      <c r="N17" s="3074"/>
      <c r="O17" s="728"/>
      <c r="P17" s="547"/>
      <c r="Q17" s="547"/>
      <c r="R17" s="2498" t="b">
        <v>0</v>
      </c>
      <c r="S17" s="2117">
        <f>ROW()</f>
        <v>17</v>
      </c>
      <c r="T17" s="547"/>
    </row>
    <row r="18" spans="1:20" s="2083" customFormat="1" ht="16.7" customHeight="1">
      <c r="A18" s="3184"/>
      <c r="B18" s="1427"/>
      <c r="C18" s="745"/>
      <c r="D18" s="1368" t="s">
        <v>2046</v>
      </c>
      <c r="E18" s="1368"/>
      <c r="F18" s="1369"/>
      <c r="G18" s="1368"/>
      <c r="H18" s="1368"/>
      <c r="I18" s="1368"/>
      <c r="J18" s="1368"/>
      <c r="K18" s="2118" t="s">
        <v>2098</v>
      </c>
      <c r="L18" s="1370"/>
      <c r="M18" s="3212"/>
      <c r="N18" s="3074"/>
      <c r="O18" s="728"/>
      <c r="P18" s="547"/>
      <c r="Q18" s="547"/>
      <c r="R18" s="2498" t="b">
        <v>0</v>
      </c>
      <c r="S18" s="2117">
        <f>ROW()</f>
        <v>18</v>
      </c>
      <c r="T18" s="547"/>
    </row>
    <row r="19" spans="1:20" ht="16.7" customHeight="1">
      <c r="A19" s="3184"/>
      <c r="B19" s="1427"/>
      <c r="C19" s="745"/>
      <c r="D19" s="1368" t="s">
        <v>2045</v>
      </c>
      <c r="E19" s="1368"/>
      <c r="F19" s="1369"/>
      <c r="G19" s="1368"/>
      <c r="H19" s="1368"/>
      <c r="I19" s="1368"/>
      <c r="J19" s="1368"/>
      <c r="K19" s="2118" t="s">
        <v>2098</v>
      </c>
      <c r="L19" s="1370"/>
      <c r="M19" s="3212"/>
      <c r="N19" s="3074"/>
      <c r="O19" s="728"/>
      <c r="P19" s="547"/>
      <c r="Q19" s="547"/>
      <c r="R19" s="2498" t="b">
        <v>0</v>
      </c>
      <c r="S19" s="2117">
        <f>ROW()</f>
        <v>19</v>
      </c>
      <c r="T19" s="547"/>
    </row>
    <row r="20" spans="1:20" ht="16.7" customHeight="1">
      <c r="A20" s="3184"/>
      <c r="B20" s="1427"/>
      <c r="C20" s="745"/>
      <c r="D20" s="1368" t="s">
        <v>1020</v>
      </c>
      <c r="E20" s="1368"/>
      <c r="F20" s="1369"/>
      <c r="G20" s="1368"/>
      <c r="H20" s="1368"/>
      <c r="I20" s="1368"/>
      <c r="J20" s="1368"/>
      <c r="K20" s="2121"/>
      <c r="L20" s="1373"/>
      <c r="M20" s="3212"/>
      <c r="N20" s="3074"/>
      <c r="O20" s="728"/>
      <c r="P20" s="547"/>
      <c r="Q20" s="547"/>
      <c r="R20" s="2498" t="b">
        <v>0</v>
      </c>
      <c r="S20" s="2117">
        <f>ROW()</f>
        <v>20</v>
      </c>
      <c r="T20" s="547"/>
    </row>
    <row r="21" spans="1:20" ht="16.7" customHeight="1">
      <c r="A21" s="3184"/>
      <c r="B21" s="1427"/>
      <c r="C21" s="745"/>
      <c r="D21" s="1368" t="s">
        <v>1021</v>
      </c>
      <c r="E21" s="1368"/>
      <c r="F21" s="1369"/>
      <c r="G21" s="1368"/>
      <c r="H21" s="1368"/>
      <c r="I21" s="1368"/>
      <c r="J21" s="1368"/>
      <c r="K21" s="2118" t="s">
        <v>2098</v>
      </c>
      <c r="L21" s="1370"/>
      <c r="M21" s="3212"/>
      <c r="N21" s="3074"/>
      <c r="O21" s="728"/>
      <c r="P21" s="547"/>
      <c r="Q21" s="547"/>
      <c r="R21" s="2498" t="b">
        <v>0</v>
      </c>
      <c r="S21" s="2117">
        <f>ROW()</f>
        <v>21</v>
      </c>
      <c r="T21" s="547"/>
    </row>
    <row r="22" spans="1:20" ht="16.7" customHeight="1">
      <c r="A22" s="3184"/>
      <c r="B22" s="1427"/>
      <c r="C22" s="1254"/>
      <c r="D22" s="1375" t="s">
        <v>1022</v>
      </c>
      <c r="E22" s="1375"/>
      <c r="F22" s="1376"/>
      <c r="G22" s="1375"/>
      <c r="H22" s="1375"/>
      <c r="I22" s="1375"/>
      <c r="J22" s="1375"/>
      <c r="K22" s="2122"/>
      <c r="L22" s="1373"/>
      <c r="M22" s="3212"/>
      <c r="N22" s="3074"/>
      <c r="O22" s="728"/>
      <c r="P22" s="547"/>
      <c r="Q22" s="547"/>
      <c r="R22" s="2498" t="b">
        <v>0</v>
      </c>
      <c r="S22" s="2117">
        <f>ROW()</f>
        <v>22</v>
      </c>
      <c r="T22" s="547"/>
    </row>
    <row r="23" spans="1:20" s="1268" customFormat="1" ht="16.7" customHeight="1">
      <c r="A23" s="3184"/>
      <c r="B23" s="1427"/>
      <c r="C23" s="1254"/>
      <c r="D23" s="1375" t="s">
        <v>1482</v>
      </c>
      <c r="E23" s="1375"/>
      <c r="F23" s="1377"/>
      <c r="G23" s="1375"/>
      <c r="H23" s="1375"/>
      <c r="I23" s="1375"/>
      <c r="J23" s="1375"/>
      <c r="K23" s="2118" t="s">
        <v>2098</v>
      </c>
      <c r="L23" s="1373"/>
      <c r="M23" s="3212"/>
      <c r="N23" s="3074"/>
      <c r="O23" s="728"/>
      <c r="P23" s="547"/>
      <c r="Q23" s="547"/>
      <c r="R23" s="2498" t="b">
        <v>0</v>
      </c>
      <c r="S23" s="2117">
        <f>ROW()</f>
        <v>23</v>
      </c>
      <c r="T23" s="547"/>
    </row>
    <row r="24" spans="1:20" s="1252" customFormat="1" ht="27.95" customHeight="1">
      <c r="A24" s="3185"/>
      <c r="B24" s="1427"/>
      <c r="C24" s="745"/>
      <c r="D24" s="3102" t="s">
        <v>1597</v>
      </c>
      <c r="E24" s="3181"/>
      <c r="F24" s="3181"/>
      <c r="G24" s="3181"/>
      <c r="H24" s="3181"/>
      <c r="I24" s="3181"/>
      <c r="J24" s="3181"/>
      <c r="K24" s="2118" t="s">
        <v>2098</v>
      </c>
      <c r="L24" s="1378"/>
      <c r="M24" s="3213"/>
      <c r="N24" s="3074"/>
      <c r="O24" s="728"/>
      <c r="P24" s="547"/>
      <c r="Q24" s="547"/>
      <c r="R24" s="2498" t="b">
        <v>0</v>
      </c>
      <c r="S24" s="2117">
        <f>ROW()</f>
        <v>24</v>
      </c>
      <c r="T24" s="547"/>
    </row>
    <row r="25" spans="1:20" s="1252" customFormat="1" ht="16.7" customHeight="1">
      <c r="A25" s="3186"/>
      <c r="B25" s="1427"/>
      <c r="C25" s="760"/>
      <c r="D25" s="1379" t="s">
        <v>1677</v>
      </c>
      <c r="E25" s="1379"/>
      <c r="F25" s="1380"/>
      <c r="G25" s="1379"/>
      <c r="H25" s="1379"/>
      <c r="I25" s="1379"/>
      <c r="J25" s="1379"/>
      <c r="K25" s="2123" t="s">
        <v>2098</v>
      </c>
      <c r="L25" s="1373"/>
      <c r="M25" s="3214"/>
      <c r="N25" s="3075"/>
      <c r="O25" s="728"/>
      <c r="P25" s="547"/>
      <c r="Q25" s="547"/>
      <c r="R25" s="2498" t="b">
        <v>0</v>
      </c>
      <c r="S25" s="2117">
        <f>ROW()</f>
        <v>25</v>
      </c>
      <c r="T25" s="547"/>
    </row>
    <row r="26" spans="1:20" ht="16.7" customHeight="1">
      <c r="A26" s="3079">
        <v>4</v>
      </c>
      <c r="B26" s="353" t="s">
        <v>1023</v>
      </c>
      <c r="C26" s="1417" t="s">
        <v>1024</v>
      </c>
      <c r="D26" s="1420"/>
      <c r="E26" s="1420"/>
      <c r="F26" s="1420"/>
      <c r="G26" s="1420"/>
      <c r="H26" s="1420"/>
      <c r="I26" s="1420"/>
      <c r="J26" s="1420"/>
      <c r="K26" s="2119"/>
      <c r="L26" s="1338" t="s">
        <v>1185</v>
      </c>
      <c r="M26" s="741"/>
      <c r="N26" s="747"/>
      <c r="O26" s="728"/>
      <c r="P26" s="547"/>
      <c r="Q26" s="547"/>
      <c r="R26" s="2498"/>
      <c r="S26" s="2117">
        <f>ROW()</f>
        <v>26</v>
      </c>
      <c r="T26" s="547"/>
    </row>
    <row r="27" spans="1:20" ht="16.7" customHeight="1">
      <c r="A27" s="3080"/>
      <c r="B27" s="1428"/>
      <c r="C27" s="759"/>
      <c r="D27" s="3174" t="s">
        <v>1595</v>
      </c>
      <c r="E27" s="3175"/>
      <c r="F27" s="3175"/>
      <c r="G27" s="3175"/>
      <c r="H27" s="3176"/>
      <c r="I27" s="3176"/>
      <c r="J27" s="3176"/>
      <c r="K27" s="2124" t="s">
        <v>2098</v>
      </c>
      <c r="L27" s="1381"/>
      <c r="M27" s="3160" t="str">
        <f>IF(COUNTIF($R$27:$R$36,TRUE)&gt;0,"✔","")</f>
        <v/>
      </c>
      <c r="N27" s="3073"/>
      <c r="O27" s="728"/>
      <c r="P27" s="547"/>
      <c r="Q27" s="547"/>
      <c r="R27" s="2498" t="b">
        <v>0</v>
      </c>
      <c r="S27" s="2117">
        <f>ROW()</f>
        <v>27</v>
      </c>
      <c r="T27" s="547"/>
    </row>
    <row r="28" spans="1:20" ht="16.7" customHeight="1">
      <c r="A28" s="3081"/>
      <c r="B28" s="1428"/>
      <c r="C28" s="1367" t="s">
        <v>1025</v>
      </c>
      <c r="D28" s="744"/>
      <c r="E28" s="1368" t="s">
        <v>1026</v>
      </c>
      <c r="F28" s="1383"/>
      <c r="G28" s="1369"/>
      <c r="H28" s="1369"/>
      <c r="I28" s="1369"/>
      <c r="J28" s="1369"/>
      <c r="K28" s="2118" t="s">
        <v>2098</v>
      </c>
      <c r="L28" s="1370"/>
      <c r="M28" s="3161"/>
      <c r="N28" s="3074"/>
      <c r="O28" s="728"/>
      <c r="P28" s="547"/>
      <c r="Q28" s="547"/>
      <c r="R28" s="2498" t="b">
        <v>0</v>
      </c>
      <c r="S28" s="2117">
        <f>ROW()</f>
        <v>28</v>
      </c>
      <c r="T28" s="547"/>
    </row>
    <row r="29" spans="1:20" ht="16.7" customHeight="1">
      <c r="A29" s="3081"/>
      <c r="B29" s="1428"/>
      <c r="C29" s="1382"/>
      <c r="D29" s="744"/>
      <c r="E29" s="1368" t="s">
        <v>1027</v>
      </c>
      <c r="F29" s="1383"/>
      <c r="G29" s="1369"/>
      <c r="H29" s="1369"/>
      <c r="I29" s="1369"/>
      <c r="J29" s="1369"/>
      <c r="K29" s="2118" t="s">
        <v>2098</v>
      </c>
      <c r="L29" s="1370"/>
      <c r="M29" s="3161"/>
      <c r="N29" s="3074"/>
      <c r="O29" s="728"/>
      <c r="P29" s="547"/>
      <c r="Q29" s="547"/>
      <c r="R29" s="2498" t="b">
        <v>0</v>
      </c>
      <c r="S29" s="2117">
        <f>ROW()</f>
        <v>29</v>
      </c>
      <c r="T29" s="547"/>
    </row>
    <row r="30" spans="1:20" ht="16.7" customHeight="1">
      <c r="A30" s="3081"/>
      <c r="B30" s="1428"/>
      <c r="C30" s="744"/>
      <c r="D30" s="1368" t="s">
        <v>1028</v>
      </c>
      <c r="E30" s="1369"/>
      <c r="F30" s="1368"/>
      <c r="G30" s="1368"/>
      <c r="H30" s="1368"/>
      <c r="I30" s="1368"/>
      <c r="J30" s="1368"/>
      <c r="K30" s="2118" t="s">
        <v>2098</v>
      </c>
      <c r="L30" s="1384" t="s">
        <v>1092</v>
      </c>
      <c r="M30" s="3161"/>
      <c r="N30" s="3074"/>
      <c r="O30" s="728"/>
      <c r="P30" s="547"/>
      <c r="Q30" s="547"/>
      <c r="R30" s="2498" t="b">
        <v>0</v>
      </c>
      <c r="S30" s="2117">
        <f>ROW()</f>
        <v>30</v>
      </c>
      <c r="T30" s="547"/>
    </row>
    <row r="31" spans="1:20" ht="16.7" customHeight="1">
      <c r="A31" s="3081"/>
      <c r="B31" s="1428"/>
      <c r="C31" s="1367" t="s">
        <v>1029</v>
      </c>
      <c r="D31" s="3165" t="s">
        <v>1596</v>
      </c>
      <c r="E31" s="3166"/>
      <c r="F31" s="3166"/>
      <c r="G31" s="3166"/>
      <c r="H31" s="3166"/>
      <c r="I31" s="3166"/>
      <c r="J31" s="3166"/>
      <c r="K31" s="3167"/>
      <c r="L31" s="1384"/>
      <c r="M31" s="3161"/>
      <c r="N31" s="3074"/>
      <c r="O31" s="728"/>
      <c r="P31" s="547"/>
      <c r="Q31" s="547"/>
      <c r="R31" s="2498"/>
      <c r="S31" s="2117">
        <f>ROW()</f>
        <v>31</v>
      </c>
      <c r="T31" s="547"/>
    </row>
    <row r="32" spans="1:20" ht="16.7" customHeight="1">
      <c r="A32" s="3081"/>
      <c r="B32" s="1428"/>
      <c r="C32" s="1385"/>
      <c r="D32" s="744"/>
      <c r="E32" s="3102" t="s">
        <v>2402</v>
      </c>
      <c r="F32" s="3163"/>
      <c r="G32" s="3163"/>
      <c r="H32" s="3163"/>
      <c r="I32" s="3163"/>
      <c r="J32" s="3163"/>
      <c r="K32" s="3164"/>
      <c r="L32" s="1384"/>
      <c r="M32" s="3161"/>
      <c r="N32" s="3074"/>
      <c r="O32" s="728"/>
      <c r="P32" s="547"/>
      <c r="Q32" s="547"/>
      <c r="R32" s="2498" t="b">
        <v>0</v>
      </c>
      <c r="S32" s="2117">
        <f>ROW()</f>
        <v>32</v>
      </c>
      <c r="T32" s="547"/>
    </row>
    <row r="33" spans="1:20" ht="27.95" customHeight="1">
      <c r="A33" s="3081"/>
      <c r="B33" s="1428"/>
      <c r="C33" s="1385"/>
      <c r="D33" s="744"/>
      <c r="E33" s="3102" t="s">
        <v>2400</v>
      </c>
      <c r="F33" s="3163"/>
      <c r="G33" s="3163"/>
      <c r="H33" s="3177"/>
      <c r="I33" s="3177"/>
      <c r="J33" s="3177"/>
      <c r="K33" s="2121"/>
      <c r="L33" s="1373"/>
      <c r="M33" s="3161"/>
      <c r="N33" s="3074"/>
      <c r="O33" s="728"/>
      <c r="P33" s="547"/>
      <c r="Q33" s="547"/>
      <c r="R33" s="2498" t="b">
        <v>0</v>
      </c>
      <c r="S33" s="2117">
        <f>ROW()</f>
        <v>33</v>
      </c>
      <c r="T33" s="547"/>
    </row>
    <row r="34" spans="1:20" ht="16.7" customHeight="1">
      <c r="A34" s="3081"/>
      <c r="B34" s="1428"/>
      <c r="C34" s="745"/>
      <c r="D34" s="1368" t="s">
        <v>1030</v>
      </c>
      <c r="E34" s="1368"/>
      <c r="F34" s="1368"/>
      <c r="G34" s="1368"/>
      <c r="H34" s="1368"/>
      <c r="I34" s="1368"/>
      <c r="J34" s="1368"/>
      <c r="K34" s="2121"/>
      <c r="L34" s="1373"/>
      <c r="M34" s="3161"/>
      <c r="N34" s="3074"/>
      <c r="O34" s="728"/>
      <c r="P34" s="547"/>
      <c r="Q34" s="547"/>
      <c r="R34" s="2498" t="b">
        <v>0</v>
      </c>
      <c r="S34" s="2117">
        <f>ROW()</f>
        <v>34</v>
      </c>
      <c r="T34" s="547"/>
    </row>
    <row r="35" spans="1:20" ht="16.7" customHeight="1">
      <c r="A35" s="3081"/>
      <c r="B35" s="1428"/>
      <c r="C35" s="745"/>
      <c r="D35" s="1368" t="s">
        <v>1031</v>
      </c>
      <c r="E35" s="1368"/>
      <c r="F35" s="1368"/>
      <c r="G35" s="1368"/>
      <c r="H35" s="1368"/>
      <c r="I35" s="1368"/>
      <c r="J35" s="1368"/>
      <c r="K35" s="2118" t="s">
        <v>2098</v>
      </c>
      <c r="L35" s="1373"/>
      <c r="M35" s="3161"/>
      <c r="N35" s="3074"/>
      <c r="O35" s="728"/>
      <c r="P35" s="547"/>
      <c r="Q35" s="547"/>
      <c r="R35" s="2498" t="b">
        <v>0</v>
      </c>
      <c r="S35" s="2117">
        <f>ROW()</f>
        <v>35</v>
      </c>
      <c r="T35" s="547"/>
    </row>
    <row r="36" spans="1:20" ht="27.95" customHeight="1">
      <c r="A36" s="3081"/>
      <c r="B36" s="1428"/>
      <c r="C36" s="745"/>
      <c r="D36" s="3178" t="s">
        <v>1032</v>
      </c>
      <c r="E36" s="3179"/>
      <c r="F36" s="3179"/>
      <c r="G36" s="3179"/>
      <c r="H36" s="3179"/>
      <c r="I36" s="3179"/>
      <c r="J36" s="3179"/>
      <c r="K36" s="2118" t="s">
        <v>2098</v>
      </c>
      <c r="L36" s="1370"/>
      <c r="M36" s="3162"/>
      <c r="N36" s="3075"/>
      <c r="O36" s="728"/>
      <c r="P36" s="547"/>
      <c r="Q36" s="547"/>
      <c r="R36" s="2498" t="b">
        <v>0</v>
      </c>
      <c r="S36" s="2117">
        <f>ROW()</f>
        <v>36</v>
      </c>
      <c r="T36" s="547"/>
    </row>
    <row r="37" spans="1:20" ht="16.7" customHeight="1">
      <c r="A37" s="3079">
        <v>5</v>
      </c>
      <c r="B37" s="3219" t="s">
        <v>2013</v>
      </c>
      <c r="C37" s="3215" t="s">
        <v>4</v>
      </c>
      <c r="D37" s="3143"/>
      <c r="E37" s="3143"/>
      <c r="F37" s="3143"/>
      <c r="G37" s="3143"/>
      <c r="H37" s="3143"/>
      <c r="I37" s="3143"/>
      <c r="J37" s="3143"/>
      <c r="K37" s="3216"/>
      <c r="L37" s="1339" t="s">
        <v>1183</v>
      </c>
      <c r="M37" s="3180"/>
      <c r="N37" s="3198"/>
      <c r="O37" s="728"/>
      <c r="P37" s="547"/>
      <c r="Q37" s="547"/>
      <c r="R37" s="2498"/>
      <c r="S37" s="2117">
        <f>ROW()</f>
        <v>37</v>
      </c>
      <c r="T37" s="547"/>
    </row>
    <row r="38" spans="1:20" s="803" customFormat="1" ht="16.7" customHeight="1">
      <c r="A38" s="3080"/>
      <c r="B38" s="3220"/>
      <c r="C38" s="3153"/>
      <c r="D38" s="3149"/>
      <c r="E38" s="3149"/>
      <c r="F38" s="3149"/>
      <c r="G38" s="3149"/>
      <c r="H38" s="3149"/>
      <c r="I38" s="3149"/>
      <c r="J38" s="3149"/>
      <c r="K38" s="3217"/>
      <c r="L38" s="1340" t="s">
        <v>1184</v>
      </c>
      <c r="M38" s="3096"/>
      <c r="N38" s="3199"/>
      <c r="O38" s="728"/>
      <c r="P38" s="547"/>
      <c r="Q38" s="547"/>
      <c r="R38" s="2498"/>
      <c r="S38" s="2117">
        <f>ROW()</f>
        <v>38</v>
      </c>
      <c r="T38" s="547"/>
    </row>
    <row r="39" spans="1:20" s="1274" customFormat="1" ht="16.7" customHeight="1">
      <c r="A39" s="3080"/>
      <c r="B39" s="3220"/>
      <c r="C39" s="760"/>
      <c r="D39" s="2321" t="s">
        <v>2244</v>
      </c>
      <c r="E39" s="2376"/>
      <c r="F39" s="2376"/>
      <c r="G39" s="2376"/>
      <c r="H39" s="2376"/>
      <c r="I39" s="2376"/>
      <c r="J39" s="1514" t="s">
        <v>1521</v>
      </c>
      <c r="K39" s="2125"/>
      <c r="L39" s="2322" t="s">
        <v>2217</v>
      </c>
      <c r="M39" s="3051" t="str">
        <f>IF(COUNTIF(R39,TRUE)&gt;0,"✔","")</f>
        <v/>
      </c>
      <c r="N39" s="1531" t="str">
        <f>IF(AND(様式1!B27&lt;&gt;0,OR(様式5基!N8&lt;&gt;0,様式5実!N8&lt;&gt;0)),"","不 要")</f>
        <v>不 要</v>
      </c>
      <c r="O39" s="728"/>
      <c r="P39" s="547"/>
      <c r="Q39" s="547"/>
      <c r="R39" s="2498" t="b">
        <v>0</v>
      </c>
      <c r="S39" s="2117">
        <f>ROW()</f>
        <v>39</v>
      </c>
      <c r="T39" s="2084"/>
    </row>
    <row r="40" spans="1:20" s="2296" customFormat="1" ht="16.7" customHeight="1">
      <c r="A40" s="3080"/>
      <c r="B40" s="3220"/>
      <c r="C40" s="760"/>
      <c r="D40" s="2321" t="s">
        <v>2033</v>
      </c>
      <c r="E40" s="2321"/>
      <c r="F40" s="2321"/>
      <c r="G40" s="2321"/>
      <c r="H40" s="2321"/>
      <c r="I40" s="2321"/>
      <c r="J40" s="1514" t="s">
        <v>1521</v>
      </c>
      <c r="K40" s="2125"/>
      <c r="L40" s="2323" t="s">
        <v>2019</v>
      </c>
      <c r="M40" s="3051" t="str">
        <f>IF(COUNTIF(R40,TRUE)&gt;0,"✔","")</f>
        <v/>
      </c>
      <c r="N40" s="2079" t="str">
        <f>IF(OR(様式1!B24&lt;&gt;"",様式1!E28&lt;&gt;""),IF(OR(様式5基!G8&lt;&gt;"",様式5実!G8&lt;&gt;""),"", "不 要"), "不 要")</f>
        <v>不 要</v>
      </c>
      <c r="O40" s="728"/>
      <c r="P40" s="2084"/>
      <c r="Q40" s="547"/>
      <c r="R40" s="2498" t="b">
        <v>0</v>
      </c>
      <c r="S40" s="2117">
        <f>ROW()</f>
        <v>40</v>
      </c>
      <c r="T40" s="547"/>
    </row>
    <row r="41" spans="1:20" s="2075" customFormat="1" ht="16.7" customHeight="1">
      <c r="A41" s="3117"/>
      <c r="B41" s="3221"/>
      <c r="C41" s="760"/>
      <c r="D41" s="2321" t="s">
        <v>2218</v>
      </c>
      <c r="E41" s="2321"/>
      <c r="F41" s="2321"/>
      <c r="G41" s="2321"/>
      <c r="H41" s="2321"/>
      <c r="I41" s="2321"/>
      <c r="J41" s="1514"/>
      <c r="K41" s="2125"/>
      <c r="L41" s="2323" t="s">
        <v>2219</v>
      </c>
      <c r="M41" s="3051" t="str">
        <f>IF(COUNTIF(R41,TRUE)&gt;0,"✔","")</f>
        <v/>
      </c>
      <c r="N41" s="2079" t="str">
        <f>IF(OR(様式1!B24&lt;&gt;"",様式1!E28&lt;&gt;""),"","不 要")</f>
        <v>不 要</v>
      </c>
      <c r="O41" s="728"/>
      <c r="P41" s="2084"/>
      <c r="Q41" s="547"/>
      <c r="R41" s="2498" t="b">
        <v>0</v>
      </c>
      <c r="S41" s="2117">
        <f>ROW()</f>
        <v>41</v>
      </c>
      <c r="T41" s="547"/>
    </row>
    <row r="42" spans="1:20" ht="16.7" customHeight="1">
      <c r="A42" s="851">
        <v>6</v>
      </c>
      <c r="B42" s="1422" t="s">
        <v>1033</v>
      </c>
      <c r="C42" s="3218" t="s">
        <v>1034</v>
      </c>
      <c r="D42" s="3119"/>
      <c r="E42" s="3119"/>
      <c r="F42" s="3119"/>
      <c r="G42" s="3119"/>
      <c r="H42" s="3119"/>
      <c r="I42" s="3119"/>
      <c r="J42" s="3119"/>
      <c r="K42" s="3120"/>
      <c r="L42" s="1341" t="s">
        <v>1181</v>
      </c>
      <c r="M42" s="3035"/>
      <c r="N42" s="853"/>
      <c r="O42" s="728"/>
      <c r="P42" s="547"/>
      <c r="Q42" s="547"/>
      <c r="R42" s="2498"/>
      <c r="S42" s="2117">
        <f>ROW()</f>
        <v>42</v>
      </c>
      <c r="T42" s="547"/>
    </row>
    <row r="43" spans="1:20" ht="16.7" customHeight="1">
      <c r="A43" s="740">
        <v>7</v>
      </c>
      <c r="B43" s="1422" t="s">
        <v>5</v>
      </c>
      <c r="C43" s="814" t="s">
        <v>6</v>
      </c>
      <c r="D43" s="1421"/>
      <c r="E43" s="1421"/>
      <c r="F43" s="1421"/>
      <c r="G43" s="1421"/>
      <c r="H43" s="1421"/>
      <c r="I43" s="1512" t="s">
        <v>1523</v>
      </c>
      <c r="J43" s="1513" t="s">
        <v>1522</v>
      </c>
      <c r="K43" s="2126"/>
      <c r="L43" s="1338" t="s">
        <v>1186</v>
      </c>
      <c r="M43" s="749"/>
      <c r="N43" s="750"/>
      <c r="O43" s="728"/>
      <c r="P43" s="547"/>
      <c r="Q43" s="547"/>
      <c r="R43" s="2498"/>
      <c r="S43" s="2117">
        <f>ROW()</f>
        <v>43</v>
      </c>
      <c r="T43" s="547"/>
    </row>
    <row r="44" spans="1:20" ht="16.7" customHeight="1">
      <c r="A44" s="751"/>
      <c r="B44" s="483"/>
      <c r="C44" s="752"/>
      <c r="D44" s="2365" t="s">
        <v>1659</v>
      </c>
      <c r="E44" s="2365"/>
      <c r="F44" s="2365"/>
      <c r="G44" s="2365"/>
      <c r="H44" s="2365"/>
      <c r="I44" s="2365"/>
      <c r="J44" s="2365"/>
      <c r="K44" s="2366" t="s">
        <v>1961</v>
      </c>
      <c r="L44" s="2367"/>
      <c r="M44" s="3231" t="str">
        <f>IF(COUNTIF($R$44:$R$45,TRUE)&gt;0,"✔","")</f>
        <v/>
      </c>
      <c r="N44" s="3211"/>
      <c r="O44" s="728"/>
      <c r="P44" s="547"/>
      <c r="Q44" s="547"/>
      <c r="R44" s="2498" t="b">
        <v>0</v>
      </c>
      <c r="S44" s="2117">
        <f>ROW()</f>
        <v>44</v>
      </c>
      <c r="T44" s="547"/>
    </row>
    <row r="45" spans="1:20" ht="16.7" customHeight="1">
      <c r="A45" s="751"/>
      <c r="B45" s="483"/>
      <c r="C45" s="746"/>
      <c r="D45" s="2368" t="s">
        <v>1035</v>
      </c>
      <c r="E45" s="2368"/>
      <c r="F45" s="2368"/>
      <c r="G45" s="2368"/>
      <c r="H45" s="2368"/>
      <c r="I45" s="2368"/>
      <c r="J45" s="2368"/>
      <c r="K45" s="2369" t="s">
        <v>1961</v>
      </c>
      <c r="L45" s="2370"/>
      <c r="M45" s="3232"/>
      <c r="N45" s="3222"/>
      <c r="O45" s="728"/>
      <c r="P45" s="547"/>
      <c r="Q45" s="547"/>
      <c r="R45" s="2498" t="b">
        <v>0</v>
      </c>
      <c r="S45" s="2117">
        <f>ROW()</f>
        <v>45</v>
      </c>
      <c r="T45" s="547"/>
    </row>
    <row r="46" spans="1:20" ht="16.7" customHeight="1">
      <c r="A46" s="748">
        <v>8</v>
      </c>
      <c r="B46" s="352" t="s">
        <v>1036</v>
      </c>
      <c r="C46" s="1424" t="s">
        <v>1037</v>
      </c>
      <c r="D46" s="753"/>
      <c r="E46" s="1424"/>
      <c r="F46" s="1424"/>
      <c r="G46" s="1424"/>
      <c r="H46" s="817"/>
      <c r="I46" s="817"/>
      <c r="J46" s="817"/>
      <c r="K46" s="2127" t="s">
        <v>1961</v>
      </c>
      <c r="L46" s="1342" t="s">
        <v>1187</v>
      </c>
      <c r="M46" s="741"/>
      <c r="N46" s="743"/>
      <c r="O46" s="728"/>
      <c r="P46" s="547"/>
      <c r="Q46" s="547"/>
      <c r="R46" s="2498"/>
      <c r="S46" s="2117">
        <f>ROW()</f>
        <v>46</v>
      </c>
      <c r="T46" s="547"/>
    </row>
    <row r="47" spans="1:20" ht="16.7" customHeight="1">
      <c r="A47" s="748">
        <v>9</v>
      </c>
      <c r="B47" s="352" t="s">
        <v>1038</v>
      </c>
      <c r="C47" s="722" t="s">
        <v>7</v>
      </c>
      <c r="D47" s="1414"/>
      <c r="E47" s="1414"/>
      <c r="F47" s="1414"/>
      <c r="G47" s="1414"/>
      <c r="H47" s="1414"/>
      <c r="I47" s="1414"/>
      <c r="J47" s="1414"/>
      <c r="K47" s="2112"/>
      <c r="L47" s="1343" t="s">
        <v>1188</v>
      </c>
      <c r="M47" s="741"/>
      <c r="N47" s="742"/>
      <c r="O47" s="728"/>
      <c r="P47" s="547"/>
      <c r="Q47" s="547"/>
      <c r="R47" s="2498"/>
      <c r="S47" s="2117">
        <f>ROW()</f>
        <v>47</v>
      </c>
      <c r="T47" s="547"/>
    </row>
    <row r="48" spans="1:20" ht="16.7" customHeight="1">
      <c r="A48" s="3079">
        <v>10</v>
      </c>
      <c r="B48" s="1422" t="s">
        <v>470</v>
      </c>
      <c r="C48" s="722" t="s">
        <v>1039</v>
      </c>
      <c r="D48" s="723"/>
      <c r="E48" s="723"/>
      <c r="F48" s="723"/>
      <c r="G48" s="723"/>
      <c r="H48" s="723"/>
      <c r="I48" s="723"/>
      <c r="J48" s="723"/>
      <c r="K48" s="2128"/>
      <c r="L48" s="1344" t="s">
        <v>1189</v>
      </c>
      <c r="M48" s="741"/>
      <c r="N48" s="742"/>
      <c r="O48" s="728"/>
      <c r="P48" s="547"/>
      <c r="Q48" s="547"/>
      <c r="R48" s="2498"/>
      <c r="S48" s="2117">
        <f>ROW()</f>
        <v>48</v>
      </c>
      <c r="T48" s="547"/>
    </row>
    <row r="49" spans="1:20" ht="42.95" customHeight="1">
      <c r="A49" s="3080"/>
      <c r="B49" s="1428"/>
      <c r="C49" s="1429"/>
      <c r="D49" s="3204" t="s">
        <v>2413</v>
      </c>
      <c r="E49" s="3205"/>
      <c r="F49" s="3205"/>
      <c r="G49" s="3205"/>
      <c r="H49" s="3205"/>
      <c r="I49" s="3205"/>
      <c r="J49" s="3205"/>
      <c r="K49" s="2123" t="s">
        <v>2098</v>
      </c>
      <c r="L49" s="1370"/>
      <c r="M49" s="3076" t="str">
        <f>IF(COUNTIF($R$49:$R$51,TRUE)&gt;0,"✔","")</f>
        <v/>
      </c>
      <c r="N49" s="3073"/>
      <c r="O49" s="728"/>
      <c r="P49" s="547"/>
      <c r="Q49" s="547"/>
      <c r="R49" s="2498" t="b">
        <v>0</v>
      </c>
      <c r="S49" s="2117">
        <f>ROW()</f>
        <v>49</v>
      </c>
      <c r="T49" s="547"/>
    </row>
    <row r="50" spans="1:20" ht="27.95" customHeight="1">
      <c r="A50" s="3081"/>
      <c r="B50" s="1428"/>
      <c r="C50" s="745"/>
      <c r="D50" s="3206" t="s">
        <v>1594</v>
      </c>
      <c r="E50" s="3207"/>
      <c r="F50" s="3207"/>
      <c r="G50" s="3207"/>
      <c r="H50" s="3208"/>
      <c r="I50" s="3208"/>
      <c r="J50" s="3208"/>
      <c r="K50" s="2118" t="s">
        <v>2098</v>
      </c>
      <c r="L50" s="1370"/>
      <c r="M50" s="3077"/>
      <c r="N50" s="3074"/>
      <c r="O50" s="728"/>
      <c r="P50" s="547"/>
      <c r="Q50" s="547"/>
      <c r="R50" s="2498" t="b">
        <v>0</v>
      </c>
      <c r="S50" s="2117">
        <f>ROW()</f>
        <v>50</v>
      </c>
      <c r="T50" s="547"/>
    </row>
    <row r="51" spans="1:20" s="3023" customFormat="1" ht="27.95" customHeight="1">
      <c r="A51" s="3022"/>
      <c r="B51" s="1428"/>
      <c r="C51" s="760"/>
      <c r="D51" s="3071" t="s">
        <v>2401</v>
      </c>
      <c r="E51" s="3071"/>
      <c r="F51" s="3071"/>
      <c r="G51" s="3071"/>
      <c r="H51" s="3071"/>
      <c r="I51" s="3071"/>
      <c r="J51" s="3071"/>
      <c r="K51" s="3072"/>
      <c r="L51" s="1370"/>
      <c r="M51" s="3078"/>
      <c r="N51" s="3075"/>
      <c r="O51" s="728"/>
      <c r="P51" s="547"/>
      <c r="Q51" s="547"/>
      <c r="R51" s="2498" t="b">
        <v>0</v>
      </c>
      <c r="S51" s="2117">
        <f>ROW()</f>
        <v>51</v>
      </c>
      <c r="T51" s="547"/>
    </row>
    <row r="52" spans="1:20" ht="16.7" customHeight="1">
      <c r="A52" s="748">
        <v>11</v>
      </c>
      <c r="B52" s="352" t="s">
        <v>1040</v>
      </c>
      <c r="C52" s="3200" t="s">
        <v>440</v>
      </c>
      <c r="D52" s="3201"/>
      <c r="E52" s="3201"/>
      <c r="F52" s="3201"/>
      <c r="G52" s="3201"/>
      <c r="H52" s="862"/>
      <c r="I52" s="1509" t="s">
        <v>1654</v>
      </c>
      <c r="J52" s="864"/>
      <c r="K52" s="2129"/>
      <c r="L52" s="1345" t="s">
        <v>1190</v>
      </c>
      <c r="M52" s="754"/>
      <c r="N52" s="1245" t="str">
        <f>IF(OR(AND(様式1!$E$21="",様式5基!$L$117="✔"),AND(様式1!$E$20="",様式5実!$L$117="✔")),"不 要","")</f>
        <v>不 要</v>
      </c>
      <c r="O52" s="728"/>
      <c r="P52" s="547"/>
      <c r="Q52" s="547"/>
      <c r="R52" s="2498"/>
      <c r="S52" s="2117">
        <f>ROW()</f>
        <v>52</v>
      </c>
      <c r="T52" s="547"/>
    </row>
    <row r="53" spans="1:20" ht="16.7" customHeight="1">
      <c r="A53" s="748">
        <v>12</v>
      </c>
      <c r="B53" s="352" t="s">
        <v>471</v>
      </c>
      <c r="C53" s="3202" t="s">
        <v>8</v>
      </c>
      <c r="D53" s="3203"/>
      <c r="E53" s="3203"/>
      <c r="F53" s="3203"/>
      <c r="G53" s="3203"/>
      <c r="H53" s="1416"/>
      <c r="I53" s="1416"/>
      <c r="J53" s="1416"/>
      <c r="K53" s="2130"/>
      <c r="L53" s="1344" t="s">
        <v>1191</v>
      </c>
      <c r="M53" s="754"/>
      <c r="N53" s="1245" t="str">
        <f>IF(OR(AND(様式1!$E$21="",様式5基!$L$117="✔"),AND(様式1!$E$20="",様式5実!$L$117="✔")),"不 要","")</f>
        <v>不 要</v>
      </c>
      <c r="O53" s="728"/>
      <c r="P53" s="547"/>
      <c r="Q53" s="547"/>
      <c r="R53" s="2498"/>
      <c r="S53" s="2117">
        <f>ROW()</f>
        <v>53</v>
      </c>
      <c r="T53" s="547"/>
    </row>
    <row r="54" spans="1:20" ht="16.7" customHeight="1">
      <c r="A54" s="3079">
        <v>13</v>
      </c>
      <c r="B54" s="3087" t="s">
        <v>670</v>
      </c>
      <c r="C54" s="3089" t="s">
        <v>541</v>
      </c>
      <c r="D54" s="3090"/>
      <c r="E54" s="3090"/>
      <c r="F54" s="3090"/>
      <c r="G54" s="3090"/>
      <c r="H54" s="3090"/>
      <c r="I54" s="3090"/>
      <c r="J54" s="3090"/>
      <c r="K54" s="3091"/>
      <c r="L54" s="1346" t="s">
        <v>1192</v>
      </c>
      <c r="M54" s="3095"/>
      <c r="N54" s="3197"/>
      <c r="O54" s="728"/>
      <c r="P54" s="547"/>
      <c r="Q54" s="547"/>
      <c r="R54" s="2498"/>
      <c r="S54" s="2117">
        <f>ROW()</f>
        <v>54</v>
      </c>
      <c r="T54" s="547"/>
    </row>
    <row r="55" spans="1:20" s="803" customFormat="1" ht="16.7" customHeight="1">
      <c r="A55" s="3086"/>
      <c r="B55" s="3088"/>
      <c r="C55" s="3092"/>
      <c r="D55" s="3093"/>
      <c r="E55" s="3093"/>
      <c r="F55" s="3093"/>
      <c r="G55" s="3093"/>
      <c r="H55" s="3093"/>
      <c r="I55" s="3093"/>
      <c r="J55" s="3093"/>
      <c r="K55" s="3094"/>
      <c r="L55" s="1347" t="s">
        <v>1193</v>
      </c>
      <c r="M55" s="3096"/>
      <c r="N55" s="3140"/>
      <c r="O55" s="728"/>
      <c r="P55" s="547"/>
      <c r="Q55" s="547"/>
      <c r="R55" s="2498"/>
      <c r="S55" s="2117">
        <f>ROW()</f>
        <v>55</v>
      </c>
      <c r="T55" s="547"/>
    </row>
    <row r="56" spans="1:20" ht="16.7" customHeight="1">
      <c r="A56" s="756">
        <v>14</v>
      </c>
      <c r="B56" s="757" t="s">
        <v>671</v>
      </c>
      <c r="C56" s="3097" t="s">
        <v>1067</v>
      </c>
      <c r="D56" s="3098"/>
      <c r="E56" s="3098"/>
      <c r="F56" s="3099"/>
      <c r="G56" s="3099"/>
      <c r="H56" s="1425"/>
      <c r="I56" s="1425"/>
      <c r="J56" s="1425"/>
      <c r="K56" s="2131"/>
      <c r="L56" s="1348" t="s">
        <v>1195</v>
      </c>
      <c r="M56" s="755"/>
      <c r="N56" s="1244" t="str">
        <f>IF(様式1!E20="","不 要","")</f>
        <v/>
      </c>
      <c r="O56" s="728"/>
      <c r="P56" s="547"/>
      <c r="Q56" s="547"/>
      <c r="R56" s="2498"/>
      <c r="S56" s="2117">
        <f>ROW()</f>
        <v>56</v>
      </c>
      <c r="T56" s="547"/>
    </row>
    <row r="57" spans="1:20" ht="16.7" customHeight="1">
      <c r="A57" s="748">
        <v>15</v>
      </c>
      <c r="B57" s="354" t="s">
        <v>9</v>
      </c>
      <c r="C57" s="3100" t="s">
        <v>10</v>
      </c>
      <c r="D57" s="3101"/>
      <c r="E57" s="3101"/>
      <c r="F57" s="3101"/>
      <c r="G57" s="3101"/>
      <c r="H57" s="1426"/>
      <c r="I57" s="1426"/>
      <c r="J57" s="1426"/>
      <c r="K57" s="2132"/>
      <c r="L57" s="1348" t="s">
        <v>1194</v>
      </c>
      <c r="M57" s="758"/>
      <c r="N57" s="1244" t="str">
        <f>IF(OR(様式1!D30="✔",様式1!D32="✔"),"不 要","")</f>
        <v/>
      </c>
      <c r="O57" s="728"/>
      <c r="P57" s="547"/>
      <c r="Q57" s="547"/>
      <c r="R57" s="2498"/>
      <c r="S57" s="2117">
        <f>ROW()</f>
        <v>57</v>
      </c>
      <c r="T57" s="547"/>
    </row>
    <row r="58" spans="1:20" ht="16.7" customHeight="1">
      <c r="A58" s="3079">
        <v>16</v>
      </c>
      <c r="B58" s="3108" t="s">
        <v>1041</v>
      </c>
      <c r="C58" s="3104" t="s">
        <v>1444</v>
      </c>
      <c r="D58" s="3105"/>
      <c r="E58" s="3105"/>
      <c r="F58" s="3105"/>
      <c r="G58" s="3105"/>
      <c r="H58" s="3105"/>
      <c r="I58" s="3105"/>
      <c r="J58" s="3105"/>
      <c r="K58" s="3091"/>
      <c r="L58" s="1346" t="s">
        <v>1429</v>
      </c>
      <c r="M58" s="3106"/>
      <c r="N58" s="3229" t="str">
        <f>IF(OR(様式1!$D$30="✔",様式1!$D$32="✔"),"不 要","")</f>
        <v/>
      </c>
      <c r="O58" s="728"/>
      <c r="P58" s="547"/>
      <c r="Q58" s="547"/>
      <c r="R58" s="2498"/>
      <c r="S58" s="2117">
        <f>ROW()</f>
        <v>58</v>
      </c>
      <c r="T58" s="547"/>
    </row>
    <row r="59" spans="1:20" s="1231" customFormat="1" ht="16.7" customHeight="1">
      <c r="A59" s="3080"/>
      <c r="B59" s="3109"/>
      <c r="C59" s="3092"/>
      <c r="D59" s="3093"/>
      <c r="E59" s="3093"/>
      <c r="F59" s="3093"/>
      <c r="G59" s="3093"/>
      <c r="H59" s="3093"/>
      <c r="I59" s="3093"/>
      <c r="J59" s="3093"/>
      <c r="K59" s="3094"/>
      <c r="L59" s="1347" t="s">
        <v>1430</v>
      </c>
      <c r="M59" s="3107"/>
      <c r="N59" s="3230"/>
      <c r="O59" s="728"/>
      <c r="P59" s="547"/>
      <c r="Q59" s="547"/>
      <c r="R59" s="2498"/>
      <c r="S59" s="2117">
        <f>ROW()</f>
        <v>59</v>
      </c>
      <c r="T59" s="547"/>
    </row>
    <row r="60" spans="1:20" ht="16.7" customHeight="1">
      <c r="A60" s="3080"/>
      <c r="B60" s="810"/>
      <c r="C60" s="759"/>
      <c r="D60" s="1365" t="s">
        <v>1042</v>
      </c>
      <c r="E60" s="1365"/>
      <c r="F60" s="1365"/>
      <c r="G60" s="1365"/>
      <c r="H60" s="1365"/>
      <c r="I60" s="1365"/>
      <c r="J60" s="1365"/>
      <c r="K60" s="1387"/>
      <c r="L60" s="1388"/>
      <c r="M60" s="3083" t="str">
        <f>IF(COUNTIF($R$60:$R$63,TRUE)&gt;0,"✔","")</f>
        <v/>
      </c>
      <c r="N60" s="3223"/>
      <c r="O60" s="728"/>
      <c r="P60" s="547"/>
      <c r="Q60" s="547"/>
      <c r="R60" s="2498" t="b">
        <v>0</v>
      </c>
      <c r="S60" s="2117">
        <f>ROW()</f>
        <v>60</v>
      </c>
      <c r="T60" s="547"/>
    </row>
    <row r="61" spans="1:20" ht="27.95" customHeight="1">
      <c r="A61" s="3081"/>
      <c r="B61" s="810"/>
      <c r="C61" s="745"/>
      <c r="D61" s="3102" t="s">
        <v>1674</v>
      </c>
      <c r="E61" s="3102"/>
      <c r="F61" s="3102"/>
      <c r="G61" s="3102"/>
      <c r="H61" s="3103"/>
      <c r="I61" s="3103"/>
      <c r="J61" s="3103"/>
      <c r="K61" s="2118" t="s">
        <v>2098</v>
      </c>
      <c r="L61" s="1370"/>
      <c r="M61" s="3084"/>
      <c r="N61" s="3224"/>
      <c r="O61" s="728"/>
      <c r="P61" s="547"/>
      <c r="Q61" s="547"/>
      <c r="R61" s="2498" t="b">
        <v>0</v>
      </c>
      <c r="S61" s="2117">
        <f>ROW()</f>
        <v>61</v>
      </c>
      <c r="T61" s="547"/>
    </row>
    <row r="62" spans="1:20" ht="16.7" customHeight="1">
      <c r="A62" s="3081"/>
      <c r="B62" s="810"/>
      <c r="C62" s="745"/>
      <c r="D62" s="1368" t="s">
        <v>1043</v>
      </c>
      <c r="E62" s="1368"/>
      <c r="F62" s="1368"/>
      <c r="G62" s="1368"/>
      <c r="H62" s="1368"/>
      <c r="I62" s="1368"/>
      <c r="J62" s="1368"/>
      <c r="K62" s="2118" t="s">
        <v>2098</v>
      </c>
      <c r="L62" s="1370"/>
      <c r="M62" s="3084"/>
      <c r="N62" s="3224"/>
      <c r="O62" s="728"/>
      <c r="P62" s="547"/>
      <c r="Q62" s="547"/>
      <c r="R62" s="2498" t="b">
        <v>0</v>
      </c>
      <c r="S62" s="2117">
        <f>ROW()</f>
        <v>62</v>
      </c>
      <c r="T62" s="547"/>
    </row>
    <row r="63" spans="1:20" ht="16.7" customHeight="1">
      <c r="A63" s="3082"/>
      <c r="B63" s="811"/>
      <c r="C63" s="760"/>
      <c r="D63" s="1386" t="s">
        <v>1069</v>
      </c>
      <c r="E63" s="1386"/>
      <c r="F63" s="1386"/>
      <c r="G63" s="1386"/>
      <c r="H63" s="1379"/>
      <c r="I63" s="1379"/>
      <c r="J63" s="1379"/>
      <c r="K63" s="2133" t="s">
        <v>2098</v>
      </c>
      <c r="L63" s="1370"/>
      <c r="M63" s="3085"/>
      <c r="N63" s="3225"/>
      <c r="O63" s="728"/>
      <c r="P63" s="547"/>
      <c r="Q63" s="547"/>
      <c r="R63" s="2498" t="b">
        <v>0</v>
      </c>
      <c r="S63" s="2117">
        <f>ROW()</f>
        <v>63</v>
      </c>
      <c r="T63" s="547"/>
    </row>
    <row r="64" spans="1:20" ht="17.100000000000001" customHeight="1">
      <c r="A64" s="3079">
        <v>17</v>
      </c>
      <c r="B64" s="3108" t="s">
        <v>11</v>
      </c>
      <c r="C64" s="3131" t="s">
        <v>441</v>
      </c>
      <c r="D64" s="3132"/>
      <c r="E64" s="3132"/>
      <c r="F64" s="3132"/>
      <c r="G64" s="3132"/>
      <c r="H64" s="3133"/>
      <c r="I64" s="3133"/>
      <c r="J64" s="3133"/>
      <c r="K64" s="3134"/>
      <c r="L64" s="1349" t="s">
        <v>1427</v>
      </c>
      <c r="M64" s="3106"/>
      <c r="N64" s="3229" t="str">
        <f>IF(AND(様式1!$D$30="",様式1!$D$32=""),"不 要","")</f>
        <v>不 要</v>
      </c>
      <c r="O64" s="728"/>
      <c r="P64" s="547"/>
      <c r="Q64" s="547"/>
      <c r="R64" s="2498"/>
      <c r="S64" s="2117">
        <f>ROW()</f>
        <v>64</v>
      </c>
      <c r="T64" s="547"/>
    </row>
    <row r="65" spans="1:20" s="1231" customFormat="1" ht="17.100000000000001" customHeight="1">
      <c r="A65" s="3080"/>
      <c r="B65" s="3109"/>
      <c r="C65" s="3135"/>
      <c r="D65" s="3136"/>
      <c r="E65" s="3136"/>
      <c r="F65" s="3136"/>
      <c r="G65" s="3136"/>
      <c r="H65" s="3136"/>
      <c r="I65" s="3136"/>
      <c r="J65" s="3136"/>
      <c r="K65" s="3137"/>
      <c r="L65" s="1350" t="s">
        <v>1428</v>
      </c>
      <c r="M65" s="3107"/>
      <c r="N65" s="3230"/>
      <c r="O65" s="728"/>
      <c r="P65" s="547"/>
      <c r="Q65" s="547"/>
      <c r="R65" s="2498"/>
      <c r="S65" s="2117">
        <f>ROW()</f>
        <v>65</v>
      </c>
      <c r="T65" s="547"/>
    </row>
    <row r="66" spans="1:20" ht="16.7" customHeight="1">
      <c r="A66" s="3080"/>
      <c r="B66" s="812"/>
      <c r="C66" s="759"/>
      <c r="D66" s="1365" t="s">
        <v>1042</v>
      </c>
      <c r="E66" s="1365"/>
      <c r="F66" s="1365"/>
      <c r="G66" s="1365"/>
      <c r="H66" s="1365"/>
      <c r="I66" s="1365"/>
      <c r="J66" s="1365"/>
      <c r="K66" s="1387"/>
      <c r="L66" s="1388"/>
      <c r="M66" s="3083" t="str">
        <f>IF(COUNTIF($R$66:$R$70,TRUE)&gt;0,"✔","")</f>
        <v/>
      </c>
      <c r="N66" s="3226"/>
      <c r="O66" s="728"/>
      <c r="P66" s="547"/>
      <c r="Q66" s="547"/>
      <c r="R66" s="2498" t="b">
        <v>0</v>
      </c>
      <c r="S66" s="2117">
        <f>ROW()</f>
        <v>66</v>
      </c>
      <c r="T66" s="547"/>
    </row>
    <row r="67" spans="1:20" ht="27.95" customHeight="1">
      <c r="A67" s="3080"/>
      <c r="B67" s="812"/>
      <c r="C67" s="745"/>
      <c r="D67" s="3102" t="s">
        <v>1675</v>
      </c>
      <c r="E67" s="3141"/>
      <c r="F67" s="3141"/>
      <c r="G67" s="3141"/>
      <c r="H67" s="3103"/>
      <c r="I67" s="3103"/>
      <c r="J67" s="3103"/>
      <c r="K67" s="2118" t="s">
        <v>2098</v>
      </c>
      <c r="L67" s="1370"/>
      <c r="M67" s="3115"/>
      <c r="N67" s="3227"/>
      <c r="O67" s="728"/>
      <c r="P67" s="547"/>
      <c r="Q67" s="547"/>
      <c r="R67" s="2498" t="b">
        <v>0</v>
      </c>
      <c r="S67" s="2117">
        <f>ROW()</f>
        <v>67</v>
      </c>
      <c r="T67" s="547"/>
    </row>
    <row r="68" spans="1:20" ht="16.7" customHeight="1">
      <c r="A68" s="3080"/>
      <c r="B68" s="813"/>
      <c r="C68" s="745"/>
      <c r="D68" s="1368" t="s">
        <v>1670</v>
      </c>
      <c r="E68" s="1368"/>
      <c r="F68" s="1368"/>
      <c r="G68" s="1368"/>
      <c r="H68" s="1368"/>
      <c r="I68" s="1368"/>
      <c r="J68" s="1368"/>
      <c r="K68" s="2118" t="s">
        <v>2098</v>
      </c>
      <c r="L68" s="1370"/>
      <c r="M68" s="3115"/>
      <c r="N68" s="3227"/>
      <c r="O68" s="728"/>
      <c r="P68" s="547"/>
      <c r="Q68" s="547"/>
      <c r="R68" s="2498" t="b">
        <v>0</v>
      </c>
      <c r="S68" s="2117">
        <f>ROW()</f>
        <v>68</v>
      </c>
      <c r="T68" s="547"/>
    </row>
    <row r="69" spans="1:20" s="796" customFormat="1" ht="16.7" customHeight="1">
      <c r="A69" s="3080"/>
      <c r="B69" s="813"/>
      <c r="C69" s="745"/>
      <c r="D69" s="1368" t="s">
        <v>1068</v>
      </c>
      <c r="E69" s="1368"/>
      <c r="F69" s="1368"/>
      <c r="G69" s="1368"/>
      <c r="H69" s="1368"/>
      <c r="I69" s="1368"/>
      <c r="J69" s="1368"/>
      <c r="K69" s="2118" t="s">
        <v>2098</v>
      </c>
      <c r="L69" s="1370"/>
      <c r="M69" s="3115"/>
      <c r="N69" s="3227"/>
      <c r="O69" s="728"/>
      <c r="P69" s="547"/>
      <c r="Q69" s="547"/>
      <c r="R69" s="2498" t="b">
        <v>0</v>
      </c>
      <c r="S69" s="2117">
        <f>ROW()</f>
        <v>69</v>
      </c>
      <c r="T69" s="547"/>
    </row>
    <row r="70" spans="1:20" ht="16.7" customHeight="1">
      <c r="A70" s="3082"/>
      <c r="B70" s="813"/>
      <c r="C70" s="746"/>
      <c r="D70" s="1389" t="s">
        <v>1044</v>
      </c>
      <c r="E70" s="1389"/>
      <c r="F70" s="1389"/>
      <c r="G70" s="1389"/>
      <c r="H70" s="1389"/>
      <c r="I70" s="1389"/>
      <c r="J70" s="1389"/>
      <c r="K70" s="2134"/>
      <c r="L70" s="1390"/>
      <c r="M70" s="3116"/>
      <c r="N70" s="3228"/>
      <c r="O70" s="728"/>
      <c r="P70" s="547"/>
      <c r="Q70" s="547"/>
      <c r="R70" s="2498" t="b">
        <v>0</v>
      </c>
      <c r="S70" s="2117">
        <f>ROW()</f>
        <v>70</v>
      </c>
      <c r="T70" s="547"/>
    </row>
    <row r="71" spans="1:20" ht="27.95" customHeight="1">
      <c r="A71" s="3079">
        <v>18</v>
      </c>
      <c r="B71" s="1419" t="s">
        <v>12</v>
      </c>
      <c r="C71" s="3118" t="s">
        <v>1066</v>
      </c>
      <c r="D71" s="3119"/>
      <c r="E71" s="3119"/>
      <c r="F71" s="3119"/>
      <c r="G71" s="3119"/>
      <c r="H71" s="3119"/>
      <c r="I71" s="3119"/>
      <c r="J71" s="3119"/>
      <c r="K71" s="3120"/>
      <c r="L71" s="1343" t="s">
        <v>1196</v>
      </c>
      <c r="M71" s="764"/>
      <c r="N71" s="763"/>
      <c r="O71" s="728"/>
      <c r="P71" s="547"/>
      <c r="Q71" s="547"/>
      <c r="R71" s="2498"/>
      <c r="S71" s="2117">
        <f>ROW()</f>
        <v>71</v>
      </c>
      <c r="T71" s="547"/>
    </row>
    <row r="72" spans="1:20" ht="16.7" customHeight="1">
      <c r="A72" s="3117"/>
      <c r="B72" s="1427"/>
      <c r="C72" s="760"/>
      <c r="D72" s="1386" t="s">
        <v>1045</v>
      </c>
      <c r="E72" s="1386"/>
      <c r="F72" s="1386"/>
      <c r="G72" s="1386"/>
      <c r="H72" s="1386"/>
      <c r="I72" s="1386"/>
      <c r="J72" s="1386"/>
      <c r="K72" s="2135"/>
      <c r="L72" s="1391"/>
      <c r="M72" s="1516" t="str">
        <f>IF(COUNTIF(R72,TRUE)&gt;0,"✔","")</f>
        <v/>
      </c>
      <c r="N72" s="763"/>
      <c r="O72" s="728"/>
      <c r="P72" s="547"/>
      <c r="Q72" s="547"/>
      <c r="R72" s="2498" t="b">
        <v>0</v>
      </c>
      <c r="S72" s="2117">
        <f>ROW()</f>
        <v>72</v>
      </c>
      <c r="T72" s="547"/>
    </row>
    <row r="73" spans="1:20" ht="16.7" customHeight="1">
      <c r="A73" s="748">
        <v>19</v>
      </c>
      <c r="B73" s="568" t="s">
        <v>13</v>
      </c>
      <c r="C73" s="1251" t="s">
        <v>14</v>
      </c>
      <c r="D73" s="1202"/>
      <c r="E73" s="1202"/>
      <c r="F73" s="1202"/>
      <c r="G73" s="1202"/>
      <c r="H73" s="1414"/>
      <c r="I73" s="1414"/>
      <c r="J73" s="1414"/>
      <c r="K73" s="2112"/>
      <c r="L73" s="1343" t="s">
        <v>1197</v>
      </c>
      <c r="M73" s="761"/>
      <c r="N73" s="762"/>
      <c r="O73" s="728"/>
      <c r="P73" s="547"/>
      <c r="Q73" s="547"/>
      <c r="R73" s="2498"/>
      <c r="S73" s="2117"/>
      <c r="T73" s="547"/>
    </row>
    <row r="74" spans="1:20" ht="16.7" customHeight="1">
      <c r="A74" s="756">
        <v>20</v>
      </c>
      <c r="B74" s="568" t="s">
        <v>672</v>
      </c>
      <c r="C74" s="1423" t="s">
        <v>1259</v>
      </c>
      <c r="D74" s="765"/>
      <c r="E74" s="765"/>
      <c r="F74" s="765"/>
      <c r="G74" s="765"/>
      <c r="H74" s="765"/>
      <c r="I74" s="1510" t="s">
        <v>1655</v>
      </c>
      <c r="J74" s="863"/>
      <c r="K74" s="2136"/>
      <c r="L74" s="1341" t="s">
        <v>1198</v>
      </c>
      <c r="M74" s="761"/>
      <c r="N74" s="1244" t="str">
        <f>IF(様式1!E20="","不 要","")</f>
        <v/>
      </c>
      <c r="O74" s="728"/>
      <c r="P74" s="547"/>
      <c r="Q74" s="547"/>
      <c r="R74" s="2498"/>
      <c r="S74" s="2117"/>
      <c r="T74" s="547"/>
    </row>
    <row r="75" spans="1:20" ht="16.7" customHeight="1">
      <c r="A75" s="3079">
        <v>21</v>
      </c>
      <c r="B75" s="3123" t="s">
        <v>535</v>
      </c>
      <c r="C75" s="3125" t="s">
        <v>1438</v>
      </c>
      <c r="D75" s="3126"/>
      <c r="E75" s="3126"/>
      <c r="F75" s="3126"/>
      <c r="G75" s="3126"/>
      <c r="H75" s="818"/>
      <c r="I75" s="818"/>
      <c r="J75" s="818"/>
      <c r="K75" s="3129" t="s">
        <v>2098</v>
      </c>
      <c r="L75" s="1342" t="s">
        <v>1378</v>
      </c>
      <c r="M75" s="3155"/>
      <c r="N75" s="3157"/>
      <c r="O75" s="728"/>
      <c r="P75" s="547"/>
      <c r="Q75" s="547"/>
      <c r="R75" s="2498"/>
      <c r="S75" s="2117"/>
      <c r="T75" s="547"/>
    </row>
    <row r="76" spans="1:20" s="1177" customFormat="1" ht="16.7" customHeight="1">
      <c r="A76" s="3086"/>
      <c r="B76" s="3124"/>
      <c r="C76" s="3127"/>
      <c r="D76" s="3128"/>
      <c r="E76" s="3128"/>
      <c r="F76" s="3128"/>
      <c r="G76" s="3128"/>
      <c r="H76" s="818"/>
      <c r="I76" s="818"/>
      <c r="J76" s="818"/>
      <c r="K76" s="3130"/>
      <c r="L76" s="1342" t="s">
        <v>1377</v>
      </c>
      <c r="M76" s="3156"/>
      <c r="N76" s="3158"/>
      <c r="O76" s="728"/>
      <c r="P76" s="547"/>
      <c r="Q76" s="547"/>
      <c r="R76" s="2498"/>
      <c r="S76" s="2117"/>
      <c r="T76" s="547"/>
    </row>
    <row r="77" spans="1:20" ht="16.7" customHeight="1">
      <c r="A77" s="3079">
        <v>22</v>
      </c>
      <c r="B77" s="3111" t="s">
        <v>535</v>
      </c>
      <c r="C77" s="3142" t="s">
        <v>2332</v>
      </c>
      <c r="D77" s="3143"/>
      <c r="E77" s="3143"/>
      <c r="F77" s="3143"/>
      <c r="G77" s="3150"/>
      <c r="H77" s="898" t="s">
        <v>1245</v>
      </c>
      <c r="I77" s="899"/>
      <c r="J77" s="899"/>
      <c r="K77" s="2137"/>
      <c r="L77" s="1351" t="s">
        <v>1207</v>
      </c>
      <c r="M77" s="3121"/>
      <c r="N77" s="3138"/>
      <c r="O77" s="728"/>
      <c r="P77" s="547"/>
      <c r="Q77" s="547"/>
      <c r="R77" s="2498"/>
      <c r="S77" s="2117"/>
      <c r="T77" s="547"/>
    </row>
    <row r="78" spans="1:20" s="803" customFormat="1" ht="16.7" customHeight="1">
      <c r="A78" s="3080"/>
      <c r="B78" s="3112"/>
      <c r="C78" s="3151"/>
      <c r="D78" s="3147"/>
      <c r="E78" s="3147"/>
      <c r="F78" s="3147"/>
      <c r="G78" s="3152"/>
      <c r="H78" s="3146" t="s">
        <v>1246</v>
      </c>
      <c r="I78" s="3147"/>
      <c r="J78" s="1421"/>
      <c r="K78" s="2126"/>
      <c r="L78" s="1352" t="s">
        <v>1206</v>
      </c>
      <c r="M78" s="3122"/>
      <c r="N78" s="3139"/>
      <c r="O78" s="728"/>
      <c r="P78" s="547"/>
      <c r="Q78" s="547"/>
      <c r="R78" s="2498"/>
      <c r="S78" s="2117"/>
      <c r="T78" s="547"/>
    </row>
    <row r="79" spans="1:20" s="803" customFormat="1" ht="16.7" customHeight="1">
      <c r="A79" s="3080"/>
      <c r="B79" s="3112"/>
      <c r="C79" s="3153"/>
      <c r="D79" s="3149"/>
      <c r="E79" s="3149"/>
      <c r="F79" s="3149"/>
      <c r="G79" s="3154"/>
      <c r="H79" s="3148"/>
      <c r="I79" s="3149"/>
      <c r="J79" s="1415"/>
      <c r="K79" s="2115"/>
      <c r="L79" s="1347" t="s">
        <v>1208</v>
      </c>
      <c r="M79" s="3096"/>
      <c r="N79" s="3140"/>
      <c r="O79" s="728"/>
      <c r="P79" s="547"/>
      <c r="Q79" s="547"/>
      <c r="R79" s="2498"/>
      <c r="S79" s="2117"/>
      <c r="T79" s="547"/>
    </row>
    <row r="80" spans="1:20" s="877" customFormat="1" ht="16.7" customHeight="1">
      <c r="A80" s="3080"/>
      <c r="B80" s="3113"/>
      <c r="C80" s="3142" t="s">
        <v>2333</v>
      </c>
      <c r="D80" s="3143"/>
      <c r="E80" s="3143"/>
      <c r="F80" s="3143"/>
      <c r="G80" s="1420"/>
      <c r="H80" s="1420"/>
      <c r="I80" s="1420"/>
      <c r="J80" s="1420"/>
      <c r="K80" s="2119"/>
      <c r="L80" s="1353" t="s">
        <v>1199</v>
      </c>
      <c r="M80" s="885"/>
      <c r="N80" s="886"/>
      <c r="O80" s="728"/>
      <c r="P80" s="547"/>
      <c r="Q80" s="547"/>
      <c r="R80" s="2498"/>
      <c r="S80" s="2117"/>
      <c r="T80" s="547"/>
    </row>
    <row r="81" spans="1:20" ht="16.7" customHeight="1" thickBot="1">
      <c r="A81" s="3110"/>
      <c r="B81" s="3114"/>
      <c r="C81" s="3144"/>
      <c r="D81" s="3145"/>
      <c r="E81" s="3145"/>
      <c r="F81" s="3145"/>
      <c r="G81" s="2497" t="s">
        <v>2334</v>
      </c>
      <c r="H81" s="884"/>
      <c r="I81" s="884"/>
      <c r="J81" s="884"/>
      <c r="K81" s="2138"/>
      <c r="L81" s="1354" t="s">
        <v>1247</v>
      </c>
      <c r="M81" s="887"/>
      <c r="N81" s="888"/>
      <c r="O81" s="728"/>
      <c r="P81" s="547"/>
      <c r="Q81" s="547"/>
      <c r="R81" s="2498"/>
      <c r="S81" s="2117"/>
      <c r="T81" s="547"/>
    </row>
    <row r="82" spans="1:20" ht="3" customHeight="1">
      <c r="A82" s="766"/>
      <c r="B82" s="766"/>
      <c r="C82" s="766"/>
      <c r="D82" s="766"/>
      <c r="E82" s="766"/>
      <c r="F82" s="766"/>
      <c r="G82" s="766"/>
      <c r="H82" s="766"/>
      <c r="I82" s="766"/>
      <c r="J82" s="766"/>
      <c r="K82" s="767"/>
      <c r="L82" s="766"/>
      <c r="M82" s="3041"/>
      <c r="N82" s="766"/>
      <c r="O82" s="728"/>
      <c r="P82" s="547"/>
      <c r="Q82" s="547"/>
      <c r="R82" s="2498"/>
      <c r="S82" s="2117"/>
      <c r="T82" s="547"/>
    </row>
    <row r="83" spans="1:20" ht="14.25" customHeight="1">
      <c r="A83" s="768" t="s">
        <v>1046</v>
      </c>
      <c r="B83" s="768"/>
      <c r="C83" s="768"/>
      <c r="D83" s="768"/>
      <c r="E83" s="768"/>
      <c r="F83" s="768"/>
      <c r="G83" s="768"/>
      <c r="H83" s="768"/>
      <c r="I83" s="768"/>
      <c r="J83" s="768"/>
      <c r="K83" s="769"/>
      <c r="L83" s="768"/>
      <c r="M83" s="3042"/>
      <c r="N83" s="770"/>
      <c r="O83" s="728"/>
      <c r="P83" s="547"/>
      <c r="Q83" s="547"/>
      <c r="R83" s="2498"/>
      <c r="S83" s="2117"/>
      <c r="T83" s="547"/>
    </row>
    <row r="84" spans="1:20" ht="12" customHeight="1">
      <c r="B84" s="1068" t="s">
        <v>1351</v>
      </c>
      <c r="O84" s="728"/>
      <c r="P84" s="547"/>
      <c r="Q84" s="547"/>
      <c r="R84" s="2498"/>
      <c r="S84" s="2117"/>
      <c r="T84" s="547"/>
    </row>
    <row r="85" spans="1:20" ht="15.75" customHeight="1">
      <c r="A85" s="728"/>
      <c r="B85" s="547"/>
      <c r="C85" s="728"/>
      <c r="D85" s="547"/>
      <c r="E85" s="728"/>
      <c r="F85" s="547"/>
      <c r="G85" s="728"/>
      <c r="H85" s="547"/>
      <c r="I85" s="728"/>
      <c r="J85" s="547"/>
      <c r="K85" s="2139"/>
      <c r="L85" s="547"/>
      <c r="M85" s="3044"/>
      <c r="N85" s="547"/>
      <c r="O85" s="728"/>
      <c r="P85" s="547"/>
      <c r="Q85" s="547"/>
      <c r="R85" s="2498"/>
      <c r="S85" s="2117"/>
      <c r="T85" s="547"/>
    </row>
    <row r="86" spans="1:20" s="1788" customFormat="1" ht="16.7" customHeight="1">
      <c r="K86" s="3036"/>
      <c r="P86" s="3045" t="s">
        <v>1554</v>
      </c>
      <c r="R86" s="3046"/>
      <c r="S86" s="3047"/>
    </row>
    <row r="87" spans="1:20" s="1788" customFormat="1" ht="16.7" customHeight="1">
      <c r="K87" s="3036"/>
      <c r="P87" s="3048" t="s">
        <v>1555</v>
      </c>
      <c r="R87" s="3046"/>
      <c r="S87" s="3047"/>
    </row>
    <row r="88" spans="1:20" s="1788" customFormat="1" ht="16.7" customHeight="1">
      <c r="K88" s="3036"/>
      <c r="P88" s="3049" t="s">
        <v>1556</v>
      </c>
      <c r="R88" s="3046"/>
      <c r="S88" s="3047"/>
    </row>
    <row r="89" spans="1:20" s="1788" customFormat="1" ht="16.7" customHeight="1">
      <c r="K89" s="3036"/>
      <c r="R89" s="3046"/>
      <c r="S89" s="3047"/>
    </row>
    <row r="90" spans="1:20" s="1788" customFormat="1" ht="16.7" customHeight="1">
      <c r="K90" s="3036"/>
      <c r="R90" s="3046"/>
      <c r="S90" s="3047"/>
    </row>
    <row r="91" spans="1:20" s="1788" customFormat="1" ht="16.7" customHeight="1">
      <c r="K91" s="3036"/>
      <c r="R91" s="3046"/>
      <c r="S91" s="3047"/>
    </row>
    <row r="92" spans="1:20" s="1788" customFormat="1" ht="16.7" customHeight="1">
      <c r="G92" s="3050"/>
      <c r="K92" s="3036"/>
      <c r="R92" s="3046"/>
      <c r="S92" s="3047"/>
    </row>
    <row r="93" spans="1:20" s="1788" customFormat="1" ht="16.7" customHeight="1">
      <c r="K93" s="3036"/>
      <c r="R93" s="3046"/>
      <c r="S93" s="3047"/>
    </row>
    <row r="94" spans="1:20" s="1788" customFormat="1" ht="16.7" customHeight="1">
      <c r="G94" s="3050"/>
      <c r="K94" s="3036"/>
      <c r="R94" s="3046"/>
      <c r="S94" s="3047"/>
    </row>
    <row r="95" spans="1:20" s="1788" customFormat="1" ht="16.7" customHeight="1">
      <c r="K95" s="3036"/>
      <c r="R95" s="3046"/>
      <c r="S95" s="3047"/>
    </row>
    <row r="96" spans="1:20" s="1788" customFormat="1" ht="16.7" customHeight="1">
      <c r="K96" s="3036"/>
      <c r="R96" s="3046"/>
      <c r="S96" s="3047"/>
    </row>
    <row r="97" spans="11:19" s="1788" customFormat="1" ht="16.7" customHeight="1">
      <c r="K97" s="3036"/>
      <c r="R97" s="3046"/>
      <c r="S97" s="3047"/>
    </row>
    <row r="98" spans="11:19" s="1788" customFormat="1" ht="16.7" customHeight="1">
      <c r="K98" s="3036"/>
      <c r="R98" s="3046"/>
      <c r="S98" s="3047"/>
    </row>
    <row r="99" spans="11:19" s="1788" customFormat="1" ht="16.7" customHeight="1">
      <c r="K99" s="3036"/>
      <c r="R99" s="3046"/>
      <c r="S99" s="3047"/>
    </row>
    <row r="100" spans="11:19" s="1788" customFormat="1" ht="16.7" customHeight="1">
      <c r="K100" s="3036"/>
      <c r="R100" s="3046"/>
      <c r="S100" s="3047"/>
    </row>
    <row r="101" spans="11:19" s="1788" customFormat="1" ht="16.7" customHeight="1">
      <c r="K101" s="3036"/>
      <c r="R101" s="3046"/>
      <c r="S101" s="3047"/>
    </row>
    <row r="102" spans="11:19" s="1788" customFormat="1" ht="16.7" customHeight="1">
      <c r="K102" s="3036"/>
      <c r="R102" s="3046"/>
      <c r="S102" s="3047"/>
    </row>
    <row r="103" spans="11:19" s="1788" customFormat="1" ht="16.7" customHeight="1">
      <c r="K103" s="3036"/>
      <c r="R103" s="3046"/>
      <c r="S103" s="3047"/>
    </row>
    <row r="104" spans="11:19" s="1788" customFormat="1" ht="16.7" customHeight="1">
      <c r="K104" s="3036"/>
      <c r="R104" s="3046"/>
      <c r="S104" s="3047"/>
    </row>
    <row r="105" spans="11:19" s="1788" customFormat="1" ht="16.7" customHeight="1">
      <c r="K105" s="3036"/>
      <c r="R105" s="3046"/>
      <c r="S105" s="3047"/>
    </row>
    <row r="106" spans="11:19" s="1788" customFormat="1" ht="16.7" customHeight="1">
      <c r="K106" s="3036"/>
      <c r="R106" s="3046"/>
      <c r="S106" s="3047"/>
    </row>
  </sheetData>
  <sheetProtection sheet="1" objects="1" scenarios="1"/>
  <mergeCells count="79">
    <mergeCell ref="N60:N63"/>
    <mergeCell ref="N66:N70"/>
    <mergeCell ref="N58:N59"/>
    <mergeCell ref="N64:N65"/>
    <mergeCell ref="M44:M45"/>
    <mergeCell ref="C42:K42"/>
    <mergeCell ref="A37:A41"/>
    <mergeCell ref="B37:B41"/>
    <mergeCell ref="N27:N36"/>
    <mergeCell ref="N44:N45"/>
    <mergeCell ref="C3:G3"/>
    <mergeCell ref="C5:K5"/>
    <mergeCell ref="C8:K8"/>
    <mergeCell ref="B1:G1"/>
    <mergeCell ref="N54:N55"/>
    <mergeCell ref="N37:N38"/>
    <mergeCell ref="M37:M38"/>
    <mergeCell ref="C52:G52"/>
    <mergeCell ref="C53:G53"/>
    <mergeCell ref="D49:J49"/>
    <mergeCell ref="D50:J50"/>
    <mergeCell ref="C11:I12"/>
    <mergeCell ref="B11:B12"/>
    <mergeCell ref="N11:N12"/>
    <mergeCell ref="M13:M25"/>
    <mergeCell ref="C37:K38"/>
    <mergeCell ref="P8:Q10"/>
    <mergeCell ref="A26:A36"/>
    <mergeCell ref="M27:M36"/>
    <mergeCell ref="E32:K32"/>
    <mergeCell ref="D31:K31"/>
    <mergeCell ref="M7:M8"/>
    <mergeCell ref="N7:N8"/>
    <mergeCell ref="L7:L8"/>
    <mergeCell ref="D27:J27"/>
    <mergeCell ref="E33:J33"/>
    <mergeCell ref="D36:J36"/>
    <mergeCell ref="M11:M12"/>
    <mergeCell ref="D24:J24"/>
    <mergeCell ref="A11:A25"/>
    <mergeCell ref="J11:J12"/>
    <mergeCell ref="N13:N25"/>
    <mergeCell ref="N77:N79"/>
    <mergeCell ref="D67:J67"/>
    <mergeCell ref="C80:F81"/>
    <mergeCell ref="H78:I79"/>
    <mergeCell ref="C77:G79"/>
    <mergeCell ref="M75:M76"/>
    <mergeCell ref="N75:N76"/>
    <mergeCell ref="A77:A81"/>
    <mergeCell ref="B77:B81"/>
    <mergeCell ref="A64:A70"/>
    <mergeCell ref="M66:M70"/>
    <mergeCell ref="A71:A72"/>
    <mergeCell ref="C71:K71"/>
    <mergeCell ref="M77:M79"/>
    <mergeCell ref="B75:B76"/>
    <mergeCell ref="C75:G76"/>
    <mergeCell ref="K75:K76"/>
    <mergeCell ref="A75:A76"/>
    <mergeCell ref="C64:K65"/>
    <mergeCell ref="M64:M65"/>
    <mergeCell ref="B64:B65"/>
    <mergeCell ref="D51:K51"/>
    <mergeCell ref="N49:N51"/>
    <mergeCell ref="M49:M51"/>
    <mergeCell ref="A58:A63"/>
    <mergeCell ref="M60:M63"/>
    <mergeCell ref="A54:A55"/>
    <mergeCell ref="B54:B55"/>
    <mergeCell ref="C54:K55"/>
    <mergeCell ref="M54:M55"/>
    <mergeCell ref="C56:G56"/>
    <mergeCell ref="C57:G57"/>
    <mergeCell ref="D61:J61"/>
    <mergeCell ref="C58:K59"/>
    <mergeCell ref="M58:M59"/>
    <mergeCell ref="B58:B59"/>
    <mergeCell ref="A48:A50"/>
  </mergeCells>
  <phoneticPr fontId="21"/>
  <conditionalFormatting sqref="M9:M11">
    <cfRule type="expression" dxfId="711" priority="141">
      <formula>"$M$9=""FALSE"""</formula>
    </cfRule>
  </conditionalFormatting>
  <conditionalFormatting sqref="M26">
    <cfRule type="expression" dxfId="710" priority="140">
      <formula>"$M$9=""FALSE"""</formula>
    </cfRule>
  </conditionalFormatting>
  <conditionalFormatting sqref="L52">
    <cfRule type="expression" dxfId="709" priority="798">
      <formula>企業実習有無=""</formula>
    </cfRule>
  </conditionalFormatting>
  <conditionalFormatting sqref="L53">
    <cfRule type="expression" dxfId="708" priority="799">
      <formula>企業実習有無=""</formula>
    </cfRule>
  </conditionalFormatting>
  <conditionalFormatting sqref="A52:N53">
    <cfRule type="expression" dxfId="707" priority="800">
      <formula>企業実習有無=""</formula>
    </cfRule>
  </conditionalFormatting>
  <dataValidations count="1">
    <dataValidation type="list" allowBlank="1" showInputMessage="1" showErrorMessage="1" sqref="M71 M26 M77 M46:M48 M80:M81 M56:M58 M9:M11 M52:M54 M37 M42:M43 M73:M75 M64">
      <formula1>"✔"</formula1>
    </dataValidation>
  </dataValidations>
  <hyperlinks>
    <hyperlink ref="L9" location="様式1!O3" display="様式1"/>
    <hyperlink ref="L11" location="様式3基!T4" display="様式3(基礎)"/>
    <hyperlink ref="L42" location="様式6!K3" display="様式6"/>
    <hyperlink ref="L37" location="様式5基!Z7" display="様式5(基礎)"/>
    <hyperlink ref="L38" location="様式5実!Z7" display="様式5(実践)"/>
    <hyperlink ref="L26" location="様式4!B8" display="様式4"/>
    <hyperlink ref="L43" location="様式7の１!B8" display="様式7の１"/>
    <hyperlink ref="L47" location="様式8!A7" display="様式8"/>
    <hyperlink ref="L46" location="様式7の3!T3" display="様式7の3"/>
    <hyperlink ref="L48" location="様式9!A8" display="様式9"/>
    <hyperlink ref="L52" location="'様式10 '!B6" display="様式10"/>
    <hyperlink ref="L53" location="様式12!P5" display="様式12"/>
    <hyperlink ref="L54" location="様式13の1基!L28" display="様式13の1(基礎)"/>
    <hyperlink ref="L55" location="様式13の1実!L28" display="様式13の1(実践)"/>
    <hyperlink ref="L57" location="'様式14 '!B16" display="様式14"/>
    <hyperlink ref="L58" location="様式15の1基!B12" display="様式15の１（基礎）"/>
    <hyperlink ref="L64" location="様式15の2基!B12" display="様式15の２（基礎）"/>
    <hyperlink ref="L56" location="'様式13の2(自己評価)'!O15" display="様式13の2(自己評価)"/>
    <hyperlink ref="L71" location="様式16の２!D11" display="様式16の２"/>
    <hyperlink ref="L73" location="様式17!C11" display="様式17"/>
    <hyperlink ref="L74" location="様式18!D5" display="様式18"/>
    <hyperlink ref="L75" location="オリエンテーション基!B6" display="オリエンテーション（基礎）"/>
    <hyperlink ref="L77" location="'コース案内(表)'!K6" display="コース案内・表"/>
    <hyperlink ref="L78" location="'コース案内(裏)基'!J111" display="コース案内・裏（基礎）"/>
    <hyperlink ref="L79" location="'コース案内(裏)実'!I87" display="コース案内・裏（実践）"/>
    <hyperlink ref="L80" location="独自チラシ!A10" display="独自チラシ"/>
    <hyperlink ref="L81" location="新聞広告等!A9" display="新聞広告等"/>
    <hyperlink ref="L12" location="様式3実!T4" display="様式3(実践)"/>
    <hyperlink ref="L76" location="オリエンテーション実!B6" display="オリエンテーション（実践）"/>
    <hyperlink ref="L59" location="様式15の1実!B12" display="様式15の１（実践）"/>
    <hyperlink ref="L65" location="様式15の2実!B12" display="様式15の２（実践）"/>
    <hyperlink ref="L41" location="様式5DX推進!A2" display="DX推進"/>
    <hyperlink ref="L39" location="様式5計画書!B11" display="計画書"/>
    <hyperlink ref="L40" location="様式5企業実習計画書!B11" display="企業実習実施計画書"/>
    <hyperlink ref="L30" location="代表者･役員一覧!A8" display="役員一覧"/>
  </hyperlinks>
  <printOptions horizontalCentered="1"/>
  <pageMargins left="0.59055118110236227" right="0" top="0.27559055118110237" bottom="0" header="0" footer="0"/>
  <pageSetup paperSize="9" scale="57" orientation="portrait" r:id="rId1"/>
  <headerFooter scaleWithDoc="0" alignWithMargins="0">
    <oddFooter>&amp;R&amp;"ＭＳ Ｐゴシック,太字"&amp;8R05.12.21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3524" r:id="rId4" name="Check Box 4">
              <controlPr locked="0" defaultSize="0" autoFill="0" autoLine="0" autoPict="0">
                <anchor moveWithCells="1">
                  <from>
                    <xdr:col>1</xdr:col>
                    <xdr:colOff>742950</xdr:colOff>
                    <xdr:row>18</xdr:row>
                    <xdr:rowOff>28575</xdr:rowOff>
                  </from>
                  <to>
                    <xdr:col>2</xdr:col>
                    <xdr:colOff>200025</xdr:colOff>
                    <xdr:row>19</xdr:row>
                    <xdr:rowOff>0</xdr:rowOff>
                  </to>
                </anchor>
              </controlPr>
            </control>
          </mc:Choice>
        </mc:AlternateContent>
        <mc:AlternateContent xmlns:mc="http://schemas.openxmlformats.org/markup-compatibility/2006">
          <mc:Choice Requires="x14">
            <control shapeId="363525" r:id="rId5" name="Check Box 5">
              <controlPr locked="0" defaultSize="0" autoFill="0" autoLine="0" autoPict="0">
                <anchor moveWithCells="1">
                  <from>
                    <xdr:col>1</xdr:col>
                    <xdr:colOff>742950</xdr:colOff>
                    <xdr:row>19</xdr:row>
                    <xdr:rowOff>28575</xdr:rowOff>
                  </from>
                  <to>
                    <xdr:col>2</xdr:col>
                    <xdr:colOff>200025</xdr:colOff>
                    <xdr:row>20</xdr:row>
                    <xdr:rowOff>0</xdr:rowOff>
                  </to>
                </anchor>
              </controlPr>
            </control>
          </mc:Choice>
        </mc:AlternateContent>
        <mc:AlternateContent xmlns:mc="http://schemas.openxmlformats.org/markup-compatibility/2006">
          <mc:Choice Requires="x14">
            <control shapeId="363527" r:id="rId6" name="Check Box 7">
              <controlPr locked="0" defaultSize="0" autoFill="0" autoLine="0" autoPict="0">
                <anchor moveWithCells="1">
                  <from>
                    <xdr:col>1</xdr:col>
                    <xdr:colOff>742950</xdr:colOff>
                    <xdr:row>20</xdr:row>
                    <xdr:rowOff>38100</xdr:rowOff>
                  </from>
                  <to>
                    <xdr:col>2</xdr:col>
                    <xdr:colOff>200025</xdr:colOff>
                    <xdr:row>21</xdr:row>
                    <xdr:rowOff>9525</xdr:rowOff>
                  </to>
                </anchor>
              </controlPr>
            </control>
          </mc:Choice>
        </mc:AlternateContent>
        <mc:AlternateContent xmlns:mc="http://schemas.openxmlformats.org/markup-compatibility/2006">
          <mc:Choice Requires="x14">
            <control shapeId="363528" r:id="rId7" name="Check Box 8">
              <controlPr locked="0" defaultSize="0" autoFill="0" autoLine="0" autoPict="0">
                <anchor moveWithCells="1">
                  <from>
                    <xdr:col>1</xdr:col>
                    <xdr:colOff>742950</xdr:colOff>
                    <xdr:row>21</xdr:row>
                    <xdr:rowOff>28575</xdr:rowOff>
                  </from>
                  <to>
                    <xdr:col>2</xdr:col>
                    <xdr:colOff>200025</xdr:colOff>
                    <xdr:row>22</xdr:row>
                    <xdr:rowOff>0</xdr:rowOff>
                  </to>
                </anchor>
              </controlPr>
            </control>
          </mc:Choice>
        </mc:AlternateContent>
        <mc:AlternateContent xmlns:mc="http://schemas.openxmlformats.org/markup-compatibility/2006">
          <mc:Choice Requires="x14">
            <control shapeId="363529" r:id="rId8" name="Check Box 9">
              <controlPr locked="0" defaultSize="0" autoFill="0" autoLine="0" autoPict="0">
                <anchor moveWithCells="1">
                  <from>
                    <xdr:col>2</xdr:col>
                    <xdr:colOff>0</xdr:colOff>
                    <xdr:row>35</xdr:row>
                    <xdr:rowOff>66675</xdr:rowOff>
                  </from>
                  <to>
                    <xdr:col>3</xdr:col>
                    <xdr:colOff>76200</xdr:colOff>
                    <xdr:row>35</xdr:row>
                    <xdr:rowOff>314325</xdr:rowOff>
                  </to>
                </anchor>
              </controlPr>
            </control>
          </mc:Choice>
        </mc:AlternateContent>
        <mc:AlternateContent xmlns:mc="http://schemas.openxmlformats.org/markup-compatibility/2006">
          <mc:Choice Requires="x14">
            <control shapeId="363530" r:id="rId9" name="Check Box 10">
              <controlPr locked="0" defaultSize="0" autoFill="0" autoLine="0" autoPict="0">
                <anchor moveWithCells="1">
                  <from>
                    <xdr:col>2</xdr:col>
                    <xdr:colOff>0</xdr:colOff>
                    <xdr:row>25</xdr:row>
                    <xdr:rowOff>190500</xdr:rowOff>
                  </from>
                  <to>
                    <xdr:col>3</xdr:col>
                    <xdr:colOff>76200</xdr:colOff>
                    <xdr:row>27</xdr:row>
                    <xdr:rowOff>19050</xdr:rowOff>
                  </to>
                </anchor>
              </controlPr>
            </control>
          </mc:Choice>
        </mc:AlternateContent>
        <mc:AlternateContent xmlns:mc="http://schemas.openxmlformats.org/markup-compatibility/2006">
          <mc:Choice Requires="x14">
            <control shapeId="363531" r:id="rId10" name="Check Box 11">
              <controlPr locked="0" defaultSize="0" autoFill="0" autoLine="0" autoPict="0">
                <anchor moveWithCells="1">
                  <from>
                    <xdr:col>3</xdr:col>
                    <xdr:colOff>0</xdr:colOff>
                    <xdr:row>26</xdr:row>
                    <xdr:rowOff>200025</xdr:rowOff>
                  </from>
                  <to>
                    <xdr:col>4</xdr:col>
                    <xdr:colOff>76200</xdr:colOff>
                    <xdr:row>28</xdr:row>
                    <xdr:rowOff>28575</xdr:rowOff>
                  </to>
                </anchor>
              </controlPr>
            </control>
          </mc:Choice>
        </mc:AlternateContent>
        <mc:AlternateContent xmlns:mc="http://schemas.openxmlformats.org/markup-compatibility/2006">
          <mc:Choice Requires="x14">
            <control shapeId="363532" r:id="rId11" name="Check Box 12">
              <controlPr locked="0" defaultSize="0" autoFill="0" autoLine="0" autoPict="0">
                <anchor moveWithCells="1">
                  <from>
                    <xdr:col>3</xdr:col>
                    <xdr:colOff>0</xdr:colOff>
                    <xdr:row>28</xdr:row>
                    <xdr:rowOff>0</xdr:rowOff>
                  </from>
                  <to>
                    <xdr:col>4</xdr:col>
                    <xdr:colOff>85725</xdr:colOff>
                    <xdr:row>29</xdr:row>
                    <xdr:rowOff>28575</xdr:rowOff>
                  </to>
                </anchor>
              </controlPr>
            </control>
          </mc:Choice>
        </mc:AlternateContent>
        <mc:AlternateContent xmlns:mc="http://schemas.openxmlformats.org/markup-compatibility/2006">
          <mc:Choice Requires="x14">
            <control shapeId="363533" r:id="rId12" name="Check Box 13">
              <controlPr locked="0" defaultSize="0" autoFill="0" autoLine="0" autoPict="0">
                <anchor moveWithCells="1">
                  <from>
                    <xdr:col>2</xdr:col>
                    <xdr:colOff>0</xdr:colOff>
                    <xdr:row>28</xdr:row>
                    <xdr:rowOff>190500</xdr:rowOff>
                  </from>
                  <to>
                    <xdr:col>3</xdr:col>
                    <xdr:colOff>76200</xdr:colOff>
                    <xdr:row>30</xdr:row>
                    <xdr:rowOff>19050</xdr:rowOff>
                  </to>
                </anchor>
              </controlPr>
            </control>
          </mc:Choice>
        </mc:AlternateContent>
        <mc:AlternateContent xmlns:mc="http://schemas.openxmlformats.org/markup-compatibility/2006">
          <mc:Choice Requires="x14">
            <control shapeId="363534" r:id="rId13" name="Check Box 14">
              <controlPr locked="0" defaultSize="0" autoFill="0" autoLine="0" autoPict="0">
                <anchor moveWithCells="1">
                  <from>
                    <xdr:col>3</xdr:col>
                    <xdr:colOff>0</xdr:colOff>
                    <xdr:row>30</xdr:row>
                    <xdr:rowOff>200025</xdr:rowOff>
                  </from>
                  <to>
                    <xdr:col>4</xdr:col>
                    <xdr:colOff>76200</xdr:colOff>
                    <xdr:row>32</xdr:row>
                    <xdr:rowOff>28575</xdr:rowOff>
                  </to>
                </anchor>
              </controlPr>
            </control>
          </mc:Choice>
        </mc:AlternateContent>
        <mc:AlternateContent xmlns:mc="http://schemas.openxmlformats.org/markup-compatibility/2006">
          <mc:Choice Requires="x14">
            <control shapeId="363535" r:id="rId14" name="Check Box 15">
              <controlPr locked="0" defaultSize="0" autoFill="0" autoLine="0" autoPict="0">
                <anchor moveWithCells="1">
                  <from>
                    <xdr:col>3</xdr:col>
                    <xdr:colOff>0</xdr:colOff>
                    <xdr:row>32</xdr:row>
                    <xdr:rowOff>57150</xdr:rowOff>
                  </from>
                  <to>
                    <xdr:col>4</xdr:col>
                    <xdr:colOff>76200</xdr:colOff>
                    <xdr:row>32</xdr:row>
                    <xdr:rowOff>304800</xdr:rowOff>
                  </to>
                </anchor>
              </controlPr>
            </control>
          </mc:Choice>
        </mc:AlternateContent>
        <mc:AlternateContent xmlns:mc="http://schemas.openxmlformats.org/markup-compatibility/2006">
          <mc:Choice Requires="x14">
            <control shapeId="363536" r:id="rId15" name="Check Box 16">
              <controlPr locked="0" defaultSize="0" autoFill="0" autoLine="0" autoPict="0">
                <anchor moveWithCells="1">
                  <from>
                    <xdr:col>2</xdr:col>
                    <xdr:colOff>0</xdr:colOff>
                    <xdr:row>33</xdr:row>
                    <xdr:rowOff>200025</xdr:rowOff>
                  </from>
                  <to>
                    <xdr:col>3</xdr:col>
                    <xdr:colOff>76200</xdr:colOff>
                    <xdr:row>35</xdr:row>
                    <xdr:rowOff>28575</xdr:rowOff>
                  </to>
                </anchor>
              </controlPr>
            </control>
          </mc:Choice>
        </mc:AlternateContent>
        <mc:AlternateContent xmlns:mc="http://schemas.openxmlformats.org/markup-compatibility/2006">
          <mc:Choice Requires="x14">
            <control shapeId="363538" r:id="rId16" name="Check Box 18">
              <controlPr locked="0" defaultSize="0" autoFill="0" autoLine="0" autoPict="0">
                <anchor moveWithCells="1">
                  <from>
                    <xdr:col>2</xdr:col>
                    <xdr:colOff>0</xdr:colOff>
                    <xdr:row>32</xdr:row>
                    <xdr:rowOff>323850</xdr:rowOff>
                  </from>
                  <to>
                    <xdr:col>3</xdr:col>
                    <xdr:colOff>76200</xdr:colOff>
                    <xdr:row>34</xdr:row>
                    <xdr:rowOff>19050</xdr:rowOff>
                  </to>
                </anchor>
              </controlPr>
            </control>
          </mc:Choice>
        </mc:AlternateContent>
        <mc:AlternateContent xmlns:mc="http://schemas.openxmlformats.org/markup-compatibility/2006">
          <mc:Choice Requires="x14">
            <control shapeId="363539" r:id="rId17" name="Check Box 19">
              <controlPr locked="0" defaultSize="0" autoFill="0" autoLine="0" autoPict="0">
                <anchor moveWithCells="1">
                  <from>
                    <xdr:col>2</xdr:col>
                    <xdr:colOff>0</xdr:colOff>
                    <xdr:row>43</xdr:row>
                    <xdr:rowOff>200025</xdr:rowOff>
                  </from>
                  <to>
                    <xdr:col>3</xdr:col>
                    <xdr:colOff>76200</xdr:colOff>
                    <xdr:row>45</xdr:row>
                    <xdr:rowOff>28575</xdr:rowOff>
                  </to>
                </anchor>
              </controlPr>
            </control>
          </mc:Choice>
        </mc:AlternateContent>
        <mc:AlternateContent xmlns:mc="http://schemas.openxmlformats.org/markup-compatibility/2006">
          <mc:Choice Requires="x14">
            <control shapeId="363540" r:id="rId18" name="Check Box 20">
              <controlPr locked="0" defaultSize="0" autoFill="0" autoLine="0" autoPict="0">
                <anchor moveWithCells="1">
                  <from>
                    <xdr:col>2</xdr:col>
                    <xdr:colOff>0</xdr:colOff>
                    <xdr:row>42</xdr:row>
                    <xdr:rowOff>190500</xdr:rowOff>
                  </from>
                  <to>
                    <xdr:col>3</xdr:col>
                    <xdr:colOff>76200</xdr:colOff>
                    <xdr:row>44</xdr:row>
                    <xdr:rowOff>19050</xdr:rowOff>
                  </to>
                </anchor>
              </controlPr>
            </control>
          </mc:Choice>
        </mc:AlternateContent>
        <mc:AlternateContent xmlns:mc="http://schemas.openxmlformats.org/markup-compatibility/2006">
          <mc:Choice Requires="x14">
            <control shapeId="363541" r:id="rId19" name="Check Box 21">
              <controlPr locked="0" defaultSize="0" autoFill="0" autoLine="0" autoPict="0">
                <anchor moveWithCells="1">
                  <from>
                    <xdr:col>2</xdr:col>
                    <xdr:colOff>0</xdr:colOff>
                    <xdr:row>48</xdr:row>
                    <xdr:rowOff>123825</xdr:rowOff>
                  </from>
                  <to>
                    <xdr:col>3</xdr:col>
                    <xdr:colOff>76200</xdr:colOff>
                    <xdr:row>48</xdr:row>
                    <xdr:rowOff>371475</xdr:rowOff>
                  </to>
                </anchor>
              </controlPr>
            </control>
          </mc:Choice>
        </mc:AlternateContent>
        <mc:AlternateContent xmlns:mc="http://schemas.openxmlformats.org/markup-compatibility/2006">
          <mc:Choice Requires="x14">
            <control shapeId="363542" r:id="rId20" name="Check Box 22">
              <controlPr locked="0" defaultSize="0" autoFill="0" autoLine="0" autoPict="0">
                <anchor moveWithCells="1">
                  <from>
                    <xdr:col>2</xdr:col>
                    <xdr:colOff>0</xdr:colOff>
                    <xdr:row>49</xdr:row>
                    <xdr:rowOff>38100</xdr:rowOff>
                  </from>
                  <to>
                    <xdr:col>3</xdr:col>
                    <xdr:colOff>76200</xdr:colOff>
                    <xdr:row>49</xdr:row>
                    <xdr:rowOff>266700</xdr:rowOff>
                  </to>
                </anchor>
              </controlPr>
            </control>
          </mc:Choice>
        </mc:AlternateContent>
        <mc:AlternateContent xmlns:mc="http://schemas.openxmlformats.org/markup-compatibility/2006">
          <mc:Choice Requires="x14">
            <control shapeId="363544" r:id="rId21" name="Check Box 24">
              <controlPr locked="0" defaultSize="0" autoFill="0" autoLine="0" autoPict="0">
                <anchor moveWithCells="1">
                  <from>
                    <xdr:col>2</xdr:col>
                    <xdr:colOff>0</xdr:colOff>
                    <xdr:row>58</xdr:row>
                    <xdr:rowOff>209550</xdr:rowOff>
                  </from>
                  <to>
                    <xdr:col>3</xdr:col>
                    <xdr:colOff>66675</xdr:colOff>
                    <xdr:row>60</xdr:row>
                    <xdr:rowOff>19050</xdr:rowOff>
                  </to>
                </anchor>
              </controlPr>
            </control>
          </mc:Choice>
        </mc:AlternateContent>
        <mc:AlternateContent xmlns:mc="http://schemas.openxmlformats.org/markup-compatibility/2006">
          <mc:Choice Requires="x14">
            <control shapeId="363545" r:id="rId22" name="Check Box 25">
              <controlPr locked="0" defaultSize="0" autoFill="0" autoLine="0" autoPict="0">
                <anchor moveWithCells="1">
                  <from>
                    <xdr:col>2</xdr:col>
                    <xdr:colOff>0</xdr:colOff>
                    <xdr:row>60</xdr:row>
                    <xdr:rowOff>333375</xdr:rowOff>
                  </from>
                  <to>
                    <xdr:col>3</xdr:col>
                    <xdr:colOff>66675</xdr:colOff>
                    <xdr:row>62</xdr:row>
                    <xdr:rowOff>28575</xdr:rowOff>
                  </to>
                </anchor>
              </controlPr>
            </control>
          </mc:Choice>
        </mc:AlternateContent>
        <mc:AlternateContent xmlns:mc="http://schemas.openxmlformats.org/markup-compatibility/2006">
          <mc:Choice Requires="x14">
            <control shapeId="363546" r:id="rId23" name="Check Box 26">
              <controlPr locked="0" defaultSize="0" autoFill="0" autoLine="0" autoPict="0">
                <anchor moveWithCells="1">
                  <from>
                    <xdr:col>1</xdr:col>
                    <xdr:colOff>752475</xdr:colOff>
                    <xdr:row>60</xdr:row>
                    <xdr:rowOff>47625</xdr:rowOff>
                  </from>
                  <to>
                    <xdr:col>3</xdr:col>
                    <xdr:colOff>66675</xdr:colOff>
                    <xdr:row>60</xdr:row>
                    <xdr:rowOff>295275</xdr:rowOff>
                  </to>
                </anchor>
              </controlPr>
            </control>
          </mc:Choice>
        </mc:AlternateContent>
        <mc:AlternateContent xmlns:mc="http://schemas.openxmlformats.org/markup-compatibility/2006">
          <mc:Choice Requires="x14">
            <control shapeId="363547" r:id="rId24" name="Check Box 27">
              <controlPr locked="0" defaultSize="0" autoFill="0" autoLine="0" autoPict="0">
                <anchor moveWithCells="1">
                  <from>
                    <xdr:col>2</xdr:col>
                    <xdr:colOff>0</xdr:colOff>
                    <xdr:row>61</xdr:row>
                    <xdr:rowOff>200025</xdr:rowOff>
                  </from>
                  <to>
                    <xdr:col>3</xdr:col>
                    <xdr:colOff>66675</xdr:colOff>
                    <xdr:row>63</xdr:row>
                    <xdr:rowOff>28575</xdr:rowOff>
                  </to>
                </anchor>
              </controlPr>
            </control>
          </mc:Choice>
        </mc:AlternateContent>
        <mc:AlternateContent xmlns:mc="http://schemas.openxmlformats.org/markup-compatibility/2006">
          <mc:Choice Requires="x14">
            <control shapeId="363549" r:id="rId25" name="Check Box 29">
              <controlPr locked="0" defaultSize="0" autoFill="0" autoLine="0" autoPict="0">
                <anchor moveWithCells="1">
                  <from>
                    <xdr:col>2</xdr:col>
                    <xdr:colOff>0</xdr:colOff>
                    <xdr:row>64</xdr:row>
                    <xdr:rowOff>200025</xdr:rowOff>
                  </from>
                  <to>
                    <xdr:col>3</xdr:col>
                    <xdr:colOff>66675</xdr:colOff>
                    <xdr:row>66</xdr:row>
                    <xdr:rowOff>28575</xdr:rowOff>
                  </to>
                </anchor>
              </controlPr>
            </control>
          </mc:Choice>
        </mc:AlternateContent>
        <mc:AlternateContent xmlns:mc="http://schemas.openxmlformats.org/markup-compatibility/2006">
          <mc:Choice Requires="x14">
            <control shapeId="363550" r:id="rId26" name="Check Box 30">
              <controlPr locked="0" defaultSize="0" autoFill="0" autoLine="0" autoPict="0">
                <anchor moveWithCells="1">
                  <from>
                    <xdr:col>1</xdr:col>
                    <xdr:colOff>752475</xdr:colOff>
                    <xdr:row>66</xdr:row>
                    <xdr:rowOff>66675</xdr:rowOff>
                  </from>
                  <to>
                    <xdr:col>3</xdr:col>
                    <xdr:colOff>66675</xdr:colOff>
                    <xdr:row>66</xdr:row>
                    <xdr:rowOff>314325</xdr:rowOff>
                  </to>
                </anchor>
              </controlPr>
            </control>
          </mc:Choice>
        </mc:AlternateContent>
        <mc:AlternateContent xmlns:mc="http://schemas.openxmlformats.org/markup-compatibility/2006">
          <mc:Choice Requires="x14">
            <control shapeId="363553" r:id="rId27" name="Check Box 33">
              <controlPr locked="0" defaultSize="0" autoFill="0" autoLine="0" autoPict="0">
                <anchor moveWithCells="1">
                  <from>
                    <xdr:col>2</xdr:col>
                    <xdr:colOff>0</xdr:colOff>
                    <xdr:row>66</xdr:row>
                    <xdr:rowOff>342900</xdr:rowOff>
                  </from>
                  <to>
                    <xdr:col>3</xdr:col>
                    <xdr:colOff>66675</xdr:colOff>
                    <xdr:row>68</xdr:row>
                    <xdr:rowOff>28575</xdr:rowOff>
                  </to>
                </anchor>
              </controlPr>
            </control>
          </mc:Choice>
        </mc:AlternateContent>
        <mc:AlternateContent xmlns:mc="http://schemas.openxmlformats.org/markup-compatibility/2006">
          <mc:Choice Requires="x14">
            <control shapeId="363554" r:id="rId28" name="Check Box 34">
              <controlPr locked="0" defaultSize="0" autoFill="0" autoLine="0" autoPict="0">
                <anchor moveWithCells="1">
                  <from>
                    <xdr:col>2</xdr:col>
                    <xdr:colOff>0</xdr:colOff>
                    <xdr:row>70</xdr:row>
                    <xdr:rowOff>342900</xdr:rowOff>
                  </from>
                  <to>
                    <xdr:col>3</xdr:col>
                    <xdr:colOff>57150</xdr:colOff>
                    <xdr:row>72</xdr:row>
                    <xdr:rowOff>28575</xdr:rowOff>
                  </to>
                </anchor>
              </controlPr>
            </control>
          </mc:Choice>
        </mc:AlternateContent>
        <mc:AlternateContent xmlns:mc="http://schemas.openxmlformats.org/markup-compatibility/2006">
          <mc:Choice Requires="x14">
            <control shapeId="363556" r:id="rId29" name="Check Box 36">
              <controlPr locked="0" defaultSize="0" autoFill="0" autoLine="0" autoPict="0">
                <anchor moveWithCells="1">
                  <from>
                    <xdr:col>2</xdr:col>
                    <xdr:colOff>0</xdr:colOff>
                    <xdr:row>68</xdr:row>
                    <xdr:rowOff>200025</xdr:rowOff>
                  </from>
                  <to>
                    <xdr:col>3</xdr:col>
                    <xdr:colOff>66675</xdr:colOff>
                    <xdr:row>70</xdr:row>
                    <xdr:rowOff>19050</xdr:rowOff>
                  </to>
                </anchor>
              </controlPr>
            </control>
          </mc:Choice>
        </mc:AlternateContent>
        <mc:AlternateContent xmlns:mc="http://schemas.openxmlformats.org/markup-compatibility/2006">
          <mc:Choice Requires="x14">
            <control shapeId="363559" r:id="rId30" name="Check Box 39">
              <controlPr locked="0" defaultSize="0" autoFill="0" autoLine="0" autoPict="0">
                <anchor moveWithCells="1">
                  <from>
                    <xdr:col>2</xdr:col>
                    <xdr:colOff>0</xdr:colOff>
                    <xdr:row>67</xdr:row>
                    <xdr:rowOff>200025</xdr:rowOff>
                  </from>
                  <to>
                    <xdr:col>3</xdr:col>
                    <xdr:colOff>66675</xdr:colOff>
                    <xdr:row>69</xdr:row>
                    <xdr:rowOff>28575</xdr:rowOff>
                  </to>
                </anchor>
              </controlPr>
            </control>
          </mc:Choice>
        </mc:AlternateContent>
        <mc:AlternateContent xmlns:mc="http://schemas.openxmlformats.org/markup-compatibility/2006">
          <mc:Choice Requires="x14">
            <control shapeId="363569" r:id="rId31" name="Check Box 49">
              <controlPr locked="0" defaultSize="0" autoFill="0" autoLine="0" autoPict="0">
                <anchor moveWithCells="1">
                  <from>
                    <xdr:col>1</xdr:col>
                    <xdr:colOff>742950</xdr:colOff>
                    <xdr:row>24</xdr:row>
                    <xdr:rowOff>38100</xdr:rowOff>
                  </from>
                  <to>
                    <xdr:col>2</xdr:col>
                    <xdr:colOff>200025</xdr:colOff>
                    <xdr:row>24</xdr:row>
                    <xdr:rowOff>200025</xdr:rowOff>
                  </to>
                </anchor>
              </controlPr>
            </control>
          </mc:Choice>
        </mc:AlternateContent>
        <mc:AlternateContent xmlns:mc="http://schemas.openxmlformats.org/markup-compatibility/2006">
          <mc:Choice Requires="x14">
            <control shapeId="363570" r:id="rId32" name="Check Box 50">
              <controlPr locked="0" defaultSize="0" autoFill="0" autoLine="0" autoPict="0">
                <anchor moveWithCells="1">
                  <from>
                    <xdr:col>1</xdr:col>
                    <xdr:colOff>742950</xdr:colOff>
                    <xdr:row>22</xdr:row>
                    <xdr:rowOff>28575</xdr:rowOff>
                  </from>
                  <to>
                    <xdr:col>2</xdr:col>
                    <xdr:colOff>200025</xdr:colOff>
                    <xdr:row>23</xdr:row>
                    <xdr:rowOff>0</xdr:rowOff>
                  </to>
                </anchor>
              </controlPr>
            </control>
          </mc:Choice>
        </mc:AlternateContent>
        <mc:AlternateContent xmlns:mc="http://schemas.openxmlformats.org/markup-compatibility/2006">
          <mc:Choice Requires="x14">
            <control shapeId="363573" r:id="rId33" name="Check Box 53">
              <controlPr locked="0" defaultSize="0" autoFill="0" autoLine="0" autoPict="0">
                <anchor moveWithCells="1">
                  <from>
                    <xdr:col>1</xdr:col>
                    <xdr:colOff>733425</xdr:colOff>
                    <xdr:row>37</xdr:row>
                    <xdr:rowOff>190500</xdr:rowOff>
                  </from>
                  <to>
                    <xdr:col>3</xdr:col>
                    <xdr:colOff>57150</xdr:colOff>
                    <xdr:row>39</xdr:row>
                    <xdr:rowOff>9525</xdr:rowOff>
                  </to>
                </anchor>
              </controlPr>
            </control>
          </mc:Choice>
        </mc:AlternateContent>
        <mc:AlternateContent xmlns:mc="http://schemas.openxmlformats.org/markup-compatibility/2006">
          <mc:Choice Requires="x14">
            <control shapeId="363574" r:id="rId34" name="Check Box 54">
              <controlPr locked="0" defaultSize="0" autoFill="0" autoLine="0" autoPict="0">
                <anchor moveWithCells="1">
                  <from>
                    <xdr:col>1</xdr:col>
                    <xdr:colOff>742950</xdr:colOff>
                    <xdr:row>23</xdr:row>
                    <xdr:rowOff>95250</xdr:rowOff>
                  </from>
                  <to>
                    <xdr:col>2</xdr:col>
                    <xdr:colOff>200025</xdr:colOff>
                    <xdr:row>23</xdr:row>
                    <xdr:rowOff>266700</xdr:rowOff>
                  </to>
                </anchor>
              </controlPr>
            </control>
          </mc:Choice>
        </mc:AlternateContent>
        <mc:AlternateContent xmlns:mc="http://schemas.openxmlformats.org/markup-compatibility/2006">
          <mc:Choice Requires="x14">
            <control shapeId="363575" r:id="rId35" name="Check Box 55">
              <controlPr locked="0" defaultSize="0" autoFill="0" autoLine="0" autoPict="0" altText="">
                <anchor moveWithCells="1">
                  <from>
                    <xdr:col>3</xdr:col>
                    <xdr:colOff>28575</xdr:colOff>
                    <xdr:row>13</xdr:row>
                    <xdr:rowOff>19050</xdr:rowOff>
                  </from>
                  <to>
                    <xdr:col>4</xdr:col>
                    <xdr:colOff>19050</xdr:colOff>
                    <xdr:row>13</xdr:row>
                    <xdr:rowOff>200025</xdr:rowOff>
                  </to>
                </anchor>
              </controlPr>
            </control>
          </mc:Choice>
        </mc:AlternateContent>
        <mc:AlternateContent xmlns:mc="http://schemas.openxmlformats.org/markup-compatibility/2006">
          <mc:Choice Requires="x14">
            <control shapeId="363576" r:id="rId36" name="Check Box 56">
              <controlPr locked="0" defaultSize="0" autoFill="0" autoLine="0" autoPict="0" altText="">
                <anchor moveWithCells="1">
                  <from>
                    <xdr:col>3</xdr:col>
                    <xdr:colOff>28575</xdr:colOff>
                    <xdr:row>15</xdr:row>
                    <xdr:rowOff>9525</xdr:rowOff>
                  </from>
                  <to>
                    <xdr:col>4</xdr:col>
                    <xdr:colOff>19050</xdr:colOff>
                    <xdr:row>15</xdr:row>
                    <xdr:rowOff>190500</xdr:rowOff>
                  </to>
                </anchor>
              </controlPr>
            </control>
          </mc:Choice>
        </mc:AlternateContent>
        <mc:AlternateContent xmlns:mc="http://schemas.openxmlformats.org/markup-compatibility/2006">
          <mc:Choice Requires="x14">
            <control shapeId="363577" r:id="rId37" name="Check Box 57">
              <controlPr locked="0" defaultSize="0" autoFill="0" autoLine="0" autoPict="0" altText="">
                <anchor moveWithCells="1">
                  <from>
                    <xdr:col>3</xdr:col>
                    <xdr:colOff>28575</xdr:colOff>
                    <xdr:row>16</xdr:row>
                    <xdr:rowOff>19050</xdr:rowOff>
                  </from>
                  <to>
                    <xdr:col>4</xdr:col>
                    <xdr:colOff>19050</xdr:colOff>
                    <xdr:row>16</xdr:row>
                    <xdr:rowOff>200025</xdr:rowOff>
                  </to>
                </anchor>
              </controlPr>
            </control>
          </mc:Choice>
        </mc:AlternateContent>
        <mc:AlternateContent xmlns:mc="http://schemas.openxmlformats.org/markup-compatibility/2006">
          <mc:Choice Requires="x14">
            <control shapeId="363578" r:id="rId38" name="Check Box 58">
              <controlPr locked="0" defaultSize="0" autoFill="0" autoLine="0" autoPict="0">
                <anchor moveWithCells="1">
                  <from>
                    <xdr:col>1</xdr:col>
                    <xdr:colOff>733425</xdr:colOff>
                    <xdr:row>38</xdr:row>
                    <xdr:rowOff>190500</xdr:rowOff>
                  </from>
                  <to>
                    <xdr:col>3</xdr:col>
                    <xdr:colOff>57150</xdr:colOff>
                    <xdr:row>40</xdr:row>
                    <xdr:rowOff>9525</xdr:rowOff>
                  </to>
                </anchor>
              </controlPr>
            </control>
          </mc:Choice>
        </mc:AlternateContent>
        <mc:AlternateContent xmlns:mc="http://schemas.openxmlformats.org/markup-compatibility/2006">
          <mc:Choice Requires="x14">
            <control shapeId="363579" r:id="rId39" name="Check Box 59">
              <controlPr locked="0" defaultSize="0" autoFill="0" autoLine="0" autoPict="0">
                <anchor moveWithCells="1">
                  <from>
                    <xdr:col>1</xdr:col>
                    <xdr:colOff>742950</xdr:colOff>
                    <xdr:row>17</xdr:row>
                    <xdr:rowOff>28575</xdr:rowOff>
                  </from>
                  <to>
                    <xdr:col>2</xdr:col>
                    <xdr:colOff>200025</xdr:colOff>
                    <xdr:row>18</xdr:row>
                    <xdr:rowOff>0</xdr:rowOff>
                  </to>
                </anchor>
              </controlPr>
            </control>
          </mc:Choice>
        </mc:AlternateContent>
        <mc:AlternateContent xmlns:mc="http://schemas.openxmlformats.org/markup-compatibility/2006">
          <mc:Choice Requires="x14">
            <control shapeId="363582" r:id="rId40" name="Check Box 62">
              <controlPr locked="0" defaultSize="0" autoFill="0" autoLine="0" autoPict="0">
                <anchor moveWithCells="1">
                  <from>
                    <xdr:col>2</xdr:col>
                    <xdr:colOff>0</xdr:colOff>
                    <xdr:row>39</xdr:row>
                    <xdr:rowOff>190500</xdr:rowOff>
                  </from>
                  <to>
                    <xdr:col>3</xdr:col>
                    <xdr:colOff>57150</xdr:colOff>
                    <xdr:row>41</xdr:row>
                    <xdr:rowOff>9525</xdr:rowOff>
                  </to>
                </anchor>
              </controlPr>
            </control>
          </mc:Choice>
        </mc:AlternateContent>
        <mc:AlternateContent xmlns:mc="http://schemas.openxmlformats.org/markup-compatibility/2006">
          <mc:Choice Requires="x14">
            <control shapeId="363583" r:id="rId41" name="Check Box 63">
              <controlPr locked="0" defaultSize="0" autoFill="0" autoLine="0" autoPict="0">
                <anchor moveWithCells="1">
                  <from>
                    <xdr:col>2</xdr:col>
                    <xdr:colOff>0</xdr:colOff>
                    <xdr:row>38</xdr:row>
                    <xdr:rowOff>190500</xdr:rowOff>
                  </from>
                  <to>
                    <xdr:col>3</xdr:col>
                    <xdr:colOff>57150</xdr:colOff>
                    <xdr:row>40</xdr:row>
                    <xdr:rowOff>9525</xdr:rowOff>
                  </to>
                </anchor>
              </controlPr>
            </control>
          </mc:Choice>
        </mc:AlternateContent>
        <mc:AlternateContent xmlns:mc="http://schemas.openxmlformats.org/markup-compatibility/2006">
          <mc:Choice Requires="x14">
            <control shapeId="363584" r:id="rId42" name="Check Box 64">
              <controlPr defaultSize="0" autoFill="0" autoLine="0" autoPict="0">
                <anchor moveWithCells="1">
                  <from>
                    <xdr:col>2</xdr:col>
                    <xdr:colOff>0</xdr:colOff>
                    <xdr:row>50</xdr:row>
                    <xdr:rowOff>95250</xdr:rowOff>
                  </from>
                  <to>
                    <xdr:col>3</xdr:col>
                    <xdr:colOff>76200</xdr:colOff>
                    <xdr:row>51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9" id="{1CD0BF7F-8463-48DA-ABE8-FE2F0ADC5C9D}">
            <xm:f>様式1!$E$21="○"</xm:f>
            <x14:dxf>
              <fill>
                <patternFill>
                  <bgColor theme="0" tint="-0.24994659260841701"/>
                </patternFill>
              </fill>
            </x14:dxf>
          </x14:cfRule>
          <xm:sqref>A56:M56</xm:sqref>
        </x14:conditionalFormatting>
        <x14:conditionalFormatting xmlns:xm="http://schemas.microsoft.com/office/excel/2006/main">
          <x14:cfRule type="expression" priority="138" id="{4156D24E-7B51-4675-A51B-B89666A4676B}">
            <xm:f>様式1!$E$21="○"</xm:f>
            <x14:dxf>
              <fill>
                <patternFill>
                  <bgColor theme="0" tint="-0.24994659260841701"/>
                </patternFill>
              </fill>
            </x14:dxf>
          </x14:cfRule>
          <xm:sqref>A74:N74</xm:sqref>
        </x14:conditionalFormatting>
        <x14:conditionalFormatting xmlns:xm="http://schemas.microsoft.com/office/excel/2006/main">
          <x14:cfRule type="expression" priority="137" id="{9B583B71-35FC-4F2C-BBD0-1F28FB2748F8}">
            <xm:f>様式1!$E$20=""</xm:f>
            <x14:dxf>
              <fill>
                <patternFill>
                  <bgColor rgb="FF0000FF"/>
                </patternFill>
              </fill>
            </x14:dxf>
          </x14:cfRule>
          <xm:sqref>L11 L37 L54 L78</xm:sqref>
        </x14:conditionalFormatting>
        <x14:conditionalFormatting xmlns:xm="http://schemas.microsoft.com/office/excel/2006/main">
          <x14:cfRule type="expression" priority="136" id="{2A84AE7C-1199-493E-9A34-6ECEF66988DC}">
            <xm:f>様式1!$E$21=""</xm:f>
            <x14:dxf>
              <fill>
                <patternFill>
                  <bgColor rgb="FF0000FF"/>
                </patternFill>
              </fill>
            </x14:dxf>
          </x14:cfRule>
          <xm:sqref>L12 L38 L55 L79</xm:sqref>
        </x14:conditionalFormatting>
        <x14:conditionalFormatting xmlns:xm="http://schemas.microsoft.com/office/excel/2006/main">
          <x14:cfRule type="expression" priority="121" id="{E42D01AA-EB95-4166-BA2A-651406427463}">
            <xm:f>OR(様式1!$D$30="✔",様式1!$D$32="✔")</xm:f>
            <x14:dxf>
              <fill>
                <patternFill>
                  <bgColor rgb="FF0000FF"/>
                </patternFill>
              </fill>
            </x14:dxf>
          </x14:cfRule>
          <xm:sqref>L58:L59</xm:sqref>
        </x14:conditionalFormatting>
        <x14:conditionalFormatting xmlns:xm="http://schemas.microsoft.com/office/excel/2006/main">
          <x14:cfRule type="expression" priority="117" id="{298887E8-2EEE-46B3-A0A3-641922FBE8B0}">
            <xm:f>AND(様式1!$D$30="",様式1!$D$32="")</xm:f>
            <x14:dxf>
              <fill>
                <patternFill>
                  <bgColor rgb="FF0000FF"/>
                </patternFill>
              </fill>
            </x14:dxf>
          </x14:cfRule>
          <xm:sqref>L64:L65</xm:sqref>
        </x14:conditionalFormatting>
        <x14:conditionalFormatting xmlns:xm="http://schemas.microsoft.com/office/excel/2006/main">
          <x14:cfRule type="expression" priority="133" id="{B199E62C-1C23-4438-AF08-3D87D3146D31}">
            <xm:f>様式1!$E$20=""</xm:f>
            <x14:dxf>
              <fill>
                <patternFill>
                  <bgColor rgb="FF0000FF"/>
                </patternFill>
              </fill>
            </x14:dxf>
          </x14:cfRule>
          <xm:sqref>L56</xm:sqref>
        </x14:conditionalFormatting>
        <x14:conditionalFormatting xmlns:xm="http://schemas.microsoft.com/office/excel/2006/main">
          <x14:cfRule type="expression" priority="132" id="{F62F9B24-1D52-4A57-9769-2BC5EBBB09BF}">
            <xm:f>様式1!$E$20=""</xm:f>
            <x14:dxf>
              <fill>
                <patternFill>
                  <bgColor rgb="FF0000FF"/>
                </patternFill>
              </fill>
            </x14:dxf>
          </x14:cfRule>
          <xm:sqref>L74</xm:sqref>
        </x14:conditionalFormatting>
        <x14:conditionalFormatting xmlns:xm="http://schemas.microsoft.com/office/excel/2006/main">
          <x14:cfRule type="expression" priority="131" id="{3D4F8FFD-82E5-4678-ADA0-1FFF2A63829F}">
            <xm:f>様式1!$E$21="○"</xm:f>
            <x14:dxf>
              <fill>
                <patternFill>
                  <bgColor theme="0" tint="-0.24994659260841701"/>
                </patternFill>
              </fill>
            </x14:dxf>
          </x14:cfRule>
          <xm:sqref>N56</xm:sqref>
        </x14:conditionalFormatting>
        <x14:conditionalFormatting xmlns:xm="http://schemas.microsoft.com/office/excel/2006/main">
          <x14:cfRule type="expression" priority="118" id="{37667C1A-7246-44FC-AF89-EC39F2C27810}">
            <xm:f>OR(様式1!$D$30="✔",様式1!$D$32="✔")</xm:f>
            <x14:dxf>
              <fill>
                <patternFill>
                  <bgColor rgb="FF0000FF"/>
                </patternFill>
              </fill>
            </x14:dxf>
          </x14:cfRule>
          <xm:sqref>L57</xm:sqref>
        </x14:conditionalFormatting>
        <x14:conditionalFormatting xmlns:xm="http://schemas.microsoft.com/office/excel/2006/main">
          <x14:cfRule type="expression" priority="135" id="{8C051BE9-7C4F-4C2C-8247-B010B321D10F}">
            <xm:f>OR(様式1!$D$30="✔",様式1!$D$32="✔")</xm:f>
            <x14:dxf>
              <fill>
                <patternFill>
                  <bgColor theme="0" tint="-0.24994659260841701"/>
                </patternFill>
              </fill>
            </x14:dxf>
          </x14:cfRule>
          <xm:sqref>A57:N57 A58:C58 A59 L58:N58 L59 A60:N60 A61:M63</xm:sqref>
        </x14:conditionalFormatting>
        <x14:conditionalFormatting xmlns:xm="http://schemas.microsoft.com/office/excel/2006/main">
          <x14:cfRule type="expression" priority="134" id="{085B84B3-9FC9-4540-A761-6EB4908A3E20}">
            <xm:f>AND(様式1!$D$30="",様式1!$D$32="")</xm:f>
            <x14:dxf>
              <fill>
                <patternFill>
                  <bgColor theme="0" tint="-0.24994659260841701"/>
                </patternFill>
              </fill>
            </x14:dxf>
          </x14:cfRule>
          <xm:sqref>A64:G64 A65 L64:N64 L65 A66:N66 A67:M70</xm:sqref>
        </x14:conditionalFormatting>
        <x14:conditionalFormatting xmlns:xm="http://schemas.microsoft.com/office/excel/2006/main">
          <x14:cfRule type="expression" priority="106" id="{63C13258-2D42-4D21-AC20-AB110460C11D}">
            <xm:f>様式1!$E$20=""</xm:f>
            <x14:dxf>
              <fill>
                <patternFill>
                  <bgColor rgb="FF0000FF"/>
                </patternFill>
              </fill>
            </x14:dxf>
          </x14:cfRule>
          <xm:sqref>L75</xm:sqref>
        </x14:conditionalFormatting>
        <x14:conditionalFormatting xmlns:xm="http://schemas.microsoft.com/office/excel/2006/main">
          <x14:cfRule type="expression" priority="105" id="{46EB6685-8DFE-4F62-9EB9-33C8CC73BB17}">
            <xm:f>様式1!$E$21=""</xm:f>
            <x14:dxf>
              <fill>
                <patternFill>
                  <bgColor rgb="FF0000FF"/>
                </patternFill>
              </fill>
            </x14:dxf>
          </x14:cfRule>
          <xm:sqref>L76</xm:sqref>
        </x14:conditionalFormatting>
        <x14:conditionalFormatting xmlns:xm="http://schemas.microsoft.com/office/excel/2006/main">
          <x14:cfRule type="expression" priority="102" id="{A685C0F0-ACC5-43BC-8681-9B83AEF83CC6}">
            <xm:f>様式1!$E$21=""</xm:f>
            <x14:dxf>
              <fill>
                <patternFill>
                  <bgColor rgb="FF0000FF"/>
                </patternFill>
              </fill>
            </x14:dxf>
          </x14:cfRule>
          <xm:sqref>L59</xm:sqref>
        </x14:conditionalFormatting>
        <x14:conditionalFormatting xmlns:xm="http://schemas.microsoft.com/office/excel/2006/main">
          <x14:cfRule type="expression" priority="101" id="{309B03F2-EF9A-4AEB-8789-CC39818E5804}">
            <xm:f>様式1!$E$20=""</xm:f>
            <x14:dxf>
              <fill>
                <patternFill>
                  <bgColor rgb="FF0000FF"/>
                </patternFill>
              </fill>
            </x14:dxf>
          </x14:cfRule>
          <xm:sqref>L58</xm:sqref>
        </x14:conditionalFormatting>
        <x14:conditionalFormatting xmlns:xm="http://schemas.microsoft.com/office/excel/2006/main">
          <x14:cfRule type="expression" priority="100" id="{8EE5DCD2-DB12-49B5-BE1D-B2BA1C084AD7}">
            <xm:f>様式1!$E$20=""</xm:f>
            <x14:dxf>
              <fill>
                <patternFill>
                  <bgColor rgb="FF0000FF"/>
                </patternFill>
              </fill>
            </x14:dxf>
          </x14:cfRule>
          <xm:sqref>L64</xm:sqref>
        </x14:conditionalFormatting>
        <x14:conditionalFormatting xmlns:xm="http://schemas.microsoft.com/office/excel/2006/main">
          <x14:cfRule type="expression" priority="99" id="{323F85AD-7F22-4161-9217-5B53F621FADC}">
            <xm:f>様式1!$E$21=""</xm:f>
            <x14:dxf>
              <fill>
                <patternFill>
                  <bgColor rgb="FF0000FF"/>
                </patternFill>
              </fill>
            </x14:dxf>
          </x14:cfRule>
          <xm:sqref>L65</xm:sqref>
        </x14:conditionalFormatting>
        <x14:conditionalFormatting xmlns:xm="http://schemas.microsoft.com/office/excel/2006/main">
          <x14:cfRule type="expression" priority="97" id="{E6F7105C-E6CA-4E18-8A99-CF865990F20E}">
            <xm:f>様式1!B27=""</xm:f>
            <x14:dxf>
              <fill>
                <patternFill>
                  <bgColor theme="0" tint="-0.24994659260841701"/>
                </patternFill>
              </fill>
            </x14:dxf>
          </x14:cfRule>
          <xm:sqref>M39</xm:sqref>
        </x14:conditionalFormatting>
        <x14:conditionalFormatting xmlns:xm="http://schemas.microsoft.com/office/excel/2006/main">
          <x14:cfRule type="expression" priority="74" stopIfTrue="1" id="{635FDFFD-09CB-4B9B-844A-B5E14F4268FE}">
            <xm:f>AND(様式1!B24="",様式1!E28="")</xm:f>
            <x14:dxf>
              <fill>
                <patternFill>
                  <bgColor theme="0" tint="-0.24994659260841701"/>
                </patternFill>
              </fill>
            </x14:dxf>
          </x14:cfRule>
          <xm:sqref>N41</xm:sqref>
        </x14:conditionalFormatting>
        <x14:conditionalFormatting xmlns:xm="http://schemas.microsoft.com/office/excel/2006/main">
          <x14:cfRule type="expression" priority="93" id="{40B7F0B4-10CB-4C35-94F6-7195CAE31CCE}">
            <xm:f>様式1!$B$27=""</xm:f>
            <x14:dxf>
              <fill>
                <patternFill>
                  <bgColor rgb="FF0000FF"/>
                </patternFill>
              </fill>
            </x14:dxf>
          </x14:cfRule>
          <xm:sqref>C39:L39</xm:sqref>
        </x14:conditionalFormatting>
        <x14:conditionalFormatting xmlns:xm="http://schemas.microsoft.com/office/excel/2006/main">
          <x14:cfRule type="expression" priority="75" stopIfTrue="1" id="{5F00001B-E1C5-4FFF-AFFC-40139E915022}">
            <xm:f>AND(様式1!B24="",様式1!E28="")</xm:f>
            <x14:dxf>
              <fill>
                <patternFill>
                  <bgColor theme="0" tint="-0.24994659260841701"/>
                </patternFill>
              </fill>
            </x14:dxf>
          </x14:cfRule>
          <xm:sqref>M41</xm:sqref>
        </x14:conditionalFormatting>
        <x14:conditionalFormatting xmlns:xm="http://schemas.microsoft.com/office/excel/2006/main">
          <x14:cfRule type="expression" priority="81" id="{D6356547-ABE8-411C-9F49-A5126B3BE077}">
            <xm:f>様式1!B27=""</xm:f>
            <x14:dxf>
              <fill>
                <patternFill>
                  <bgColor theme="0" tint="-0.24994659260841701"/>
                </patternFill>
              </fill>
            </x14:dxf>
          </x14:cfRule>
          <xm:sqref>N39</xm:sqref>
        </x14:conditionalFormatting>
        <x14:conditionalFormatting xmlns:xm="http://schemas.microsoft.com/office/excel/2006/main">
          <x14:cfRule type="expression" priority="60" stopIfTrue="1" id="{D51B0A29-AB59-4699-93B7-A38E7C9DFE6A}">
            <xm:f>AND(様式1!B24="",様式1!E28="")</xm:f>
            <x14:dxf>
              <fill>
                <patternFill>
                  <bgColor theme="0" tint="-0.24994659260841701"/>
                </patternFill>
              </fill>
            </x14:dxf>
          </x14:cfRule>
          <x14:cfRule type="expression" priority="73" id="{28EC75F0-B0C9-45C6-B752-F3EEAE445BC1}">
            <xm:f>AND(様式5基!G8="",様式5実!G8="")</xm:f>
            <x14:dxf>
              <fill>
                <patternFill>
                  <bgColor theme="0" tint="-0.24994659260841701"/>
                </patternFill>
              </fill>
            </x14:dxf>
          </x14:cfRule>
          <xm:sqref>N40</xm:sqref>
        </x14:conditionalFormatting>
        <x14:conditionalFormatting xmlns:xm="http://schemas.microsoft.com/office/excel/2006/main">
          <x14:cfRule type="expression" priority="61" stopIfTrue="1" id="{76AB7685-4912-422D-88C2-5732C4AAD872}">
            <xm:f>AND(様式1!B24="",様式1!E28="")</xm:f>
            <x14:dxf>
              <fill>
                <patternFill>
                  <bgColor theme="0" tint="-0.24994659260841701"/>
                </patternFill>
              </fill>
            </x14:dxf>
          </x14:cfRule>
          <x14:cfRule type="expression" priority="72" id="{FE4C667D-E588-47CA-B772-2231776B1DED}">
            <xm:f>AND(様式5基!G8="",様式5実!G8="")</xm:f>
            <x14:dxf>
              <fill>
                <patternFill>
                  <bgColor theme="0" tint="-0.24994659260841701"/>
                </patternFill>
              </fill>
            </x14:dxf>
          </x14:cfRule>
          <xm:sqref>M40</xm:sqref>
        </x14:conditionalFormatting>
        <x14:conditionalFormatting xmlns:xm="http://schemas.microsoft.com/office/excel/2006/main">
          <x14:cfRule type="expression" priority="40" id="{881F70AA-3CDA-4FC8-A0E2-E9C4F507CDB8}">
            <xm:f>AND(様式1!B24="",様式1!E28="")</xm:f>
            <x14:dxf>
              <fill>
                <patternFill>
                  <bgColor rgb="FF0000FF"/>
                </patternFill>
              </fill>
            </x14:dxf>
          </x14:cfRule>
          <xm:sqref>L40</xm:sqref>
        </x14:conditionalFormatting>
        <x14:conditionalFormatting xmlns:xm="http://schemas.microsoft.com/office/excel/2006/main">
          <x14:cfRule type="expression" priority="38" id="{D26583E8-D7D5-42C9-A26F-998D91046320}">
            <xm:f>AND(様式1!B24="",様式1!E28="")</xm:f>
            <x14:dxf>
              <fill>
                <patternFill>
                  <bgColor rgb="FF0000FF"/>
                </patternFill>
              </fill>
            </x14:dxf>
          </x14:cfRule>
          <xm:sqref>K40</xm:sqref>
        </x14:conditionalFormatting>
        <x14:conditionalFormatting xmlns:xm="http://schemas.microsoft.com/office/excel/2006/main">
          <x14:cfRule type="expression" priority="37" id="{5CFD1291-A77D-49C1-AB3A-0A3BD8474A61}">
            <xm:f>AND(様式1!B24="",様式1!E28="")</xm:f>
            <x14:dxf>
              <fill>
                <patternFill>
                  <bgColor rgb="FF0000FF"/>
                </patternFill>
              </fill>
            </x14:dxf>
          </x14:cfRule>
          <xm:sqref>J40</xm:sqref>
        </x14:conditionalFormatting>
        <x14:conditionalFormatting xmlns:xm="http://schemas.microsoft.com/office/excel/2006/main">
          <x14:cfRule type="expression" priority="36" id="{3B0DC015-FBF0-46F8-AD4F-19595153C2C2}">
            <xm:f>AND(様式1!B24="",様式1!E28="")</xm:f>
            <x14:dxf>
              <fill>
                <patternFill>
                  <bgColor rgb="FF0000FF"/>
                </patternFill>
              </fill>
            </x14:dxf>
          </x14:cfRule>
          <xm:sqref>I40</xm:sqref>
        </x14:conditionalFormatting>
        <x14:conditionalFormatting xmlns:xm="http://schemas.microsoft.com/office/excel/2006/main">
          <x14:cfRule type="expression" priority="35" id="{115816C6-D1F8-4505-823F-A3A8DDCA902A}">
            <xm:f>AND(様式1!B24="",様式1!E28="")</xm:f>
            <x14:dxf>
              <fill>
                <patternFill>
                  <bgColor rgb="FF0000FF"/>
                </patternFill>
              </fill>
            </x14:dxf>
          </x14:cfRule>
          <xm:sqref>H40</xm:sqref>
        </x14:conditionalFormatting>
        <x14:conditionalFormatting xmlns:xm="http://schemas.microsoft.com/office/excel/2006/main">
          <x14:cfRule type="expression" priority="34" id="{8E976512-2A60-448E-9840-BDCB5BEBAAE9}">
            <xm:f>AND(様式1!B24="",様式1!E28="")</xm:f>
            <x14:dxf>
              <fill>
                <patternFill>
                  <bgColor rgb="FF0000FF"/>
                </patternFill>
              </fill>
            </x14:dxf>
          </x14:cfRule>
          <xm:sqref>G40</xm:sqref>
        </x14:conditionalFormatting>
        <x14:conditionalFormatting xmlns:xm="http://schemas.microsoft.com/office/excel/2006/main">
          <x14:cfRule type="expression" priority="33" id="{5201F782-BC07-46EE-B024-ACE06916306A}">
            <xm:f>AND(様式1!B24="",様式1!E28="")</xm:f>
            <x14:dxf>
              <fill>
                <patternFill>
                  <bgColor rgb="FF0000FF"/>
                </patternFill>
              </fill>
            </x14:dxf>
          </x14:cfRule>
          <xm:sqref>F40</xm:sqref>
        </x14:conditionalFormatting>
        <x14:conditionalFormatting xmlns:xm="http://schemas.microsoft.com/office/excel/2006/main">
          <x14:cfRule type="expression" priority="32" id="{0E5E57B4-57A4-4023-A0EE-71419EDCC2D7}">
            <xm:f>AND(様式1!B24="",様式1!E28="")</xm:f>
            <x14:dxf>
              <fill>
                <patternFill>
                  <bgColor rgb="FF0000FF"/>
                </patternFill>
              </fill>
            </x14:dxf>
          </x14:cfRule>
          <xm:sqref>D40</xm:sqref>
        </x14:conditionalFormatting>
        <x14:conditionalFormatting xmlns:xm="http://schemas.microsoft.com/office/excel/2006/main">
          <x14:cfRule type="expression" priority="31" id="{80F04DD6-CD86-4158-B3D9-B7CE2CD4EA86}">
            <xm:f>AND(様式1!B24="",様式1!E28="")</xm:f>
            <x14:dxf>
              <fill>
                <patternFill>
                  <bgColor rgb="FF0000FF"/>
                </patternFill>
              </fill>
            </x14:dxf>
          </x14:cfRule>
          <xm:sqref>C40</xm:sqref>
        </x14:conditionalFormatting>
        <x14:conditionalFormatting xmlns:xm="http://schemas.microsoft.com/office/excel/2006/main">
          <x14:cfRule type="expression" priority="24" id="{3523C0D1-2F27-41C2-B2A0-08CD89C759D8}">
            <xm:f>AND(様式1!B24="",様式1!E28="")</xm:f>
            <x14:dxf>
              <fill>
                <patternFill>
                  <bgColor rgb="FF0000FF"/>
                </patternFill>
              </fill>
            </x14:dxf>
          </x14:cfRule>
          <xm:sqref>E40</xm:sqref>
        </x14:conditionalFormatting>
        <x14:conditionalFormatting xmlns:xm="http://schemas.microsoft.com/office/excel/2006/main">
          <x14:cfRule type="expression" priority="20" id="{7E91D83B-41FF-478B-82AA-44D8149CA474}">
            <xm:f>AND(様式1!B24="",様式1!E28="")</xm:f>
            <x14:dxf>
              <fill>
                <patternFill>
                  <bgColor rgb="FF0000FF"/>
                </patternFill>
              </fill>
            </x14:dxf>
          </x14:cfRule>
          <xm:sqref>L41</xm:sqref>
        </x14:conditionalFormatting>
        <x14:conditionalFormatting xmlns:xm="http://schemas.microsoft.com/office/excel/2006/main">
          <x14:cfRule type="expression" priority="19" id="{E2970468-F8ED-42AE-A4CF-509B7AD0D820}">
            <xm:f>AND(様式1!B24="",様式1!E28="")</xm:f>
            <x14:dxf>
              <fill>
                <patternFill>
                  <bgColor rgb="FF0000FF"/>
                </patternFill>
              </fill>
            </x14:dxf>
          </x14:cfRule>
          <xm:sqref>K41</xm:sqref>
        </x14:conditionalFormatting>
        <x14:conditionalFormatting xmlns:xm="http://schemas.microsoft.com/office/excel/2006/main">
          <x14:cfRule type="expression" priority="18" id="{3DCCE7C5-2481-4273-BA4F-ED1C985726E3}">
            <xm:f>AND(様式1!B24="",様式1!E28="")</xm:f>
            <x14:dxf>
              <fill>
                <patternFill>
                  <bgColor rgb="FF0000FF"/>
                </patternFill>
              </fill>
            </x14:dxf>
          </x14:cfRule>
          <xm:sqref>J41</xm:sqref>
        </x14:conditionalFormatting>
        <x14:conditionalFormatting xmlns:xm="http://schemas.microsoft.com/office/excel/2006/main">
          <x14:cfRule type="expression" priority="17" id="{781A169C-BD4C-4DE3-BD64-953204FAA86B}">
            <xm:f>AND(様式1!B24="",様式1!E28="")</xm:f>
            <x14:dxf>
              <fill>
                <patternFill>
                  <bgColor rgb="FF0000FF"/>
                </patternFill>
              </fill>
            </x14:dxf>
          </x14:cfRule>
          <xm:sqref>I41</xm:sqref>
        </x14:conditionalFormatting>
        <x14:conditionalFormatting xmlns:xm="http://schemas.microsoft.com/office/excel/2006/main">
          <x14:cfRule type="expression" priority="16" id="{3AA27DF7-61C0-41B5-A02B-6147B6C78DA7}">
            <xm:f>AND(様式1!B24="",様式1!E28="")</xm:f>
            <x14:dxf>
              <fill>
                <patternFill>
                  <bgColor rgb="FF0000FF"/>
                </patternFill>
              </fill>
            </x14:dxf>
          </x14:cfRule>
          <xm:sqref>H41</xm:sqref>
        </x14:conditionalFormatting>
        <x14:conditionalFormatting xmlns:xm="http://schemas.microsoft.com/office/excel/2006/main">
          <x14:cfRule type="expression" priority="15" id="{E5D1F5FB-7BD4-43E7-93E0-24F180139E75}">
            <xm:f>AND(様式1!B24="",様式1!E28="")</xm:f>
            <x14:dxf>
              <fill>
                <patternFill>
                  <bgColor rgb="FF0000FF"/>
                </patternFill>
              </fill>
            </x14:dxf>
          </x14:cfRule>
          <xm:sqref>G41</xm:sqref>
        </x14:conditionalFormatting>
        <x14:conditionalFormatting xmlns:xm="http://schemas.microsoft.com/office/excel/2006/main">
          <x14:cfRule type="expression" priority="14" id="{77697729-0D9E-4496-8BAF-3866B9641CC7}">
            <xm:f>AND(様式1!B24="",様式1!E28="")</xm:f>
            <x14:dxf>
              <fill>
                <patternFill>
                  <bgColor rgb="FF0000FF"/>
                </patternFill>
              </fill>
            </x14:dxf>
          </x14:cfRule>
          <xm:sqref>F41</xm:sqref>
        </x14:conditionalFormatting>
        <x14:conditionalFormatting xmlns:xm="http://schemas.microsoft.com/office/excel/2006/main">
          <x14:cfRule type="expression" priority="13" id="{E0242B67-A10B-4C2D-BFE1-3E9237D369B7}">
            <xm:f>AND(様式1!B24="",様式1!E28="")</xm:f>
            <x14:dxf>
              <fill>
                <patternFill>
                  <bgColor rgb="FF0000FF"/>
                </patternFill>
              </fill>
            </x14:dxf>
          </x14:cfRule>
          <xm:sqref>E41</xm:sqref>
        </x14:conditionalFormatting>
        <x14:conditionalFormatting xmlns:xm="http://schemas.microsoft.com/office/excel/2006/main">
          <x14:cfRule type="expression" priority="12" id="{EE89745E-8737-4358-99AD-A092BD5C741E}">
            <xm:f>AND(様式1!B24="",様式1!E28="")</xm:f>
            <x14:dxf>
              <fill>
                <patternFill>
                  <bgColor rgb="FF0000FF"/>
                </patternFill>
              </fill>
            </x14:dxf>
          </x14:cfRule>
          <xm:sqref>D41</xm:sqref>
        </x14:conditionalFormatting>
        <x14:conditionalFormatting xmlns:xm="http://schemas.microsoft.com/office/excel/2006/main">
          <x14:cfRule type="expression" priority="11" id="{114B6AE4-7E4D-454F-954F-275A9DB82CE3}">
            <xm:f>AND(様式1!B24="",様式1!E28="")</xm:f>
            <x14:dxf>
              <fill>
                <patternFill>
                  <bgColor rgb="FF0000FF"/>
                </patternFill>
              </fill>
            </x14:dxf>
          </x14:cfRule>
          <xm:sqref>C41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K45"/>
  <sheetViews>
    <sheetView zoomScaleNormal="100" zoomScaleSheetLayoutView="95" workbookViewId="0">
      <selection activeCell="D11" sqref="D11:F11"/>
    </sheetView>
  </sheetViews>
  <sheetFormatPr defaultColWidth="9" defaultRowHeight="13.5"/>
  <cols>
    <col min="1" max="1" width="4" style="210" customWidth="1"/>
    <col min="2" max="2" width="4.625" style="210" customWidth="1"/>
    <col min="3" max="3" width="22.625" style="207" customWidth="1"/>
    <col min="4" max="4" width="22.125" style="207" customWidth="1"/>
    <col min="5" max="5" width="6.625" style="207" customWidth="1"/>
    <col min="6" max="6" width="22.125" style="207" customWidth="1"/>
    <col min="7" max="7" width="27.625" style="207" customWidth="1"/>
    <col min="8" max="8" width="4.625" style="207" customWidth="1"/>
    <col min="9" max="9" width="4.125" style="207" customWidth="1"/>
    <col min="10" max="10" width="16.25" style="207" customWidth="1"/>
    <col min="11" max="11" width="3.25" style="207" customWidth="1"/>
    <col min="12" max="16384" width="9" style="207"/>
  </cols>
  <sheetData>
    <row r="1" spans="1:11" ht="21.75" customHeight="1">
      <c r="A1" s="717"/>
      <c r="B1" s="205"/>
      <c r="C1" s="205"/>
      <c r="D1" s="206"/>
      <c r="E1" s="206"/>
      <c r="F1" s="206"/>
      <c r="H1" s="208" t="s">
        <v>405</v>
      </c>
      <c r="I1" s="966"/>
      <c r="J1" s="966"/>
      <c r="K1" s="966"/>
    </row>
    <row r="2" spans="1:11" ht="27.75" customHeight="1">
      <c r="A2" s="204"/>
      <c r="B2" s="205"/>
      <c r="C2" s="205"/>
      <c r="D2" s="206"/>
      <c r="E2" s="206"/>
      <c r="F2" s="206"/>
      <c r="H2" s="209"/>
      <c r="I2" s="966"/>
      <c r="J2" s="966"/>
      <c r="K2" s="966"/>
    </row>
    <row r="3" spans="1:11" ht="33" customHeight="1">
      <c r="A3" s="5020" t="s">
        <v>394</v>
      </c>
      <c r="B3" s="5020"/>
      <c r="C3" s="5020"/>
      <c r="D3" s="5020"/>
      <c r="E3" s="5020"/>
      <c r="F3" s="5020"/>
      <c r="G3" s="5020"/>
      <c r="H3" s="5020"/>
      <c r="I3" s="966"/>
      <c r="J3" s="966"/>
      <c r="K3" s="966"/>
    </row>
    <row r="4" spans="1:11" ht="33.75" customHeight="1">
      <c r="C4" s="211"/>
      <c r="D4" s="211"/>
      <c r="E4" s="211"/>
      <c r="F4" s="211"/>
      <c r="I4" s="966"/>
      <c r="J4" s="966"/>
      <c r="K4" s="966"/>
    </row>
    <row r="5" spans="1:11" ht="24.95" customHeight="1">
      <c r="A5" s="212">
        <v>1</v>
      </c>
      <c r="B5" s="213" t="s">
        <v>0</v>
      </c>
      <c r="C5" s="213"/>
      <c r="D5" s="5021" t="str">
        <f>実施機関名</f>
        <v/>
      </c>
      <c r="E5" s="5021"/>
      <c r="F5" s="5021"/>
      <c r="G5" s="206"/>
      <c r="H5" s="209"/>
      <c r="I5" s="966"/>
      <c r="J5" s="966"/>
      <c r="K5" s="966"/>
    </row>
    <row r="6" spans="1:11" ht="15" customHeight="1">
      <c r="A6" s="212"/>
      <c r="B6" s="213"/>
      <c r="C6" s="213"/>
      <c r="D6" s="214"/>
      <c r="E6" s="214"/>
      <c r="F6" s="214"/>
      <c r="G6" s="206"/>
      <c r="H6" s="209"/>
      <c r="I6" s="966"/>
      <c r="J6" s="966"/>
      <c r="K6" s="966"/>
    </row>
    <row r="7" spans="1:11" ht="24.95" customHeight="1">
      <c r="A7" s="212">
        <v>2</v>
      </c>
      <c r="B7" s="213" t="s">
        <v>395</v>
      </c>
      <c r="C7" s="213"/>
      <c r="D7" s="5021" t="str">
        <f>訓練科名</f>
        <v/>
      </c>
      <c r="E7" s="5021"/>
      <c r="F7" s="5021"/>
      <c r="H7" s="209"/>
      <c r="I7" s="966"/>
      <c r="J7" s="966"/>
      <c r="K7" s="966"/>
    </row>
    <row r="8" spans="1:11" ht="27.2" customHeight="1">
      <c r="A8" s="212"/>
      <c r="B8" s="213"/>
      <c r="C8" s="213" t="s">
        <v>189</v>
      </c>
      <c r="D8" s="215" t="str">
        <f>訓練開始日</f>
        <v/>
      </c>
      <c r="E8" s="216" t="s">
        <v>396</v>
      </c>
      <c r="F8" s="215" t="str">
        <f>訓練終了日</f>
        <v/>
      </c>
      <c r="H8" s="209"/>
      <c r="I8" s="966"/>
      <c r="J8" s="966"/>
      <c r="K8" s="966"/>
    </row>
    <row r="9" spans="1:11" ht="14.25" customHeight="1">
      <c r="A9" s="204"/>
      <c r="B9" s="205"/>
      <c r="C9" s="205"/>
      <c r="D9" s="214"/>
      <c r="E9" s="214"/>
      <c r="F9" s="214"/>
      <c r="H9" s="209"/>
      <c r="I9" s="966"/>
      <c r="J9" s="966"/>
      <c r="K9" s="966"/>
    </row>
    <row r="10" spans="1:11" ht="24.95" customHeight="1">
      <c r="A10" s="212">
        <v>3</v>
      </c>
      <c r="B10" s="5022" t="s">
        <v>473</v>
      </c>
      <c r="C10" s="5022"/>
      <c r="D10" s="5022"/>
      <c r="E10" s="5022"/>
      <c r="F10" s="5022"/>
      <c r="G10" s="5022"/>
      <c r="I10" s="966"/>
      <c r="J10" s="966"/>
      <c r="K10" s="966"/>
    </row>
    <row r="11" spans="1:11" ht="30" customHeight="1">
      <c r="B11" s="217">
        <v>1</v>
      </c>
      <c r="C11" s="1206" t="s">
        <v>1403</v>
      </c>
      <c r="D11" s="5023"/>
      <c r="E11" s="5023"/>
      <c r="F11" s="5023"/>
      <c r="I11" s="966"/>
      <c r="J11" s="966"/>
      <c r="K11" s="966"/>
    </row>
    <row r="12" spans="1:11" ht="27.2" customHeight="1">
      <c r="B12" s="217">
        <v>2</v>
      </c>
      <c r="C12" s="1207" t="s">
        <v>1404</v>
      </c>
      <c r="D12" s="5023"/>
      <c r="E12" s="5023"/>
      <c r="F12" s="5023"/>
      <c r="H12" s="218"/>
      <c r="I12" s="966"/>
      <c r="J12" s="966"/>
      <c r="K12" s="966"/>
    </row>
    <row r="13" spans="1:11" ht="27.2" customHeight="1">
      <c r="B13" s="217">
        <v>3</v>
      </c>
      <c r="C13" s="213" t="s">
        <v>397</v>
      </c>
      <c r="D13" s="5023" t="str">
        <f>IF(訓練分野="","",訓練分野)</f>
        <v>00 基礎分野　</v>
      </c>
      <c r="E13" s="5023"/>
      <c r="F13" s="5023"/>
      <c r="H13" s="218"/>
      <c r="I13" s="966"/>
      <c r="J13" s="966"/>
      <c r="K13" s="966"/>
    </row>
    <row r="14" spans="1:11" ht="27.2" customHeight="1">
      <c r="B14" s="217">
        <v>4</v>
      </c>
      <c r="C14" s="213" t="s">
        <v>398</v>
      </c>
      <c r="D14" s="5023"/>
      <c r="E14" s="5023"/>
      <c r="F14" s="5023"/>
      <c r="H14" s="218"/>
      <c r="I14" s="966"/>
      <c r="J14" s="966"/>
      <c r="K14" s="966"/>
    </row>
    <row r="15" spans="1:11" ht="27.2" customHeight="1">
      <c r="B15" s="217">
        <v>5</v>
      </c>
      <c r="C15" s="213" t="s">
        <v>399</v>
      </c>
      <c r="D15" s="228"/>
      <c r="E15" s="216" t="s">
        <v>396</v>
      </c>
      <c r="F15" s="228"/>
      <c r="H15" s="218"/>
      <c r="I15" s="966"/>
      <c r="J15" s="966"/>
      <c r="K15" s="966"/>
    </row>
    <row r="16" spans="1:11" ht="27.2" customHeight="1">
      <c r="B16" s="217">
        <v>6</v>
      </c>
      <c r="C16" s="213" t="s">
        <v>400</v>
      </c>
      <c r="D16" s="5023"/>
      <c r="E16" s="5023"/>
      <c r="F16" s="5023"/>
      <c r="H16" s="218"/>
      <c r="I16" s="966"/>
      <c r="J16" s="966"/>
      <c r="K16" s="966"/>
    </row>
    <row r="17" spans="1:11" ht="27.2" customHeight="1">
      <c r="B17" s="217">
        <v>7</v>
      </c>
      <c r="C17" s="213" t="s">
        <v>401</v>
      </c>
      <c r="D17" s="5023"/>
      <c r="E17" s="5023"/>
      <c r="F17" s="5023"/>
      <c r="G17" s="5023"/>
      <c r="H17" s="219"/>
      <c r="I17" s="966"/>
      <c r="J17" s="966"/>
      <c r="K17" s="966"/>
    </row>
    <row r="18" spans="1:11" ht="15" customHeight="1">
      <c r="B18" s="220"/>
      <c r="D18" s="221"/>
      <c r="E18" s="221"/>
      <c r="F18" s="221"/>
      <c r="G18" s="221"/>
      <c r="H18" s="219"/>
      <c r="I18" s="966"/>
      <c r="J18" s="966"/>
      <c r="K18" s="966"/>
    </row>
    <row r="19" spans="1:11" ht="24.95" customHeight="1">
      <c r="A19" s="212">
        <v>4</v>
      </c>
      <c r="B19" s="608" t="s">
        <v>402</v>
      </c>
      <c r="C19" s="222"/>
      <c r="D19" s="222"/>
      <c r="E19" s="222"/>
      <c r="F19" s="222"/>
      <c r="G19" s="223"/>
      <c r="H19" s="224"/>
      <c r="I19" s="966"/>
      <c r="J19" s="966"/>
      <c r="K19" s="966"/>
    </row>
    <row r="20" spans="1:11" ht="27.2" customHeight="1">
      <c r="A20" s="212"/>
      <c r="B20" s="217">
        <v>1</v>
      </c>
      <c r="C20" s="225" t="s">
        <v>403</v>
      </c>
      <c r="D20" s="222"/>
      <c r="E20" s="222"/>
      <c r="F20" s="222"/>
      <c r="G20" s="223"/>
      <c r="H20" s="224"/>
      <c r="I20" s="966"/>
      <c r="J20" s="966"/>
      <c r="K20" s="966"/>
    </row>
    <row r="21" spans="1:11" ht="20.100000000000001" customHeight="1">
      <c r="B21" s="5011"/>
      <c r="C21" s="5012"/>
      <c r="D21" s="5012"/>
      <c r="E21" s="5012"/>
      <c r="F21" s="5012"/>
      <c r="G21" s="5012"/>
      <c r="H21" s="5013"/>
      <c r="I21" s="966"/>
      <c r="J21" s="966"/>
      <c r="K21" s="966"/>
    </row>
    <row r="22" spans="1:11" ht="20.100000000000001" customHeight="1">
      <c r="B22" s="5014"/>
      <c r="C22" s="5015"/>
      <c r="D22" s="5015"/>
      <c r="E22" s="5015"/>
      <c r="F22" s="5015"/>
      <c r="G22" s="5015"/>
      <c r="H22" s="5016"/>
      <c r="I22" s="966"/>
      <c r="J22" s="966"/>
      <c r="K22" s="966"/>
    </row>
    <row r="23" spans="1:11" ht="20.100000000000001" customHeight="1">
      <c r="B23" s="5014"/>
      <c r="C23" s="5015"/>
      <c r="D23" s="5015"/>
      <c r="E23" s="5015"/>
      <c r="F23" s="5015"/>
      <c r="G23" s="5015"/>
      <c r="H23" s="5016"/>
      <c r="I23" s="966"/>
      <c r="J23" s="966"/>
      <c r="K23" s="966"/>
    </row>
    <row r="24" spans="1:11" ht="20.100000000000001" customHeight="1">
      <c r="B24" s="5014"/>
      <c r="C24" s="5015"/>
      <c r="D24" s="5015"/>
      <c r="E24" s="5015"/>
      <c r="F24" s="5015"/>
      <c r="G24" s="5015"/>
      <c r="H24" s="5016"/>
      <c r="I24" s="966"/>
      <c r="J24" s="966"/>
      <c r="K24" s="966"/>
    </row>
    <row r="25" spans="1:11" ht="20.100000000000001" customHeight="1">
      <c r="B25" s="5014"/>
      <c r="C25" s="5015"/>
      <c r="D25" s="5015"/>
      <c r="E25" s="5015"/>
      <c r="F25" s="5015"/>
      <c r="G25" s="5015"/>
      <c r="H25" s="5016"/>
      <c r="I25" s="966"/>
      <c r="J25" s="966"/>
      <c r="K25" s="966"/>
    </row>
    <row r="26" spans="1:11" ht="20.100000000000001" customHeight="1">
      <c r="B26" s="5014"/>
      <c r="C26" s="5015"/>
      <c r="D26" s="5015"/>
      <c r="E26" s="5015"/>
      <c r="F26" s="5015"/>
      <c r="G26" s="5015"/>
      <c r="H26" s="5016"/>
      <c r="I26" s="966"/>
      <c r="J26" s="966"/>
      <c r="K26" s="966"/>
    </row>
    <row r="27" spans="1:11" ht="20.100000000000001" customHeight="1">
      <c r="B27" s="5014"/>
      <c r="C27" s="5015"/>
      <c r="D27" s="5015"/>
      <c r="E27" s="5015"/>
      <c r="F27" s="5015"/>
      <c r="G27" s="5015"/>
      <c r="H27" s="5016"/>
      <c r="I27" s="966"/>
      <c r="J27" s="966"/>
      <c r="K27" s="966"/>
    </row>
    <row r="28" spans="1:11" ht="20.100000000000001" customHeight="1">
      <c r="B28" s="5014"/>
      <c r="C28" s="5015"/>
      <c r="D28" s="5015"/>
      <c r="E28" s="5015"/>
      <c r="F28" s="5015"/>
      <c r="G28" s="5015"/>
      <c r="H28" s="5016"/>
      <c r="I28" s="966"/>
      <c r="J28" s="966"/>
      <c r="K28" s="966"/>
    </row>
    <row r="29" spans="1:11" ht="20.100000000000001" customHeight="1">
      <c r="B29" s="5014"/>
      <c r="C29" s="5015"/>
      <c r="D29" s="5015"/>
      <c r="E29" s="5015"/>
      <c r="F29" s="5015"/>
      <c r="G29" s="5015"/>
      <c r="H29" s="5016"/>
      <c r="I29" s="966"/>
      <c r="J29" s="966"/>
      <c r="K29" s="966"/>
    </row>
    <row r="30" spans="1:11" ht="20.100000000000001" customHeight="1">
      <c r="B30" s="5017"/>
      <c r="C30" s="5018"/>
      <c r="D30" s="5018"/>
      <c r="E30" s="5018"/>
      <c r="F30" s="5018"/>
      <c r="G30" s="5018"/>
      <c r="H30" s="5019"/>
      <c r="I30" s="966"/>
      <c r="J30" s="966"/>
      <c r="K30" s="966"/>
    </row>
    <row r="31" spans="1:11" ht="14.25" customHeight="1">
      <c r="A31" s="204"/>
      <c r="B31" s="205"/>
      <c r="C31" s="205"/>
      <c r="D31" s="214"/>
      <c r="E31" s="214"/>
      <c r="F31" s="214"/>
      <c r="H31" s="209"/>
      <c r="I31" s="966"/>
      <c r="J31" s="966"/>
      <c r="K31" s="966"/>
    </row>
    <row r="32" spans="1:11" ht="27.2" customHeight="1">
      <c r="B32" s="217">
        <v>2</v>
      </c>
      <c r="C32" s="225" t="s">
        <v>404</v>
      </c>
      <c r="D32" s="222"/>
      <c r="E32" s="222"/>
      <c r="F32" s="222"/>
      <c r="G32" s="223"/>
      <c r="H32" s="224"/>
      <c r="I32" s="966"/>
      <c r="J32" s="966"/>
      <c r="K32" s="966"/>
    </row>
    <row r="33" spans="1:11" ht="20.100000000000001" customHeight="1">
      <c r="B33" s="5011"/>
      <c r="C33" s="5012"/>
      <c r="D33" s="5012"/>
      <c r="E33" s="5012"/>
      <c r="F33" s="5012"/>
      <c r="G33" s="5012"/>
      <c r="H33" s="5013"/>
      <c r="I33" s="966"/>
      <c r="J33" s="966"/>
      <c r="K33" s="966"/>
    </row>
    <row r="34" spans="1:11" ht="20.100000000000001" customHeight="1">
      <c r="B34" s="5014"/>
      <c r="C34" s="5015"/>
      <c r="D34" s="5015"/>
      <c r="E34" s="5015"/>
      <c r="F34" s="5015"/>
      <c r="G34" s="5015"/>
      <c r="H34" s="5016"/>
      <c r="I34" s="966"/>
      <c r="J34" s="966"/>
      <c r="K34" s="966"/>
    </row>
    <row r="35" spans="1:11" ht="20.100000000000001" customHeight="1">
      <c r="B35" s="5014"/>
      <c r="C35" s="5015"/>
      <c r="D35" s="5015"/>
      <c r="E35" s="5015"/>
      <c r="F35" s="5015"/>
      <c r="G35" s="5015"/>
      <c r="H35" s="5016"/>
      <c r="I35" s="966"/>
      <c r="J35" s="966"/>
      <c r="K35" s="966"/>
    </row>
    <row r="36" spans="1:11" ht="20.100000000000001" customHeight="1">
      <c r="B36" s="5014"/>
      <c r="C36" s="5015"/>
      <c r="D36" s="5015"/>
      <c r="E36" s="5015"/>
      <c r="F36" s="5015"/>
      <c r="G36" s="5015"/>
      <c r="H36" s="5016"/>
      <c r="I36" s="966"/>
      <c r="J36" s="966"/>
      <c r="K36" s="966"/>
    </row>
    <row r="37" spans="1:11" ht="20.100000000000001" customHeight="1">
      <c r="B37" s="5014"/>
      <c r="C37" s="5015"/>
      <c r="D37" s="5015"/>
      <c r="E37" s="5015"/>
      <c r="F37" s="5015"/>
      <c r="G37" s="5015"/>
      <c r="H37" s="5016"/>
      <c r="I37" s="966"/>
      <c r="J37" s="966"/>
      <c r="K37" s="966"/>
    </row>
    <row r="38" spans="1:11" ht="20.100000000000001" customHeight="1">
      <c r="B38" s="5014"/>
      <c r="C38" s="5015"/>
      <c r="D38" s="5015"/>
      <c r="E38" s="5015"/>
      <c r="F38" s="5015"/>
      <c r="G38" s="5015"/>
      <c r="H38" s="5016"/>
      <c r="I38" s="966"/>
      <c r="J38" s="966"/>
      <c r="K38" s="966"/>
    </row>
    <row r="39" spans="1:11" ht="20.100000000000001" customHeight="1">
      <c r="B39" s="5014"/>
      <c r="C39" s="5015"/>
      <c r="D39" s="5015"/>
      <c r="E39" s="5015"/>
      <c r="F39" s="5015"/>
      <c r="G39" s="5015"/>
      <c r="H39" s="5016"/>
      <c r="I39" s="966"/>
      <c r="J39" s="966"/>
      <c r="K39" s="966"/>
    </row>
    <row r="40" spans="1:11" ht="20.100000000000001" customHeight="1">
      <c r="B40" s="5014"/>
      <c r="C40" s="5015"/>
      <c r="D40" s="5015"/>
      <c r="E40" s="5015"/>
      <c r="F40" s="5015"/>
      <c r="G40" s="5015"/>
      <c r="H40" s="5016"/>
      <c r="I40" s="966"/>
      <c r="J40" s="966"/>
      <c r="K40" s="966"/>
    </row>
    <row r="41" spans="1:11" ht="20.100000000000001" customHeight="1" thickBot="1">
      <c r="B41" s="5014"/>
      <c r="C41" s="5015"/>
      <c r="D41" s="5015"/>
      <c r="E41" s="5015"/>
      <c r="F41" s="5015"/>
      <c r="G41" s="5015"/>
      <c r="H41" s="5016"/>
      <c r="I41" s="966"/>
      <c r="J41" s="1358" t="s">
        <v>1272</v>
      </c>
      <c r="K41" s="966"/>
    </row>
    <row r="42" spans="1:11" ht="20.100000000000001" customHeight="1" thickTop="1">
      <c r="B42" s="5017"/>
      <c r="C42" s="5018"/>
      <c r="D42" s="5018"/>
      <c r="E42" s="5018"/>
      <c r="F42" s="5018"/>
      <c r="G42" s="5018"/>
      <c r="H42" s="5019"/>
      <c r="I42" s="966"/>
      <c r="J42" s="925"/>
      <c r="K42" s="966"/>
    </row>
    <row r="43" spans="1:11" ht="20.100000000000001" customHeight="1" thickBot="1">
      <c r="B43" s="207"/>
      <c r="H43" s="226"/>
      <c r="I43" s="966"/>
      <c r="J43" s="1358" t="s">
        <v>1269</v>
      </c>
      <c r="K43" s="966"/>
    </row>
    <row r="44" spans="1:11" ht="15.75" customHeight="1" thickTop="1">
      <c r="A44" s="227" t="s">
        <v>810</v>
      </c>
      <c r="C44" s="601"/>
      <c r="D44" s="601"/>
      <c r="E44" s="601"/>
      <c r="F44" s="601"/>
      <c r="I44" s="966"/>
      <c r="J44" s="966"/>
      <c r="K44" s="966"/>
    </row>
    <row r="45" spans="1:11">
      <c r="A45" s="967"/>
      <c r="B45" s="967"/>
      <c r="C45" s="966"/>
      <c r="D45" s="966"/>
      <c r="E45" s="966"/>
      <c r="F45" s="966"/>
      <c r="G45" s="966"/>
      <c r="H45" s="966"/>
      <c r="I45" s="966"/>
      <c r="J45" s="966"/>
      <c r="K45" s="966"/>
    </row>
  </sheetData>
  <sheetProtection sheet="1" objects="1" scenarios="1" formatCells="0" formatRows="0"/>
  <mergeCells count="12">
    <mergeCell ref="B33:H42"/>
    <mergeCell ref="A3:H3"/>
    <mergeCell ref="D5:F5"/>
    <mergeCell ref="D7:F7"/>
    <mergeCell ref="B10:G10"/>
    <mergeCell ref="D11:F11"/>
    <mergeCell ref="D12:F12"/>
    <mergeCell ref="D13:F13"/>
    <mergeCell ref="D14:F14"/>
    <mergeCell ref="D16:F16"/>
    <mergeCell ref="D17:G17"/>
    <mergeCell ref="B21:H30"/>
  </mergeCells>
  <phoneticPr fontId="22"/>
  <conditionalFormatting sqref="D11:F12 D14:F14">
    <cfRule type="cellIs" dxfId="86" priority="8" stopIfTrue="1" operator="equal">
      <formula>""</formula>
    </cfRule>
  </conditionalFormatting>
  <conditionalFormatting sqref="D15">
    <cfRule type="cellIs" dxfId="85" priority="7" stopIfTrue="1" operator="equal">
      <formula>""</formula>
    </cfRule>
  </conditionalFormatting>
  <conditionalFormatting sqref="F15">
    <cfRule type="cellIs" dxfId="84" priority="6" stopIfTrue="1" operator="equal">
      <formula>""</formula>
    </cfRule>
  </conditionalFormatting>
  <conditionalFormatting sqref="D16:F16">
    <cfRule type="cellIs" dxfId="83" priority="5" stopIfTrue="1" operator="equal">
      <formula>""</formula>
    </cfRule>
  </conditionalFormatting>
  <conditionalFormatting sqref="D17:G17">
    <cfRule type="cellIs" dxfId="82" priority="4" stopIfTrue="1" operator="equal">
      <formula>""</formula>
    </cfRule>
  </conditionalFormatting>
  <conditionalFormatting sqref="B21:H30">
    <cfRule type="cellIs" dxfId="81" priority="3" stopIfTrue="1" operator="equal">
      <formula>""</formula>
    </cfRule>
  </conditionalFormatting>
  <conditionalFormatting sqref="B33:H42">
    <cfRule type="cellIs" dxfId="80" priority="2" stopIfTrue="1" operator="equal">
      <formula>""</formula>
    </cfRule>
  </conditionalFormatting>
  <conditionalFormatting sqref="D13:F13">
    <cfRule type="cellIs" dxfId="79" priority="1" stopIfTrue="1" operator="equal">
      <formula>""</formula>
    </cfRule>
  </conditionalFormatting>
  <dataValidations count="4">
    <dataValidation type="list" allowBlank="1" showInputMessage="1" showErrorMessage="1" sqref="D12:F12">
      <formula1>"基礎コース,実践コース"</formula1>
    </dataValidation>
    <dataValidation errorStyle="warning" allowBlank="1" showInputMessage="1" showErrorMessage="1" sqref="D13:F13"/>
    <dataValidation imeMode="off" allowBlank="1" showInputMessage="1" showErrorMessage="1" sqref="D11:F11 D15 F15"/>
    <dataValidation imeMode="hiragana" allowBlank="1" showInputMessage="1" showErrorMessage="1" sqref="D14:F14 D16:F16 D17:G17 B21:H30 B33:H42"/>
  </dataValidations>
  <hyperlinks>
    <hyperlink ref="J41" location="様式17!C11" display="様式17作成へ"/>
    <hyperlink ref="J43" location="一覧表!M70" display="一覧表へ戻る"/>
  </hyperlinks>
  <printOptions horizontalCentered="1"/>
  <pageMargins left="0.6692913385826772" right="0.19685039370078741" top="0.78740157480314965" bottom="0.39370078740157483" header="0.31496062992125984" footer="0.19685039370078741"/>
  <pageSetup paperSize="9" scale="80" orientation="portrait" horizontalDpi="300" verticalDpi="300"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H192"/>
  <sheetViews>
    <sheetView zoomScale="70" zoomScaleNormal="70" zoomScaleSheetLayoutView="62" zoomScalePageLayoutView="75" workbookViewId="0">
      <selection activeCell="AF9" sqref="AF9"/>
    </sheetView>
  </sheetViews>
  <sheetFormatPr defaultColWidth="9" defaultRowHeight="13.5"/>
  <cols>
    <col min="1" max="1" width="4.875" style="666" customWidth="1"/>
    <col min="2" max="2" width="6.375" style="666" customWidth="1"/>
    <col min="3" max="3" width="5.625" style="666" customWidth="1"/>
    <col min="4" max="5" width="8.125" style="666" customWidth="1"/>
    <col min="6" max="6" width="5.625" style="666" customWidth="1"/>
    <col min="7" max="7" width="8.625" style="666" customWidth="1"/>
    <col min="8" max="8" width="7.625" style="666" customWidth="1"/>
    <col min="9" max="9" width="10.625" style="666" customWidth="1"/>
    <col min="10" max="14" width="6.875" style="666" customWidth="1"/>
    <col min="15" max="30" width="6.375" style="666" customWidth="1"/>
    <col min="31" max="31" width="4.5" style="666" customWidth="1"/>
    <col min="32" max="32" width="41.875" style="666" customWidth="1"/>
    <col min="33" max="33" width="10.625" style="666" customWidth="1"/>
    <col min="34" max="16384" width="9" style="666"/>
  </cols>
  <sheetData>
    <row r="1" spans="1:33" ht="24.95" customHeight="1">
      <c r="AD1" s="667" t="s">
        <v>406</v>
      </c>
      <c r="AE1" s="987"/>
      <c r="AF1" s="987"/>
      <c r="AG1" s="987"/>
    </row>
    <row r="2" spans="1:33" ht="30" customHeight="1">
      <c r="A2" s="5178" t="s">
        <v>407</v>
      </c>
      <c r="B2" s="5178"/>
      <c r="C2" s="5178"/>
      <c r="D2" s="5178"/>
      <c r="E2" s="5178"/>
      <c r="F2" s="5178"/>
      <c r="G2" s="5178"/>
      <c r="H2" s="5178"/>
      <c r="I2" s="5178"/>
      <c r="J2" s="5178"/>
      <c r="K2" s="5178"/>
      <c r="L2" s="5178"/>
      <c r="M2" s="5178"/>
      <c r="N2" s="5178"/>
      <c r="O2" s="5178"/>
      <c r="P2" s="5178"/>
      <c r="Q2" s="5178"/>
      <c r="R2" s="5178"/>
      <c r="S2" s="5178"/>
      <c r="T2" s="5178"/>
      <c r="U2" s="5178"/>
      <c r="V2" s="5178"/>
      <c r="W2" s="5178"/>
      <c r="X2" s="5178"/>
      <c r="Y2" s="5178"/>
      <c r="Z2" s="5178"/>
      <c r="AA2" s="5178"/>
      <c r="AB2" s="5178"/>
      <c r="AC2" s="5178"/>
      <c r="AD2" s="5178"/>
      <c r="AE2" s="987"/>
      <c r="AF2" s="987"/>
      <c r="AG2" s="987"/>
    </row>
    <row r="3" spans="1:33" ht="24.95" customHeight="1">
      <c r="A3" s="782"/>
      <c r="B3" s="782"/>
      <c r="C3" s="782"/>
      <c r="D3" s="782"/>
      <c r="E3" s="782"/>
      <c r="F3" s="782"/>
      <c r="G3" s="782"/>
      <c r="H3" s="782"/>
      <c r="I3" s="782"/>
      <c r="J3" s="782"/>
      <c r="K3" s="782"/>
      <c r="L3" s="782"/>
      <c r="M3" s="782"/>
      <c r="N3" s="782"/>
      <c r="O3" s="782"/>
      <c r="P3" s="782"/>
      <c r="Q3" s="782"/>
      <c r="R3" s="782"/>
      <c r="S3" s="782"/>
      <c r="T3" s="782"/>
      <c r="U3" s="782"/>
      <c r="V3" s="782"/>
      <c r="W3" s="782"/>
      <c r="X3" s="782"/>
      <c r="Y3" s="782"/>
      <c r="Z3" s="782"/>
      <c r="AA3" s="782"/>
      <c r="AB3" s="782"/>
      <c r="AC3" s="782"/>
      <c r="AD3" s="782"/>
      <c r="AE3" s="987"/>
      <c r="AF3" s="987"/>
      <c r="AG3" s="987"/>
    </row>
    <row r="4" spans="1:33" s="668" customFormat="1" ht="30" customHeight="1" thickBot="1">
      <c r="A4" s="5179" t="s">
        <v>219</v>
      </c>
      <c r="B4" s="5179"/>
      <c r="C4" s="5179"/>
      <c r="D4" s="5179"/>
      <c r="E4" s="5180" t="str">
        <f>実施機関名</f>
        <v/>
      </c>
      <c r="F4" s="5180"/>
      <c r="G4" s="5180"/>
      <c r="H4" s="5180"/>
      <c r="I4" s="5180"/>
      <c r="J4" s="5180"/>
      <c r="K4" s="5180"/>
      <c r="L4" s="5179" t="s">
        <v>408</v>
      </c>
      <c r="M4" s="5179"/>
      <c r="N4" s="5179"/>
      <c r="O4" s="5179"/>
      <c r="P4" s="5180" t="str">
        <f>実施機関番号</f>
        <v/>
      </c>
      <c r="Q4" s="5180"/>
      <c r="R4" s="5180"/>
      <c r="S4" s="5180"/>
      <c r="T4" s="5180"/>
      <c r="U4" s="5181" t="s">
        <v>409</v>
      </c>
      <c r="V4" s="5181"/>
      <c r="W4" s="5195" t="str">
        <f>訓練科名</f>
        <v/>
      </c>
      <c r="X4" s="5195"/>
      <c r="Y4" s="5195"/>
      <c r="Z4" s="5195"/>
      <c r="AA4" s="5195"/>
      <c r="AB4" s="5195"/>
      <c r="AC4" s="5195"/>
      <c r="AD4" s="5195"/>
      <c r="AE4" s="988"/>
      <c r="AF4" s="988"/>
      <c r="AG4" s="987"/>
    </row>
    <row r="5" spans="1:33" s="668" customFormat="1" ht="9.9499999999999993" customHeight="1" thickBot="1">
      <c r="A5" s="669"/>
      <c r="L5" s="670"/>
      <c r="O5" s="670"/>
      <c r="AE5" s="988"/>
      <c r="AF5" s="988"/>
      <c r="AG5" s="988"/>
    </row>
    <row r="6" spans="1:33" s="1103" customFormat="1" ht="39.950000000000003" customHeight="1" thickBot="1">
      <c r="A6" s="1098" t="s">
        <v>920</v>
      </c>
      <c r="B6" s="1099"/>
      <c r="C6" s="1100"/>
      <c r="D6" s="1100"/>
      <c r="E6" s="1100"/>
      <c r="F6" s="1100"/>
      <c r="G6" s="1100"/>
      <c r="H6" s="1100"/>
      <c r="I6" s="1100"/>
      <c r="J6" s="1100"/>
      <c r="K6" s="1100"/>
      <c r="L6" s="1100"/>
      <c r="M6" s="1100"/>
      <c r="N6" s="1100"/>
      <c r="O6" s="1100"/>
      <c r="P6" s="1100"/>
      <c r="Q6" s="1100"/>
      <c r="R6" s="1100"/>
      <c r="S6" s="1100"/>
      <c r="T6" s="1100"/>
      <c r="U6" s="1100"/>
      <c r="V6" s="1100"/>
      <c r="W6" s="1100"/>
      <c r="X6" s="1100"/>
      <c r="Y6" s="1100"/>
      <c r="Z6" s="1100"/>
      <c r="AA6" s="1100"/>
      <c r="AB6" s="1100"/>
      <c r="AC6" s="1100"/>
      <c r="AD6" s="1101"/>
      <c r="AE6" s="1102"/>
      <c r="AF6" s="1102"/>
      <c r="AG6" s="1102"/>
    </row>
    <row r="7" spans="1:33" s="668" customFormat="1" ht="39.950000000000003" customHeight="1">
      <c r="A7" s="672"/>
      <c r="B7" s="5061" t="s">
        <v>412</v>
      </c>
      <c r="C7" s="5062"/>
      <c r="D7" s="5062"/>
      <c r="E7" s="5062"/>
      <c r="F7" s="5182" t="s">
        <v>183</v>
      </c>
      <c r="G7" s="5183"/>
      <c r="H7" s="5183"/>
      <c r="I7" s="5183"/>
      <c r="J7" s="5184"/>
      <c r="K7" s="5182" t="str">
        <f>訓練実施施設名</f>
        <v/>
      </c>
      <c r="L7" s="5183"/>
      <c r="M7" s="5183"/>
      <c r="N7" s="5183"/>
      <c r="O7" s="5183"/>
      <c r="P7" s="5183"/>
      <c r="Q7" s="5183"/>
      <c r="R7" s="5183"/>
      <c r="S7" s="5183"/>
      <c r="T7" s="5183"/>
      <c r="U7" s="5183"/>
      <c r="V7" s="5183"/>
      <c r="W7" s="5183"/>
      <c r="X7" s="5183"/>
      <c r="Y7" s="5183"/>
      <c r="Z7" s="5183"/>
      <c r="AA7" s="5183"/>
      <c r="AB7" s="5183"/>
      <c r="AC7" s="5183"/>
      <c r="AD7" s="5185"/>
      <c r="AE7" s="988"/>
      <c r="AF7" s="988"/>
      <c r="AG7" s="988"/>
    </row>
    <row r="8" spans="1:33" s="668" customFormat="1" ht="39.950000000000003" customHeight="1" thickBot="1">
      <c r="A8" s="672"/>
      <c r="B8" s="5064"/>
      <c r="C8" s="5065"/>
      <c r="D8" s="5065"/>
      <c r="E8" s="5065"/>
      <c r="F8" s="5186" t="s">
        <v>413</v>
      </c>
      <c r="G8" s="5187"/>
      <c r="H8" s="5187"/>
      <c r="I8" s="5187"/>
      <c r="J8" s="5188"/>
      <c r="K8" s="5156" t="str">
        <f>訓練実施施設住所&amp;"　"&amp;訓練実施施設建物名</f>
        <v>　</v>
      </c>
      <c r="L8" s="5157"/>
      <c r="M8" s="5157"/>
      <c r="N8" s="5157"/>
      <c r="O8" s="5157"/>
      <c r="P8" s="5157"/>
      <c r="Q8" s="5157"/>
      <c r="R8" s="5157"/>
      <c r="S8" s="5157"/>
      <c r="T8" s="5157"/>
      <c r="U8" s="5157"/>
      <c r="V8" s="5157"/>
      <c r="W8" s="5157"/>
      <c r="X8" s="5157"/>
      <c r="Y8" s="5157"/>
      <c r="Z8" s="5157"/>
      <c r="AA8" s="5157"/>
      <c r="AB8" s="5157"/>
      <c r="AC8" s="5157"/>
      <c r="AD8" s="5189"/>
      <c r="AE8" s="988"/>
      <c r="AF8" s="988"/>
      <c r="AG8" s="988"/>
    </row>
    <row r="9" spans="1:33" ht="36" customHeight="1">
      <c r="A9" s="673"/>
      <c r="B9" s="1147" t="s">
        <v>414</v>
      </c>
      <c r="C9" s="671"/>
      <c r="D9" s="671"/>
      <c r="E9" s="671"/>
      <c r="F9" s="674"/>
      <c r="G9" s="674"/>
      <c r="H9" s="674"/>
      <c r="I9" s="674"/>
      <c r="J9" s="674"/>
      <c r="K9" s="674"/>
      <c r="L9" s="674"/>
      <c r="M9" s="674"/>
      <c r="N9" s="674"/>
      <c r="O9" s="674"/>
      <c r="P9" s="674"/>
      <c r="Q9" s="674"/>
      <c r="R9" s="674"/>
      <c r="S9" s="674"/>
      <c r="T9" s="674"/>
      <c r="U9" s="674"/>
      <c r="V9" s="674"/>
      <c r="W9" s="674"/>
      <c r="X9" s="674"/>
      <c r="Y9" s="674"/>
      <c r="Z9" s="674"/>
      <c r="AA9" s="674"/>
      <c r="AB9" s="674"/>
      <c r="AC9" s="674"/>
      <c r="AD9" s="675"/>
      <c r="AE9" s="987"/>
      <c r="AF9" s="987"/>
      <c r="AG9" s="987"/>
    </row>
    <row r="10" spans="1:33" ht="20.100000000000001" customHeight="1">
      <c r="A10" s="673"/>
      <c r="B10" s="676"/>
      <c r="C10" s="677"/>
      <c r="D10" s="5196" t="s">
        <v>921</v>
      </c>
      <c r="E10" s="5197"/>
      <c r="F10" s="5197"/>
      <c r="G10" s="5197"/>
      <c r="H10" s="5197"/>
      <c r="I10" s="5197"/>
      <c r="J10" s="5197"/>
      <c r="K10" s="5197"/>
      <c r="L10" s="5197"/>
      <c r="M10" s="5197"/>
      <c r="N10" s="5198"/>
      <c r="O10" s="5057" t="s">
        <v>1081</v>
      </c>
      <c r="P10" s="5058"/>
      <c r="Q10" s="5158"/>
      <c r="R10" s="5058" t="s">
        <v>160</v>
      </c>
      <c r="S10" s="5158"/>
      <c r="T10" s="5058" t="s">
        <v>161</v>
      </c>
      <c r="U10" s="5058" t="s">
        <v>410</v>
      </c>
      <c r="V10" s="5058"/>
      <c r="W10" s="5058"/>
      <c r="X10" s="5057" t="s">
        <v>411</v>
      </c>
      <c r="Y10" s="5205"/>
      <c r="Z10" s="5158"/>
      <c r="AA10" s="5158"/>
      <c r="AB10" s="5158"/>
      <c r="AC10" s="5158"/>
      <c r="AD10" s="5159"/>
      <c r="AE10" s="987"/>
      <c r="AF10" s="987"/>
      <c r="AG10" s="987"/>
    </row>
    <row r="11" spans="1:33" ht="20.100000000000001" customHeight="1">
      <c r="A11" s="673"/>
      <c r="B11" s="673"/>
      <c r="C11" s="5190"/>
      <c r="D11" s="5199"/>
      <c r="E11" s="5200"/>
      <c r="F11" s="5200"/>
      <c r="G11" s="5200"/>
      <c r="H11" s="5200"/>
      <c r="I11" s="5200"/>
      <c r="J11" s="5200"/>
      <c r="K11" s="5200"/>
      <c r="L11" s="5200"/>
      <c r="M11" s="5200"/>
      <c r="N11" s="5201"/>
      <c r="O11" s="5059"/>
      <c r="P11" s="5060"/>
      <c r="Q11" s="5160"/>
      <c r="R11" s="5060"/>
      <c r="S11" s="5160"/>
      <c r="T11" s="5060"/>
      <c r="U11" s="5060"/>
      <c r="V11" s="5060"/>
      <c r="W11" s="5060"/>
      <c r="X11" s="5059"/>
      <c r="Y11" s="5206"/>
      <c r="Z11" s="5160"/>
      <c r="AA11" s="5160"/>
      <c r="AB11" s="5160"/>
      <c r="AC11" s="5160"/>
      <c r="AD11" s="5161"/>
      <c r="AE11" s="987"/>
      <c r="AF11" s="987"/>
      <c r="AG11" s="987"/>
    </row>
    <row r="12" spans="1:33" ht="20.100000000000001" customHeight="1">
      <c r="A12" s="673"/>
      <c r="B12" s="673"/>
      <c r="C12" s="5191"/>
      <c r="D12" s="5199"/>
      <c r="E12" s="5200"/>
      <c r="F12" s="5200"/>
      <c r="G12" s="5200"/>
      <c r="H12" s="5200"/>
      <c r="I12" s="5200"/>
      <c r="J12" s="5200"/>
      <c r="K12" s="5200"/>
      <c r="L12" s="5200"/>
      <c r="M12" s="5200"/>
      <c r="N12" s="5201"/>
      <c r="O12" s="5039"/>
      <c r="P12" s="5041" t="s">
        <v>415</v>
      </c>
      <c r="Q12" s="5042"/>
      <c r="R12" s="5055"/>
      <c r="S12" s="5045" t="s">
        <v>922</v>
      </c>
      <c r="T12" s="5046"/>
      <c r="U12" s="5046"/>
      <c r="V12" s="5057" t="s">
        <v>1081</v>
      </c>
      <c r="W12" s="5058"/>
      <c r="X12" s="5158"/>
      <c r="Y12" s="5046" t="s">
        <v>160</v>
      </c>
      <c r="Z12" s="5158"/>
      <c r="AA12" s="5046" t="s">
        <v>161</v>
      </c>
      <c r="AB12" s="5158"/>
      <c r="AC12" s="5046" t="s">
        <v>162</v>
      </c>
      <c r="AD12" s="5208"/>
      <c r="AE12" s="987"/>
      <c r="AF12" s="987"/>
      <c r="AG12" s="987"/>
    </row>
    <row r="13" spans="1:33" s="668" customFormat="1" ht="20.100000000000001" customHeight="1">
      <c r="A13" s="672"/>
      <c r="B13" s="672"/>
      <c r="C13" s="678"/>
      <c r="D13" s="5202"/>
      <c r="E13" s="5203"/>
      <c r="F13" s="5203"/>
      <c r="G13" s="5203"/>
      <c r="H13" s="5203"/>
      <c r="I13" s="5203"/>
      <c r="J13" s="5203"/>
      <c r="K13" s="5203"/>
      <c r="L13" s="5203"/>
      <c r="M13" s="5203"/>
      <c r="N13" s="5204"/>
      <c r="O13" s="4476"/>
      <c r="P13" s="5192"/>
      <c r="Q13" s="5193"/>
      <c r="R13" s="5194"/>
      <c r="S13" s="5079"/>
      <c r="T13" s="5076"/>
      <c r="U13" s="5076"/>
      <c r="V13" s="5059"/>
      <c r="W13" s="5060"/>
      <c r="X13" s="5160"/>
      <c r="Y13" s="5076"/>
      <c r="Z13" s="5160"/>
      <c r="AA13" s="5076"/>
      <c r="AB13" s="5160"/>
      <c r="AC13" s="5076"/>
      <c r="AD13" s="5209"/>
      <c r="AE13" s="988"/>
      <c r="AF13" s="988"/>
      <c r="AG13" s="988"/>
    </row>
    <row r="14" spans="1:33" s="668" customFormat="1" ht="39.950000000000003" customHeight="1">
      <c r="A14" s="672"/>
      <c r="B14" s="672"/>
      <c r="C14" s="679"/>
      <c r="D14" s="5137" t="s">
        <v>416</v>
      </c>
      <c r="E14" s="5138"/>
      <c r="F14" s="5138"/>
      <c r="G14" s="5138"/>
      <c r="H14" s="5138"/>
      <c r="I14" s="5138"/>
      <c r="J14" s="5138"/>
      <c r="K14" s="5138"/>
      <c r="L14" s="5138"/>
      <c r="M14" s="5138"/>
      <c r="N14" s="5139"/>
      <c r="O14" s="5089" t="s">
        <v>1081</v>
      </c>
      <c r="P14" s="5090"/>
      <c r="Q14" s="720"/>
      <c r="R14" s="777" t="s">
        <v>160</v>
      </c>
      <c r="S14" s="720"/>
      <c r="T14" s="777" t="s">
        <v>161</v>
      </c>
      <c r="U14" s="5090" t="s">
        <v>410</v>
      </c>
      <c r="V14" s="5090"/>
      <c r="W14" s="5091"/>
      <c r="X14" s="5092" t="s">
        <v>411</v>
      </c>
      <c r="Y14" s="5092"/>
      <c r="Z14" s="5081"/>
      <c r="AA14" s="5081"/>
      <c r="AB14" s="5081"/>
      <c r="AC14" s="5081"/>
      <c r="AD14" s="5082"/>
      <c r="AE14" s="988"/>
      <c r="AF14" s="988"/>
      <c r="AG14" s="988"/>
    </row>
    <row r="15" spans="1:33" s="668" customFormat="1" ht="39.950000000000003" customHeight="1">
      <c r="A15" s="672"/>
      <c r="B15" s="672"/>
      <c r="C15" s="597"/>
      <c r="D15" s="5071"/>
      <c r="E15" s="5095"/>
      <c r="F15" s="5095"/>
      <c r="G15" s="5095"/>
      <c r="H15" s="5095"/>
      <c r="I15" s="5095"/>
      <c r="J15" s="5095"/>
      <c r="K15" s="5095"/>
      <c r="L15" s="5095"/>
      <c r="M15" s="5095"/>
      <c r="N15" s="5096"/>
      <c r="O15" s="781"/>
      <c r="P15" s="5207" t="s">
        <v>415</v>
      </c>
      <c r="Q15" s="5090"/>
      <c r="R15" s="5091"/>
      <c r="S15" s="5092" t="s">
        <v>480</v>
      </c>
      <c r="T15" s="5092"/>
      <c r="U15" s="5092"/>
      <c r="V15" s="5045" t="s">
        <v>1081</v>
      </c>
      <c r="W15" s="5046"/>
      <c r="X15" s="775"/>
      <c r="Y15" s="778" t="s">
        <v>160</v>
      </c>
      <c r="Z15" s="775"/>
      <c r="AA15" s="778" t="s">
        <v>161</v>
      </c>
      <c r="AB15" s="775"/>
      <c r="AC15" s="778" t="s">
        <v>162</v>
      </c>
      <c r="AD15" s="680"/>
      <c r="AE15" s="988"/>
      <c r="AF15" s="988"/>
      <c r="AG15" s="988"/>
    </row>
    <row r="16" spans="1:33" s="668" customFormat="1" ht="39.950000000000003" customHeight="1">
      <c r="A16" s="672"/>
      <c r="B16" s="672"/>
      <c r="C16" s="681"/>
      <c r="D16" s="1149"/>
      <c r="E16" s="5210" t="s">
        <v>417</v>
      </c>
      <c r="F16" s="5211"/>
      <c r="G16" s="5211"/>
      <c r="H16" s="5211"/>
      <c r="I16" s="5211"/>
      <c r="J16" s="5211"/>
      <c r="K16" s="5211"/>
      <c r="L16" s="5211"/>
      <c r="M16" s="5211"/>
      <c r="N16" s="5212"/>
      <c r="O16" s="609" t="s">
        <v>1081</v>
      </c>
      <c r="P16" s="775"/>
      <c r="Q16" s="777" t="s">
        <v>160</v>
      </c>
      <c r="R16" s="720"/>
      <c r="S16" s="777" t="s">
        <v>161</v>
      </c>
      <c r="T16" s="720"/>
      <c r="U16" s="777" t="s">
        <v>162</v>
      </c>
      <c r="V16" s="774" t="s">
        <v>55</v>
      </c>
      <c r="W16" s="773" t="s">
        <v>1081</v>
      </c>
      <c r="X16" s="720"/>
      <c r="Y16" s="777" t="s">
        <v>160</v>
      </c>
      <c r="Z16" s="720"/>
      <c r="AA16" s="777" t="s">
        <v>161</v>
      </c>
      <c r="AB16" s="720"/>
      <c r="AC16" s="777" t="s">
        <v>162</v>
      </c>
      <c r="AD16" s="683"/>
      <c r="AE16" s="988"/>
      <c r="AF16" s="988"/>
      <c r="AG16" s="988"/>
    </row>
    <row r="17" spans="1:33" ht="20.100000000000001" customHeight="1">
      <c r="A17" s="673"/>
      <c r="B17" s="684"/>
      <c r="C17" s="679"/>
      <c r="D17" s="5071" t="s">
        <v>418</v>
      </c>
      <c r="E17" s="5095"/>
      <c r="F17" s="5095"/>
      <c r="G17" s="5095"/>
      <c r="H17" s="5095"/>
      <c r="I17" s="5095"/>
      <c r="J17" s="5095"/>
      <c r="K17" s="5095"/>
      <c r="L17" s="5095"/>
      <c r="M17" s="5095"/>
      <c r="N17" s="5096"/>
      <c r="O17" s="5057" t="s">
        <v>1081</v>
      </c>
      <c r="P17" s="5058"/>
      <c r="Q17" s="5051"/>
      <c r="R17" s="5046" t="s">
        <v>160</v>
      </c>
      <c r="S17" s="5051"/>
      <c r="T17" s="5046" t="s">
        <v>161</v>
      </c>
      <c r="U17" s="5046" t="s">
        <v>410</v>
      </c>
      <c r="V17" s="5046"/>
      <c r="W17" s="5046"/>
      <c r="X17" s="5045" t="s">
        <v>411</v>
      </c>
      <c r="Y17" s="5047"/>
      <c r="Z17" s="5051"/>
      <c r="AA17" s="5051"/>
      <c r="AB17" s="5051"/>
      <c r="AC17" s="5051"/>
      <c r="AD17" s="5213"/>
      <c r="AE17" s="987"/>
      <c r="AF17" s="987"/>
      <c r="AG17" s="987"/>
    </row>
    <row r="18" spans="1:33" ht="20.100000000000001" customHeight="1">
      <c r="A18" s="673"/>
      <c r="B18" s="672"/>
      <c r="C18" s="5037"/>
      <c r="D18" s="5071"/>
      <c r="E18" s="5095"/>
      <c r="F18" s="5095"/>
      <c r="G18" s="5095"/>
      <c r="H18" s="5095"/>
      <c r="I18" s="5095"/>
      <c r="J18" s="5095"/>
      <c r="K18" s="5095"/>
      <c r="L18" s="5095"/>
      <c r="M18" s="5095"/>
      <c r="N18" s="5096"/>
      <c r="O18" s="5059"/>
      <c r="P18" s="5060"/>
      <c r="Q18" s="5035"/>
      <c r="R18" s="5076"/>
      <c r="S18" s="5035"/>
      <c r="T18" s="5076"/>
      <c r="U18" s="5076"/>
      <c r="V18" s="5076"/>
      <c r="W18" s="5076"/>
      <c r="X18" s="5079"/>
      <c r="Y18" s="5080"/>
      <c r="Z18" s="5035"/>
      <c r="AA18" s="5035"/>
      <c r="AB18" s="5035"/>
      <c r="AC18" s="5035"/>
      <c r="AD18" s="5036"/>
      <c r="AE18" s="987"/>
      <c r="AF18" s="987"/>
      <c r="AG18" s="987"/>
    </row>
    <row r="19" spans="1:33" ht="20.100000000000001" customHeight="1">
      <c r="A19" s="673"/>
      <c r="B19" s="672"/>
      <c r="C19" s="5038"/>
      <c r="D19" s="5071"/>
      <c r="E19" s="5095"/>
      <c r="F19" s="5095"/>
      <c r="G19" s="5095"/>
      <c r="H19" s="5095"/>
      <c r="I19" s="5095"/>
      <c r="J19" s="5095"/>
      <c r="K19" s="5095"/>
      <c r="L19" s="5095"/>
      <c r="M19" s="5095"/>
      <c r="N19" s="5096"/>
      <c r="O19" s="5039"/>
      <c r="P19" s="5041" t="s">
        <v>415</v>
      </c>
      <c r="Q19" s="5042"/>
      <c r="R19" s="5055"/>
      <c r="S19" s="5045" t="s">
        <v>480</v>
      </c>
      <c r="T19" s="5046"/>
      <c r="U19" s="5047"/>
      <c r="V19" s="5057" t="s">
        <v>1081</v>
      </c>
      <c r="W19" s="5058"/>
      <c r="X19" s="5051"/>
      <c r="Y19" s="5046" t="s">
        <v>160</v>
      </c>
      <c r="Z19" s="5051"/>
      <c r="AA19" s="5046" t="s">
        <v>161</v>
      </c>
      <c r="AB19" s="5051"/>
      <c r="AC19" s="5046" t="s">
        <v>162</v>
      </c>
      <c r="AD19" s="5053"/>
      <c r="AE19" s="987"/>
      <c r="AF19" s="987"/>
      <c r="AG19" s="987"/>
    </row>
    <row r="20" spans="1:33" ht="20.100000000000001" customHeight="1" thickBot="1">
      <c r="A20" s="673"/>
      <c r="B20" s="685"/>
      <c r="C20" s="686"/>
      <c r="D20" s="5097"/>
      <c r="E20" s="5098"/>
      <c r="F20" s="5098"/>
      <c r="G20" s="5098"/>
      <c r="H20" s="5098"/>
      <c r="I20" s="5098"/>
      <c r="J20" s="5098"/>
      <c r="K20" s="5098"/>
      <c r="L20" s="5098"/>
      <c r="M20" s="5098"/>
      <c r="N20" s="5099"/>
      <c r="O20" s="5040"/>
      <c r="P20" s="5043"/>
      <c r="Q20" s="5044"/>
      <c r="R20" s="5056"/>
      <c r="S20" s="5048"/>
      <c r="T20" s="5049"/>
      <c r="U20" s="5050"/>
      <c r="V20" s="5059"/>
      <c r="W20" s="5060"/>
      <c r="X20" s="5052"/>
      <c r="Y20" s="5049"/>
      <c r="Z20" s="5052"/>
      <c r="AA20" s="5049"/>
      <c r="AB20" s="5052"/>
      <c r="AC20" s="5049"/>
      <c r="AD20" s="5054"/>
      <c r="AE20" s="987"/>
      <c r="AF20" s="987"/>
      <c r="AG20" s="987"/>
    </row>
    <row r="21" spans="1:33" ht="45.2" customHeight="1">
      <c r="A21" s="687"/>
      <c r="B21" s="5214" t="s">
        <v>419</v>
      </c>
      <c r="C21" s="5183"/>
      <c r="D21" s="5183"/>
      <c r="E21" s="5183"/>
      <c r="F21" s="598"/>
      <c r="G21" s="5215" t="s">
        <v>420</v>
      </c>
      <c r="H21" s="5183"/>
      <c r="I21" s="5183"/>
      <c r="J21" s="5183"/>
      <c r="K21" s="5183"/>
      <c r="L21" s="5183"/>
      <c r="M21" s="5183"/>
      <c r="N21" s="599"/>
      <c r="O21" s="5216" t="s">
        <v>421</v>
      </c>
      <c r="P21" s="5216"/>
      <c r="Q21" s="5216"/>
      <c r="R21" s="5216"/>
      <c r="S21" s="5216"/>
      <c r="T21" s="5216"/>
      <c r="U21" s="5216"/>
      <c r="V21" s="5217" t="s">
        <v>1370</v>
      </c>
      <c r="W21" s="5218"/>
      <c r="X21" s="5219"/>
      <c r="Y21" s="5220"/>
      <c r="Z21" s="5220"/>
      <c r="AA21" s="5220"/>
      <c r="AB21" s="5220"/>
      <c r="AC21" s="5220"/>
      <c r="AD21" s="5221"/>
      <c r="AE21" s="987"/>
      <c r="AF21" s="987"/>
      <c r="AG21" s="987"/>
    </row>
    <row r="22" spans="1:33" ht="36" customHeight="1">
      <c r="A22" s="673"/>
      <c r="B22" s="1148" t="s">
        <v>414</v>
      </c>
      <c r="C22" s="1141"/>
      <c r="D22" s="688"/>
      <c r="E22" s="688"/>
      <c r="F22" s="689"/>
      <c r="G22" s="689"/>
      <c r="H22" s="689"/>
      <c r="I22" s="689"/>
      <c r="J22" s="689"/>
      <c r="K22" s="689"/>
      <c r="L22" s="689"/>
      <c r="M22" s="689"/>
      <c r="N22" s="689"/>
      <c r="O22" s="689"/>
      <c r="P22" s="689"/>
      <c r="Q22" s="689"/>
      <c r="R22" s="689"/>
      <c r="S22" s="689"/>
      <c r="T22" s="689"/>
      <c r="U22" s="689"/>
      <c r="V22" s="689"/>
      <c r="W22" s="689"/>
      <c r="X22" s="689"/>
      <c r="Y22" s="689"/>
      <c r="Z22" s="689"/>
      <c r="AA22" s="689"/>
      <c r="AB22" s="689"/>
      <c r="AC22" s="689"/>
      <c r="AD22" s="690"/>
      <c r="AE22" s="987"/>
      <c r="AF22" s="987"/>
      <c r="AG22" s="987"/>
    </row>
    <row r="23" spans="1:33" s="668" customFormat="1" ht="20.100000000000001" customHeight="1">
      <c r="A23" s="672"/>
      <c r="B23" s="684"/>
      <c r="C23" s="679"/>
      <c r="D23" s="5137" t="s">
        <v>422</v>
      </c>
      <c r="E23" s="5138"/>
      <c r="F23" s="5138"/>
      <c r="G23" s="5138"/>
      <c r="H23" s="5138"/>
      <c r="I23" s="5138"/>
      <c r="J23" s="5138"/>
      <c r="K23" s="5138"/>
      <c r="L23" s="5138"/>
      <c r="M23" s="5138"/>
      <c r="N23" s="5139"/>
      <c r="O23" s="5057" t="s">
        <v>1081</v>
      </c>
      <c r="P23" s="5058"/>
      <c r="Q23" s="5051"/>
      <c r="R23" s="5046" t="s">
        <v>160</v>
      </c>
      <c r="S23" s="5051"/>
      <c r="T23" s="5046" t="s">
        <v>161</v>
      </c>
      <c r="U23" s="5046" t="s">
        <v>410</v>
      </c>
      <c r="V23" s="5046"/>
      <c r="W23" s="5046"/>
      <c r="X23" s="5045" t="s">
        <v>411</v>
      </c>
      <c r="Y23" s="5047"/>
      <c r="Z23" s="5051"/>
      <c r="AA23" s="5051"/>
      <c r="AB23" s="5051"/>
      <c r="AC23" s="5051"/>
      <c r="AD23" s="5213"/>
      <c r="AE23" s="988"/>
      <c r="AF23" s="988"/>
      <c r="AG23" s="988"/>
    </row>
    <row r="24" spans="1:33" s="668" customFormat="1" ht="20.100000000000001" customHeight="1">
      <c r="A24" s="672"/>
      <c r="B24" s="672"/>
      <c r="C24" s="5037"/>
      <c r="D24" s="5071"/>
      <c r="E24" s="5095"/>
      <c r="F24" s="5095"/>
      <c r="G24" s="5095"/>
      <c r="H24" s="5095"/>
      <c r="I24" s="5095"/>
      <c r="J24" s="5095"/>
      <c r="K24" s="5095"/>
      <c r="L24" s="5095"/>
      <c r="M24" s="5095"/>
      <c r="N24" s="5096"/>
      <c r="O24" s="5059"/>
      <c r="P24" s="5060"/>
      <c r="Q24" s="5035"/>
      <c r="R24" s="5076"/>
      <c r="S24" s="5035"/>
      <c r="T24" s="5076"/>
      <c r="U24" s="5076"/>
      <c r="V24" s="5076"/>
      <c r="W24" s="5076"/>
      <c r="X24" s="5079"/>
      <c r="Y24" s="5080"/>
      <c r="Z24" s="5035"/>
      <c r="AA24" s="5035"/>
      <c r="AB24" s="5035"/>
      <c r="AC24" s="5035"/>
      <c r="AD24" s="5036"/>
      <c r="AE24" s="988"/>
      <c r="AF24" s="988"/>
      <c r="AG24" s="988"/>
    </row>
    <row r="25" spans="1:33" s="668" customFormat="1" ht="20.100000000000001" customHeight="1">
      <c r="A25" s="672"/>
      <c r="B25" s="672"/>
      <c r="C25" s="5038"/>
      <c r="D25" s="5071"/>
      <c r="E25" s="5095"/>
      <c r="F25" s="5095"/>
      <c r="G25" s="5095"/>
      <c r="H25" s="5095"/>
      <c r="I25" s="5095"/>
      <c r="J25" s="5095"/>
      <c r="K25" s="5095"/>
      <c r="L25" s="5095"/>
      <c r="M25" s="5095"/>
      <c r="N25" s="5096"/>
      <c r="O25" s="5039"/>
      <c r="P25" s="5041" t="s">
        <v>415</v>
      </c>
      <c r="Q25" s="5042"/>
      <c r="R25" s="5055"/>
      <c r="S25" s="5045" t="s">
        <v>480</v>
      </c>
      <c r="T25" s="5046"/>
      <c r="U25" s="5047"/>
      <c r="V25" s="5057" t="s">
        <v>1081</v>
      </c>
      <c r="W25" s="5058"/>
      <c r="X25" s="5051"/>
      <c r="Y25" s="5046" t="s">
        <v>160</v>
      </c>
      <c r="Z25" s="5051"/>
      <c r="AA25" s="5046" t="s">
        <v>161</v>
      </c>
      <c r="AB25" s="5051"/>
      <c r="AC25" s="5046" t="s">
        <v>162</v>
      </c>
      <c r="AD25" s="5053"/>
      <c r="AE25" s="988"/>
      <c r="AF25" s="988"/>
      <c r="AG25" s="988"/>
    </row>
    <row r="26" spans="1:33" s="668" customFormat="1" ht="20.100000000000001" customHeight="1">
      <c r="A26" s="672"/>
      <c r="B26" s="672"/>
      <c r="C26" s="681"/>
      <c r="D26" s="5156"/>
      <c r="E26" s="5157"/>
      <c r="F26" s="5157"/>
      <c r="G26" s="5157"/>
      <c r="H26" s="5157"/>
      <c r="I26" s="5157"/>
      <c r="J26" s="5157"/>
      <c r="K26" s="5157"/>
      <c r="L26" s="5157"/>
      <c r="M26" s="5157"/>
      <c r="N26" s="5222"/>
      <c r="O26" s="4476"/>
      <c r="P26" s="5192"/>
      <c r="Q26" s="5193"/>
      <c r="R26" s="5194"/>
      <c r="S26" s="5079"/>
      <c r="T26" s="5076"/>
      <c r="U26" s="5080"/>
      <c r="V26" s="5059"/>
      <c r="W26" s="5060"/>
      <c r="X26" s="5035"/>
      <c r="Y26" s="5076"/>
      <c r="Z26" s="5035"/>
      <c r="AA26" s="5076"/>
      <c r="AB26" s="5035"/>
      <c r="AC26" s="5076"/>
      <c r="AD26" s="5223"/>
      <c r="AE26" s="988"/>
      <c r="AF26" s="988"/>
      <c r="AG26" s="988"/>
    </row>
    <row r="27" spans="1:33" s="668" customFormat="1" ht="39.950000000000003" customHeight="1">
      <c r="A27" s="672"/>
      <c r="B27" s="672"/>
      <c r="C27" s="679"/>
      <c r="D27" s="5137" t="s">
        <v>423</v>
      </c>
      <c r="E27" s="5138"/>
      <c r="F27" s="5138"/>
      <c r="G27" s="5138"/>
      <c r="H27" s="5138"/>
      <c r="I27" s="5138"/>
      <c r="J27" s="5138"/>
      <c r="K27" s="5138"/>
      <c r="L27" s="5138"/>
      <c r="M27" s="5138"/>
      <c r="N27" s="5139"/>
      <c r="O27" s="5089" t="s">
        <v>1081</v>
      </c>
      <c r="P27" s="5090"/>
      <c r="Q27" s="720"/>
      <c r="R27" s="777" t="s">
        <v>160</v>
      </c>
      <c r="S27" s="720"/>
      <c r="T27" s="777" t="s">
        <v>161</v>
      </c>
      <c r="U27" s="5090" t="s">
        <v>410</v>
      </c>
      <c r="V27" s="5090"/>
      <c r="W27" s="5091"/>
      <c r="X27" s="5092" t="s">
        <v>411</v>
      </c>
      <c r="Y27" s="5092"/>
      <c r="Z27" s="5081"/>
      <c r="AA27" s="5081"/>
      <c r="AB27" s="5081"/>
      <c r="AC27" s="5081"/>
      <c r="AD27" s="5082"/>
      <c r="AE27" s="988"/>
      <c r="AF27" s="988"/>
      <c r="AG27" s="988"/>
    </row>
    <row r="28" spans="1:33" s="668" customFormat="1" ht="39.950000000000003" customHeight="1">
      <c r="A28" s="672"/>
      <c r="B28" s="672"/>
      <c r="C28" s="597"/>
      <c r="D28" s="5071"/>
      <c r="E28" s="5095"/>
      <c r="F28" s="5095"/>
      <c r="G28" s="5095"/>
      <c r="H28" s="5095"/>
      <c r="I28" s="5095"/>
      <c r="J28" s="5095"/>
      <c r="K28" s="5095"/>
      <c r="L28" s="5095"/>
      <c r="M28" s="5095"/>
      <c r="N28" s="5096"/>
      <c r="O28" s="781"/>
      <c r="P28" s="5207" t="s">
        <v>415</v>
      </c>
      <c r="Q28" s="5090"/>
      <c r="R28" s="5091"/>
      <c r="S28" s="5092" t="s">
        <v>480</v>
      </c>
      <c r="T28" s="5092"/>
      <c r="U28" s="5092"/>
      <c r="V28" s="5089" t="s">
        <v>1081</v>
      </c>
      <c r="W28" s="5090"/>
      <c r="X28" s="775"/>
      <c r="Y28" s="778" t="s">
        <v>160</v>
      </c>
      <c r="Z28" s="775"/>
      <c r="AA28" s="778" t="s">
        <v>161</v>
      </c>
      <c r="AB28" s="775"/>
      <c r="AC28" s="778" t="s">
        <v>162</v>
      </c>
      <c r="AD28" s="680"/>
      <c r="AE28" s="988"/>
      <c r="AF28" s="988"/>
      <c r="AG28" s="988"/>
    </row>
    <row r="29" spans="1:33" s="668" customFormat="1" ht="39.950000000000003" customHeight="1">
      <c r="A29" s="672"/>
      <c r="B29" s="672"/>
      <c r="C29" s="681"/>
      <c r="D29" s="682"/>
      <c r="E29" s="5210" t="s">
        <v>417</v>
      </c>
      <c r="F29" s="5211"/>
      <c r="G29" s="5211"/>
      <c r="H29" s="5211"/>
      <c r="I29" s="5211"/>
      <c r="J29" s="5211"/>
      <c r="K29" s="5211"/>
      <c r="L29" s="5211"/>
      <c r="M29" s="5211"/>
      <c r="N29" s="5212"/>
      <c r="O29" s="609" t="s">
        <v>1081</v>
      </c>
      <c r="P29" s="720"/>
      <c r="Q29" s="777" t="s">
        <v>160</v>
      </c>
      <c r="R29" s="720"/>
      <c r="S29" s="777" t="s">
        <v>161</v>
      </c>
      <c r="T29" s="720"/>
      <c r="U29" s="777" t="s">
        <v>162</v>
      </c>
      <c r="V29" s="774" t="s">
        <v>1048</v>
      </c>
      <c r="W29" s="2516" t="s">
        <v>1081</v>
      </c>
      <c r="X29" s="720"/>
      <c r="Y29" s="777" t="s">
        <v>160</v>
      </c>
      <c r="Z29" s="720"/>
      <c r="AA29" s="777" t="s">
        <v>161</v>
      </c>
      <c r="AB29" s="720"/>
      <c r="AC29" s="777" t="s">
        <v>162</v>
      </c>
      <c r="AD29" s="683"/>
      <c r="AE29" s="988"/>
      <c r="AF29" s="988"/>
      <c r="AG29" s="988"/>
    </row>
    <row r="30" spans="1:33" s="668" customFormat="1" ht="20.100000000000001" customHeight="1">
      <c r="A30" s="672"/>
      <c r="B30" s="684"/>
      <c r="C30" s="679"/>
      <c r="D30" s="5137" t="s">
        <v>424</v>
      </c>
      <c r="E30" s="5138"/>
      <c r="F30" s="5138"/>
      <c r="G30" s="5138"/>
      <c r="H30" s="5138"/>
      <c r="I30" s="5138"/>
      <c r="J30" s="5138"/>
      <c r="K30" s="5138"/>
      <c r="L30" s="5138"/>
      <c r="M30" s="5138"/>
      <c r="N30" s="5139"/>
      <c r="O30" s="5057" t="s">
        <v>1081</v>
      </c>
      <c r="P30" s="5058"/>
      <c r="Q30" s="5051"/>
      <c r="R30" s="5046" t="s">
        <v>160</v>
      </c>
      <c r="S30" s="5051"/>
      <c r="T30" s="5046" t="s">
        <v>161</v>
      </c>
      <c r="U30" s="5046" t="s">
        <v>410</v>
      </c>
      <c r="V30" s="5046"/>
      <c r="W30" s="5046"/>
      <c r="X30" s="5045" t="s">
        <v>411</v>
      </c>
      <c r="Y30" s="5047"/>
      <c r="Z30" s="5051"/>
      <c r="AA30" s="5051"/>
      <c r="AB30" s="5051"/>
      <c r="AC30" s="5051"/>
      <c r="AD30" s="5213"/>
      <c r="AE30" s="988"/>
      <c r="AF30" s="988"/>
      <c r="AG30" s="988"/>
    </row>
    <row r="31" spans="1:33" s="668" customFormat="1" ht="20.100000000000001" customHeight="1">
      <c r="A31" s="672"/>
      <c r="B31" s="672"/>
      <c r="C31" s="5037"/>
      <c r="D31" s="5071"/>
      <c r="E31" s="5095"/>
      <c r="F31" s="5095"/>
      <c r="G31" s="5095"/>
      <c r="H31" s="5095"/>
      <c r="I31" s="5095"/>
      <c r="J31" s="5095"/>
      <c r="K31" s="5095"/>
      <c r="L31" s="5095"/>
      <c r="M31" s="5095"/>
      <c r="N31" s="5096"/>
      <c r="O31" s="5059"/>
      <c r="P31" s="5060"/>
      <c r="Q31" s="5035"/>
      <c r="R31" s="5076"/>
      <c r="S31" s="5035"/>
      <c r="T31" s="5076"/>
      <c r="U31" s="5076"/>
      <c r="V31" s="5076"/>
      <c r="W31" s="5076"/>
      <c r="X31" s="5079"/>
      <c r="Y31" s="5080"/>
      <c r="Z31" s="5035"/>
      <c r="AA31" s="5035"/>
      <c r="AB31" s="5035"/>
      <c r="AC31" s="5035"/>
      <c r="AD31" s="5036"/>
      <c r="AE31" s="988"/>
      <c r="AF31" s="988"/>
      <c r="AG31" s="988"/>
    </row>
    <row r="32" spans="1:33" s="668" customFormat="1" ht="20.100000000000001" customHeight="1">
      <c r="A32" s="672"/>
      <c r="B32" s="672"/>
      <c r="C32" s="5038"/>
      <c r="D32" s="5071"/>
      <c r="E32" s="5095"/>
      <c r="F32" s="5095"/>
      <c r="G32" s="5095"/>
      <c r="H32" s="5095"/>
      <c r="I32" s="5095"/>
      <c r="J32" s="5095"/>
      <c r="K32" s="5095"/>
      <c r="L32" s="5095"/>
      <c r="M32" s="5095"/>
      <c r="N32" s="5096"/>
      <c r="O32" s="5128"/>
      <c r="P32" s="5041" t="s">
        <v>415</v>
      </c>
      <c r="Q32" s="5042"/>
      <c r="R32" s="5055"/>
      <c r="S32" s="5045" t="s">
        <v>480</v>
      </c>
      <c r="T32" s="5046"/>
      <c r="U32" s="5047"/>
      <c r="V32" s="5057" t="s">
        <v>1081</v>
      </c>
      <c r="W32" s="5058"/>
      <c r="X32" s="5051"/>
      <c r="Y32" s="5046" t="s">
        <v>160</v>
      </c>
      <c r="Z32" s="5051"/>
      <c r="AA32" s="5046" t="s">
        <v>161</v>
      </c>
      <c r="AB32" s="5051"/>
      <c r="AC32" s="5046" t="s">
        <v>162</v>
      </c>
      <c r="AD32" s="5053"/>
      <c r="AE32" s="988"/>
      <c r="AF32" s="988" t="s">
        <v>1305</v>
      </c>
      <c r="AG32" s="988"/>
    </row>
    <row r="33" spans="1:33" s="668" customFormat="1" ht="20.100000000000001" customHeight="1" thickBot="1">
      <c r="A33" s="672"/>
      <c r="B33" s="685"/>
      <c r="C33" s="686"/>
      <c r="D33" s="5097"/>
      <c r="E33" s="5098"/>
      <c r="F33" s="5098"/>
      <c r="G33" s="5098"/>
      <c r="H33" s="5098"/>
      <c r="I33" s="5098"/>
      <c r="J33" s="5098"/>
      <c r="K33" s="5098"/>
      <c r="L33" s="5098"/>
      <c r="M33" s="5098"/>
      <c r="N33" s="5099"/>
      <c r="O33" s="5040"/>
      <c r="P33" s="5043"/>
      <c r="Q33" s="5044"/>
      <c r="R33" s="5056"/>
      <c r="S33" s="5048"/>
      <c r="T33" s="5049"/>
      <c r="U33" s="5050"/>
      <c r="V33" s="5140"/>
      <c r="W33" s="5141"/>
      <c r="X33" s="5052"/>
      <c r="Y33" s="5049"/>
      <c r="Z33" s="5052"/>
      <c r="AA33" s="5049"/>
      <c r="AB33" s="5052"/>
      <c r="AC33" s="5049"/>
      <c r="AD33" s="5054"/>
      <c r="AE33" s="988"/>
      <c r="AF33" s="1106" t="s">
        <v>1349</v>
      </c>
      <c r="AG33" s="988"/>
    </row>
    <row r="34" spans="1:33" s="668" customFormat="1" ht="39.950000000000003" hidden="1" customHeight="1">
      <c r="A34" s="672"/>
      <c r="B34" s="5214" t="s">
        <v>1291</v>
      </c>
      <c r="C34" s="5183"/>
      <c r="D34" s="5183"/>
      <c r="E34" s="5183"/>
      <c r="F34" s="598"/>
      <c r="G34" s="5215" t="s">
        <v>1292</v>
      </c>
      <c r="H34" s="5183"/>
      <c r="I34" s="5183"/>
      <c r="J34" s="5183"/>
      <c r="K34" s="5183"/>
      <c r="L34" s="5183"/>
      <c r="M34" s="5183"/>
      <c r="N34" s="599"/>
      <c r="O34" s="5216" t="s">
        <v>421</v>
      </c>
      <c r="P34" s="5216"/>
      <c r="Q34" s="5216"/>
      <c r="R34" s="5216"/>
      <c r="S34" s="5216"/>
      <c r="T34" s="5216"/>
      <c r="U34" s="5216"/>
      <c r="V34" s="5353" t="s">
        <v>1293</v>
      </c>
      <c r="W34" s="5354"/>
      <c r="X34" s="5355"/>
      <c r="Y34" s="5356"/>
      <c r="Z34" s="5356"/>
      <c r="AA34" s="5356"/>
      <c r="AB34" s="5356"/>
      <c r="AC34" s="5356"/>
      <c r="AD34" s="5357"/>
      <c r="AE34" s="988"/>
      <c r="AF34" s="988"/>
      <c r="AG34" s="988"/>
    </row>
    <row r="35" spans="1:33" s="668" customFormat="1" ht="36" hidden="1" customHeight="1">
      <c r="A35" s="672"/>
      <c r="B35" s="1148" t="s">
        <v>414</v>
      </c>
      <c r="C35" s="688"/>
      <c r="D35" s="688"/>
      <c r="E35" s="688"/>
      <c r="F35" s="689"/>
      <c r="G35" s="689"/>
      <c r="H35" s="689"/>
      <c r="I35" s="689"/>
      <c r="J35" s="689"/>
      <c r="K35" s="689"/>
      <c r="L35" s="689"/>
      <c r="M35" s="689"/>
      <c r="N35" s="689"/>
      <c r="O35" s="689"/>
      <c r="P35" s="689"/>
      <c r="Q35" s="689"/>
      <c r="R35" s="689"/>
      <c r="S35" s="689"/>
      <c r="T35" s="689"/>
      <c r="U35" s="689"/>
      <c r="V35" s="689"/>
      <c r="W35" s="689"/>
      <c r="X35" s="689"/>
      <c r="Y35" s="689"/>
      <c r="Z35" s="689"/>
      <c r="AA35" s="689"/>
      <c r="AB35" s="689"/>
      <c r="AC35" s="689"/>
      <c r="AD35" s="690"/>
      <c r="AE35" s="988"/>
      <c r="AF35" s="988"/>
      <c r="AG35" s="988"/>
    </row>
    <row r="36" spans="1:33" s="668" customFormat="1" ht="20.100000000000001" hidden="1" customHeight="1">
      <c r="A36" s="672"/>
      <c r="B36" s="684"/>
      <c r="C36" s="679"/>
      <c r="D36" s="5137" t="s">
        <v>1294</v>
      </c>
      <c r="E36" s="5138"/>
      <c r="F36" s="5138"/>
      <c r="G36" s="5138"/>
      <c r="H36" s="5138"/>
      <c r="I36" s="5138"/>
      <c r="J36" s="5138"/>
      <c r="K36" s="5138"/>
      <c r="L36" s="5138"/>
      <c r="M36" s="5138"/>
      <c r="N36" s="5139"/>
      <c r="O36" s="5232" t="s">
        <v>1081</v>
      </c>
      <c r="P36" s="5233"/>
      <c r="Q36" s="5051"/>
      <c r="R36" s="5046" t="s">
        <v>160</v>
      </c>
      <c r="S36" s="5051"/>
      <c r="T36" s="5046" t="s">
        <v>161</v>
      </c>
      <c r="U36" s="5046" t="s">
        <v>410</v>
      </c>
      <c r="V36" s="5046"/>
      <c r="W36" s="5046"/>
      <c r="X36" s="5045" t="s">
        <v>411</v>
      </c>
      <c r="Y36" s="5047"/>
      <c r="Z36" s="5051"/>
      <c r="AA36" s="5051"/>
      <c r="AB36" s="5051"/>
      <c r="AC36" s="5051"/>
      <c r="AD36" s="5213"/>
      <c r="AE36" s="988"/>
      <c r="AF36" s="988"/>
      <c r="AG36" s="988"/>
    </row>
    <row r="37" spans="1:33" s="668" customFormat="1" ht="20.100000000000001" hidden="1" customHeight="1">
      <c r="A37" s="672"/>
      <c r="B37" s="672"/>
      <c r="C37" s="5037"/>
      <c r="D37" s="5071"/>
      <c r="E37" s="5095"/>
      <c r="F37" s="5095"/>
      <c r="G37" s="5095"/>
      <c r="H37" s="5095"/>
      <c r="I37" s="5095"/>
      <c r="J37" s="5095"/>
      <c r="K37" s="5095"/>
      <c r="L37" s="5095"/>
      <c r="M37" s="5095"/>
      <c r="N37" s="5096"/>
      <c r="O37" s="5234"/>
      <c r="P37" s="5235"/>
      <c r="Q37" s="5035"/>
      <c r="R37" s="5076"/>
      <c r="S37" s="5035"/>
      <c r="T37" s="5076"/>
      <c r="U37" s="5076"/>
      <c r="V37" s="5076"/>
      <c r="W37" s="5076"/>
      <c r="X37" s="5079"/>
      <c r="Y37" s="5080"/>
      <c r="Z37" s="5035"/>
      <c r="AA37" s="5035"/>
      <c r="AB37" s="5035"/>
      <c r="AC37" s="5035"/>
      <c r="AD37" s="5036"/>
      <c r="AE37" s="988"/>
      <c r="AF37" s="988"/>
      <c r="AG37" s="988"/>
    </row>
    <row r="38" spans="1:33" s="668" customFormat="1" ht="20.100000000000001" hidden="1" customHeight="1">
      <c r="A38" s="672"/>
      <c r="B38" s="672"/>
      <c r="C38" s="5038"/>
      <c r="D38" s="5071"/>
      <c r="E38" s="5095"/>
      <c r="F38" s="5095"/>
      <c r="G38" s="5095"/>
      <c r="H38" s="5095"/>
      <c r="I38" s="5095"/>
      <c r="J38" s="5095"/>
      <c r="K38" s="5095"/>
      <c r="L38" s="5095"/>
      <c r="M38" s="5095"/>
      <c r="N38" s="5096"/>
      <c r="O38" s="5039"/>
      <c r="P38" s="5041" t="s">
        <v>415</v>
      </c>
      <c r="Q38" s="5042"/>
      <c r="R38" s="5055"/>
      <c r="S38" s="5045" t="s">
        <v>480</v>
      </c>
      <c r="T38" s="5046"/>
      <c r="U38" s="5047"/>
      <c r="V38" s="5232" t="s">
        <v>1081</v>
      </c>
      <c r="W38" s="5233"/>
      <c r="X38" s="5051"/>
      <c r="Y38" s="5046" t="s">
        <v>160</v>
      </c>
      <c r="Z38" s="5051"/>
      <c r="AA38" s="5046" t="s">
        <v>161</v>
      </c>
      <c r="AB38" s="5051"/>
      <c r="AC38" s="5046" t="s">
        <v>162</v>
      </c>
      <c r="AD38" s="5053"/>
      <c r="AE38" s="988"/>
      <c r="AF38" s="988"/>
      <c r="AG38" s="988"/>
    </row>
    <row r="39" spans="1:33" s="668" customFormat="1" ht="20.100000000000001" hidden="1" customHeight="1">
      <c r="A39" s="672"/>
      <c r="B39" s="672"/>
      <c r="C39" s="681"/>
      <c r="D39" s="5156"/>
      <c r="E39" s="5157"/>
      <c r="F39" s="5157"/>
      <c r="G39" s="5157"/>
      <c r="H39" s="5157"/>
      <c r="I39" s="5157"/>
      <c r="J39" s="5157"/>
      <c r="K39" s="5157"/>
      <c r="L39" s="5157"/>
      <c r="M39" s="5157"/>
      <c r="N39" s="5222"/>
      <c r="O39" s="4476"/>
      <c r="P39" s="5192"/>
      <c r="Q39" s="5193"/>
      <c r="R39" s="5194"/>
      <c r="S39" s="5079"/>
      <c r="T39" s="5076"/>
      <c r="U39" s="5080"/>
      <c r="V39" s="5234"/>
      <c r="W39" s="5235"/>
      <c r="X39" s="5035"/>
      <c r="Y39" s="5076"/>
      <c r="Z39" s="5035"/>
      <c r="AA39" s="5076"/>
      <c r="AB39" s="5035"/>
      <c r="AC39" s="5076"/>
      <c r="AD39" s="5223"/>
      <c r="AE39" s="988"/>
      <c r="AF39" s="988"/>
      <c r="AG39" s="988"/>
    </row>
    <row r="40" spans="1:33" s="668" customFormat="1" ht="39.950000000000003" hidden="1" customHeight="1">
      <c r="A40" s="672"/>
      <c r="B40" s="672"/>
      <c r="C40" s="679"/>
      <c r="D40" s="5137" t="s">
        <v>1295</v>
      </c>
      <c r="E40" s="5138"/>
      <c r="F40" s="5138"/>
      <c r="G40" s="5138"/>
      <c r="H40" s="5138"/>
      <c r="I40" s="5138"/>
      <c r="J40" s="5138"/>
      <c r="K40" s="5138"/>
      <c r="L40" s="5138"/>
      <c r="M40" s="5138"/>
      <c r="N40" s="5139"/>
      <c r="O40" s="5358" t="s">
        <v>1081</v>
      </c>
      <c r="P40" s="5359"/>
      <c r="Q40" s="720"/>
      <c r="R40" s="1003" t="s">
        <v>160</v>
      </c>
      <c r="S40" s="720"/>
      <c r="T40" s="1003" t="s">
        <v>161</v>
      </c>
      <c r="U40" s="5090" t="s">
        <v>410</v>
      </c>
      <c r="V40" s="5090"/>
      <c r="W40" s="5091"/>
      <c r="X40" s="5092" t="s">
        <v>411</v>
      </c>
      <c r="Y40" s="5092"/>
      <c r="Z40" s="5081"/>
      <c r="AA40" s="5081"/>
      <c r="AB40" s="5081"/>
      <c r="AC40" s="5081"/>
      <c r="AD40" s="5082"/>
      <c r="AE40" s="988"/>
      <c r="AF40" s="988"/>
      <c r="AG40" s="988"/>
    </row>
    <row r="41" spans="1:33" s="668" customFormat="1" ht="39.950000000000003" hidden="1" customHeight="1">
      <c r="A41" s="672"/>
      <c r="B41" s="672"/>
      <c r="C41" s="597"/>
      <c r="D41" s="5071"/>
      <c r="E41" s="5095"/>
      <c r="F41" s="5095"/>
      <c r="G41" s="5095"/>
      <c r="H41" s="5095"/>
      <c r="I41" s="5095"/>
      <c r="J41" s="5095"/>
      <c r="K41" s="5095"/>
      <c r="L41" s="5095"/>
      <c r="M41" s="5095"/>
      <c r="N41" s="5096"/>
      <c r="O41" s="1004"/>
      <c r="P41" s="5207" t="s">
        <v>415</v>
      </c>
      <c r="Q41" s="5090"/>
      <c r="R41" s="5091"/>
      <c r="S41" s="5092" t="s">
        <v>480</v>
      </c>
      <c r="T41" s="5092"/>
      <c r="U41" s="5092"/>
      <c r="V41" s="5358" t="s">
        <v>1081</v>
      </c>
      <c r="W41" s="5359"/>
      <c r="X41" s="1000"/>
      <c r="Y41" s="1001" t="s">
        <v>160</v>
      </c>
      <c r="Z41" s="1000"/>
      <c r="AA41" s="1001" t="s">
        <v>161</v>
      </c>
      <c r="AB41" s="1000"/>
      <c r="AC41" s="1001" t="s">
        <v>162</v>
      </c>
      <c r="AD41" s="680"/>
      <c r="AE41" s="988"/>
      <c r="AF41" s="988"/>
      <c r="AG41" s="988"/>
    </row>
    <row r="42" spans="1:33" s="668" customFormat="1" ht="39.950000000000003" hidden="1" customHeight="1">
      <c r="A42" s="672"/>
      <c r="B42" s="672"/>
      <c r="C42" s="681"/>
      <c r="D42" s="1149"/>
      <c r="E42" s="5360" t="s">
        <v>417</v>
      </c>
      <c r="F42" s="5361"/>
      <c r="G42" s="5361"/>
      <c r="H42" s="5361"/>
      <c r="I42" s="5361"/>
      <c r="J42" s="5361"/>
      <c r="K42" s="5361"/>
      <c r="L42" s="5361"/>
      <c r="M42" s="5361"/>
      <c r="N42" s="5362"/>
      <c r="O42" s="999" t="s">
        <v>1081</v>
      </c>
      <c r="P42" s="720"/>
      <c r="Q42" s="1003" t="s">
        <v>160</v>
      </c>
      <c r="R42" s="720"/>
      <c r="S42" s="1003" t="s">
        <v>161</v>
      </c>
      <c r="T42" s="720"/>
      <c r="U42" s="1003" t="s">
        <v>162</v>
      </c>
      <c r="V42" s="774" t="s">
        <v>396</v>
      </c>
      <c r="W42" s="1002" t="s">
        <v>1081</v>
      </c>
      <c r="X42" s="720"/>
      <c r="Y42" s="1003" t="s">
        <v>160</v>
      </c>
      <c r="Z42" s="720"/>
      <c r="AA42" s="1003" t="s">
        <v>161</v>
      </c>
      <c r="AB42" s="720"/>
      <c r="AC42" s="1003" t="s">
        <v>162</v>
      </c>
      <c r="AD42" s="683"/>
      <c r="AE42" s="988"/>
      <c r="AF42" s="988"/>
      <c r="AG42" s="988"/>
    </row>
    <row r="43" spans="1:33" s="668" customFormat="1" ht="20.100000000000001" hidden="1" customHeight="1">
      <c r="A43" s="672"/>
      <c r="B43" s="684"/>
      <c r="C43" s="679"/>
      <c r="D43" s="5137" t="s">
        <v>424</v>
      </c>
      <c r="E43" s="5138"/>
      <c r="F43" s="5138"/>
      <c r="G43" s="5138"/>
      <c r="H43" s="5138"/>
      <c r="I43" s="5138"/>
      <c r="J43" s="5138"/>
      <c r="K43" s="5138"/>
      <c r="L43" s="5138"/>
      <c r="M43" s="5138"/>
      <c r="N43" s="5139"/>
      <c r="O43" s="5232" t="s">
        <v>1081</v>
      </c>
      <c r="P43" s="5233"/>
      <c r="Q43" s="5051"/>
      <c r="R43" s="5046" t="s">
        <v>160</v>
      </c>
      <c r="S43" s="5051"/>
      <c r="T43" s="5046" t="s">
        <v>161</v>
      </c>
      <c r="U43" s="5046" t="s">
        <v>410</v>
      </c>
      <c r="V43" s="5046"/>
      <c r="W43" s="5046"/>
      <c r="X43" s="5045" t="s">
        <v>411</v>
      </c>
      <c r="Y43" s="5047"/>
      <c r="Z43" s="5051"/>
      <c r="AA43" s="5051"/>
      <c r="AB43" s="5051"/>
      <c r="AC43" s="5051"/>
      <c r="AD43" s="5213"/>
      <c r="AE43" s="988"/>
      <c r="AF43" s="988"/>
      <c r="AG43" s="988"/>
    </row>
    <row r="44" spans="1:33" s="668" customFormat="1" ht="20.100000000000001" hidden="1" customHeight="1">
      <c r="A44" s="672"/>
      <c r="B44" s="672"/>
      <c r="C44" s="5037"/>
      <c r="D44" s="5071"/>
      <c r="E44" s="5095"/>
      <c r="F44" s="5095"/>
      <c r="G44" s="5095"/>
      <c r="H44" s="5095"/>
      <c r="I44" s="5095"/>
      <c r="J44" s="5095"/>
      <c r="K44" s="5095"/>
      <c r="L44" s="5095"/>
      <c r="M44" s="5095"/>
      <c r="N44" s="5096"/>
      <c r="O44" s="5234"/>
      <c r="P44" s="5235"/>
      <c r="Q44" s="5035"/>
      <c r="R44" s="5076"/>
      <c r="S44" s="5035"/>
      <c r="T44" s="5076"/>
      <c r="U44" s="5076"/>
      <c r="V44" s="5076"/>
      <c r="W44" s="5076"/>
      <c r="X44" s="5079"/>
      <c r="Y44" s="5080"/>
      <c r="Z44" s="5035"/>
      <c r="AA44" s="5035"/>
      <c r="AB44" s="5035"/>
      <c r="AC44" s="5035"/>
      <c r="AD44" s="5036"/>
      <c r="AE44" s="988"/>
      <c r="AF44" s="988"/>
      <c r="AG44" s="988"/>
    </row>
    <row r="45" spans="1:33" s="668" customFormat="1" ht="20.100000000000001" hidden="1" customHeight="1">
      <c r="A45" s="672"/>
      <c r="B45" s="672"/>
      <c r="C45" s="5038"/>
      <c r="D45" s="5071"/>
      <c r="E45" s="5095"/>
      <c r="F45" s="5095"/>
      <c r="G45" s="5095"/>
      <c r="H45" s="5095"/>
      <c r="I45" s="5095"/>
      <c r="J45" s="5095"/>
      <c r="K45" s="5095"/>
      <c r="L45" s="5095"/>
      <c r="M45" s="5095"/>
      <c r="N45" s="5096"/>
      <c r="O45" s="5128"/>
      <c r="P45" s="5041" t="s">
        <v>415</v>
      </c>
      <c r="Q45" s="5042"/>
      <c r="R45" s="5055"/>
      <c r="S45" s="5045" t="s">
        <v>480</v>
      </c>
      <c r="T45" s="5046"/>
      <c r="U45" s="5047"/>
      <c r="V45" s="5232" t="s">
        <v>1081</v>
      </c>
      <c r="W45" s="5233"/>
      <c r="X45" s="5051"/>
      <c r="Y45" s="5046" t="s">
        <v>160</v>
      </c>
      <c r="Z45" s="5051"/>
      <c r="AA45" s="5046" t="s">
        <v>161</v>
      </c>
      <c r="AB45" s="5051"/>
      <c r="AC45" s="5046" t="s">
        <v>162</v>
      </c>
      <c r="AD45" s="5053"/>
      <c r="AE45" s="988"/>
      <c r="AF45" s="988"/>
      <c r="AG45" s="988"/>
    </row>
    <row r="46" spans="1:33" s="668" customFormat="1" ht="20.100000000000001" hidden="1" customHeight="1" thickBot="1">
      <c r="A46" s="672"/>
      <c r="B46" s="685"/>
      <c r="C46" s="686"/>
      <c r="D46" s="5097"/>
      <c r="E46" s="5098"/>
      <c r="F46" s="5098"/>
      <c r="G46" s="5098"/>
      <c r="H46" s="5098"/>
      <c r="I46" s="5098"/>
      <c r="J46" s="5098"/>
      <c r="K46" s="5098"/>
      <c r="L46" s="5098"/>
      <c r="M46" s="5098"/>
      <c r="N46" s="5099"/>
      <c r="O46" s="5040"/>
      <c r="P46" s="5043"/>
      <c r="Q46" s="5044"/>
      <c r="R46" s="5056"/>
      <c r="S46" s="5048"/>
      <c r="T46" s="5049"/>
      <c r="U46" s="5050"/>
      <c r="V46" s="5363"/>
      <c r="W46" s="5364"/>
      <c r="X46" s="5052"/>
      <c r="Y46" s="5049"/>
      <c r="Z46" s="5052"/>
      <c r="AA46" s="5049"/>
      <c r="AB46" s="5052"/>
      <c r="AC46" s="5049"/>
      <c r="AD46" s="5054"/>
      <c r="AE46" s="988"/>
      <c r="AF46" s="988"/>
      <c r="AG46" s="988"/>
    </row>
    <row r="47" spans="1:33" s="1107" customFormat="1" ht="39.950000000000003" customHeight="1" thickBot="1">
      <c r="A47" s="5224" t="s">
        <v>923</v>
      </c>
      <c r="B47" s="5225"/>
      <c r="C47" s="5225"/>
      <c r="D47" s="5225"/>
      <c r="E47" s="5225"/>
      <c r="F47" s="5225"/>
      <c r="G47" s="5225"/>
      <c r="H47" s="5225"/>
      <c r="I47" s="5225"/>
      <c r="J47" s="5225"/>
      <c r="K47" s="5225"/>
      <c r="L47" s="5225"/>
      <c r="M47" s="5225"/>
      <c r="N47" s="5225"/>
      <c r="O47" s="5225"/>
      <c r="P47" s="5225"/>
      <c r="Q47" s="5225"/>
      <c r="R47" s="1104"/>
      <c r="S47" s="1104"/>
      <c r="T47" s="1104"/>
      <c r="U47" s="1104"/>
      <c r="V47" s="1104"/>
      <c r="W47" s="1104"/>
      <c r="X47" s="1104"/>
      <c r="Y47" s="1104"/>
      <c r="Z47" s="1104"/>
      <c r="AA47" s="1104"/>
      <c r="AB47" s="1104"/>
      <c r="AC47" s="1104"/>
      <c r="AD47" s="1105"/>
      <c r="AE47" s="903"/>
      <c r="AF47" s="988"/>
      <c r="AG47" s="903"/>
    </row>
    <row r="48" spans="1:33" s="668" customFormat="1" ht="20.100000000000001" customHeight="1">
      <c r="A48" s="672"/>
      <c r="B48" s="5061" t="s">
        <v>414</v>
      </c>
      <c r="C48" s="5062"/>
      <c r="D48" s="5062"/>
      <c r="E48" s="5063"/>
      <c r="F48" s="783"/>
      <c r="G48" s="5070" t="s">
        <v>818</v>
      </c>
      <c r="H48" s="5062"/>
      <c r="I48" s="5062"/>
      <c r="J48" s="5062"/>
      <c r="K48" s="5062"/>
      <c r="L48" s="5062"/>
      <c r="M48" s="5062"/>
      <c r="N48" s="5063"/>
      <c r="O48" s="5073" t="s">
        <v>1081</v>
      </c>
      <c r="P48" s="5074"/>
      <c r="Q48" s="5033"/>
      <c r="R48" s="5075" t="s">
        <v>160</v>
      </c>
      <c r="S48" s="5033"/>
      <c r="T48" s="5075" t="s">
        <v>161</v>
      </c>
      <c r="U48" s="5075" t="s">
        <v>410</v>
      </c>
      <c r="V48" s="5075"/>
      <c r="W48" s="5075"/>
      <c r="X48" s="5077" t="s">
        <v>411</v>
      </c>
      <c r="Y48" s="5078"/>
      <c r="Z48" s="5033"/>
      <c r="AA48" s="5033"/>
      <c r="AB48" s="5033"/>
      <c r="AC48" s="5033"/>
      <c r="AD48" s="5034"/>
      <c r="AE48" s="988"/>
      <c r="AF48" s="988"/>
      <c r="AG48" s="988"/>
    </row>
    <row r="49" spans="1:33" s="668" customFormat="1" ht="20.100000000000001" customHeight="1">
      <c r="A49" s="672"/>
      <c r="B49" s="5064"/>
      <c r="C49" s="5065"/>
      <c r="D49" s="5065"/>
      <c r="E49" s="5066"/>
      <c r="F49" s="5037"/>
      <c r="G49" s="5071"/>
      <c r="H49" s="5065"/>
      <c r="I49" s="5065"/>
      <c r="J49" s="5065"/>
      <c r="K49" s="5065"/>
      <c r="L49" s="5065"/>
      <c r="M49" s="5065"/>
      <c r="N49" s="5066"/>
      <c r="O49" s="5059"/>
      <c r="P49" s="5060"/>
      <c r="Q49" s="5035"/>
      <c r="R49" s="5076"/>
      <c r="S49" s="5035"/>
      <c r="T49" s="5076"/>
      <c r="U49" s="5076"/>
      <c r="V49" s="5076"/>
      <c r="W49" s="5076"/>
      <c r="X49" s="5079"/>
      <c r="Y49" s="5080"/>
      <c r="Z49" s="5035"/>
      <c r="AA49" s="5035"/>
      <c r="AB49" s="5035"/>
      <c r="AC49" s="5035"/>
      <c r="AD49" s="5036"/>
      <c r="AE49" s="988"/>
      <c r="AF49" s="988"/>
      <c r="AG49" s="988"/>
    </row>
    <row r="50" spans="1:33" s="668" customFormat="1" ht="20.100000000000001" customHeight="1">
      <c r="A50" s="672"/>
      <c r="B50" s="5064"/>
      <c r="C50" s="5065"/>
      <c r="D50" s="5065"/>
      <c r="E50" s="5066"/>
      <c r="F50" s="5038"/>
      <c r="G50" s="5071"/>
      <c r="H50" s="5065"/>
      <c r="I50" s="5065"/>
      <c r="J50" s="5065"/>
      <c r="K50" s="5065"/>
      <c r="L50" s="5065"/>
      <c r="M50" s="5065"/>
      <c r="N50" s="5066"/>
      <c r="O50" s="5039"/>
      <c r="P50" s="5041" t="s">
        <v>415</v>
      </c>
      <c r="Q50" s="5042"/>
      <c r="R50" s="5055"/>
      <c r="S50" s="5045" t="s">
        <v>480</v>
      </c>
      <c r="T50" s="5046"/>
      <c r="U50" s="5047"/>
      <c r="V50" s="5057" t="s">
        <v>1081</v>
      </c>
      <c r="W50" s="5058"/>
      <c r="X50" s="5051"/>
      <c r="Y50" s="5046" t="s">
        <v>160</v>
      </c>
      <c r="Z50" s="5051"/>
      <c r="AA50" s="5046" t="s">
        <v>161</v>
      </c>
      <c r="AB50" s="5051"/>
      <c r="AC50" s="5046" t="s">
        <v>162</v>
      </c>
      <c r="AD50" s="5053"/>
      <c r="AE50" s="988"/>
      <c r="AF50" s="988" t="s">
        <v>1383</v>
      </c>
      <c r="AG50" s="988"/>
    </row>
    <row r="51" spans="1:33" s="668" customFormat="1" ht="20.100000000000001" customHeight="1">
      <c r="A51" s="691"/>
      <c r="B51" s="5064"/>
      <c r="C51" s="5065"/>
      <c r="D51" s="5065"/>
      <c r="E51" s="5066"/>
      <c r="F51" s="692"/>
      <c r="G51" s="5226"/>
      <c r="H51" s="5065"/>
      <c r="I51" s="5065"/>
      <c r="J51" s="5065"/>
      <c r="K51" s="5065"/>
      <c r="L51" s="5065"/>
      <c r="M51" s="5065"/>
      <c r="N51" s="5066"/>
      <c r="O51" s="5128"/>
      <c r="P51" s="5129"/>
      <c r="Q51" s="5130"/>
      <c r="R51" s="5131"/>
      <c r="S51" s="5132"/>
      <c r="T51" s="5133"/>
      <c r="U51" s="5134"/>
      <c r="V51" s="5176"/>
      <c r="W51" s="5177"/>
      <c r="X51" s="5135"/>
      <c r="Y51" s="5133"/>
      <c r="Z51" s="5135"/>
      <c r="AA51" s="5133"/>
      <c r="AB51" s="5135"/>
      <c r="AC51" s="5133"/>
      <c r="AD51" s="5136"/>
      <c r="AE51" s="988"/>
      <c r="AF51" s="1106" t="s">
        <v>1382</v>
      </c>
      <c r="AG51" s="988"/>
    </row>
    <row r="52" spans="1:33" s="668" customFormat="1" ht="20.100000000000001" hidden="1" customHeight="1">
      <c r="A52" s="691"/>
      <c r="B52" s="5064"/>
      <c r="C52" s="5065"/>
      <c r="D52" s="5065"/>
      <c r="E52" s="5066"/>
      <c r="F52" s="679"/>
      <c r="G52" s="5137" t="s">
        <v>1381</v>
      </c>
      <c r="H52" s="5227"/>
      <c r="I52" s="5227"/>
      <c r="J52" s="5227"/>
      <c r="K52" s="5227"/>
      <c r="L52" s="5227"/>
      <c r="M52" s="5227"/>
      <c r="N52" s="5228"/>
      <c r="O52" s="5232" t="s">
        <v>1081</v>
      </c>
      <c r="P52" s="5233"/>
      <c r="Q52" s="5051"/>
      <c r="R52" s="5046" t="s">
        <v>160</v>
      </c>
      <c r="S52" s="5051"/>
      <c r="T52" s="5046" t="s">
        <v>161</v>
      </c>
      <c r="U52" s="5046" t="s">
        <v>410</v>
      </c>
      <c r="V52" s="5046"/>
      <c r="W52" s="5046"/>
      <c r="X52" s="5045" t="s">
        <v>411</v>
      </c>
      <c r="Y52" s="5047"/>
      <c r="Z52" s="5051"/>
      <c r="AA52" s="5051"/>
      <c r="AB52" s="5051"/>
      <c r="AC52" s="5051"/>
      <c r="AD52" s="5213"/>
      <c r="AE52" s="988"/>
      <c r="AF52" s="988"/>
      <c r="AG52" s="988"/>
    </row>
    <row r="53" spans="1:33" s="668" customFormat="1" ht="20.100000000000001" hidden="1" customHeight="1">
      <c r="A53" s="691"/>
      <c r="B53" s="5064"/>
      <c r="C53" s="5065"/>
      <c r="D53" s="5065"/>
      <c r="E53" s="5066"/>
      <c r="F53" s="5037"/>
      <c r="G53" s="5071"/>
      <c r="H53" s="5065"/>
      <c r="I53" s="5065"/>
      <c r="J53" s="5065"/>
      <c r="K53" s="5065"/>
      <c r="L53" s="5065"/>
      <c r="M53" s="5065"/>
      <c r="N53" s="5066"/>
      <c r="O53" s="5234"/>
      <c r="P53" s="5235"/>
      <c r="Q53" s="5035"/>
      <c r="R53" s="5076"/>
      <c r="S53" s="5035"/>
      <c r="T53" s="5076"/>
      <c r="U53" s="5076"/>
      <c r="V53" s="5076"/>
      <c r="W53" s="5076"/>
      <c r="X53" s="5079"/>
      <c r="Y53" s="5080"/>
      <c r="Z53" s="5035"/>
      <c r="AA53" s="5035"/>
      <c r="AB53" s="5035"/>
      <c r="AC53" s="5035"/>
      <c r="AD53" s="5036"/>
      <c r="AE53" s="988"/>
      <c r="AF53" s="988"/>
      <c r="AG53" s="988"/>
    </row>
    <row r="54" spans="1:33" s="668" customFormat="1" ht="20.100000000000001" hidden="1" customHeight="1">
      <c r="A54" s="691"/>
      <c r="B54" s="5064"/>
      <c r="C54" s="5065"/>
      <c r="D54" s="5065"/>
      <c r="E54" s="5066"/>
      <c r="F54" s="5038"/>
      <c r="G54" s="5071"/>
      <c r="H54" s="5065"/>
      <c r="I54" s="5065"/>
      <c r="J54" s="5065"/>
      <c r="K54" s="5065"/>
      <c r="L54" s="5065"/>
      <c r="M54" s="5065"/>
      <c r="N54" s="5066"/>
      <c r="O54" s="5039"/>
      <c r="P54" s="5041" t="s">
        <v>415</v>
      </c>
      <c r="Q54" s="5042"/>
      <c r="R54" s="5055"/>
      <c r="S54" s="5045" t="s">
        <v>480</v>
      </c>
      <c r="T54" s="5046"/>
      <c r="U54" s="5047"/>
      <c r="V54" s="5232" t="s">
        <v>1081</v>
      </c>
      <c r="W54" s="5233"/>
      <c r="X54" s="5051"/>
      <c r="Y54" s="5046" t="s">
        <v>160</v>
      </c>
      <c r="Z54" s="5051"/>
      <c r="AA54" s="5046" t="s">
        <v>161</v>
      </c>
      <c r="AB54" s="5051"/>
      <c r="AC54" s="5046" t="s">
        <v>162</v>
      </c>
      <c r="AD54" s="5053"/>
      <c r="AE54" s="988"/>
      <c r="AF54" s="988"/>
      <c r="AG54" s="988"/>
    </row>
    <row r="55" spans="1:33" s="668" customFormat="1" ht="20.100000000000001" hidden="1" customHeight="1">
      <c r="A55" s="691"/>
      <c r="B55" s="5064"/>
      <c r="C55" s="5065"/>
      <c r="D55" s="5065"/>
      <c r="E55" s="5066"/>
      <c r="F55" s="681"/>
      <c r="G55" s="5229"/>
      <c r="H55" s="5230"/>
      <c r="I55" s="5230"/>
      <c r="J55" s="5230"/>
      <c r="K55" s="5230"/>
      <c r="L55" s="5230"/>
      <c r="M55" s="5230"/>
      <c r="N55" s="5231"/>
      <c r="O55" s="4476"/>
      <c r="P55" s="5192"/>
      <c r="Q55" s="5193"/>
      <c r="R55" s="5194"/>
      <c r="S55" s="5079"/>
      <c r="T55" s="5076"/>
      <c r="U55" s="5080"/>
      <c r="V55" s="5234"/>
      <c r="W55" s="5235"/>
      <c r="X55" s="5035"/>
      <c r="Y55" s="5076"/>
      <c r="Z55" s="5035"/>
      <c r="AA55" s="5076"/>
      <c r="AB55" s="5035"/>
      <c r="AC55" s="5076"/>
      <c r="AD55" s="5223"/>
      <c r="AE55" s="988"/>
      <c r="AF55" s="988"/>
      <c r="AG55" s="988"/>
    </row>
    <row r="56" spans="1:33" s="668" customFormat="1" ht="20.100000000000001" customHeight="1">
      <c r="A56" s="691"/>
      <c r="B56" s="5064"/>
      <c r="C56" s="5065"/>
      <c r="D56" s="5065"/>
      <c r="E56" s="5066"/>
      <c r="F56" s="679"/>
      <c r="G56" s="5137" t="s">
        <v>819</v>
      </c>
      <c r="H56" s="5227"/>
      <c r="I56" s="5227"/>
      <c r="J56" s="5227"/>
      <c r="K56" s="5227"/>
      <c r="L56" s="5227"/>
      <c r="M56" s="5227"/>
      <c r="N56" s="5228"/>
      <c r="O56" s="5057" t="s">
        <v>1081</v>
      </c>
      <c r="P56" s="5058"/>
      <c r="Q56" s="5051"/>
      <c r="R56" s="5046" t="s">
        <v>160</v>
      </c>
      <c r="S56" s="5051"/>
      <c r="T56" s="5046" t="s">
        <v>161</v>
      </c>
      <c r="U56" s="5046" t="s">
        <v>410</v>
      </c>
      <c r="V56" s="5046"/>
      <c r="W56" s="5046"/>
      <c r="X56" s="5045" t="s">
        <v>411</v>
      </c>
      <c r="Y56" s="5047"/>
      <c r="Z56" s="5051"/>
      <c r="AA56" s="5051"/>
      <c r="AB56" s="5051"/>
      <c r="AC56" s="5051"/>
      <c r="AD56" s="5213"/>
      <c r="AE56" s="988"/>
      <c r="AF56" s="988"/>
      <c r="AG56" s="988"/>
    </row>
    <row r="57" spans="1:33" s="668" customFormat="1" ht="20.100000000000001" customHeight="1">
      <c r="A57" s="691"/>
      <c r="B57" s="5064"/>
      <c r="C57" s="5065"/>
      <c r="D57" s="5065"/>
      <c r="E57" s="5066"/>
      <c r="F57" s="5037"/>
      <c r="G57" s="5071"/>
      <c r="H57" s="5065"/>
      <c r="I57" s="5065"/>
      <c r="J57" s="5065"/>
      <c r="K57" s="5065"/>
      <c r="L57" s="5065"/>
      <c r="M57" s="5065"/>
      <c r="N57" s="5066"/>
      <c r="O57" s="5059"/>
      <c r="P57" s="5060"/>
      <c r="Q57" s="5035"/>
      <c r="R57" s="5076"/>
      <c r="S57" s="5035"/>
      <c r="T57" s="5076"/>
      <c r="U57" s="5076"/>
      <c r="V57" s="5076"/>
      <c r="W57" s="5076"/>
      <c r="X57" s="5079"/>
      <c r="Y57" s="5080"/>
      <c r="Z57" s="5035"/>
      <c r="AA57" s="5035"/>
      <c r="AB57" s="5035"/>
      <c r="AC57" s="5035"/>
      <c r="AD57" s="5036"/>
      <c r="AE57" s="988"/>
      <c r="AF57" s="988"/>
      <c r="AG57" s="988"/>
    </row>
    <row r="58" spans="1:33" s="668" customFormat="1" ht="20.100000000000001" customHeight="1">
      <c r="A58" s="672"/>
      <c r="B58" s="5064"/>
      <c r="C58" s="5065"/>
      <c r="D58" s="5065"/>
      <c r="E58" s="5066"/>
      <c r="F58" s="5038"/>
      <c r="G58" s="5071"/>
      <c r="H58" s="5065"/>
      <c r="I58" s="5065"/>
      <c r="J58" s="5065"/>
      <c r="K58" s="5065"/>
      <c r="L58" s="5065"/>
      <c r="M58" s="5065"/>
      <c r="N58" s="5066"/>
      <c r="O58" s="5039"/>
      <c r="P58" s="5041" t="s">
        <v>415</v>
      </c>
      <c r="Q58" s="5042"/>
      <c r="R58" s="5055"/>
      <c r="S58" s="5045" t="s">
        <v>480</v>
      </c>
      <c r="T58" s="5046"/>
      <c r="U58" s="5047"/>
      <c r="V58" s="5057" t="s">
        <v>1081</v>
      </c>
      <c r="W58" s="5058"/>
      <c r="X58" s="5051"/>
      <c r="Y58" s="5046" t="s">
        <v>160</v>
      </c>
      <c r="Z58" s="5051"/>
      <c r="AA58" s="5046" t="s">
        <v>161</v>
      </c>
      <c r="AB58" s="5051"/>
      <c r="AC58" s="5046" t="s">
        <v>162</v>
      </c>
      <c r="AD58" s="5053"/>
      <c r="AE58" s="988"/>
      <c r="AF58" s="988"/>
      <c r="AG58" s="988"/>
    </row>
    <row r="59" spans="1:33" s="668" customFormat="1" ht="20.100000000000001" customHeight="1" thickBot="1">
      <c r="A59" s="685"/>
      <c r="B59" s="5067"/>
      <c r="C59" s="5068"/>
      <c r="D59" s="5068"/>
      <c r="E59" s="5069"/>
      <c r="F59" s="686"/>
      <c r="G59" s="5072"/>
      <c r="H59" s="5068"/>
      <c r="I59" s="5068"/>
      <c r="J59" s="5068"/>
      <c r="K59" s="5068"/>
      <c r="L59" s="5068"/>
      <c r="M59" s="5068"/>
      <c r="N59" s="5069"/>
      <c r="O59" s="5040"/>
      <c r="P59" s="5043"/>
      <c r="Q59" s="5044"/>
      <c r="R59" s="5056"/>
      <c r="S59" s="5048"/>
      <c r="T59" s="5049"/>
      <c r="U59" s="5050"/>
      <c r="V59" s="5059"/>
      <c r="W59" s="5060"/>
      <c r="X59" s="5052"/>
      <c r="Y59" s="5049"/>
      <c r="Z59" s="5052"/>
      <c r="AA59" s="5049"/>
      <c r="AB59" s="5052"/>
      <c r="AC59" s="5049"/>
      <c r="AD59" s="5054"/>
      <c r="AE59" s="988"/>
      <c r="AF59" s="988"/>
      <c r="AG59" s="988"/>
    </row>
    <row r="60" spans="1:33" s="1103" customFormat="1" ht="39.950000000000003" customHeight="1" thickBot="1">
      <c r="A60" s="1098" t="s">
        <v>924</v>
      </c>
      <c r="B60" s="1108"/>
      <c r="C60" s="1109"/>
      <c r="D60" s="1109"/>
      <c r="E60" s="1109"/>
      <c r="F60" s="1109"/>
      <c r="G60" s="1109"/>
      <c r="H60" s="1109"/>
      <c r="I60" s="1109"/>
      <c r="J60" s="1109"/>
      <c r="K60" s="1109"/>
      <c r="L60" s="1109"/>
      <c r="M60" s="1109"/>
      <c r="N60" s="1109"/>
      <c r="O60" s="1109"/>
      <c r="P60" s="1109"/>
      <c r="Q60" s="1109"/>
      <c r="R60" s="1109"/>
      <c r="S60" s="1109"/>
      <c r="T60" s="1109"/>
      <c r="U60" s="1109"/>
      <c r="V60" s="1109"/>
      <c r="W60" s="1109"/>
      <c r="X60" s="1109"/>
      <c r="Y60" s="1109"/>
      <c r="Z60" s="1109"/>
      <c r="AA60" s="1109"/>
      <c r="AB60" s="1109"/>
      <c r="AC60" s="1109"/>
      <c r="AD60" s="1110"/>
      <c r="AE60" s="1102"/>
      <c r="AF60" s="1102"/>
      <c r="AG60" s="1102"/>
    </row>
    <row r="61" spans="1:33" ht="20.100000000000001" customHeight="1">
      <c r="A61" s="673"/>
      <c r="B61" s="5162" t="s">
        <v>1049</v>
      </c>
      <c r="C61" s="5163"/>
      <c r="D61" s="5163"/>
      <c r="E61" s="5164"/>
      <c r="F61" s="5171"/>
      <c r="G61" s="5070" t="s">
        <v>522</v>
      </c>
      <c r="H61" s="5093"/>
      <c r="I61" s="5093"/>
      <c r="J61" s="5093"/>
      <c r="K61" s="5093"/>
      <c r="L61" s="5093"/>
      <c r="M61" s="5093"/>
      <c r="N61" s="5093"/>
      <c r="O61" s="5073" t="s">
        <v>1081</v>
      </c>
      <c r="P61" s="5074"/>
      <c r="Q61" s="5033"/>
      <c r="R61" s="5075" t="s">
        <v>160</v>
      </c>
      <c r="S61" s="5033"/>
      <c r="T61" s="5075" t="s">
        <v>161</v>
      </c>
      <c r="U61" s="5075" t="s">
        <v>410</v>
      </c>
      <c r="V61" s="5075"/>
      <c r="W61" s="5075"/>
      <c r="X61" s="5077" t="s">
        <v>411</v>
      </c>
      <c r="Y61" s="5078"/>
      <c r="Z61" s="5033"/>
      <c r="AA61" s="5033"/>
      <c r="AB61" s="5033"/>
      <c r="AC61" s="5033"/>
      <c r="AD61" s="5034"/>
      <c r="AE61" s="987"/>
      <c r="AF61" s="987"/>
      <c r="AG61" s="987"/>
    </row>
    <row r="62" spans="1:33" ht="20.100000000000001" customHeight="1">
      <c r="A62" s="673"/>
      <c r="B62" s="5165"/>
      <c r="C62" s="5166"/>
      <c r="D62" s="5166"/>
      <c r="E62" s="5167"/>
      <c r="F62" s="5038"/>
      <c r="G62" s="5156"/>
      <c r="H62" s="5157"/>
      <c r="I62" s="5157"/>
      <c r="J62" s="5157"/>
      <c r="K62" s="5157"/>
      <c r="L62" s="5157"/>
      <c r="M62" s="5157"/>
      <c r="N62" s="5157"/>
      <c r="O62" s="5059"/>
      <c r="P62" s="5060"/>
      <c r="Q62" s="5035"/>
      <c r="R62" s="5076"/>
      <c r="S62" s="5035"/>
      <c r="T62" s="5076"/>
      <c r="U62" s="5076"/>
      <c r="V62" s="5076"/>
      <c r="W62" s="5076"/>
      <c r="X62" s="5079"/>
      <c r="Y62" s="5080"/>
      <c r="Z62" s="5035"/>
      <c r="AA62" s="5035"/>
      <c r="AB62" s="5035"/>
      <c r="AC62" s="5035"/>
      <c r="AD62" s="5036"/>
      <c r="AE62" s="987"/>
      <c r="AF62" s="987"/>
      <c r="AG62" s="987"/>
    </row>
    <row r="63" spans="1:33" ht="20.100000000000001" customHeight="1">
      <c r="A63" s="673"/>
      <c r="B63" s="5165"/>
      <c r="C63" s="5166"/>
      <c r="D63" s="5166"/>
      <c r="E63" s="5167"/>
      <c r="F63" s="1142"/>
      <c r="G63" s="5142" t="s">
        <v>425</v>
      </c>
      <c r="H63" s="5142"/>
      <c r="I63" s="5143"/>
      <c r="J63" s="5146"/>
      <c r="K63" s="5147"/>
      <c r="L63" s="5147"/>
      <c r="M63" s="5147"/>
      <c r="N63" s="5147"/>
      <c r="O63" s="5147"/>
      <c r="P63" s="5147"/>
      <c r="Q63" s="5148"/>
      <c r="R63" s="5152" t="s">
        <v>426</v>
      </c>
      <c r="S63" s="5142"/>
      <c r="T63" s="5143"/>
      <c r="U63" s="5147"/>
      <c r="V63" s="5147"/>
      <c r="W63" s="5147"/>
      <c r="X63" s="5147"/>
      <c r="Y63" s="5147"/>
      <c r="Z63" s="5147"/>
      <c r="AA63" s="5147"/>
      <c r="AB63" s="5147"/>
      <c r="AC63" s="5147"/>
      <c r="AD63" s="5154"/>
      <c r="AE63" s="987"/>
      <c r="AF63" s="987"/>
      <c r="AG63" s="987"/>
    </row>
    <row r="64" spans="1:33" ht="20.100000000000001" customHeight="1">
      <c r="A64" s="673"/>
      <c r="B64" s="5165"/>
      <c r="C64" s="5166"/>
      <c r="D64" s="5166"/>
      <c r="E64" s="5167"/>
      <c r="F64" s="696"/>
      <c r="G64" s="5144"/>
      <c r="H64" s="5144"/>
      <c r="I64" s="5145"/>
      <c r="J64" s="5149"/>
      <c r="K64" s="5150"/>
      <c r="L64" s="5150"/>
      <c r="M64" s="5150"/>
      <c r="N64" s="5150"/>
      <c r="O64" s="5150"/>
      <c r="P64" s="5150"/>
      <c r="Q64" s="5151"/>
      <c r="R64" s="5153"/>
      <c r="S64" s="4420"/>
      <c r="T64" s="4421"/>
      <c r="U64" s="5150"/>
      <c r="V64" s="5150"/>
      <c r="W64" s="5150"/>
      <c r="X64" s="5150"/>
      <c r="Y64" s="5150"/>
      <c r="Z64" s="5150"/>
      <c r="AA64" s="5150"/>
      <c r="AB64" s="5150"/>
      <c r="AC64" s="5150"/>
      <c r="AD64" s="5155"/>
      <c r="AE64" s="987"/>
      <c r="AF64" s="987"/>
      <c r="AG64" s="987"/>
    </row>
    <row r="65" spans="1:33" ht="20.100000000000001" customHeight="1">
      <c r="A65" s="673"/>
      <c r="B65" s="5165"/>
      <c r="C65" s="5166"/>
      <c r="D65" s="5166"/>
      <c r="E65" s="5167"/>
      <c r="F65" s="5037"/>
      <c r="G65" s="5137" t="s">
        <v>427</v>
      </c>
      <c r="H65" s="5138"/>
      <c r="I65" s="5138"/>
      <c r="J65" s="5138"/>
      <c r="K65" s="5138"/>
      <c r="L65" s="5138"/>
      <c r="M65" s="5138"/>
      <c r="N65" s="5138"/>
      <c r="O65" s="5057" t="s">
        <v>1081</v>
      </c>
      <c r="P65" s="5058"/>
      <c r="Q65" s="5051"/>
      <c r="R65" s="5046" t="s">
        <v>160</v>
      </c>
      <c r="S65" s="5051"/>
      <c r="T65" s="5046" t="s">
        <v>161</v>
      </c>
      <c r="U65" s="5046" t="s">
        <v>410</v>
      </c>
      <c r="V65" s="5046"/>
      <c r="W65" s="5046"/>
      <c r="X65" s="5045" t="s">
        <v>411</v>
      </c>
      <c r="Y65" s="5047"/>
      <c r="Z65" s="5158"/>
      <c r="AA65" s="5158"/>
      <c r="AB65" s="5158"/>
      <c r="AC65" s="5158"/>
      <c r="AD65" s="5159"/>
      <c r="AE65" s="987"/>
      <c r="AF65" s="987"/>
      <c r="AG65" s="987"/>
    </row>
    <row r="66" spans="1:33" ht="20.100000000000001" customHeight="1">
      <c r="A66" s="673"/>
      <c r="B66" s="5165"/>
      <c r="C66" s="5166"/>
      <c r="D66" s="5166"/>
      <c r="E66" s="5167"/>
      <c r="F66" s="5038"/>
      <c r="G66" s="5156"/>
      <c r="H66" s="5157"/>
      <c r="I66" s="5157"/>
      <c r="J66" s="5157"/>
      <c r="K66" s="5157"/>
      <c r="L66" s="5157"/>
      <c r="M66" s="5157"/>
      <c r="N66" s="5157"/>
      <c r="O66" s="5059"/>
      <c r="P66" s="5060"/>
      <c r="Q66" s="5035"/>
      <c r="R66" s="5076"/>
      <c r="S66" s="5035"/>
      <c r="T66" s="5076"/>
      <c r="U66" s="5076"/>
      <c r="V66" s="5076"/>
      <c r="W66" s="5076"/>
      <c r="X66" s="5079"/>
      <c r="Y66" s="5080"/>
      <c r="Z66" s="5160"/>
      <c r="AA66" s="5160"/>
      <c r="AB66" s="5160"/>
      <c r="AC66" s="5160"/>
      <c r="AD66" s="5161"/>
      <c r="AE66" s="987"/>
      <c r="AF66" s="987"/>
      <c r="AG66" s="987"/>
    </row>
    <row r="67" spans="1:33" ht="39.950000000000003" customHeight="1" thickBot="1">
      <c r="A67" s="693"/>
      <c r="B67" s="5168"/>
      <c r="C67" s="5169"/>
      <c r="D67" s="5169"/>
      <c r="E67" s="5170"/>
      <c r="F67" s="694"/>
      <c r="G67" s="5173" t="s">
        <v>428</v>
      </c>
      <c r="H67" s="5173"/>
      <c r="I67" s="5174"/>
      <c r="J67" s="5175" t="s">
        <v>1081</v>
      </c>
      <c r="K67" s="5172"/>
      <c r="L67" s="721"/>
      <c r="M67" s="1097" t="s">
        <v>160</v>
      </c>
      <c r="N67" s="721"/>
      <c r="O67" s="1097" t="s">
        <v>161</v>
      </c>
      <c r="P67" s="721"/>
      <c r="Q67" s="1097" t="s">
        <v>162</v>
      </c>
      <c r="R67" s="1097" t="s">
        <v>1050</v>
      </c>
      <c r="S67" s="5172" t="s">
        <v>1081</v>
      </c>
      <c r="T67" s="5172"/>
      <c r="U67" s="721"/>
      <c r="V67" s="1097" t="s">
        <v>160</v>
      </c>
      <c r="W67" s="721"/>
      <c r="X67" s="1097" t="s">
        <v>161</v>
      </c>
      <c r="Y67" s="721"/>
      <c r="Z67" s="1097" t="s">
        <v>162</v>
      </c>
      <c r="AA67" s="5031"/>
      <c r="AB67" s="5031"/>
      <c r="AC67" s="5031"/>
      <c r="AD67" s="5032"/>
      <c r="AE67" s="987"/>
      <c r="AF67" s="987"/>
      <c r="AG67" s="987"/>
    </row>
    <row r="68" spans="1:33" s="1107" customFormat="1" ht="39.950000000000003" customHeight="1" thickBot="1">
      <c r="A68" s="1111" t="s">
        <v>925</v>
      </c>
      <c r="B68" s="1112"/>
      <c r="C68" s="1113"/>
      <c r="D68" s="1113"/>
      <c r="E68" s="1113"/>
      <c r="F68" s="1114"/>
      <c r="G68" s="1115"/>
      <c r="H68" s="1115"/>
      <c r="I68" s="1115"/>
      <c r="J68" s="1115"/>
      <c r="K68" s="1115"/>
      <c r="L68" s="1114"/>
      <c r="M68" s="1114"/>
      <c r="N68" s="1114"/>
      <c r="O68" s="1114"/>
      <c r="P68" s="1114"/>
      <c r="Q68" s="1114"/>
      <c r="R68" s="1114"/>
      <c r="S68" s="1114"/>
      <c r="T68" s="1114"/>
      <c r="U68" s="1114"/>
      <c r="V68" s="1114"/>
      <c r="W68" s="1114"/>
      <c r="X68" s="1114"/>
      <c r="Y68" s="1114"/>
      <c r="Z68" s="1114"/>
      <c r="AA68" s="1114"/>
      <c r="AB68" s="1116"/>
      <c r="AC68" s="1114"/>
      <c r="AD68" s="1117"/>
      <c r="AE68" s="903"/>
      <c r="AF68" s="903"/>
      <c r="AG68" s="903"/>
    </row>
    <row r="69" spans="1:33" s="668" customFormat="1" ht="20.100000000000001" customHeight="1">
      <c r="A69" s="672"/>
      <c r="B69" s="5061" t="s">
        <v>414</v>
      </c>
      <c r="C69" s="5062"/>
      <c r="D69" s="5062"/>
      <c r="E69" s="5063"/>
      <c r="F69" s="783"/>
      <c r="G69" s="5070" t="s">
        <v>429</v>
      </c>
      <c r="H69" s="5062"/>
      <c r="I69" s="5062"/>
      <c r="J69" s="5062"/>
      <c r="K69" s="5062"/>
      <c r="L69" s="5062"/>
      <c r="M69" s="5062"/>
      <c r="N69" s="5063"/>
      <c r="O69" s="5073" t="s">
        <v>1081</v>
      </c>
      <c r="P69" s="5074"/>
      <c r="Q69" s="5033"/>
      <c r="R69" s="5075" t="s">
        <v>160</v>
      </c>
      <c r="S69" s="5033"/>
      <c r="T69" s="5075" t="s">
        <v>161</v>
      </c>
      <c r="U69" s="5075" t="s">
        <v>410</v>
      </c>
      <c r="V69" s="5075"/>
      <c r="W69" s="5075"/>
      <c r="X69" s="5077" t="s">
        <v>411</v>
      </c>
      <c r="Y69" s="5078"/>
      <c r="Z69" s="5033"/>
      <c r="AA69" s="5033"/>
      <c r="AB69" s="5033"/>
      <c r="AC69" s="5033"/>
      <c r="AD69" s="5034"/>
      <c r="AE69" s="988"/>
      <c r="AF69" s="988"/>
      <c r="AG69" s="988"/>
    </row>
    <row r="70" spans="1:33" s="668" customFormat="1" ht="20.100000000000001" customHeight="1">
      <c r="A70" s="672"/>
      <c r="B70" s="5064"/>
      <c r="C70" s="5065"/>
      <c r="D70" s="5065"/>
      <c r="E70" s="5066"/>
      <c r="F70" s="5037"/>
      <c r="G70" s="5071"/>
      <c r="H70" s="5065"/>
      <c r="I70" s="5065"/>
      <c r="J70" s="5065"/>
      <c r="K70" s="5065"/>
      <c r="L70" s="5065"/>
      <c r="M70" s="5065"/>
      <c r="N70" s="5066"/>
      <c r="O70" s="5059"/>
      <c r="P70" s="5060"/>
      <c r="Q70" s="5035"/>
      <c r="R70" s="5076"/>
      <c r="S70" s="5035"/>
      <c r="T70" s="5076"/>
      <c r="U70" s="5076"/>
      <c r="V70" s="5076"/>
      <c r="W70" s="5076"/>
      <c r="X70" s="5079"/>
      <c r="Y70" s="5080"/>
      <c r="Z70" s="5035"/>
      <c r="AA70" s="5035"/>
      <c r="AB70" s="5035"/>
      <c r="AC70" s="5035"/>
      <c r="AD70" s="5036"/>
      <c r="AE70" s="988"/>
      <c r="AF70" s="988"/>
      <c r="AG70" s="988"/>
    </row>
    <row r="71" spans="1:33" s="668" customFormat="1" ht="20.100000000000001" customHeight="1">
      <c r="A71" s="672"/>
      <c r="B71" s="5064"/>
      <c r="C71" s="5065"/>
      <c r="D71" s="5065"/>
      <c r="E71" s="5066"/>
      <c r="F71" s="5038"/>
      <c r="G71" s="5071"/>
      <c r="H71" s="5065"/>
      <c r="I71" s="5065"/>
      <c r="J71" s="5065"/>
      <c r="K71" s="5065"/>
      <c r="L71" s="5065"/>
      <c r="M71" s="5065"/>
      <c r="N71" s="5066"/>
      <c r="O71" s="5039"/>
      <c r="P71" s="5041" t="s">
        <v>415</v>
      </c>
      <c r="Q71" s="5042"/>
      <c r="R71" s="5055"/>
      <c r="S71" s="5045" t="s">
        <v>480</v>
      </c>
      <c r="T71" s="5046"/>
      <c r="U71" s="5047"/>
      <c r="V71" s="5057" t="s">
        <v>1081</v>
      </c>
      <c r="W71" s="5058"/>
      <c r="X71" s="5051"/>
      <c r="Y71" s="5046" t="s">
        <v>160</v>
      </c>
      <c r="Z71" s="5051"/>
      <c r="AA71" s="5046" t="s">
        <v>161</v>
      </c>
      <c r="AB71" s="5051"/>
      <c r="AC71" s="5046" t="s">
        <v>162</v>
      </c>
      <c r="AD71" s="5053"/>
      <c r="AE71" s="988"/>
      <c r="AF71" s="988"/>
      <c r="AG71" s="988"/>
    </row>
    <row r="72" spans="1:33" s="668" customFormat="1" ht="20.100000000000001" customHeight="1" thickBot="1">
      <c r="A72" s="685"/>
      <c r="B72" s="5067"/>
      <c r="C72" s="5068"/>
      <c r="D72" s="5068"/>
      <c r="E72" s="5069"/>
      <c r="F72" s="686"/>
      <c r="G72" s="5072"/>
      <c r="H72" s="5068"/>
      <c r="I72" s="5068"/>
      <c r="J72" s="5068"/>
      <c r="K72" s="5068"/>
      <c r="L72" s="5068"/>
      <c r="M72" s="5068"/>
      <c r="N72" s="5069"/>
      <c r="O72" s="5040"/>
      <c r="P72" s="5043"/>
      <c r="Q72" s="5044"/>
      <c r="R72" s="5056"/>
      <c r="S72" s="5048"/>
      <c r="T72" s="5049"/>
      <c r="U72" s="5050"/>
      <c r="V72" s="5059"/>
      <c r="W72" s="5060"/>
      <c r="X72" s="5052"/>
      <c r="Y72" s="5049"/>
      <c r="Z72" s="5052"/>
      <c r="AA72" s="5049"/>
      <c r="AB72" s="5052"/>
      <c r="AC72" s="5049"/>
      <c r="AD72" s="5054"/>
      <c r="AE72" s="988"/>
      <c r="AF72" s="988"/>
      <c r="AG72" s="988"/>
    </row>
    <row r="73" spans="1:33" s="1107" customFormat="1" ht="39.950000000000003" customHeight="1" thickBot="1">
      <c r="A73" s="1098" t="s">
        <v>926</v>
      </c>
      <c r="B73" s="1118"/>
      <c r="C73" s="1119"/>
      <c r="D73" s="1119"/>
      <c r="E73" s="1119"/>
      <c r="F73" s="1120"/>
      <c r="G73" s="1121"/>
      <c r="H73" s="1121"/>
      <c r="I73" s="1121"/>
      <c r="J73" s="1121"/>
      <c r="K73" s="1121"/>
      <c r="L73" s="1120"/>
      <c r="M73" s="1120"/>
      <c r="N73" s="1120"/>
      <c r="O73" s="1120"/>
      <c r="P73" s="1120"/>
      <c r="Q73" s="1120"/>
      <c r="R73" s="1120"/>
      <c r="S73" s="1114"/>
      <c r="T73" s="1114"/>
      <c r="U73" s="1114"/>
      <c r="V73" s="1120"/>
      <c r="W73" s="1120"/>
      <c r="X73" s="1120"/>
      <c r="Y73" s="1120"/>
      <c r="Z73" s="1120"/>
      <c r="AA73" s="1120"/>
      <c r="AB73" s="1109"/>
      <c r="AC73" s="1120"/>
      <c r="AD73" s="1110"/>
      <c r="AE73" s="903"/>
      <c r="AF73" s="903"/>
      <c r="AG73" s="903"/>
    </row>
    <row r="74" spans="1:33" s="668" customFormat="1" ht="20.100000000000001" customHeight="1">
      <c r="A74" s="672"/>
      <c r="B74" s="5061" t="s">
        <v>414</v>
      </c>
      <c r="C74" s="5062"/>
      <c r="D74" s="5062"/>
      <c r="E74" s="5063"/>
      <c r="F74" s="783"/>
      <c r="G74" s="5070" t="s">
        <v>430</v>
      </c>
      <c r="H74" s="5062"/>
      <c r="I74" s="5062"/>
      <c r="J74" s="5062"/>
      <c r="K74" s="5062"/>
      <c r="L74" s="5062"/>
      <c r="M74" s="5062"/>
      <c r="N74" s="5063"/>
      <c r="O74" s="5073" t="s">
        <v>1081</v>
      </c>
      <c r="P74" s="5074"/>
      <c r="Q74" s="5033"/>
      <c r="R74" s="5075" t="s">
        <v>160</v>
      </c>
      <c r="S74" s="5033"/>
      <c r="T74" s="5075" t="s">
        <v>161</v>
      </c>
      <c r="U74" s="5075" t="s">
        <v>410</v>
      </c>
      <c r="V74" s="5075"/>
      <c r="W74" s="5075"/>
      <c r="X74" s="5077" t="s">
        <v>411</v>
      </c>
      <c r="Y74" s="5078"/>
      <c r="Z74" s="5033"/>
      <c r="AA74" s="5033"/>
      <c r="AB74" s="5033"/>
      <c r="AC74" s="5033"/>
      <c r="AD74" s="5034"/>
      <c r="AE74" s="988"/>
      <c r="AF74" s="988"/>
      <c r="AG74" s="988"/>
    </row>
    <row r="75" spans="1:33" s="668" customFormat="1" ht="20.100000000000001" customHeight="1">
      <c r="A75" s="672"/>
      <c r="B75" s="5064"/>
      <c r="C75" s="5065"/>
      <c r="D75" s="5065"/>
      <c r="E75" s="5066"/>
      <c r="F75" s="5037"/>
      <c r="G75" s="5071"/>
      <c r="H75" s="5065"/>
      <c r="I75" s="5065"/>
      <c r="J75" s="5065"/>
      <c r="K75" s="5065"/>
      <c r="L75" s="5065"/>
      <c r="M75" s="5065"/>
      <c r="N75" s="5066"/>
      <c r="O75" s="5059"/>
      <c r="P75" s="5060"/>
      <c r="Q75" s="5035"/>
      <c r="R75" s="5076"/>
      <c r="S75" s="5035"/>
      <c r="T75" s="5076"/>
      <c r="U75" s="5076"/>
      <c r="V75" s="5076"/>
      <c r="W75" s="5076"/>
      <c r="X75" s="5079"/>
      <c r="Y75" s="5080"/>
      <c r="Z75" s="5035"/>
      <c r="AA75" s="5035"/>
      <c r="AB75" s="5035"/>
      <c r="AC75" s="5035"/>
      <c r="AD75" s="5036"/>
      <c r="AE75" s="988"/>
      <c r="AF75" s="988"/>
      <c r="AG75" s="988"/>
    </row>
    <row r="76" spans="1:33" s="668" customFormat="1" ht="20.100000000000001" customHeight="1">
      <c r="A76" s="672"/>
      <c r="B76" s="5064"/>
      <c r="C76" s="5065"/>
      <c r="D76" s="5065"/>
      <c r="E76" s="5066"/>
      <c r="F76" s="5038"/>
      <c r="G76" s="5071"/>
      <c r="H76" s="5065"/>
      <c r="I76" s="5065"/>
      <c r="J76" s="5065"/>
      <c r="K76" s="5065"/>
      <c r="L76" s="5065"/>
      <c r="M76" s="5065"/>
      <c r="N76" s="5066"/>
      <c r="O76" s="5039"/>
      <c r="P76" s="5041" t="s">
        <v>415</v>
      </c>
      <c r="Q76" s="5042"/>
      <c r="R76" s="5055"/>
      <c r="S76" s="5045" t="s">
        <v>480</v>
      </c>
      <c r="T76" s="5046"/>
      <c r="U76" s="5047"/>
      <c r="V76" s="5057" t="s">
        <v>1081</v>
      </c>
      <c r="W76" s="5058"/>
      <c r="X76" s="5051"/>
      <c r="Y76" s="5046" t="s">
        <v>160</v>
      </c>
      <c r="Z76" s="5051"/>
      <c r="AA76" s="5046" t="s">
        <v>161</v>
      </c>
      <c r="AB76" s="5051"/>
      <c r="AC76" s="5046" t="s">
        <v>162</v>
      </c>
      <c r="AD76" s="5053"/>
      <c r="AE76" s="988"/>
      <c r="AF76" s="988"/>
      <c r="AG76" s="988"/>
    </row>
    <row r="77" spans="1:33" s="668" customFormat="1" ht="20.100000000000001" customHeight="1" thickBot="1">
      <c r="A77" s="685"/>
      <c r="B77" s="5067"/>
      <c r="C77" s="5068"/>
      <c r="D77" s="5068"/>
      <c r="E77" s="5069"/>
      <c r="F77" s="686"/>
      <c r="G77" s="5072"/>
      <c r="H77" s="5068"/>
      <c r="I77" s="5068"/>
      <c r="J77" s="5068"/>
      <c r="K77" s="5068"/>
      <c r="L77" s="5068"/>
      <c r="M77" s="5068"/>
      <c r="N77" s="5069"/>
      <c r="O77" s="5040"/>
      <c r="P77" s="5043"/>
      <c r="Q77" s="5044"/>
      <c r="R77" s="5056"/>
      <c r="S77" s="5048"/>
      <c r="T77" s="5049"/>
      <c r="U77" s="5050"/>
      <c r="V77" s="5059"/>
      <c r="W77" s="5060"/>
      <c r="X77" s="5052"/>
      <c r="Y77" s="5049"/>
      <c r="Z77" s="5052"/>
      <c r="AA77" s="5049"/>
      <c r="AB77" s="5052"/>
      <c r="AC77" s="5049"/>
      <c r="AD77" s="5054"/>
      <c r="AE77" s="988"/>
      <c r="AF77" s="988"/>
      <c r="AG77" s="988"/>
    </row>
    <row r="78" spans="1:33" s="1103" customFormat="1" ht="39.950000000000003" customHeight="1" thickBot="1">
      <c r="A78" s="1098" t="s">
        <v>927</v>
      </c>
      <c r="B78" s="1099"/>
      <c r="C78" s="1100"/>
      <c r="D78" s="1100"/>
      <c r="E78" s="1100"/>
      <c r="F78" s="1100"/>
      <c r="G78" s="1100"/>
      <c r="H78" s="1100"/>
      <c r="I78" s="1100"/>
      <c r="J78" s="1100"/>
      <c r="K78" s="1100"/>
      <c r="L78" s="1100"/>
      <c r="M78" s="1100"/>
      <c r="N78" s="1100"/>
      <c r="O78" s="1100"/>
      <c r="P78" s="1100"/>
      <c r="Q78" s="1100"/>
      <c r="R78" s="1100"/>
      <c r="S78" s="1122"/>
      <c r="T78" s="1122"/>
      <c r="U78" s="1122"/>
      <c r="V78" s="1100"/>
      <c r="W78" s="1100"/>
      <c r="X78" s="1100"/>
      <c r="Y78" s="1100"/>
      <c r="Z78" s="1100"/>
      <c r="AA78" s="1100"/>
      <c r="AB78" s="1100"/>
      <c r="AC78" s="1100"/>
      <c r="AD78" s="1101"/>
      <c r="AE78" s="1102"/>
      <c r="AF78" s="1102"/>
      <c r="AG78" s="1102"/>
    </row>
    <row r="79" spans="1:33" ht="39.950000000000003" customHeight="1">
      <c r="A79" s="673"/>
      <c r="B79" s="5236" t="s">
        <v>431</v>
      </c>
      <c r="C79" s="5237"/>
      <c r="D79" s="5237"/>
      <c r="E79" s="5237"/>
      <c r="F79" s="5238"/>
      <c r="G79" s="5239"/>
      <c r="H79" s="5239"/>
      <c r="I79" s="5239"/>
      <c r="J79" s="5239"/>
      <c r="K79" s="5239"/>
      <c r="L79" s="5239"/>
      <c r="M79" s="5239"/>
      <c r="N79" s="5239"/>
      <c r="O79" s="5239"/>
      <c r="P79" s="5239"/>
      <c r="Q79" s="5239"/>
      <c r="R79" s="5239"/>
      <c r="S79" s="5239"/>
      <c r="T79" s="5239"/>
      <c r="U79" s="5239"/>
      <c r="V79" s="5239"/>
      <c r="W79" s="5239"/>
      <c r="X79" s="5239"/>
      <c r="Y79" s="5239"/>
      <c r="Z79" s="5239"/>
      <c r="AA79" s="5239"/>
      <c r="AB79" s="5239"/>
      <c r="AC79" s="5239"/>
      <c r="AD79" s="5240"/>
      <c r="AE79" s="987"/>
      <c r="AF79" s="987"/>
      <c r="AG79" s="987"/>
    </row>
    <row r="80" spans="1:33" ht="39.950000000000003" customHeight="1">
      <c r="A80" s="673"/>
      <c r="B80" s="5241" t="s">
        <v>432</v>
      </c>
      <c r="C80" s="5242"/>
      <c r="D80" s="5242"/>
      <c r="E80" s="5243"/>
      <c r="F80" s="5027"/>
      <c r="G80" s="5028"/>
      <c r="H80" s="1412" t="s">
        <v>1593</v>
      </c>
      <c r="I80" s="5028"/>
      <c r="J80" s="5028"/>
      <c r="K80" s="1412" t="s">
        <v>1593</v>
      </c>
      <c r="L80" s="1412"/>
      <c r="M80" s="5029"/>
      <c r="N80" s="5029"/>
      <c r="O80" s="5029"/>
      <c r="P80" s="5029"/>
      <c r="Q80" s="5029"/>
      <c r="R80" s="5029"/>
      <c r="S80" s="5029"/>
      <c r="T80" s="5029"/>
      <c r="U80" s="5029"/>
      <c r="V80" s="5029"/>
      <c r="W80" s="5029"/>
      <c r="X80" s="5029"/>
      <c r="Y80" s="5029"/>
      <c r="Z80" s="5029"/>
      <c r="AA80" s="5029"/>
      <c r="AB80" s="5029"/>
      <c r="AC80" s="5029"/>
      <c r="AD80" s="5030"/>
      <c r="AE80" s="987"/>
      <c r="AF80" s="987"/>
      <c r="AG80" s="987"/>
    </row>
    <row r="81" spans="1:33" ht="20.100000000000001" customHeight="1">
      <c r="A81" s="673"/>
      <c r="B81" s="5244" t="s">
        <v>414</v>
      </c>
      <c r="C81" s="5245"/>
      <c r="D81" s="5245"/>
      <c r="E81" s="5246"/>
      <c r="F81" s="677"/>
      <c r="G81" s="5196" t="s">
        <v>433</v>
      </c>
      <c r="H81" s="5245"/>
      <c r="I81" s="5245"/>
      <c r="J81" s="5245"/>
      <c r="K81" s="5245"/>
      <c r="L81" s="5245"/>
      <c r="M81" s="5245"/>
      <c r="N81" s="5246"/>
      <c r="O81" s="5057" t="s">
        <v>1081</v>
      </c>
      <c r="P81" s="5058"/>
      <c r="Q81" s="5158"/>
      <c r="R81" s="5058" t="s">
        <v>160</v>
      </c>
      <c r="S81" s="5158"/>
      <c r="T81" s="5058" t="s">
        <v>161</v>
      </c>
      <c r="U81" s="5058" t="s">
        <v>410</v>
      </c>
      <c r="V81" s="5058"/>
      <c r="W81" s="5058"/>
      <c r="X81" s="5057" t="s">
        <v>411</v>
      </c>
      <c r="Y81" s="5205"/>
      <c r="Z81" s="5158"/>
      <c r="AA81" s="5158"/>
      <c r="AB81" s="5158"/>
      <c r="AC81" s="5158"/>
      <c r="AD81" s="5159"/>
      <c r="AE81" s="987"/>
      <c r="AF81" s="987"/>
      <c r="AG81" s="987"/>
    </row>
    <row r="82" spans="1:33" ht="20.100000000000001" customHeight="1">
      <c r="A82" s="673"/>
      <c r="B82" s="5247"/>
      <c r="C82" s="5248"/>
      <c r="D82" s="5248"/>
      <c r="E82" s="5249"/>
      <c r="F82" s="5190"/>
      <c r="G82" s="5199"/>
      <c r="H82" s="5248"/>
      <c r="I82" s="5248"/>
      <c r="J82" s="5248"/>
      <c r="K82" s="5248"/>
      <c r="L82" s="5248"/>
      <c r="M82" s="5248"/>
      <c r="N82" s="5249"/>
      <c r="O82" s="5059"/>
      <c r="P82" s="5060"/>
      <c r="Q82" s="5160"/>
      <c r="R82" s="5060"/>
      <c r="S82" s="5160"/>
      <c r="T82" s="5060"/>
      <c r="U82" s="5060"/>
      <c r="V82" s="5060"/>
      <c r="W82" s="5060"/>
      <c r="X82" s="5059"/>
      <c r="Y82" s="5206"/>
      <c r="Z82" s="5160"/>
      <c r="AA82" s="5160"/>
      <c r="AB82" s="5160"/>
      <c r="AC82" s="5160"/>
      <c r="AD82" s="5161"/>
      <c r="AE82" s="987"/>
      <c r="AF82" s="987"/>
      <c r="AG82" s="987"/>
    </row>
    <row r="83" spans="1:33" ht="20.100000000000001" customHeight="1">
      <c r="A83" s="673"/>
      <c r="B83" s="5247"/>
      <c r="C83" s="5248"/>
      <c r="D83" s="5248"/>
      <c r="E83" s="5249"/>
      <c r="F83" s="5191"/>
      <c r="G83" s="5199"/>
      <c r="H83" s="5248"/>
      <c r="I83" s="5248"/>
      <c r="J83" s="5248"/>
      <c r="K83" s="5248"/>
      <c r="L83" s="5248"/>
      <c r="M83" s="5248"/>
      <c r="N83" s="5249"/>
      <c r="O83" s="5254"/>
      <c r="P83" s="5041" t="s">
        <v>415</v>
      </c>
      <c r="Q83" s="5042"/>
      <c r="R83" s="5055"/>
      <c r="S83" s="5045" t="s">
        <v>480</v>
      </c>
      <c r="T83" s="5046"/>
      <c r="U83" s="5047"/>
      <c r="V83" s="5057" t="s">
        <v>1081</v>
      </c>
      <c r="W83" s="5058"/>
      <c r="X83" s="5158"/>
      <c r="Y83" s="5058" t="s">
        <v>160</v>
      </c>
      <c r="Z83" s="5158"/>
      <c r="AA83" s="5058" t="s">
        <v>161</v>
      </c>
      <c r="AB83" s="5158"/>
      <c r="AC83" s="5058" t="s">
        <v>162</v>
      </c>
      <c r="AD83" s="5208"/>
      <c r="AE83" s="987"/>
      <c r="AF83" s="987"/>
      <c r="AG83" s="987"/>
    </row>
    <row r="84" spans="1:33" ht="20.100000000000001" customHeight="1" thickBot="1">
      <c r="A84" s="693"/>
      <c r="B84" s="5250"/>
      <c r="C84" s="5251"/>
      <c r="D84" s="5251"/>
      <c r="E84" s="5252"/>
      <c r="F84" s="697"/>
      <c r="G84" s="5253"/>
      <c r="H84" s="5251"/>
      <c r="I84" s="5251"/>
      <c r="J84" s="5251"/>
      <c r="K84" s="5251"/>
      <c r="L84" s="5251"/>
      <c r="M84" s="5251"/>
      <c r="N84" s="5252"/>
      <c r="O84" s="5255"/>
      <c r="P84" s="5043"/>
      <c r="Q84" s="5044"/>
      <c r="R84" s="5056"/>
      <c r="S84" s="5048"/>
      <c r="T84" s="5049"/>
      <c r="U84" s="5050"/>
      <c r="V84" s="5059"/>
      <c r="W84" s="5060"/>
      <c r="X84" s="5256"/>
      <c r="Y84" s="5141"/>
      <c r="Z84" s="5256"/>
      <c r="AA84" s="5141"/>
      <c r="AB84" s="5256"/>
      <c r="AC84" s="5141"/>
      <c r="AD84" s="5257"/>
      <c r="AE84" s="987"/>
      <c r="AF84" s="987"/>
      <c r="AG84" s="987"/>
    </row>
    <row r="85" spans="1:33" ht="3.75" customHeight="1">
      <c r="A85" s="1081"/>
      <c r="B85" s="1077"/>
      <c r="C85" s="1077"/>
      <c r="D85" s="1077"/>
      <c r="E85" s="1077"/>
      <c r="F85" s="1080"/>
      <c r="G85" s="1077"/>
      <c r="H85" s="1077"/>
      <c r="I85" s="1077"/>
      <c r="J85" s="1077"/>
      <c r="K85" s="1077"/>
      <c r="L85" s="1077"/>
      <c r="M85" s="1077"/>
      <c r="N85" s="1077"/>
      <c r="O85" s="1082"/>
      <c r="P85" s="1078"/>
      <c r="Q85" s="1078"/>
      <c r="R85" s="1078"/>
      <c r="S85" s="1079"/>
      <c r="T85" s="1079"/>
      <c r="U85" s="1079"/>
      <c r="V85" s="1083"/>
      <c r="W85" s="1083"/>
      <c r="X85" s="1084"/>
      <c r="Y85" s="1079"/>
      <c r="Z85" s="1084"/>
      <c r="AA85" s="1079"/>
      <c r="AB85" s="1084"/>
      <c r="AC85" s="1079"/>
      <c r="AD85" s="1079"/>
      <c r="AE85" s="987"/>
      <c r="AF85" s="987"/>
      <c r="AG85" s="987"/>
    </row>
    <row r="86" spans="1:33" ht="3.75" customHeight="1" thickBot="1">
      <c r="A86" s="1085"/>
      <c r="B86" s="1086"/>
      <c r="C86" s="1086"/>
      <c r="D86" s="1086"/>
      <c r="E86" s="1086"/>
      <c r="F86" s="1087"/>
      <c r="G86" s="1086"/>
      <c r="H86" s="1086"/>
      <c r="I86" s="1086"/>
      <c r="J86" s="1086"/>
      <c r="K86" s="1086"/>
      <c r="L86" s="1086"/>
      <c r="M86" s="1086"/>
      <c r="N86" s="1086"/>
      <c r="O86" s="1088"/>
      <c r="P86" s="1089"/>
      <c r="Q86" s="1089"/>
      <c r="R86" s="1089"/>
      <c r="S86" s="1090"/>
      <c r="T86" s="1090"/>
      <c r="U86" s="1090"/>
      <c r="V86" s="1091"/>
      <c r="W86" s="1091"/>
      <c r="X86" s="1092"/>
      <c r="Y86" s="1090"/>
      <c r="Z86" s="1092"/>
      <c r="AA86" s="1090"/>
      <c r="AB86" s="1092"/>
      <c r="AC86" s="1090"/>
      <c r="AD86" s="1090"/>
      <c r="AE86" s="987"/>
      <c r="AF86" s="987"/>
      <c r="AG86" s="987"/>
    </row>
    <row r="87" spans="1:33" s="1103" customFormat="1" ht="39.950000000000003" customHeight="1" thickBot="1">
      <c r="A87" s="1183" t="s">
        <v>1353</v>
      </c>
      <c r="B87" s="1118"/>
      <c r="C87" s="1119"/>
      <c r="D87" s="1119"/>
      <c r="E87" s="1119"/>
      <c r="F87" s="1120"/>
      <c r="G87" s="1121"/>
      <c r="H87" s="1121"/>
      <c r="I87" s="1121"/>
      <c r="J87" s="1121"/>
      <c r="K87" s="1121"/>
      <c r="L87" s="1120"/>
      <c r="M87" s="1120"/>
      <c r="N87" s="1120"/>
      <c r="O87" s="1120"/>
      <c r="P87" s="1120"/>
      <c r="Q87" s="1120"/>
      <c r="R87" s="1120"/>
      <c r="S87" s="1120"/>
      <c r="T87" s="1120"/>
      <c r="U87" s="1120"/>
      <c r="V87" s="1120"/>
      <c r="W87" s="1120"/>
      <c r="X87" s="1120"/>
      <c r="Y87" s="1120"/>
      <c r="Z87" s="1120"/>
      <c r="AA87" s="1120"/>
      <c r="AB87" s="1109"/>
      <c r="AC87" s="1120"/>
      <c r="AD87" s="1110"/>
      <c r="AE87" s="1102"/>
      <c r="AF87" s="1102"/>
      <c r="AG87" s="1102"/>
    </row>
    <row r="88" spans="1:33" ht="20.100000000000001" customHeight="1">
      <c r="A88" s="672"/>
      <c r="B88" s="5061" t="s">
        <v>414</v>
      </c>
      <c r="C88" s="5062"/>
      <c r="D88" s="5062"/>
      <c r="E88" s="5063"/>
      <c r="F88" s="1184"/>
      <c r="G88" s="5070" t="s">
        <v>1352</v>
      </c>
      <c r="H88" s="5062"/>
      <c r="I88" s="5062"/>
      <c r="J88" s="5062"/>
      <c r="K88" s="5062"/>
      <c r="L88" s="5062"/>
      <c r="M88" s="5062"/>
      <c r="N88" s="5063"/>
      <c r="O88" s="5077" t="s">
        <v>1081</v>
      </c>
      <c r="P88" s="5075"/>
      <c r="Q88" s="5033"/>
      <c r="R88" s="5075" t="s">
        <v>160</v>
      </c>
      <c r="S88" s="5033"/>
      <c r="T88" s="5075" t="s">
        <v>161</v>
      </c>
      <c r="U88" s="5075" t="s">
        <v>410</v>
      </c>
      <c r="V88" s="5075"/>
      <c r="W88" s="5075"/>
      <c r="X88" s="5077" t="s">
        <v>411</v>
      </c>
      <c r="Y88" s="5078"/>
      <c r="Z88" s="5033"/>
      <c r="AA88" s="5033"/>
      <c r="AB88" s="5033"/>
      <c r="AC88" s="5033"/>
      <c r="AD88" s="5034"/>
      <c r="AE88" s="987"/>
      <c r="AF88" s="987"/>
      <c r="AG88" s="987"/>
    </row>
    <row r="89" spans="1:33" ht="20.100000000000001" customHeight="1">
      <c r="A89" s="672"/>
      <c r="B89" s="5064"/>
      <c r="C89" s="5065"/>
      <c r="D89" s="5065"/>
      <c r="E89" s="5066"/>
      <c r="F89" s="5037"/>
      <c r="G89" s="5071"/>
      <c r="H89" s="5065"/>
      <c r="I89" s="5065"/>
      <c r="J89" s="5065"/>
      <c r="K89" s="5065"/>
      <c r="L89" s="5065"/>
      <c r="M89" s="5065"/>
      <c r="N89" s="5066"/>
      <c r="O89" s="5079"/>
      <c r="P89" s="5076"/>
      <c r="Q89" s="5035"/>
      <c r="R89" s="5076"/>
      <c r="S89" s="5035"/>
      <c r="T89" s="5076"/>
      <c r="U89" s="5076"/>
      <c r="V89" s="5076"/>
      <c r="W89" s="5076"/>
      <c r="X89" s="5079"/>
      <c r="Y89" s="5080"/>
      <c r="Z89" s="5035"/>
      <c r="AA89" s="5035"/>
      <c r="AB89" s="5035"/>
      <c r="AC89" s="5035"/>
      <c r="AD89" s="5036"/>
      <c r="AE89" s="987"/>
      <c r="AF89" s="987"/>
      <c r="AG89" s="987"/>
    </row>
    <row r="90" spans="1:33" ht="20.100000000000001" customHeight="1">
      <c r="A90" s="672"/>
      <c r="B90" s="5064"/>
      <c r="C90" s="5065"/>
      <c r="D90" s="5065"/>
      <c r="E90" s="5066"/>
      <c r="F90" s="5038"/>
      <c r="G90" s="5071"/>
      <c r="H90" s="5065"/>
      <c r="I90" s="5065"/>
      <c r="J90" s="5065"/>
      <c r="K90" s="5065"/>
      <c r="L90" s="5065"/>
      <c r="M90" s="5065"/>
      <c r="N90" s="5066"/>
      <c r="O90" s="5039"/>
      <c r="P90" s="5041" t="s">
        <v>415</v>
      </c>
      <c r="Q90" s="5042"/>
      <c r="R90" s="5042"/>
      <c r="S90" s="5045" t="s">
        <v>480</v>
      </c>
      <c r="T90" s="5046"/>
      <c r="U90" s="5047"/>
      <c r="V90" s="5045" t="s">
        <v>1081</v>
      </c>
      <c r="W90" s="5046"/>
      <c r="X90" s="5051"/>
      <c r="Y90" s="5046" t="s">
        <v>160</v>
      </c>
      <c r="Z90" s="5051"/>
      <c r="AA90" s="5046" t="s">
        <v>161</v>
      </c>
      <c r="AB90" s="5051"/>
      <c r="AC90" s="5046" t="s">
        <v>162</v>
      </c>
      <c r="AD90" s="5053"/>
      <c r="AE90" s="987"/>
      <c r="AF90" s="987"/>
      <c r="AG90" s="987"/>
    </row>
    <row r="91" spans="1:33" ht="20.100000000000001" customHeight="1" thickBot="1">
      <c r="A91" s="685"/>
      <c r="B91" s="5067"/>
      <c r="C91" s="5068"/>
      <c r="D91" s="5068"/>
      <c r="E91" s="5069"/>
      <c r="F91" s="686"/>
      <c r="G91" s="5072"/>
      <c r="H91" s="5068"/>
      <c r="I91" s="5068"/>
      <c r="J91" s="5068"/>
      <c r="K91" s="5068"/>
      <c r="L91" s="5068"/>
      <c r="M91" s="5068"/>
      <c r="N91" s="5069"/>
      <c r="O91" s="5040"/>
      <c r="P91" s="5043"/>
      <c r="Q91" s="5044"/>
      <c r="R91" s="5044"/>
      <c r="S91" s="5048"/>
      <c r="T91" s="5049"/>
      <c r="U91" s="5050"/>
      <c r="V91" s="5048"/>
      <c r="W91" s="5049"/>
      <c r="X91" s="5052"/>
      <c r="Y91" s="5049"/>
      <c r="Z91" s="5052"/>
      <c r="AA91" s="5049"/>
      <c r="AB91" s="5052"/>
      <c r="AC91" s="5049"/>
      <c r="AD91" s="5054"/>
      <c r="AE91" s="987"/>
      <c r="AF91" s="987"/>
      <c r="AG91" s="987"/>
    </row>
    <row r="92" spans="1:33" s="1103" customFormat="1" ht="39.950000000000003" customHeight="1" thickBot="1">
      <c r="A92" s="1111" t="s">
        <v>1369</v>
      </c>
      <c r="B92" s="1123"/>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4"/>
      <c r="AE92" s="1102"/>
      <c r="AF92" s="1102"/>
      <c r="AG92" s="1102"/>
    </row>
    <row r="93" spans="1:33" ht="20.100000000000001" customHeight="1">
      <c r="A93" s="672"/>
      <c r="B93" s="5061" t="s">
        <v>414</v>
      </c>
      <c r="C93" s="5062"/>
      <c r="D93" s="5062"/>
      <c r="E93" s="5063"/>
      <c r="F93" s="1071"/>
      <c r="G93" s="5070" t="s">
        <v>1364</v>
      </c>
      <c r="H93" s="5093"/>
      <c r="I93" s="5093"/>
      <c r="J93" s="5093"/>
      <c r="K93" s="5093"/>
      <c r="L93" s="5093"/>
      <c r="M93" s="5093"/>
      <c r="N93" s="5094"/>
      <c r="O93" s="5073" t="s">
        <v>1081</v>
      </c>
      <c r="P93" s="5074"/>
      <c r="Q93" s="5033"/>
      <c r="R93" s="5075" t="s">
        <v>160</v>
      </c>
      <c r="S93" s="5033"/>
      <c r="T93" s="5075" t="s">
        <v>161</v>
      </c>
      <c r="U93" s="5075" t="s">
        <v>410</v>
      </c>
      <c r="V93" s="5075"/>
      <c r="W93" s="5075"/>
      <c r="X93" s="5077" t="s">
        <v>411</v>
      </c>
      <c r="Y93" s="5078"/>
      <c r="Z93" s="5033"/>
      <c r="AA93" s="5033"/>
      <c r="AB93" s="5033"/>
      <c r="AC93" s="5033"/>
      <c r="AD93" s="5034"/>
      <c r="AE93" s="987"/>
      <c r="AF93" s="987"/>
      <c r="AG93" s="987"/>
    </row>
    <row r="94" spans="1:33" ht="20.100000000000001" customHeight="1">
      <c r="A94" s="672"/>
      <c r="B94" s="5064"/>
      <c r="C94" s="5065"/>
      <c r="D94" s="5065"/>
      <c r="E94" s="5066"/>
      <c r="F94" s="5037"/>
      <c r="G94" s="5071"/>
      <c r="H94" s="5095"/>
      <c r="I94" s="5095"/>
      <c r="J94" s="5095"/>
      <c r="K94" s="5095"/>
      <c r="L94" s="5095"/>
      <c r="M94" s="5095"/>
      <c r="N94" s="5096"/>
      <c r="O94" s="5059"/>
      <c r="P94" s="5060"/>
      <c r="Q94" s="5035"/>
      <c r="R94" s="5076"/>
      <c r="S94" s="5035"/>
      <c r="T94" s="5076"/>
      <c r="U94" s="5076"/>
      <c r="V94" s="5076"/>
      <c r="W94" s="5076"/>
      <c r="X94" s="5079"/>
      <c r="Y94" s="5080"/>
      <c r="Z94" s="5035"/>
      <c r="AA94" s="5035"/>
      <c r="AB94" s="5035"/>
      <c r="AC94" s="5035"/>
      <c r="AD94" s="5036"/>
      <c r="AE94" s="987"/>
      <c r="AF94" s="987"/>
      <c r="AG94" s="987"/>
    </row>
    <row r="95" spans="1:33" ht="20.100000000000001" customHeight="1">
      <c r="A95" s="672"/>
      <c r="B95" s="5064"/>
      <c r="C95" s="5065"/>
      <c r="D95" s="5065"/>
      <c r="E95" s="5066"/>
      <c r="F95" s="5038"/>
      <c r="G95" s="5071"/>
      <c r="H95" s="5095"/>
      <c r="I95" s="5095"/>
      <c r="J95" s="5095"/>
      <c r="K95" s="5095"/>
      <c r="L95" s="5095"/>
      <c r="M95" s="5095"/>
      <c r="N95" s="5096"/>
      <c r="O95" s="5039"/>
      <c r="P95" s="5041" t="s">
        <v>415</v>
      </c>
      <c r="Q95" s="5042"/>
      <c r="R95" s="5055"/>
      <c r="S95" s="5045" t="s">
        <v>480</v>
      </c>
      <c r="T95" s="5046"/>
      <c r="U95" s="5047"/>
      <c r="V95" s="5057" t="s">
        <v>1081</v>
      </c>
      <c r="W95" s="5058"/>
      <c r="X95" s="5051"/>
      <c r="Y95" s="5046" t="s">
        <v>160</v>
      </c>
      <c r="Z95" s="5051"/>
      <c r="AA95" s="5046" t="s">
        <v>161</v>
      </c>
      <c r="AB95" s="5051"/>
      <c r="AC95" s="5046" t="s">
        <v>162</v>
      </c>
      <c r="AD95" s="5053"/>
      <c r="AE95" s="987"/>
      <c r="AF95" s="987"/>
      <c r="AG95" s="987"/>
    </row>
    <row r="96" spans="1:33" ht="20.100000000000001" customHeight="1">
      <c r="A96" s="672"/>
      <c r="B96" s="5064"/>
      <c r="C96" s="5065"/>
      <c r="D96" s="5065"/>
      <c r="E96" s="5066"/>
      <c r="F96" s="692"/>
      <c r="G96" s="5071"/>
      <c r="H96" s="5095"/>
      <c r="I96" s="5095"/>
      <c r="J96" s="5095"/>
      <c r="K96" s="5095"/>
      <c r="L96" s="5095"/>
      <c r="M96" s="5095"/>
      <c r="N96" s="5096"/>
      <c r="O96" s="5128"/>
      <c r="P96" s="5129"/>
      <c r="Q96" s="5130"/>
      <c r="R96" s="5131"/>
      <c r="S96" s="5132"/>
      <c r="T96" s="5133"/>
      <c r="U96" s="5134"/>
      <c r="V96" s="5059"/>
      <c r="W96" s="5060"/>
      <c r="X96" s="5135"/>
      <c r="Y96" s="5133"/>
      <c r="Z96" s="5135"/>
      <c r="AA96" s="5133"/>
      <c r="AB96" s="5135"/>
      <c r="AC96" s="5133"/>
      <c r="AD96" s="5136"/>
      <c r="AE96" s="987"/>
      <c r="AF96" s="987"/>
      <c r="AG96" s="987"/>
    </row>
    <row r="97" spans="1:34" ht="20.100000000000001" customHeight="1">
      <c r="A97" s="672"/>
      <c r="B97" s="5064"/>
      <c r="C97" s="5065"/>
      <c r="D97" s="5065"/>
      <c r="E97" s="5066"/>
      <c r="F97" s="679"/>
      <c r="G97" s="5137" t="s">
        <v>1365</v>
      </c>
      <c r="H97" s="5138"/>
      <c r="I97" s="5138"/>
      <c r="J97" s="5138"/>
      <c r="K97" s="5138"/>
      <c r="L97" s="5138"/>
      <c r="M97" s="5138"/>
      <c r="N97" s="5139"/>
      <c r="O97" s="5057" t="s">
        <v>1081</v>
      </c>
      <c r="P97" s="5058"/>
      <c r="Q97" s="5051"/>
      <c r="R97" s="5046" t="s">
        <v>160</v>
      </c>
      <c r="S97" s="5051"/>
      <c r="T97" s="5046" t="s">
        <v>161</v>
      </c>
      <c r="U97" s="5046" t="s">
        <v>410</v>
      </c>
      <c r="V97" s="5046"/>
      <c r="W97" s="5046"/>
      <c r="X97" s="5045" t="s">
        <v>411</v>
      </c>
      <c r="Y97" s="5047"/>
      <c r="Z97" s="5051"/>
      <c r="AA97" s="5051"/>
      <c r="AB97" s="5051"/>
      <c r="AC97" s="5051"/>
      <c r="AD97" s="5213"/>
      <c r="AE97" s="987"/>
      <c r="AF97" s="987"/>
      <c r="AG97" s="987"/>
    </row>
    <row r="98" spans="1:34" ht="20.100000000000001" customHeight="1">
      <c r="A98" s="672"/>
      <c r="B98" s="5064"/>
      <c r="C98" s="5065"/>
      <c r="D98" s="5065"/>
      <c r="E98" s="5066"/>
      <c r="F98" s="5037"/>
      <c r="G98" s="5071"/>
      <c r="H98" s="5095"/>
      <c r="I98" s="5095"/>
      <c r="J98" s="5095"/>
      <c r="K98" s="5095"/>
      <c r="L98" s="5095"/>
      <c r="M98" s="5095"/>
      <c r="N98" s="5096"/>
      <c r="O98" s="5059"/>
      <c r="P98" s="5060"/>
      <c r="Q98" s="5035"/>
      <c r="R98" s="5076"/>
      <c r="S98" s="5035"/>
      <c r="T98" s="5076"/>
      <c r="U98" s="5076"/>
      <c r="V98" s="5076"/>
      <c r="W98" s="5076"/>
      <c r="X98" s="5079"/>
      <c r="Y98" s="5080"/>
      <c r="Z98" s="5035"/>
      <c r="AA98" s="5035"/>
      <c r="AB98" s="5035"/>
      <c r="AC98" s="5035"/>
      <c r="AD98" s="5036"/>
      <c r="AE98" s="987"/>
      <c r="AF98" s="987"/>
      <c r="AG98" s="987"/>
    </row>
    <row r="99" spans="1:34" ht="20.100000000000001" customHeight="1">
      <c r="A99" s="672"/>
      <c r="B99" s="5064"/>
      <c r="C99" s="5065"/>
      <c r="D99" s="5065"/>
      <c r="E99" s="5066"/>
      <c r="F99" s="5038"/>
      <c r="G99" s="5071"/>
      <c r="H99" s="5095"/>
      <c r="I99" s="5095"/>
      <c r="J99" s="5095"/>
      <c r="K99" s="5095"/>
      <c r="L99" s="5095"/>
      <c r="M99" s="5095"/>
      <c r="N99" s="5096"/>
      <c r="O99" s="5039"/>
      <c r="P99" s="5041" t="s">
        <v>415</v>
      </c>
      <c r="Q99" s="5042"/>
      <c r="R99" s="5055"/>
      <c r="S99" s="5045" t="s">
        <v>480</v>
      </c>
      <c r="T99" s="5046"/>
      <c r="U99" s="5047"/>
      <c r="V99" s="5057" t="s">
        <v>1081</v>
      </c>
      <c r="W99" s="5058"/>
      <c r="X99" s="5051"/>
      <c r="Y99" s="5046" t="s">
        <v>160</v>
      </c>
      <c r="Z99" s="5051"/>
      <c r="AA99" s="5046" t="s">
        <v>161</v>
      </c>
      <c r="AB99" s="5051"/>
      <c r="AC99" s="5046" t="s">
        <v>162</v>
      </c>
      <c r="AD99" s="5053"/>
      <c r="AE99" s="987"/>
      <c r="AF99" s="987"/>
      <c r="AG99" s="987"/>
    </row>
    <row r="100" spans="1:34" ht="20.100000000000001" customHeight="1" thickBot="1">
      <c r="A100" s="685"/>
      <c r="B100" s="5067"/>
      <c r="C100" s="5068"/>
      <c r="D100" s="5068"/>
      <c r="E100" s="5069"/>
      <c r="F100" s="686"/>
      <c r="G100" s="5097"/>
      <c r="H100" s="5098"/>
      <c r="I100" s="5098"/>
      <c r="J100" s="5098"/>
      <c r="K100" s="5098"/>
      <c r="L100" s="5098"/>
      <c r="M100" s="5098"/>
      <c r="N100" s="5099"/>
      <c r="O100" s="5040"/>
      <c r="P100" s="5043"/>
      <c r="Q100" s="5044"/>
      <c r="R100" s="5056"/>
      <c r="S100" s="5048"/>
      <c r="T100" s="5049"/>
      <c r="U100" s="5050"/>
      <c r="V100" s="5140"/>
      <c r="W100" s="5141"/>
      <c r="X100" s="5052"/>
      <c r="Y100" s="5049"/>
      <c r="Z100" s="5052"/>
      <c r="AA100" s="5049"/>
      <c r="AB100" s="5052"/>
      <c r="AC100" s="5049"/>
      <c r="AD100" s="5054"/>
      <c r="AE100" s="987"/>
      <c r="AF100" s="987"/>
      <c r="AG100" s="987"/>
    </row>
    <row r="101" spans="1:34" s="1107" customFormat="1" ht="39.950000000000003" customHeight="1" thickBot="1">
      <c r="A101" s="5024" t="s">
        <v>1965</v>
      </c>
      <c r="B101" s="5025"/>
      <c r="C101" s="5025"/>
      <c r="D101" s="5025"/>
      <c r="E101" s="5025"/>
      <c r="F101" s="5025"/>
      <c r="G101" s="5025"/>
      <c r="H101" s="5025"/>
      <c r="I101" s="5025"/>
      <c r="J101" s="5025"/>
      <c r="K101" s="5025"/>
      <c r="L101" s="5025"/>
      <c r="M101" s="5025"/>
      <c r="N101" s="5025"/>
      <c r="O101" s="5025"/>
      <c r="P101" s="5025"/>
      <c r="Q101" s="5025"/>
      <c r="R101" s="5025"/>
      <c r="S101" s="5025"/>
      <c r="T101" s="5025"/>
      <c r="U101" s="5025"/>
      <c r="V101" s="5025"/>
      <c r="W101" s="5025"/>
      <c r="X101" s="5025"/>
      <c r="Y101" s="5025"/>
      <c r="Z101" s="5025"/>
      <c r="AA101" s="5025"/>
      <c r="AB101" s="5025"/>
      <c r="AC101" s="5025"/>
      <c r="AD101" s="5026"/>
      <c r="AE101" s="903"/>
      <c r="AF101" s="903"/>
      <c r="AG101" s="903"/>
    </row>
    <row r="102" spans="1:34" s="668" customFormat="1" ht="30" customHeight="1">
      <c r="A102" s="695"/>
      <c r="B102" s="5061" t="s">
        <v>414</v>
      </c>
      <c r="C102" s="5062"/>
      <c r="D102" s="5062"/>
      <c r="E102" s="5063"/>
      <c r="F102" s="1071"/>
      <c r="G102" s="5296" t="s">
        <v>2423</v>
      </c>
      <c r="H102" s="5297"/>
      <c r="I102" s="5298"/>
      <c r="J102" s="5305" t="s">
        <v>270</v>
      </c>
      <c r="K102" s="5277"/>
      <c r="L102" s="5308"/>
      <c r="M102" s="5308"/>
      <c r="N102" s="5309"/>
      <c r="O102" s="5077" t="s">
        <v>1081</v>
      </c>
      <c r="P102" s="5075"/>
      <c r="Q102" s="5033"/>
      <c r="R102" s="5075" t="s">
        <v>160</v>
      </c>
      <c r="S102" s="5033"/>
      <c r="T102" s="5075" t="s">
        <v>161</v>
      </c>
      <c r="U102" s="5075" t="s">
        <v>410</v>
      </c>
      <c r="V102" s="5318"/>
      <c r="W102" s="5318"/>
      <c r="X102" s="5077" t="s">
        <v>411</v>
      </c>
      <c r="Y102" s="5319"/>
      <c r="Z102" s="5033"/>
      <c r="AA102" s="5322"/>
      <c r="AB102" s="5322"/>
      <c r="AC102" s="5322"/>
      <c r="AD102" s="5323"/>
      <c r="AE102" s="988"/>
      <c r="AF102" s="988"/>
      <c r="AG102" s="988"/>
    </row>
    <row r="103" spans="1:34" s="668" customFormat="1" ht="30" customHeight="1">
      <c r="A103" s="695"/>
      <c r="B103" s="5064"/>
      <c r="C103" s="5065"/>
      <c r="D103" s="5065"/>
      <c r="E103" s="5066"/>
      <c r="F103" s="5037"/>
      <c r="G103" s="5299"/>
      <c r="H103" s="5300"/>
      <c r="I103" s="5301"/>
      <c r="J103" s="5306"/>
      <c r="K103" s="5310"/>
      <c r="L103" s="5311"/>
      <c r="M103" s="5311"/>
      <c r="N103" s="5312"/>
      <c r="O103" s="5079"/>
      <c r="P103" s="5076"/>
      <c r="Q103" s="5316"/>
      <c r="R103" s="5317"/>
      <c r="S103" s="5316"/>
      <c r="T103" s="5317"/>
      <c r="U103" s="5317"/>
      <c r="V103" s="5317"/>
      <c r="W103" s="5317"/>
      <c r="X103" s="5320"/>
      <c r="Y103" s="5321"/>
      <c r="Z103" s="5316"/>
      <c r="AA103" s="5316"/>
      <c r="AB103" s="5316"/>
      <c r="AC103" s="5316"/>
      <c r="AD103" s="5324"/>
      <c r="AE103" s="988"/>
      <c r="AF103" s="988"/>
      <c r="AG103" s="988"/>
    </row>
    <row r="104" spans="1:34" s="668" customFormat="1" ht="30" customHeight="1">
      <c r="A104" s="695"/>
      <c r="B104" s="5064"/>
      <c r="C104" s="5065"/>
      <c r="D104" s="5065"/>
      <c r="E104" s="5066"/>
      <c r="F104" s="5038"/>
      <c r="G104" s="5299"/>
      <c r="H104" s="5300"/>
      <c r="I104" s="5301"/>
      <c r="J104" s="5306"/>
      <c r="K104" s="5310"/>
      <c r="L104" s="5311"/>
      <c r="M104" s="5311"/>
      <c r="N104" s="5312"/>
      <c r="O104" s="5325"/>
      <c r="P104" s="5327" t="s">
        <v>415</v>
      </c>
      <c r="Q104" s="5328"/>
      <c r="R104" s="5328"/>
      <c r="S104" s="5330" t="s">
        <v>480</v>
      </c>
      <c r="T104" s="5331"/>
      <c r="U104" s="5331"/>
      <c r="V104" s="5045" t="s">
        <v>1081</v>
      </c>
      <c r="W104" s="5046"/>
      <c r="X104" s="5051"/>
      <c r="Y104" s="5046" t="s">
        <v>160</v>
      </c>
      <c r="Z104" s="5051"/>
      <c r="AA104" s="5046" t="s">
        <v>161</v>
      </c>
      <c r="AB104" s="5051"/>
      <c r="AC104" s="5046" t="s">
        <v>162</v>
      </c>
      <c r="AD104" s="797"/>
      <c r="AE104" s="988"/>
      <c r="AF104" s="988"/>
      <c r="AG104" s="988"/>
    </row>
    <row r="105" spans="1:34" s="668" customFormat="1" ht="30" customHeight="1" thickBot="1">
      <c r="A105" s="695"/>
      <c r="B105" s="5067"/>
      <c r="C105" s="5068"/>
      <c r="D105" s="5068"/>
      <c r="E105" s="5069"/>
      <c r="F105" s="799"/>
      <c r="G105" s="5302"/>
      <c r="H105" s="5303"/>
      <c r="I105" s="5304"/>
      <c r="J105" s="5307"/>
      <c r="K105" s="5313"/>
      <c r="L105" s="5314"/>
      <c r="M105" s="5314"/>
      <c r="N105" s="5315"/>
      <c r="O105" s="5326"/>
      <c r="P105" s="5329"/>
      <c r="Q105" s="5329"/>
      <c r="R105" s="5329"/>
      <c r="S105" s="5329"/>
      <c r="T105" s="5329"/>
      <c r="U105" s="5329"/>
      <c r="V105" s="5079"/>
      <c r="W105" s="5076"/>
      <c r="X105" s="5326"/>
      <c r="Y105" s="5332"/>
      <c r="Z105" s="5326"/>
      <c r="AA105" s="5332"/>
      <c r="AB105" s="5326"/>
      <c r="AC105" s="5332"/>
      <c r="AD105" s="772"/>
      <c r="AE105" s="988"/>
      <c r="AF105" s="988"/>
      <c r="AG105" s="988"/>
    </row>
    <row r="106" spans="1:34" s="1107" customFormat="1" ht="39.950000000000003" customHeight="1" thickBot="1">
      <c r="A106" s="1125" t="s">
        <v>1354</v>
      </c>
      <c r="B106" s="1119"/>
      <c r="C106" s="1119"/>
      <c r="D106" s="1119"/>
      <c r="E106" s="1119"/>
      <c r="F106" s="1109"/>
      <c r="G106" s="1126"/>
      <c r="H106" s="1126"/>
      <c r="I106" s="1126"/>
      <c r="J106" s="1127"/>
      <c r="K106" s="1126"/>
      <c r="L106" s="1126"/>
      <c r="M106" s="1126"/>
      <c r="N106" s="1126"/>
      <c r="O106" s="1126"/>
      <c r="P106" s="1120"/>
      <c r="Q106" s="1120"/>
      <c r="R106" s="1120"/>
      <c r="S106" s="1120"/>
      <c r="T106" s="1120"/>
      <c r="U106" s="1120"/>
      <c r="V106" s="1120"/>
      <c r="W106" s="1120"/>
      <c r="X106" s="1120"/>
      <c r="Y106" s="1120"/>
      <c r="Z106" s="1120"/>
      <c r="AA106" s="1120"/>
      <c r="AB106" s="1120"/>
      <c r="AC106" s="1119"/>
      <c r="AD106" s="1128"/>
      <c r="AE106" s="903"/>
      <c r="AF106" s="903"/>
      <c r="AG106" s="903"/>
    </row>
    <row r="107" spans="1:34" s="668" customFormat="1" ht="20.100000000000001" customHeight="1">
      <c r="A107" s="695"/>
      <c r="B107" s="5061" t="s">
        <v>414</v>
      </c>
      <c r="C107" s="5062"/>
      <c r="D107" s="5062"/>
      <c r="E107" s="5063"/>
      <c r="F107" s="1071"/>
      <c r="G107" s="5070" t="s">
        <v>1367</v>
      </c>
      <c r="H107" s="5093"/>
      <c r="I107" s="5093"/>
      <c r="J107" s="5093"/>
      <c r="K107" s="5093"/>
      <c r="L107" s="5093"/>
      <c r="M107" s="5093"/>
      <c r="N107" s="5094"/>
      <c r="O107" s="5073" t="s">
        <v>1081</v>
      </c>
      <c r="P107" s="5074"/>
      <c r="Q107" s="5033"/>
      <c r="R107" s="5075" t="s">
        <v>160</v>
      </c>
      <c r="S107" s="5033"/>
      <c r="T107" s="5075" t="s">
        <v>161</v>
      </c>
      <c r="U107" s="5075" t="s">
        <v>410</v>
      </c>
      <c r="V107" s="5075"/>
      <c r="W107" s="5075"/>
      <c r="X107" s="5077" t="s">
        <v>411</v>
      </c>
      <c r="Y107" s="5078"/>
      <c r="Z107" s="5033"/>
      <c r="AA107" s="5033"/>
      <c r="AB107" s="5033"/>
      <c r="AC107" s="5033"/>
      <c r="AD107" s="5034"/>
      <c r="AE107" s="988"/>
      <c r="AF107" s="988"/>
      <c r="AG107" s="988"/>
    </row>
    <row r="108" spans="1:34" s="668" customFormat="1" ht="20.100000000000001" customHeight="1">
      <c r="A108" s="695"/>
      <c r="B108" s="5064"/>
      <c r="C108" s="5065"/>
      <c r="D108" s="5065"/>
      <c r="E108" s="5066"/>
      <c r="F108" s="5037"/>
      <c r="G108" s="5071"/>
      <c r="H108" s="5095"/>
      <c r="I108" s="5095"/>
      <c r="J108" s="5095"/>
      <c r="K108" s="5095"/>
      <c r="L108" s="5095"/>
      <c r="M108" s="5095"/>
      <c r="N108" s="5096"/>
      <c r="O108" s="5059"/>
      <c r="P108" s="5060"/>
      <c r="Q108" s="5035"/>
      <c r="R108" s="5076"/>
      <c r="S108" s="5035"/>
      <c r="T108" s="5076"/>
      <c r="U108" s="5076"/>
      <c r="V108" s="5076"/>
      <c r="W108" s="5076"/>
      <c r="X108" s="5079"/>
      <c r="Y108" s="5080"/>
      <c r="Z108" s="5035"/>
      <c r="AA108" s="5035"/>
      <c r="AB108" s="5035"/>
      <c r="AC108" s="5035"/>
      <c r="AD108" s="5036"/>
      <c r="AE108" s="988"/>
      <c r="AF108" s="988"/>
      <c r="AG108" s="988"/>
    </row>
    <row r="109" spans="1:34" s="668" customFormat="1" ht="20.100000000000001" customHeight="1">
      <c r="A109" s="695"/>
      <c r="B109" s="5064"/>
      <c r="C109" s="5065"/>
      <c r="D109" s="5065"/>
      <c r="E109" s="5066"/>
      <c r="F109" s="5038"/>
      <c r="G109" s="5071"/>
      <c r="H109" s="5095"/>
      <c r="I109" s="5095"/>
      <c r="J109" s="5095"/>
      <c r="K109" s="5095"/>
      <c r="L109" s="5095"/>
      <c r="M109" s="5095"/>
      <c r="N109" s="5096"/>
      <c r="O109" s="5039"/>
      <c r="P109" s="5041" t="s">
        <v>415</v>
      </c>
      <c r="Q109" s="5042"/>
      <c r="R109" s="5055"/>
      <c r="S109" s="5045" t="s">
        <v>480</v>
      </c>
      <c r="T109" s="5046"/>
      <c r="U109" s="5047"/>
      <c r="V109" s="5046" t="s">
        <v>1350</v>
      </c>
      <c r="W109" s="5046"/>
      <c r="X109" s="5051"/>
      <c r="Y109" s="5046" t="s">
        <v>160</v>
      </c>
      <c r="Z109" s="5051"/>
      <c r="AA109" s="5046" t="s">
        <v>161</v>
      </c>
      <c r="AB109" s="5051"/>
      <c r="AC109" s="5046" t="s">
        <v>162</v>
      </c>
      <c r="AD109" s="5053"/>
      <c r="AE109" s="988"/>
      <c r="AF109" s="988"/>
      <c r="AG109" s="988"/>
    </row>
    <row r="110" spans="1:34" ht="20.100000000000001" customHeight="1" thickBot="1">
      <c r="A110" s="698"/>
      <c r="B110" s="5067"/>
      <c r="C110" s="5068"/>
      <c r="D110" s="5068"/>
      <c r="E110" s="5069"/>
      <c r="F110" s="686"/>
      <c r="G110" s="5097"/>
      <c r="H110" s="5098"/>
      <c r="I110" s="5098"/>
      <c r="J110" s="5098"/>
      <c r="K110" s="5098"/>
      <c r="L110" s="5098"/>
      <c r="M110" s="5098"/>
      <c r="N110" s="5099"/>
      <c r="O110" s="5040"/>
      <c r="P110" s="5043"/>
      <c r="Q110" s="5044"/>
      <c r="R110" s="5056"/>
      <c r="S110" s="5048"/>
      <c r="T110" s="5049"/>
      <c r="U110" s="5050"/>
      <c r="V110" s="5049"/>
      <c r="W110" s="5049"/>
      <c r="X110" s="5052"/>
      <c r="Y110" s="5049"/>
      <c r="Z110" s="5052"/>
      <c r="AA110" s="5049"/>
      <c r="AB110" s="5052"/>
      <c r="AC110" s="5049"/>
      <c r="AD110" s="5054"/>
      <c r="AE110" s="987"/>
      <c r="AF110" s="987"/>
      <c r="AG110" s="987"/>
      <c r="AH110" s="784"/>
    </row>
    <row r="111" spans="1:34" s="1107" customFormat="1" ht="39.950000000000003" customHeight="1" thickBot="1">
      <c r="A111" s="1125" t="s">
        <v>1481</v>
      </c>
      <c r="B111" s="1119"/>
      <c r="C111" s="1119"/>
      <c r="D111" s="1119"/>
      <c r="E111" s="1119"/>
      <c r="F111" s="1109"/>
      <c r="G111" s="1126"/>
      <c r="H111" s="1126"/>
      <c r="I111" s="1126"/>
      <c r="J111" s="1127"/>
      <c r="K111" s="1126"/>
      <c r="L111" s="1126"/>
      <c r="M111" s="1126"/>
      <c r="N111" s="1126"/>
      <c r="O111" s="1126"/>
      <c r="P111" s="1120"/>
      <c r="Q111" s="1120"/>
      <c r="R111" s="1120"/>
      <c r="S111" s="1120"/>
      <c r="T111" s="1120"/>
      <c r="U111" s="1120"/>
      <c r="V111" s="1120"/>
      <c r="W111" s="1120"/>
      <c r="X111" s="1120"/>
      <c r="Y111" s="1120"/>
      <c r="Z111" s="1120"/>
      <c r="AA111" s="1120"/>
      <c r="AB111" s="1120"/>
      <c r="AC111" s="1119"/>
      <c r="AD111" s="1128"/>
      <c r="AE111" s="903"/>
      <c r="AF111" s="903"/>
      <c r="AG111" s="903"/>
    </row>
    <row r="112" spans="1:34" s="668" customFormat="1" ht="20.100000000000001" customHeight="1">
      <c r="A112" s="672"/>
      <c r="B112" s="5061" t="s">
        <v>414</v>
      </c>
      <c r="C112" s="5062"/>
      <c r="D112" s="5062"/>
      <c r="E112" s="5063"/>
      <c r="F112" s="1071"/>
      <c r="G112" s="5070" t="s">
        <v>1441</v>
      </c>
      <c r="H112" s="5093"/>
      <c r="I112" s="5093"/>
      <c r="J112" s="5093"/>
      <c r="K112" s="5093"/>
      <c r="L112" s="5093"/>
      <c r="M112" s="5093"/>
      <c r="N112" s="5094"/>
      <c r="O112" s="5077" t="s">
        <v>1081</v>
      </c>
      <c r="P112" s="5075"/>
      <c r="Q112" s="5033"/>
      <c r="R112" s="5075" t="s">
        <v>160</v>
      </c>
      <c r="S112" s="5033"/>
      <c r="T112" s="5075" t="s">
        <v>161</v>
      </c>
      <c r="U112" s="5075" t="s">
        <v>410</v>
      </c>
      <c r="V112" s="5075"/>
      <c r="W112" s="5078"/>
      <c r="X112" s="5077" t="s">
        <v>411</v>
      </c>
      <c r="Y112" s="5078"/>
      <c r="Z112" s="5289"/>
      <c r="AA112" s="5033"/>
      <c r="AB112" s="5033"/>
      <c r="AC112" s="5033"/>
      <c r="AD112" s="5034"/>
      <c r="AE112" s="988"/>
      <c r="AF112" s="988"/>
      <c r="AG112" s="988"/>
    </row>
    <row r="113" spans="1:33" s="668" customFormat="1" ht="20.100000000000001" customHeight="1">
      <c r="A113" s="672"/>
      <c r="B113" s="5064"/>
      <c r="C113" s="5065"/>
      <c r="D113" s="5065"/>
      <c r="E113" s="5066"/>
      <c r="F113" s="5037"/>
      <c r="G113" s="5071"/>
      <c r="H113" s="5095"/>
      <c r="I113" s="5095"/>
      <c r="J113" s="5095"/>
      <c r="K113" s="5095"/>
      <c r="L113" s="5095"/>
      <c r="M113" s="5095"/>
      <c r="N113" s="5096"/>
      <c r="O113" s="5079"/>
      <c r="P113" s="5076"/>
      <c r="Q113" s="5035"/>
      <c r="R113" s="5076"/>
      <c r="S113" s="5035"/>
      <c r="T113" s="5076"/>
      <c r="U113" s="5076"/>
      <c r="V113" s="5076"/>
      <c r="W113" s="5080"/>
      <c r="X113" s="5079"/>
      <c r="Y113" s="5080"/>
      <c r="Z113" s="5290"/>
      <c r="AA113" s="5035"/>
      <c r="AB113" s="5035"/>
      <c r="AC113" s="5035"/>
      <c r="AD113" s="5036"/>
      <c r="AE113" s="988"/>
      <c r="AF113" s="988"/>
      <c r="AG113" s="988"/>
    </row>
    <row r="114" spans="1:33" s="668" customFormat="1" ht="20.100000000000001" customHeight="1">
      <c r="A114" s="672"/>
      <c r="B114" s="5064"/>
      <c r="C114" s="5065"/>
      <c r="D114" s="5065"/>
      <c r="E114" s="5066"/>
      <c r="F114" s="5038"/>
      <c r="G114" s="5071"/>
      <c r="H114" s="5095"/>
      <c r="I114" s="5095"/>
      <c r="J114" s="5095"/>
      <c r="K114" s="5095"/>
      <c r="L114" s="5095"/>
      <c r="M114" s="5095"/>
      <c r="N114" s="5096"/>
      <c r="O114" s="5037"/>
      <c r="P114" s="5041" t="s">
        <v>415</v>
      </c>
      <c r="Q114" s="5042"/>
      <c r="R114" s="5055"/>
      <c r="S114" s="5045" t="s">
        <v>480</v>
      </c>
      <c r="T114" s="5046"/>
      <c r="U114" s="5047"/>
      <c r="V114" s="5045" t="s">
        <v>1081</v>
      </c>
      <c r="W114" s="5046"/>
      <c r="X114" s="5051"/>
      <c r="Y114" s="5046" t="s">
        <v>160</v>
      </c>
      <c r="Z114" s="5051"/>
      <c r="AA114" s="5046" t="s">
        <v>161</v>
      </c>
      <c r="AB114" s="5051"/>
      <c r="AC114" s="5046" t="s">
        <v>162</v>
      </c>
      <c r="AD114" s="5053"/>
      <c r="AE114" s="988"/>
      <c r="AF114" s="988"/>
      <c r="AG114" s="988"/>
    </row>
    <row r="115" spans="1:33" s="668" customFormat="1" ht="20.100000000000001" customHeight="1" thickBot="1">
      <c r="A115" s="699"/>
      <c r="B115" s="5067"/>
      <c r="C115" s="5068"/>
      <c r="D115" s="5068"/>
      <c r="E115" s="5069"/>
      <c r="F115" s="686"/>
      <c r="G115" s="5097"/>
      <c r="H115" s="5098"/>
      <c r="I115" s="5098"/>
      <c r="J115" s="5098"/>
      <c r="K115" s="5098"/>
      <c r="L115" s="5098"/>
      <c r="M115" s="5098"/>
      <c r="N115" s="5099"/>
      <c r="O115" s="5122"/>
      <c r="P115" s="5043"/>
      <c r="Q115" s="5044"/>
      <c r="R115" s="5056"/>
      <c r="S115" s="5048"/>
      <c r="T115" s="5049"/>
      <c r="U115" s="5050"/>
      <c r="V115" s="5079"/>
      <c r="W115" s="5076"/>
      <c r="X115" s="5052"/>
      <c r="Y115" s="5049"/>
      <c r="Z115" s="5052"/>
      <c r="AA115" s="5049"/>
      <c r="AB115" s="5052"/>
      <c r="AC115" s="5049"/>
      <c r="AD115" s="5054"/>
      <c r="AE115" s="988"/>
      <c r="AF115" s="988"/>
      <c r="AG115" s="988"/>
    </row>
    <row r="116" spans="1:33" s="1103" customFormat="1" ht="39.950000000000003" customHeight="1" thickBot="1">
      <c r="A116" s="1098" t="s">
        <v>1355</v>
      </c>
      <c r="B116" s="1119"/>
      <c r="C116" s="1119"/>
      <c r="D116" s="1119"/>
      <c r="E116" s="1119"/>
      <c r="F116" s="1109"/>
      <c r="G116" s="1126"/>
      <c r="H116" s="1126"/>
      <c r="I116" s="1126"/>
      <c r="J116" s="1127"/>
      <c r="K116" s="1126"/>
      <c r="L116" s="1126"/>
      <c r="M116" s="1126"/>
      <c r="N116" s="1126"/>
      <c r="O116" s="1126"/>
      <c r="P116" s="1120"/>
      <c r="Q116" s="1120"/>
      <c r="R116" s="1120"/>
      <c r="S116" s="1120"/>
      <c r="T116" s="1120"/>
      <c r="U116" s="1120"/>
      <c r="V116" s="1120"/>
      <c r="W116" s="1120"/>
      <c r="X116" s="1120"/>
      <c r="Y116" s="1120"/>
      <c r="Z116" s="1120"/>
      <c r="AA116" s="1120"/>
      <c r="AB116" s="1120"/>
      <c r="AC116" s="1119"/>
      <c r="AD116" s="1128"/>
      <c r="AE116" s="1102"/>
      <c r="AF116" s="1102"/>
      <c r="AG116" s="1102"/>
    </row>
    <row r="117" spans="1:33" ht="20.100000000000001" customHeight="1">
      <c r="A117" s="695"/>
      <c r="B117" s="5061" t="s">
        <v>414</v>
      </c>
      <c r="C117" s="5062"/>
      <c r="D117" s="5062"/>
      <c r="E117" s="5063"/>
      <c r="F117" s="798"/>
      <c r="G117" s="5070" t="s">
        <v>2424</v>
      </c>
      <c r="H117" s="5093"/>
      <c r="I117" s="5093"/>
      <c r="J117" s="5093"/>
      <c r="K117" s="5093"/>
      <c r="L117" s="5093"/>
      <c r="M117" s="5093"/>
      <c r="N117" s="5094"/>
      <c r="O117" s="5077" t="s">
        <v>1081</v>
      </c>
      <c r="P117" s="5075"/>
      <c r="Q117" s="5033"/>
      <c r="R117" s="5075" t="s">
        <v>160</v>
      </c>
      <c r="S117" s="5033"/>
      <c r="T117" s="5075" t="s">
        <v>161</v>
      </c>
      <c r="U117" s="5075" t="s">
        <v>410</v>
      </c>
      <c r="V117" s="5075"/>
      <c r="W117" s="5078"/>
      <c r="X117" s="5077" t="s">
        <v>411</v>
      </c>
      <c r="Y117" s="5078"/>
      <c r="Z117" s="5033"/>
      <c r="AA117" s="5033"/>
      <c r="AB117" s="5033"/>
      <c r="AC117" s="5033"/>
      <c r="AD117" s="5034"/>
      <c r="AE117" s="987"/>
      <c r="AF117" s="987"/>
      <c r="AG117" s="987"/>
    </row>
    <row r="118" spans="1:33" ht="20.100000000000001" customHeight="1">
      <c r="A118" s="695"/>
      <c r="B118" s="5064"/>
      <c r="C118" s="5065"/>
      <c r="D118" s="5065"/>
      <c r="E118" s="5066"/>
      <c r="F118" s="5037"/>
      <c r="G118" s="5071"/>
      <c r="H118" s="5095"/>
      <c r="I118" s="5095"/>
      <c r="J118" s="5095"/>
      <c r="K118" s="5095"/>
      <c r="L118" s="5095"/>
      <c r="M118" s="5095"/>
      <c r="N118" s="5096"/>
      <c r="O118" s="5079"/>
      <c r="P118" s="5076"/>
      <c r="Q118" s="5035"/>
      <c r="R118" s="5076"/>
      <c r="S118" s="5035"/>
      <c r="T118" s="5076"/>
      <c r="U118" s="5076"/>
      <c r="V118" s="5076"/>
      <c r="W118" s="5080"/>
      <c r="X118" s="5079"/>
      <c r="Y118" s="5080"/>
      <c r="Z118" s="5035"/>
      <c r="AA118" s="5035"/>
      <c r="AB118" s="5035"/>
      <c r="AC118" s="5035"/>
      <c r="AD118" s="5036"/>
      <c r="AE118" s="987"/>
      <c r="AF118" s="987"/>
      <c r="AG118" s="987"/>
    </row>
    <row r="119" spans="1:33" ht="20.100000000000001" customHeight="1">
      <c r="A119" s="695"/>
      <c r="B119" s="5064"/>
      <c r="C119" s="5065"/>
      <c r="D119" s="5065"/>
      <c r="E119" s="5066"/>
      <c r="F119" s="5038"/>
      <c r="G119" s="5071"/>
      <c r="H119" s="5095"/>
      <c r="I119" s="5095"/>
      <c r="J119" s="5095"/>
      <c r="K119" s="5095"/>
      <c r="L119" s="5095"/>
      <c r="M119" s="5095"/>
      <c r="N119" s="5096"/>
      <c r="O119" s="5037"/>
      <c r="P119" s="5041" t="s">
        <v>415</v>
      </c>
      <c r="Q119" s="5042"/>
      <c r="R119" s="5055"/>
      <c r="S119" s="5045" t="s">
        <v>480</v>
      </c>
      <c r="T119" s="5046"/>
      <c r="U119" s="5047"/>
      <c r="V119" s="5045" t="s">
        <v>1081</v>
      </c>
      <c r="W119" s="5046"/>
      <c r="X119" s="5051"/>
      <c r="Y119" s="5046" t="s">
        <v>160</v>
      </c>
      <c r="Z119" s="5051"/>
      <c r="AA119" s="5046" t="s">
        <v>161</v>
      </c>
      <c r="AB119" s="5051"/>
      <c r="AC119" s="5046" t="s">
        <v>162</v>
      </c>
      <c r="AD119" s="5053"/>
      <c r="AE119" s="987"/>
      <c r="AF119" s="987"/>
      <c r="AG119" s="987"/>
    </row>
    <row r="120" spans="1:33" ht="20.100000000000001" customHeight="1" thickBot="1">
      <c r="A120" s="698"/>
      <c r="B120" s="5067"/>
      <c r="C120" s="5068"/>
      <c r="D120" s="5068"/>
      <c r="E120" s="5069"/>
      <c r="F120" s="686"/>
      <c r="G120" s="5097"/>
      <c r="H120" s="5098"/>
      <c r="I120" s="5098"/>
      <c r="J120" s="5098"/>
      <c r="K120" s="5098"/>
      <c r="L120" s="5098"/>
      <c r="M120" s="5098"/>
      <c r="N120" s="5099"/>
      <c r="O120" s="5122"/>
      <c r="P120" s="5043"/>
      <c r="Q120" s="5044"/>
      <c r="R120" s="5056"/>
      <c r="S120" s="5048"/>
      <c r="T120" s="5049"/>
      <c r="U120" s="5050"/>
      <c r="V120" s="5079"/>
      <c r="W120" s="5076"/>
      <c r="X120" s="5052"/>
      <c r="Y120" s="5049"/>
      <c r="Z120" s="5052"/>
      <c r="AA120" s="5049"/>
      <c r="AB120" s="5052"/>
      <c r="AC120" s="5049"/>
      <c r="AD120" s="5054"/>
      <c r="AE120" s="987"/>
      <c r="AF120" s="987"/>
      <c r="AG120" s="987"/>
    </row>
    <row r="121" spans="1:33" s="1103" customFormat="1" ht="39.950000000000003" customHeight="1" thickBot="1">
      <c r="A121" s="1550" t="s">
        <v>1681</v>
      </c>
      <c r="B121" s="1119"/>
      <c r="C121" s="1119"/>
      <c r="D121" s="1119"/>
      <c r="E121" s="1119"/>
      <c r="F121" s="1109"/>
      <c r="G121" s="1126"/>
      <c r="H121" s="1126"/>
      <c r="I121" s="1126"/>
      <c r="J121" s="1127"/>
      <c r="K121" s="1126"/>
      <c r="L121" s="1126"/>
      <c r="M121" s="1126"/>
      <c r="N121" s="1126"/>
      <c r="O121" s="1126"/>
      <c r="P121" s="1120"/>
      <c r="Q121" s="1120"/>
      <c r="R121" s="1120"/>
      <c r="S121" s="1120"/>
      <c r="T121" s="1120"/>
      <c r="U121" s="1120"/>
      <c r="V121" s="1120"/>
      <c r="W121" s="1120"/>
      <c r="X121" s="1120"/>
      <c r="Y121" s="1120"/>
      <c r="Z121" s="1120"/>
      <c r="AA121" s="1120"/>
      <c r="AB121" s="1120"/>
      <c r="AC121" s="1119"/>
      <c r="AD121" s="1128"/>
      <c r="AE121" s="1102"/>
      <c r="AF121" s="1102"/>
      <c r="AG121" s="1102"/>
    </row>
    <row r="122" spans="1:33" ht="20.100000000000001" customHeight="1">
      <c r="A122" s="695"/>
      <c r="B122" s="5061" t="s">
        <v>414</v>
      </c>
      <c r="C122" s="5062"/>
      <c r="D122" s="5062"/>
      <c r="E122" s="5063"/>
      <c r="F122" s="798"/>
      <c r="G122" s="5286" t="s">
        <v>1682</v>
      </c>
      <c r="H122" s="5286"/>
      <c r="I122" s="5286"/>
      <c r="J122" s="5274" t="s">
        <v>1047</v>
      </c>
      <c r="K122" s="5277"/>
      <c r="L122" s="5278"/>
      <c r="M122" s="5278"/>
      <c r="N122" s="5279"/>
      <c r="O122" s="5077" t="s">
        <v>1081</v>
      </c>
      <c r="P122" s="5075"/>
      <c r="Q122" s="5033"/>
      <c r="R122" s="5075" t="s">
        <v>160</v>
      </c>
      <c r="S122" s="5033"/>
      <c r="T122" s="5075" t="s">
        <v>161</v>
      </c>
      <c r="U122" s="5075" t="s">
        <v>410</v>
      </c>
      <c r="V122" s="5075"/>
      <c r="W122" s="5078"/>
      <c r="X122" s="5077" t="s">
        <v>411</v>
      </c>
      <c r="Y122" s="5078"/>
      <c r="Z122" s="5033"/>
      <c r="AA122" s="5033"/>
      <c r="AB122" s="5033"/>
      <c r="AC122" s="5033"/>
      <c r="AD122" s="5034"/>
      <c r="AE122" s="987"/>
      <c r="AF122" s="987"/>
      <c r="AG122" s="987"/>
    </row>
    <row r="123" spans="1:33" ht="20.100000000000001" customHeight="1">
      <c r="A123" s="695"/>
      <c r="B123" s="5064"/>
      <c r="C123" s="5065"/>
      <c r="D123" s="5065"/>
      <c r="E123" s="5066"/>
      <c r="F123" s="5037"/>
      <c r="G123" s="5287"/>
      <c r="H123" s="5287"/>
      <c r="I123" s="5287"/>
      <c r="J123" s="5275"/>
      <c r="K123" s="5280"/>
      <c r="L123" s="5281"/>
      <c r="M123" s="5281"/>
      <c r="N123" s="5282"/>
      <c r="O123" s="5079"/>
      <c r="P123" s="5076"/>
      <c r="Q123" s="5035"/>
      <c r="R123" s="5076"/>
      <c r="S123" s="5035"/>
      <c r="T123" s="5076"/>
      <c r="U123" s="5076"/>
      <c r="V123" s="5076"/>
      <c r="W123" s="5080"/>
      <c r="X123" s="5079"/>
      <c r="Y123" s="5080"/>
      <c r="Z123" s="5035"/>
      <c r="AA123" s="5035"/>
      <c r="AB123" s="5035"/>
      <c r="AC123" s="5035"/>
      <c r="AD123" s="5036"/>
      <c r="AE123" s="987"/>
      <c r="AF123" s="987"/>
      <c r="AG123" s="987"/>
    </row>
    <row r="124" spans="1:33" ht="20.100000000000001" customHeight="1">
      <c r="A124" s="695"/>
      <c r="B124" s="5064"/>
      <c r="C124" s="5065"/>
      <c r="D124" s="5065"/>
      <c r="E124" s="5066"/>
      <c r="F124" s="5038"/>
      <c r="G124" s="5287"/>
      <c r="H124" s="5287"/>
      <c r="I124" s="5287"/>
      <c r="J124" s="5275"/>
      <c r="K124" s="5280"/>
      <c r="L124" s="5281"/>
      <c r="M124" s="5281"/>
      <c r="N124" s="5282"/>
      <c r="O124" s="5037"/>
      <c r="P124" s="5041" t="s">
        <v>415</v>
      </c>
      <c r="Q124" s="5042"/>
      <c r="R124" s="5055"/>
      <c r="S124" s="5045" t="s">
        <v>480</v>
      </c>
      <c r="T124" s="5046"/>
      <c r="U124" s="5047"/>
      <c r="V124" s="5045" t="s">
        <v>1081</v>
      </c>
      <c r="W124" s="5046"/>
      <c r="X124" s="5051"/>
      <c r="Y124" s="5046" t="s">
        <v>160</v>
      </c>
      <c r="Z124" s="5051"/>
      <c r="AA124" s="5046" t="s">
        <v>161</v>
      </c>
      <c r="AB124" s="5051"/>
      <c r="AC124" s="5046" t="s">
        <v>162</v>
      </c>
      <c r="AD124" s="5053"/>
      <c r="AE124" s="987"/>
      <c r="AF124" s="987"/>
      <c r="AG124" s="987"/>
    </row>
    <row r="125" spans="1:33" ht="20.100000000000001" customHeight="1" thickBot="1">
      <c r="A125" s="698"/>
      <c r="B125" s="5067"/>
      <c r="C125" s="5068"/>
      <c r="D125" s="5068"/>
      <c r="E125" s="5069"/>
      <c r="F125" s="686"/>
      <c r="G125" s="5288"/>
      <c r="H125" s="5288"/>
      <c r="I125" s="5288"/>
      <c r="J125" s="5276"/>
      <c r="K125" s="5283"/>
      <c r="L125" s="5284"/>
      <c r="M125" s="5284"/>
      <c r="N125" s="5285"/>
      <c r="O125" s="5122"/>
      <c r="P125" s="5043"/>
      <c r="Q125" s="5044"/>
      <c r="R125" s="5056"/>
      <c r="S125" s="5048"/>
      <c r="T125" s="5049"/>
      <c r="U125" s="5050"/>
      <c r="V125" s="5079"/>
      <c r="W125" s="5076"/>
      <c r="X125" s="5052"/>
      <c r="Y125" s="5049"/>
      <c r="Z125" s="5052"/>
      <c r="AA125" s="5049"/>
      <c r="AB125" s="5052"/>
      <c r="AC125" s="5049"/>
      <c r="AD125" s="5054"/>
      <c r="AE125" s="987"/>
      <c r="AF125" s="987"/>
      <c r="AG125" s="987"/>
    </row>
    <row r="126" spans="1:33" s="1107" customFormat="1" ht="39.950000000000003" customHeight="1" thickBot="1">
      <c r="A126" s="1125" t="s">
        <v>1356</v>
      </c>
      <c r="B126" s="1119"/>
      <c r="C126" s="1119"/>
      <c r="D126" s="1119"/>
      <c r="E126" s="1119"/>
      <c r="F126" s="1109"/>
      <c r="G126" s="1126"/>
      <c r="H126" s="1126"/>
      <c r="I126" s="1126"/>
      <c r="J126" s="1127"/>
      <c r="K126" s="1126"/>
      <c r="L126" s="1126"/>
      <c r="M126" s="1126"/>
      <c r="N126" s="1126"/>
      <c r="O126" s="1126"/>
      <c r="P126" s="1120"/>
      <c r="Q126" s="1120"/>
      <c r="R126" s="1120"/>
      <c r="S126" s="1120"/>
      <c r="T126" s="1120"/>
      <c r="U126" s="1120"/>
      <c r="V126" s="1120"/>
      <c r="W126" s="1120"/>
      <c r="X126" s="1120"/>
      <c r="Y126" s="1120"/>
      <c r="Z126" s="1120"/>
      <c r="AA126" s="1120"/>
      <c r="AB126" s="1120"/>
      <c r="AC126" s="1119"/>
      <c r="AD126" s="1128"/>
      <c r="AE126" s="903"/>
      <c r="AF126" s="903"/>
      <c r="AG126" s="903"/>
    </row>
    <row r="127" spans="1:33" s="668" customFormat="1" ht="20.100000000000001" customHeight="1">
      <c r="A127" s="695"/>
      <c r="B127" s="5061" t="s">
        <v>414</v>
      </c>
      <c r="C127" s="5062"/>
      <c r="D127" s="5062"/>
      <c r="E127" s="5063"/>
      <c r="F127" s="798"/>
      <c r="G127" s="5070" t="s">
        <v>1057</v>
      </c>
      <c r="H127" s="5093"/>
      <c r="I127" s="5094"/>
      <c r="J127" s="5274" t="s">
        <v>270</v>
      </c>
      <c r="K127" s="5277"/>
      <c r="L127" s="5278"/>
      <c r="M127" s="5278"/>
      <c r="N127" s="5279"/>
      <c r="O127" s="5077" t="s">
        <v>1081</v>
      </c>
      <c r="P127" s="5075"/>
      <c r="Q127" s="5033"/>
      <c r="R127" s="5075" t="s">
        <v>160</v>
      </c>
      <c r="S127" s="5033"/>
      <c r="T127" s="5075" t="s">
        <v>161</v>
      </c>
      <c r="U127" s="5075" t="s">
        <v>410</v>
      </c>
      <c r="V127" s="5075"/>
      <c r="W127" s="5078"/>
      <c r="X127" s="5077" t="s">
        <v>411</v>
      </c>
      <c r="Y127" s="5078"/>
      <c r="Z127" s="5289"/>
      <c r="AA127" s="5033"/>
      <c r="AB127" s="5033"/>
      <c r="AC127" s="5033"/>
      <c r="AD127" s="5034"/>
      <c r="AE127" s="988"/>
      <c r="AF127" s="988"/>
      <c r="AG127" s="988"/>
    </row>
    <row r="128" spans="1:33" s="668" customFormat="1" ht="20.100000000000001" customHeight="1">
      <c r="A128" s="695"/>
      <c r="B128" s="5064"/>
      <c r="C128" s="5065"/>
      <c r="D128" s="5065"/>
      <c r="E128" s="5066"/>
      <c r="F128" s="5037"/>
      <c r="G128" s="5071"/>
      <c r="H128" s="5095"/>
      <c r="I128" s="5096"/>
      <c r="J128" s="5275"/>
      <c r="K128" s="5280"/>
      <c r="L128" s="5281"/>
      <c r="M128" s="5281"/>
      <c r="N128" s="5282"/>
      <c r="O128" s="5079"/>
      <c r="P128" s="5076"/>
      <c r="Q128" s="5035"/>
      <c r="R128" s="5076"/>
      <c r="S128" s="5035"/>
      <c r="T128" s="5076"/>
      <c r="U128" s="5076"/>
      <c r="V128" s="5076"/>
      <c r="W128" s="5080"/>
      <c r="X128" s="5079"/>
      <c r="Y128" s="5080"/>
      <c r="Z128" s="5290"/>
      <c r="AA128" s="5035"/>
      <c r="AB128" s="5035"/>
      <c r="AC128" s="5035"/>
      <c r="AD128" s="5036"/>
      <c r="AE128" s="988"/>
      <c r="AF128" s="988"/>
      <c r="AG128" s="988"/>
    </row>
    <row r="129" spans="1:33" s="668" customFormat="1" ht="20.100000000000001" customHeight="1">
      <c r="A129" s="695"/>
      <c r="B129" s="5064"/>
      <c r="C129" s="5065"/>
      <c r="D129" s="5065"/>
      <c r="E129" s="5066"/>
      <c r="F129" s="5038"/>
      <c r="G129" s="5071"/>
      <c r="H129" s="5095"/>
      <c r="I129" s="5096"/>
      <c r="J129" s="5275"/>
      <c r="K129" s="5280"/>
      <c r="L129" s="5281"/>
      <c r="M129" s="5281"/>
      <c r="N129" s="5282"/>
      <c r="O129" s="5037"/>
      <c r="P129" s="5041" t="s">
        <v>415</v>
      </c>
      <c r="Q129" s="5042"/>
      <c r="R129" s="5055"/>
      <c r="S129" s="5045" t="s">
        <v>480</v>
      </c>
      <c r="T129" s="5046"/>
      <c r="U129" s="5047"/>
      <c r="V129" s="5045" t="s">
        <v>1081</v>
      </c>
      <c r="W129" s="5046"/>
      <c r="X129" s="5051"/>
      <c r="Y129" s="5046" t="s">
        <v>160</v>
      </c>
      <c r="Z129" s="5051"/>
      <c r="AA129" s="5046" t="s">
        <v>161</v>
      </c>
      <c r="AB129" s="5051"/>
      <c r="AC129" s="5046" t="s">
        <v>162</v>
      </c>
      <c r="AD129" s="5053"/>
      <c r="AE129" s="988"/>
      <c r="AF129" s="988"/>
      <c r="AG129" s="988"/>
    </row>
    <row r="130" spans="1:33" s="668" customFormat="1" ht="20.100000000000001" customHeight="1" thickBot="1">
      <c r="A130" s="698"/>
      <c r="B130" s="5067"/>
      <c r="C130" s="5068"/>
      <c r="D130" s="5068"/>
      <c r="E130" s="5069"/>
      <c r="F130" s="686"/>
      <c r="G130" s="5097"/>
      <c r="H130" s="5098"/>
      <c r="I130" s="5099"/>
      <c r="J130" s="5276"/>
      <c r="K130" s="5283"/>
      <c r="L130" s="5284"/>
      <c r="M130" s="5284"/>
      <c r="N130" s="5285"/>
      <c r="O130" s="5122"/>
      <c r="P130" s="5043"/>
      <c r="Q130" s="5044"/>
      <c r="R130" s="5056"/>
      <c r="S130" s="5048"/>
      <c r="T130" s="5049"/>
      <c r="U130" s="5050"/>
      <c r="V130" s="5079"/>
      <c r="W130" s="5076"/>
      <c r="X130" s="5052"/>
      <c r="Y130" s="5049"/>
      <c r="Z130" s="5052"/>
      <c r="AA130" s="5049"/>
      <c r="AB130" s="5052"/>
      <c r="AC130" s="5049"/>
      <c r="AD130" s="5054"/>
      <c r="AE130" s="988"/>
      <c r="AF130" s="988"/>
      <c r="AG130" s="988"/>
    </row>
    <row r="131" spans="1:33" s="1103" customFormat="1" ht="39.950000000000003" customHeight="1" thickBot="1">
      <c r="A131" s="1125" t="s">
        <v>1357</v>
      </c>
      <c r="B131" s="1119"/>
      <c r="C131" s="1119"/>
      <c r="D131" s="1119"/>
      <c r="E131" s="1119"/>
      <c r="F131" s="1109"/>
      <c r="G131" s="1126"/>
      <c r="H131" s="1126"/>
      <c r="I131" s="1126"/>
      <c r="J131" s="1127"/>
      <c r="K131" s="1126"/>
      <c r="L131" s="1126"/>
      <c r="M131" s="1126"/>
      <c r="N131" s="1126"/>
      <c r="O131" s="1126"/>
      <c r="P131" s="1120"/>
      <c r="Q131" s="1120"/>
      <c r="R131" s="1120"/>
      <c r="S131" s="1120"/>
      <c r="T131" s="1120"/>
      <c r="U131" s="1120"/>
      <c r="V131" s="1120"/>
      <c r="W131" s="1120"/>
      <c r="X131" s="1120"/>
      <c r="Y131" s="1120"/>
      <c r="Z131" s="1120"/>
      <c r="AA131" s="1120"/>
      <c r="AB131" s="1120"/>
      <c r="AC131" s="1119"/>
      <c r="AD131" s="1128"/>
      <c r="AE131" s="1102"/>
      <c r="AF131" s="1102"/>
      <c r="AG131" s="1102"/>
    </row>
    <row r="132" spans="1:33" ht="20.100000000000001" customHeight="1">
      <c r="A132" s="695"/>
      <c r="B132" s="5061" t="s">
        <v>414</v>
      </c>
      <c r="C132" s="5062"/>
      <c r="D132" s="5062"/>
      <c r="E132" s="5063"/>
      <c r="F132" s="798"/>
      <c r="G132" s="5070" t="s">
        <v>1366</v>
      </c>
      <c r="H132" s="5093"/>
      <c r="I132" s="5093"/>
      <c r="J132" s="5093"/>
      <c r="K132" s="5093"/>
      <c r="L132" s="5093"/>
      <c r="M132" s="5093"/>
      <c r="N132" s="5094"/>
      <c r="O132" s="5077" t="s">
        <v>1081</v>
      </c>
      <c r="P132" s="5075"/>
      <c r="Q132" s="5033"/>
      <c r="R132" s="5075" t="s">
        <v>160</v>
      </c>
      <c r="S132" s="5033"/>
      <c r="T132" s="5075" t="s">
        <v>161</v>
      </c>
      <c r="U132" s="5075" t="s">
        <v>410</v>
      </c>
      <c r="V132" s="5075"/>
      <c r="W132" s="5078"/>
      <c r="X132" s="5077" t="s">
        <v>411</v>
      </c>
      <c r="Y132" s="5078"/>
      <c r="Z132" s="5033"/>
      <c r="AA132" s="5033"/>
      <c r="AB132" s="5033"/>
      <c r="AC132" s="5033"/>
      <c r="AD132" s="5034"/>
      <c r="AE132" s="987"/>
      <c r="AF132" s="987"/>
      <c r="AG132" s="987"/>
    </row>
    <row r="133" spans="1:33" ht="20.100000000000001" customHeight="1">
      <c r="A133" s="695"/>
      <c r="B133" s="5064"/>
      <c r="C133" s="5065"/>
      <c r="D133" s="5065"/>
      <c r="E133" s="5066"/>
      <c r="F133" s="5037"/>
      <c r="G133" s="5071"/>
      <c r="H133" s="5095"/>
      <c r="I133" s="5095"/>
      <c r="J133" s="5095"/>
      <c r="K133" s="5095"/>
      <c r="L133" s="5095"/>
      <c r="M133" s="5095"/>
      <c r="N133" s="5096"/>
      <c r="O133" s="5079"/>
      <c r="P133" s="5076"/>
      <c r="Q133" s="5035"/>
      <c r="R133" s="5076"/>
      <c r="S133" s="5035"/>
      <c r="T133" s="5076"/>
      <c r="U133" s="5076"/>
      <c r="V133" s="5076"/>
      <c r="W133" s="5080"/>
      <c r="X133" s="5079"/>
      <c r="Y133" s="5080"/>
      <c r="Z133" s="5035"/>
      <c r="AA133" s="5035"/>
      <c r="AB133" s="5035"/>
      <c r="AC133" s="5035"/>
      <c r="AD133" s="5036"/>
      <c r="AE133" s="987"/>
      <c r="AF133" s="987"/>
      <c r="AG133" s="987"/>
    </row>
    <row r="134" spans="1:33" ht="20.100000000000001" customHeight="1">
      <c r="A134" s="695"/>
      <c r="B134" s="5064"/>
      <c r="C134" s="5065"/>
      <c r="D134" s="5065"/>
      <c r="E134" s="5066"/>
      <c r="F134" s="5038"/>
      <c r="G134" s="5071"/>
      <c r="H134" s="5095"/>
      <c r="I134" s="5095"/>
      <c r="J134" s="5095"/>
      <c r="K134" s="5095"/>
      <c r="L134" s="5095"/>
      <c r="M134" s="5095"/>
      <c r="N134" s="5096"/>
      <c r="O134" s="5037"/>
      <c r="P134" s="5041" t="s">
        <v>415</v>
      </c>
      <c r="Q134" s="5042"/>
      <c r="R134" s="5055"/>
      <c r="S134" s="5045" t="s">
        <v>480</v>
      </c>
      <c r="T134" s="5046"/>
      <c r="U134" s="5047"/>
      <c r="V134" s="5045" t="s">
        <v>1081</v>
      </c>
      <c r="W134" s="5046"/>
      <c r="X134" s="5051"/>
      <c r="Y134" s="5046" t="s">
        <v>160</v>
      </c>
      <c r="Z134" s="5051"/>
      <c r="AA134" s="5046" t="s">
        <v>161</v>
      </c>
      <c r="AB134" s="5051"/>
      <c r="AC134" s="5046" t="s">
        <v>162</v>
      </c>
      <c r="AD134" s="5053"/>
      <c r="AE134" s="987"/>
      <c r="AF134" s="987"/>
      <c r="AG134" s="987"/>
    </row>
    <row r="135" spans="1:33" ht="20.100000000000001" customHeight="1" thickBot="1">
      <c r="A135" s="698"/>
      <c r="B135" s="5067"/>
      <c r="C135" s="5068"/>
      <c r="D135" s="5068"/>
      <c r="E135" s="5069"/>
      <c r="F135" s="686"/>
      <c r="G135" s="5097"/>
      <c r="H135" s="5098"/>
      <c r="I135" s="5098"/>
      <c r="J135" s="5098"/>
      <c r="K135" s="5098"/>
      <c r="L135" s="5098"/>
      <c r="M135" s="5098"/>
      <c r="N135" s="5099"/>
      <c r="O135" s="5122"/>
      <c r="P135" s="5043"/>
      <c r="Q135" s="5044"/>
      <c r="R135" s="5056"/>
      <c r="S135" s="5048"/>
      <c r="T135" s="5049"/>
      <c r="U135" s="5050"/>
      <c r="V135" s="5079"/>
      <c r="W135" s="5076"/>
      <c r="X135" s="5052"/>
      <c r="Y135" s="5049"/>
      <c r="Z135" s="5052"/>
      <c r="AA135" s="5049"/>
      <c r="AB135" s="5052"/>
      <c r="AC135" s="5049"/>
      <c r="AD135" s="5054"/>
      <c r="AE135" s="987"/>
      <c r="AF135" s="987"/>
      <c r="AG135" s="987"/>
    </row>
    <row r="136" spans="1:33" s="1103" customFormat="1" ht="39.950000000000003" customHeight="1" thickBot="1">
      <c r="A136" s="1125" t="s">
        <v>1358</v>
      </c>
      <c r="B136" s="1119"/>
      <c r="C136" s="1119"/>
      <c r="D136" s="1119"/>
      <c r="E136" s="1119"/>
      <c r="F136" s="1109"/>
      <c r="G136" s="1126"/>
      <c r="H136" s="1126"/>
      <c r="I136" s="1126"/>
      <c r="J136" s="1127"/>
      <c r="K136" s="1126"/>
      <c r="L136" s="1126"/>
      <c r="M136" s="1126"/>
      <c r="N136" s="1126"/>
      <c r="O136" s="1126"/>
      <c r="P136" s="1120"/>
      <c r="Q136" s="1120"/>
      <c r="R136" s="1120"/>
      <c r="S136" s="1120"/>
      <c r="T136" s="1120"/>
      <c r="U136" s="1120"/>
      <c r="V136" s="1120"/>
      <c r="W136" s="1120"/>
      <c r="X136" s="1120"/>
      <c r="Y136" s="1120"/>
      <c r="Z136" s="1120"/>
      <c r="AA136" s="1120"/>
      <c r="AB136" s="1120"/>
      <c r="AC136" s="1119"/>
      <c r="AD136" s="1128"/>
      <c r="AE136" s="1102"/>
      <c r="AF136" s="1102"/>
      <c r="AG136" s="1102"/>
    </row>
    <row r="137" spans="1:33" ht="20.100000000000001" customHeight="1">
      <c r="A137" s="695"/>
      <c r="B137" s="5061" t="s">
        <v>414</v>
      </c>
      <c r="C137" s="5062"/>
      <c r="D137" s="5062"/>
      <c r="E137" s="5063"/>
      <c r="F137" s="798"/>
      <c r="G137" s="5070" t="s">
        <v>928</v>
      </c>
      <c r="H137" s="5093"/>
      <c r="I137" s="5093"/>
      <c r="J137" s="5093"/>
      <c r="K137" s="5093"/>
      <c r="L137" s="5093"/>
      <c r="M137" s="5093"/>
      <c r="N137" s="5094"/>
      <c r="O137" s="5077" t="s">
        <v>1081</v>
      </c>
      <c r="P137" s="5075"/>
      <c r="Q137" s="5033"/>
      <c r="R137" s="5075" t="s">
        <v>160</v>
      </c>
      <c r="S137" s="5033"/>
      <c r="T137" s="5075" t="s">
        <v>161</v>
      </c>
      <c r="U137" s="5075" t="s">
        <v>410</v>
      </c>
      <c r="V137" s="5075"/>
      <c r="W137" s="5078"/>
      <c r="X137" s="5077" t="s">
        <v>411</v>
      </c>
      <c r="Y137" s="5078"/>
      <c r="Z137" s="5033"/>
      <c r="AA137" s="5033"/>
      <c r="AB137" s="5033"/>
      <c r="AC137" s="5033"/>
      <c r="AD137" s="5034"/>
      <c r="AE137" s="987"/>
      <c r="AF137" s="987"/>
      <c r="AG137" s="987"/>
    </row>
    <row r="138" spans="1:33" ht="20.100000000000001" customHeight="1">
      <c r="A138" s="695"/>
      <c r="B138" s="5064"/>
      <c r="C138" s="5065"/>
      <c r="D138" s="5065"/>
      <c r="E138" s="5066"/>
      <c r="F138" s="5037"/>
      <c r="G138" s="5071"/>
      <c r="H138" s="5095"/>
      <c r="I138" s="5095"/>
      <c r="J138" s="5095"/>
      <c r="K138" s="5095"/>
      <c r="L138" s="5095"/>
      <c r="M138" s="5095"/>
      <c r="N138" s="5096"/>
      <c r="O138" s="5079"/>
      <c r="P138" s="5076"/>
      <c r="Q138" s="5035"/>
      <c r="R138" s="5076"/>
      <c r="S138" s="5035"/>
      <c r="T138" s="5076"/>
      <c r="U138" s="5076"/>
      <c r="V138" s="5076"/>
      <c r="W138" s="5080"/>
      <c r="X138" s="5079"/>
      <c r="Y138" s="5080"/>
      <c r="Z138" s="5035"/>
      <c r="AA138" s="5035"/>
      <c r="AB138" s="5035"/>
      <c r="AC138" s="5035"/>
      <c r="AD138" s="5036"/>
      <c r="AE138" s="987"/>
      <c r="AF138" s="987"/>
      <c r="AG138" s="987"/>
    </row>
    <row r="139" spans="1:33" ht="20.100000000000001" customHeight="1">
      <c r="A139" s="695"/>
      <c r="B139" s="5064"/>
      <c r="C139" s="5065"/>
      <c r="D139" s="5065"/>
      <c r="E139" s="5066"/>
      <c r="F139" s="5038"/>
      <c r="G139" s="5071"/>
      <c r="H139" s="5095"/>
      <c r="I139" s="5095"/>
      <c r="J139" s="5095"/>
      <c r="K139" s="5095"/>
      <c r="L139" s="5095"/>
      <c r="M139" s="5095"/>
      <c r="N139" s="5096"/>
      <c r="O139" s="5037"/>
      <c r="P139" s="5041" t="s">
        <v>415</v>
      </c>
      <c r="Q139" s="5042"/>
      <c r="R139" s="5055"/>
      <c r="S139" s="5045" t="s">
        <v>480</v>
      </c>
      <c r="T139" s="5046"/>
      <c r="U139" s="5047"/>
      <c r="V139" s="5045" t="s">
        <v>1081</v>
      </c>
      <c r="W139" s="5046"/>
      <c r="X139" s="5051"/>
      <c r="Y139" s="5046" t="s">
        <v>160</v>
      </c>
      <c r="Z139" s="5051"/>
      <c r="AA139" s="5046" t="s">
        <v>161</v>
      </c>
      <c r="AB139" s="5051"/>
      <c r="AC139" s="5046" t="s">
        <v>162</v>
      </c>
      <c r="AD139" s="5053"/>
      <c r="AE139" s="987"/>
      <c r="AF139" s="987"/>
      <c r="AG139" s="987"/>
    </row>
    <row r="140" spans="1:33" ht="20.100000000000001" customHeight="1" thickBot="1">
      <c r="A140" s="698"/>
      <c r="B140" s="5067"/>
      <c r="C140" s="5068"/>
      <c r="D140" s="5068"/>
      <c r="E140" s="5069"/>
      <c r="F140" s="686"/>
      <c r="G140" s="5097"/>
      <c r="H140" s="5098"/>
      <c r="I140" s="5098"/>
      <c r="J140" s="5098"/>
      <c r="K140" s="5098"/>
      <c r="L140" s="5098"/>
      <c r="M140" s="5098"/>
      <c r="N140" s="5099"/>
      <c r="O140" s="5122"/>
      <c r="P140" s="5043"/>
      <c r="Q140" s="5044"/>
      <c r="R140" s="5056"/>
      <c r="S140" s="5048"/>
      <c r="T140" s="5049"/>
      <c r="U140" s="5050"/>
      <c r="V140" s="5048"/>
      <c r="W140" s="5049"/>
      <c r="X140" s="5052"/>
      <c r="Y140" s="5049"/>
      <c r="Z140" s="5052"/>
      <c r="AA140" s="5049"/>
      <c r="AB140" s="5052"/>
      <c r="AC140" s="5049"/>
      <c r="AD140" s="5054"/>
      <c r="AE140" s="987"/>
      <c r="AF140" s="987"/>
      <c r="AG140" s="987"/>
    </row>
    <row r="141" spans="1:33" s="1103" customFormat="1" ht="39.950000000000003" customHeight="1" thickBot="1">
      <c r="A141" s="1129" t="s">
        <v>1359</v>
      </c>
      <c r="B141" s="1130"/>
      <c r="C141" s="1130"/>
      <c r="D141" s="1130"/>
      <c r="E141" s="1130"/>
      <c r="F141" s="1131"/>
      <c r="G141" s="1132"/>
      <c r="H141" s="1132"/>
      <c r="I141" s="1132"/>
      <c r="J141" s="1133"/>
      <c r="K141" s="1132"/>
      <c r="L141" s="1132"/>
      <c r="M141" s="1132"/>
      <c r="N141" s="1132"/>
      <c r="O141" s="1132"/>
      <c r="P141" s="1134"/>
      <c r="Q141" s="1134"/>
      <c r="R141" s="1134"/>
      <c r="S141" s="1134"/>
      <c r="T141" s="1134"/>
      <c r="U141" s="1134"/>
      <c r="V141" s="1134"/>
      <c r="W141" s="1134"/>
      <c r="X141" s="1134"/>
      <c r="Y141" s="1134"/>
      <c r="Z141" s="1134"/>
      <c r="AA141" s="1134"/>
      <c r="AB141" s="1134"/>
      <c r="AC141" s="1130"/>
      <c r="AD141" s="1135"/>
      <c r="AE141" s="1102"/>
      <c r="AF141" s="1102"/>
      <c r="AG141" s="1102"/>
    </row>
    <row r="142" spans="1:33" ht="20.100000000000001" customHeight="1">
      <c r="A142" s="920"/>
      <c r="B142" s="5100" t="s">
        <v>414</v>
      </c>
      <c r="C142" s="5101"/>
      <c r="D142" s="5101"/>
      <c r="E142" s="5102"/>
      <c r="F142" s="921"/>
      <c r="G142" s="5109" t="s">
        <v>1084</v>
      </c>
      <c r="H142" s="5110"/>
      <c r="I142" s="5110"/>
      <c r="J142" s="5110"/>
      <c r="K142" s="5110"/>
      <c r="L142" s="5110"/>
      <c r="M142" s="5110"/>
      <c r="N142" s="5111"/>
      <c r="O142" s="5077" t="s">
        <v>1081</v>
      </c>
      <c r="P142" s="5075"/>
      <c r="Q142" s="5118"/>
      <c r="R142" s="5120" t="s">
        <v>160</v>
      </c>
      <c r="S142" s="5118"/>
      <c r="T142" s="5120" t="s">
        <v>161</v>
      </c>
      <c r="U142" s="5120" t="s">
        <v>410</v>
      </c>
      <c r="V142" s="5120"/>
      <c r="W142" s="5292"/>
      <c r="X142" s="5294" t="s">
        <v>411</v>
      </c>
      <c r="Y142" s="5292"/>
      <c r="Z142" s="5333"/>
      <c r="AA142" s="5333"/>
      <c r="AB142" s="5333"/>
      <c r="AC142" s="5333"/>
      <c r="AD142" s="5334"/>
      <c r="AE142" s="987"/>
      <c r="AF142" s="987"/>
      <c r="AG142" s="987"/>
    </row>
    <row r="143" spans="1:33" ht="20.100000000000001" customHeight="1">
      <c r="A143" s="920"/>
      <c r="B143" s="5103"/>
      <c r="C143" s="5104"/>
      <c r="D143" s="5104"/>
      <c r="E143" s="5105"/>
      <c r="F143" s="5037"/>
      <c r="G143" s="5112"/>
      <c r="H143" s="5113"/>
      <c r="I143" s="5113"/>
      <c r="J143" s="5113"/>
      <c r="K143" s="5113"/>
      <c r="L143" s="5113"/>
      <c r="M143" s="5113"/>
      <c r="N143" s="5114"/>
      <c r="O143" s="5079"/>
      <c r="P143" s="5076"/>
      <c r="Q143" s="5119"/>
      <c r="R143" s="5121"/>
      <c r="S143" s="5119"/>
      <c r="T143" s="5121"/>
      <c r="U143" s="5121"/>
      <c r="V143" s="5121"/>
      <c r="W143" s="5293"/>
      <c r="X143" s="5295"/>
      <c r="Y143" s="5293"/>
      <c r="Z143" s="5335"/>
      <c r="AA143" s="5335"/>
      <c r="AB143" s="5335"/>
      <c r="AC143" s="5335"/>
      <c r="AD143" s="5336"/>
      <c r="AE143" s="987"/>
      <c r="AF143" s="987"/>
      <c r="AG143" s="987"/>
    </row>
    <row r="144" spans="1:33" ht="20.100000000000001" customHeight="1">
      <c r="A144" s="920"/>
      <c r="B144" s="5103"/>
      <c r="C144" s="5104"/>
      <c r="D144" s="5104"/>
      <c r="E144" s="5105"/>
      <c r="F144" s="5038"/>
      <c r="G144" s="5112"/>
      <c r="H144" s="5113"/>
      <c r="I144" s="5113"/>
      <c r="J144" s="5113"/>
      <c r="K144" s="5113"/>
      <c r="L144" s="5113"/>
      <c r="M144" s="5113"/>
      <c r="N144" s="5114"/>
      <c r="O144" s="5037"/>
      <c r="P144" s="5337" t="s">
        <v>415</v>
      </c>
      <c r="Q144" s="5338"/>
      <c r="R144" s="5339"/>
      <c r="S144" s="5343" t="s">
        <v>480</v>
      </c>
      <c r="T144" s="5344"/>
      <c r="U144" s="5345"/>
      <c r="V144" s="5045" t="s">
        <v>1081</v>
      </c>
      <c r="W144" s="5046"/>
      <c r="X144" s="5349"/>
      <c r="Y144" s="5344" t="s">
        <v>160</v>
      </c>
      <c r="Z144" s="5349"/>
      <c r="AA144" s="5344" t="s">
        <v>161</v>
      </c>
      <c r="AB144" s="5349"/>
      <c r="AC144" s="5344" t="s">
        <v>162</v>
      </c>
      <c r="AD144" s="5351"/>
      <c r="AE144" s="987"/>
      <c r="AF144" s="987"/>
      <c r="AG144" s="987"/>
    </row>
    <row r="145" spans="1:33" ht="20.100000000000001" customHeight="1" thickBot="1">
      <c r="A145" s="922"/>
      <c r="B145" s="5106"/>
      <c r="C145" s="5107"/>
      <c r="D145" s="5107"/>
      <c r="E145" s="5108"/>
      <c r="F145" s="923"/>
      <c r="G145" s="5115"/>
      <c r="H145" s="5116"/>
      <c r="I145" s="5116"/>
      <c r="J145" s="5116"/>
      <c r="K145" s="5116"/>
      <c r="L145" s="5116"/>
      <c r="M145" s="5116"/>
      <c r="N145" s="5117"/>
      <c r="O145" s="5122"/>
      <c r="P145" s="5340"/>
      <c r="Q145" s="5341"/>
      <c r="R145" s="5342"/>
      <c r="S145" s="5346"/>
      <c r="T145" s="5347"/>
      <c r="U145" s="5348"/>
      <c r="V145" s="5048"/>
      <c r="W145" s="5049"/>
      <c r="X145" s="5350"/>
      <c r="Y145" s="5347"/>
      <c r="Z145" s="5350"/>
      <c r="AA145" s="5347"/>
      <c r="AB145" s="5350"/>
      <c r="AC145" s="5347"/>
      <c r="AD145" s="5352"/>
      <c r="AE145" s="987"/>
      <c r="AF145" s="987"/>
      <c r="AG145" s="987"/>
    </row>
    <row r="146" spans="1:33" ht="14.25" thickBot="1">
      <c r="AE146" s="987"/>
      <c r="AF146" s="987"/>
      <c r="AG146" s="987"/>
    </row>
    <row r="147" spans="1:33" s="1103" customFormat="1" ht="39.950000000000003" customHeight="1" thickBot="1">
      <c r="A147" s="1125" t="s">
        <v>1360</v>
      </c>
      <c r="B147" s="1136"/>
      <c r="C147" s="1137"/>
      <c r="D147" s="1137"/>
      <c r="E147" s="1137"/>
      <c r="F147" s="1138"/>
      <c r="G147" s="1139"/>
      <c r="H147" s="1139"/>
      <c r="I147" s="1139"/>
      <c r="J147" s="1139"/>
      <c r="K147" s="1139"/>
      <c r="L147" s="1138"/>
      <c r="M147" s="1138"/>
      <c r="N147" s="1138"/>
      <c r="O147" s="1138"/>
      <c r="P147" s="1138"/>
      <c r="Q147" s="1138"/>
      <c r="R147" s="1138"/>
      <c r="S147" s="1138"/>
      <c r="T147" s="1138"/>
      <c r="U147" s="1138"/>
      <c r="V147" s="1138"/>
      <c r="W147" s="1138"/>
      <c r="X147" s="1138"/>
      <c r="Y147" s="1138"/>
      <c r="Z147" s="1138"/>
      <c r="AA147" s="1138"/>
      <c r="AB147" s="1138"/>
      <c r="AC147" s="1138"/>
      <c r="AD147" s="1140"/>
      <c r="AE147" s="1102"/>
      <c r="AF147" s="1102"/>
      <c r="AG147" s="1102"/>
    </row>
    <row r="148" spans="1:33" ht="39.950000000000003" customHeight="1">
      <c r="A148" s="691"/>
      <c r="B148" s="5064" t="s">
        <v>414</v>
      </c>
      <c r="C148" s="5065"/>
      <c r="D148" s="5065"/>
      <c r="E148" s="5066"/>
      <c r="F148" s="5123"/>
      <c r="G148" s="5071" t="s">
        <v>1368</v>
      </c>
      <c r="H148" s="5095"/>
      <c r="I148" s="5096"/>
      <c r="J148" s="5267" t="s">
        <v>809</v>
      </c>
      <c r="K148" s="5269"/>
      <c r="L148" s="5270"/>
      <c r="M148" s="5270"/>
      <c r="N148" s="5271"/>
      <c r="O148" s="5076" t="s">
        <v>1081</v>
      </c>
      <c r="P148" s="5076"/>
      <c r="Q148" s="776"/>
      <c r="R148" s="779" t="s">
        <v>160</v>
      </c>
      <c r="S148" s="776"/>
      <c r="T148" s="779" t="s">
        <v>161</v>
      </c>
      <c r="U148" s="5076" t="s">
        <v>410</v>
      </c>
      <c r="V148" s="5076"/>
      <c r="W148" s="5080"/>
      <c r="X148" s="5291" t="s">
        <v>411</v>
      </c>
      <c r="Y148" s="5291"/>
      <c r="Z148" s="5272"/>
      <c r="AA148" s="5272"/>
      <c r="AB148" s="5272"/>
      <c r="AC148" s="5272"/>
      <c r="AD148" s="5273"/>
      <c r="AE148" s="987"/>
      <c r="AF148" s="987"/>
      <c r="AG148" s="987"/>
    </row>
    <row r="149" spans="1:33" ht="39.950000000000003" customHeight="1">
      <c r="A149" s="691"/>
      <c r="B149" s="5064"/>
      <c r="C149" s="5065"/>
      <c r="D149" s="5065"/>
      <c r="E149" s="5066"/>
      <c r="F149" s="5124"/>
      <c r="G149" s="5071"/>
      <c r="H149" s="5095"/>
      <c r="I149" s="5096"/>
      <c r="J149" s="5267"/>
      <c r="K149" s="5086"/>
      <c r="L149" s="5087"/>
      <c r="M149" s="5087"/>
      <c r="N149" s="5088"/>
      <c r="O149" s="565"/>
      <c r="P149" s="5041" t="s">
        <v>879</v>
      </c>
      <c r="Q149" s="5046"/>
      <c r="R149" s="5047"/>
      <c r="S149" s="5045" t="s">
        <v>480</v>
      </c>
      <c r="T149" s="5046"/>
      <c r="U149" s="5047"/>
      <c r="V149" s="5045" t="s">
        <v>1081</v>
      </c>
      <c r="W149" s="5046"/>
      <c r="X149" s="775"/>
      <c r="Y149" s="778" t="s">
        <v>160</v>
      </c>
      <c r="Z149" s="775"/>
      <c r="AA149" s="778" t="s">
        <v>161</v>
      </c>
      <c r="AB149" s="775"/>
      <c r="AC149" s="778" t="s">
        <v>266</v>
      </c>
      <c r="AD149" s="700"/>
      <c r="AE149" s="987"/>
      <c r="AF149" s="987"/>
      <c r="AG149" s="987"/>
    </row>
    <row r="150" spans="1:33" ht="39.950000000000003" customHeight="1">
      <c r="A150" s="691"/>
      <c r="B150" s="5064"/>
      <c r="C150" s="5065"/>
      <c r="D150" s="5065"/>
      <c r="E150" s="5066"/>
      <c r="F150" s="5124"/>
      <c r="G150" s="5071"/>
      <c r="H150" s="5095"/>
      <c r="I150" s="5096"/>
      <c r="J150" s="5267"/>
      <c r="K150" s="5083"/>
      <c r="L150" s="5084"/>
      <c r="M150" s="5084"/>
      <c r="N150" s="5085"/>
      <c r="O150" s="5089" t="s">
        <v>1081</v>
      </c>
      <c r="P150" s="5090"/>
      <c r="Q150" s="720"/>
      <c r="R150" s="777" t="s">
        <v>160</v>
      </c>
      <c r="S150" s="720"/>
      <c r="T150" s="777" t="s">
        <v>161</v>
      </c>
      <c r="U150" s="5090" t="s">
        <v>410</v>
      </c>
      <c r="V150" s="5090"/>
      <c r="W150" s="5091"/>
      <c r="X150" s="5092" t="s">
        <v>411</v>
      </c>
      <c r="Y150" s="5092"/>
      <c r="Z150" s="5081"/>
      <c r="AA150" s="5081"/>
      <c r="AB150" s="5081"/>
      <c r="AC150" s="5081"/>
      <c r="AD150" s="5082"/>
      <c r="AE150" s="987"/>
      <c r="AF150" s="987"/>
      <c r="AG150" s="987"/>
    </row>
    <row r="151" spans="1:33" ht="39.950000000000003" customHeight="1">
      <c r="A151" s="691"/>
      <c r="B151" s="5064"/>
      <c r="C151" s="5065"/>
      <c r="D151" s="5065"/>
      <c r="E151" s="5066"/>
      <c r="F151" s="5124"/>
      <c r="G151" s="5071"/>
      <c r="H151" s="5095"/>
      <c r="I151" s="5096"/>
      <c r="J151" s="5267"/>
      <c r="K151" s="5086"/>
      <c r="L151" s="5087"/>
      <c r="M151" s="5087"/>
      <c r="N151" s="5088"/>
      <c r="O151" s="565"/>
      <c r="P151" s="5041" t="s">
        <v>879</v>
      </c>
      <c r="Q151" s="5046"/>
      <c r="R151" s="5047"/>
      <c r="S151" s="5045" t="s">
        <v>480</v>
      </c>
      <c r="T151" s="5046"/>
      <c r="U151" s="5047"/>
      <c r="V151" s="5045" t="s">
        <v>1081</v>
      </c>
      <c r="W151" s="5046"/>
      <c r="X151" s="775"/>
      <c r="Y151" s="778" t="s">
        <v>160</v>
      </c>
      <c r="Z151" s="775"/>
      <c r="AA151" s="778" t="s">
        <v>161</v>
      </c>
      <c r="AB151" s="775"/>
      <c r="AC151" s="778" t="s">
        <v>266</v>
      </c>
      <c r="AD151" s="700"/>
      <c r="AE151" s="987"/>
      <c r="AF151" s="987"/>
      <c r="AG151" s="987"/>
    </row>
    <row r="152" spans="1:33" ht="39.950000000000003" customHeight="1">
      <c r="A152" s="691"/>
      <c r="B152" s="5064"/>
      <c r="C152" s="5065"/>
      <c r="D152" s="5065"/>
      <c r="E152" s="5066"/>
      <c r="F152" s="5124"/>
      <c r="G152" s="5071"/>
      <c r="H152" s="5095"/>
      <c r="I152" s="5096"/>
      <c r="J152" s="5267"/>
      <c r="K152" s="5083"/>
      <c r="L152" s="5084"/>
      <c r="M152" s="5084"/>
      <c r="N152" s="5085"/>
      <c r="O152" s="5089" t="s">
        <v>1081</v>
      </c>
      <c r="P152" s="5090"/>
      <c r="Q152" s="720"/>
      <c r="R152" s="777" t="s">
        <v>160</v>
      </c>
      <c r="S152" s="720"/>
      <c r="T152" s="777" t="s">
        <v>161</v>
      </c>
      <c r="U152" s="5090" t="s">
        <v>410</v>
      </c>
      <c r="V152" s="5090"/>
      <c r="W152" s="5091"/>
      <c r="X152" s="5092" t="s">
        <v>411</v>
      </c>
      <c r="Y152" s="5092"/>
      <c r="Z152" s="5081"/>
      <c r="AA152" s="5081"/>
      <c r="AB152" s="5081"/>
      <c r="AC152" s="5081"/>
      <c r="AD152" s="5082"/>
      <c r="AE152" s="987"/>
      <c r="AF152" s="987"/>
      <c r="AG152" s="987"/>
    </row>
    <row r="153" spans="1:33" ht="39.950000000000003" customHeight="1">
      <c r="A153" s="691"/>
      <c r="B153" s="5064"/>
      <c r="C153" s="5065"/>
      <c r="D153" s="5065"/>
      <c r="E153" s="5066"/>
      <c r="F153" s="5124"/>
      <c r="G153" s="5071"/>
      <c r="H153" s="5095"/>
      <c r="I153" s="5096"/>
      <c r="J153" s="5267"/>
      <c r="K153" s="5086"/>
      <c r="L153" s="5087"/>
      <c r="M153" s="5087"/>
      <c r="N153" s="5088"/>
      <c r="O153" s="565"/>
      <c r="P153" s="5041" t="s">
        <v>879</v>
      </c>
      <c r="Q153" s="5046"/>
      <c r="R153" s="5047"/>
      <c r="S153" s="5045" t="s">
        <v>480</v>
      </c>
      <c r="T153" s="5046"/>
      <c r="U153" s="5047"/>
      <c r="V153" s="5045" t="s">
        <v>1081</v>
      </c>
      <c r="W153" s="5046"/>
      <c r="X153" s="775"/>
      <c r="Y153" s="778" t="s">
        <v>160</v>
      </c>
      <c r="Z153" s="775"/>
      <c r="AA153" s="778" t="s">
        <v>161</v>
      </c>
      <c r="AB153" s="775"/>
      <c r="AC153" s="778" t="s">
        <v>266</v>
      </c>
      <c r="AD153" s="700"/>
      <c r="AE153" s="987"/>
      <c r="AF153" s="987"/>
      <c r="AG153" s="987"/>
    </row>
    <row r="154" spans="1:33" ht="39.950000000000003" customHeight="1">
      <c r="A154" s="691"/>
      <c r="B154" s="5064"/>
      <c r="C154" s="5065"/>
      <c r="D154" s="5065"/>
      <c r="E154" s="5066"/>
      <c r="F154" s="5124"/>
      <c r="G154" s="5071"/>
      <c r="H154" s="5095"/>
      <c r="I154" s="5096"/>
      <c r="J154" s="5267"/>
      <c r="K154" s="5083"/>
      <c r="L154" s="5084"/>
      <c r="M154" s="5084"/>
      <c r="N154" s="5085"/>
      <c r="O154" s="5089" t="s">
        <v>1081</v>
      </c>
      <c r="P154" s="5090"/>
      <c r="Q154" s="720"/>
      <c r="R154" s="777" t="s">
        <v>160</v>
      </c>
      <c r="S154" s="720"/>
      <c r="T154" s="777" t="s">
        <v>161</v>
      </c>
      <c r="U154" s="5090" t="s">
        <v>410</v>
      </c>
      <c r="V154" s="5090"/>
      <c r="W154" s="5091"/>
      <c r="X154" s="5092" t="s">
        <v>411</v>
      </c>
      <c r="Y154" s="5092"/>
      <c r="Z154" s="5081"/>
      <c r="AA154" s="5081"/>
      <c r="AB154" s="5081"/>
      <c r="AC154" s="5081"/>
      <c r="AD154" s="5082"/>
      <c r="AE154" s="987"/>
      <c r="AF154" s="987"/>
      <c r="AG154" s="987"/>
    </row>
    <row r="155" spans="1:33" ht="39.950000000000003" customHeight="1">
      <c r="A155" s="691"/>
      <c r="B155" s="5064"/>
      <c r="C155" s="5065"/>
      <c r="D155" s="5065"/>
      <c r="E155" s="5066"/>
      <c r="F155" s="5124"/>
      <c r="G155" s="5071"/>
      <c r="H155" s="5095"/>
      <c r="I155" s="5096"/>
      <c r="J155" s="5267"/>
      <c r="K155" s="5086"/>
      <c r="L155" s="5087"/>
      <c r="M155" s="5087"/>
      <c r="N155" s="5088"/>
      <c r="O155" s="565"/>
      <c r="P155" s="5041" t="s">
        <v>879</v>
      </c>
      <c r="Q155" s="5046"/>
      <c r="R155" s="5047"/>
      <c r="S155" s="5045" t="s">
        <v>480</v>
      </c>
      <c r="T155" s="5046"/>
      <c r="U155" s="5047"/>
      <c r="V155" s="5045" t="s">
        <v>1081</v>
      </c>
      <c r="W155" s="5046"/>
      <c r="X155" s="775"/>
      <c r="Y155" s="778" t="s">
        <v>160</v>
      </c>
      <c r="Z155" s="775"/>
      <c r="AA155" s="778" t="s">
        <v>161</v>
      </c>
      <c r="AB155" s="775"/>
      <c r="AC155" s="778" t="s">
        <v>266</v>
      </c>
      <c r="AD155" s="700"/>
      <c r="AE155" s="987"/>
      <c r="AF155" s="987"/>
      <c r="AG155" s="987"/>
    </row>
    <row r="156" spans="1:33" ht="39.950000000000003" customHeight="1">
      <c r="A156" s="691"/>
      <c r="B156" s="5064"/>
      <c r="C156" s="5065"/>
      <c r="D156" s="5065"/>
      <c r="E156" s="5066"/>
      <c r="F156" s="5124"/>
      <c r="G156" s="5071"/>
      <c r="H156" s="5095"/>
      <c r="I156" s="5096"/>
      <c r="J156" s="5267"/>
      <c r="K156" s="5083"/>
      <c r="L156" s="5084"/>
      <c r="M156" s="5084"/>
      <c r="N156" s="5085"/>
      <c r="O156" s="5089" t="s">
        <v>1081</v>
      </c>
      <c r="P156" s="5090"/>
      <c r="Q156" s="720"/>
      <c r="R156" s="777" t="s">
        <v>160</v>
      </c>
      <c r="S156" s="720"/>
      <c r="T156" s="777" t="s">
        <v>161</v>
      </c>
      <c r="U156" s="5090" t="s">
        <v>410</v>
      </c>
      <c r="V156" s="5090"/>
      <c r="W156" s="5091"/>
      <c r="X156" s="5092" t="s">
        <v>411</v>
      </c>
      <c r="Y156" s="5092"/>
      <c r="Z156" s="5081"/>
      <c r="AA156" s="5081"/>
      <c r="AB156" s="5081"/>
      <c r="AC156" s="5081"/>
      <c r="AD156" s="5082"/>
      <c r="AE156" s="987"/>
      <c r="AF156" s="987"/>
      <c r="AG156" s="987"/>
    </row>
    <row r="157" spans="1:33" ht="39.950000000000003" customHeight="1">
      <c r="A157" s="691"/>
      <c r="B157" s="5064"/>
      <c r="C157" s="5065"/>
      <c r="D157" s="5065"/>
      <c r="E157" s="5066"/>
      <c r="F157" s="5124"/>
      <c r="G157" s="5071"/>
      <c r="H157" s="5095"/>
      <c r="I157" s="5096"/>
      <c r="J157" s="5267"/>
      <c r="K157" s="5086"/>
      <c r="L157" s="5087"/>
      <c r="M157" s="5087"/>
      <c r="N157" s="5088"/>
      <c r="O157" s="565"/>
      <c r="P157" s="5041" t="s">
        <v>879</v>
      </c>
      <c r="Q157" s="5046"/>
      <c r="R157" s="5047"/>
      <c r="S157" s="5045" t="s">
        <v>480</v>
      </c>
      <c r="T157" s="5046"/>
      <c r="U157" s="5047"/>
      <c r="V157" s="5045" t="s">
        <v>1081</v>
      </c>
      <c r="W157" s="5046"/>
      <c r="X157" s="775"/>
      <c r="Y157" s="778" t="s">
        <v>160</v>
      </c>
      <c r="Z157" s="775"/>
      <c r="AA157" s="778" t="s">
        <v>161</v>
      </c>
      <c r="AB157" s="775"/>
      <c r="AC157" s="778" t="s">
        <v>266</v>
      </c>
      <c r="AD157" s="700"/>
      <c r="AE157" s="987"/>
      <c r="AF157" s="987"/>
      <c r="AG157" s="987"/>
    </row>
    <row r="158" spans="1:33" ht="39.950000000000003" customHeight="1">
      <c r="A158" s="691"/>
      <c r="B158" s="5064"/>
      <c r="C158" s="5065"/>
      <c r="D158" s="5065"/>
      <c r="E158" s="5066"/>
      <c r="F158" s="5124"/>
      <c r="G158" s="5071"/>
      <c r="H158" s="5095"/>
      <c r="I158" s="5096"/>
      <c r="J158" s="5267"/>
      <c r="K158" s="5083"/>
      <c r="L158" s="5084"/>
      <c r="M158" s="5084"/>
      <c r="N158" s="5085"/>
      <c r="O158" s="5089" t="s">
        <v>1081</v>
      </c>
      <c r="P158" s="5090"/>
      <c r="Q158" s="720"/>
      <c r="R158" s="777" t="s">
        <v>160</v>
      </c>
      <c r="S158" s="720"/>
      <c r="T158" s="777" t="s">
        <v>161</v>
      </c>
      <c r="U158" s="5090" t="s">
        <v>410</v>
      </c>
      <c r="V158" s="5090"/>
      <c r="W158" s="5091"/>
      <c r="X158" s="5092" t="s">
        <v>411</v>
      </c>
      <c r="Y158" s="5092"/>
      <c r="Z158" s="5081"/>
      <c r="AA158" s="5081"/>
      <c r="AB158" s="5081"/>
      <c r="AC158" s="5081"/>
      <c r="AD158" s="5082"/>
      <c r="AE158" s="987"/>
      <c r="AF158" s="987"/>
      <c r="AG158" s="987"/>
    </row>
    <row r="159" spans="1:33" ht="39.950000000000003" customHeight="1">
      <c r="A159" s="691"/>
      <c r="B159" s="5064"/>
      <c r="C159" s="5065"/>
      <c r="D159" s="5065"/>
      <c r="E159" s="5066"/>
      <c r="F159" s="5124"/>
      <c r="G159" s="5071"/>
      <c r="H159" s="5095"/>
      <c r="I159" s="5096"/>
      <c r="J159" s="5267"/>
      <c r="K159" s="5086"/>
      <c r="L159" s="5087"/>
      <c r="M159" s="5087"/>
      <c r="N159" s="5088"/>
      <c r="O159" s="565"/>
      <c r="P159" s="5041" t="s">
        <v>879</v>
      </c>
      <c r="Q159" s="5046"/>
      <c r="R159" s="5047"/>
      <c r="S159" s="5045" t="s">
        <v>480</v>
      </c>
      <c r="T159" s="5046"/>
      <c r="U159" s="5047"/>
      <c r="V159" s="5045" t="s">
        <v>1081</v>
      </c>
      <c r="W159" s="5046"/>
      <c r="X159" s="775"/>
      <c r="Y159" s="778" t="s">
        <v>160</v>
      </c>
      <c r="Z159" s="775"/>
      <c r="AA159" s="778" t="s">
        <v>161</v>
      </c>
      <c r="AB159" s="775"/>
      <c r="AC159" s="778" t="s">
        <v>266</v>
      </c>
      <c r="AD159" s="700"/>
      <c r="AE159" s="987"/>
      <c r="AF159" s="987"/>
      <c r="AG159" s="987"/>
    </row>
    <row r="160" spans="1:33" ht="39.950000000000003" customHeight="1">
      <c r="A160" s="691"/>
      <c r="B160" s="5064"/>
      <c r="C160" s="5065"/>
      <c r="D160" s="5065"/>
      <c r="E160" s="5066"/>
      <c r="F160" s="5124"/>
      <c r="G160" s="5071"/>
      <c r="H160" s="5095"/>
      <c r="I160" s="5096"/>
      <c r="J160" s="5267"/>
      <c r="K160" s="5083"/>
      <c r="L160" s="5084"/>
      <c r="M160" s="5084"/>
      <c r="N160" s="5085"/>
      <c r="O160" s="5089" t="s">
        <v>1081</v>
      </c>
      <c r="P160" s="5090"/>
      <c r="Q160" s="720"/>
      <c r="R160" s="777" t="s">
        <v>160</v>
      </c>
      <c r="S160" s="720"/>
      <c r="T160" s="777" t="s">
        <v>161</v>
      </c>
      <c r="U160" s="5090" t="s">
        <v>410</v>
      </c>
      <c r="V160" s="5090"/>
      <c r="W160" s="5091"/>
      <c r="X160" s="5092" t="s">
        <v>411</v>
      </c>
      <c r="Y160" s="5092"/>
      <c r="Z160" s="5081"/>
      <c r="AA160" s="5081"/>
      <c r="AB160" s="5081"/>
      <c r="AC160" s="5081"/>
      <c r="AD160" s="5082"/>
      <c r="AE160" s="987"/>
      <c r="AF160" s="987"/>
      <c r="AG160" s="987"/>
    </row>
    <row r="161" spans="1:33" ht="39.950000000000003" customHeight="1">
      <c r="A161" s="691"/>
      <c r="B161" s="5064"/>
      <c r="C161" s="5065"/>
      <c r="D161" s="5065"/>
      <c r="E161" s="5066"/>
      <c r="F161" s="5124"/>
      <c r="G161" s="5071"/>
      <c r="H161" s="5095"/>
      <c r="I161" s="5096"/>
      <c r="J161" s="5267"/>
      <c r="K161" s="5086"/>
      <c r="L161" s="5087"/>
      <c r="M161" s="5087"/>
      <c r="N161" s="5088"/>
      <c r="O161" s="565"/>
      <c r="P161" s="5041" t="s">
        <v>879</v>
      </c>
      <c r="Q161" s="5046"/>
      <c r="R161" s="5047"/>
      <c r="S161" s="5045" t="s">
        <v>480</v>
      </c>
      <c r="T161" s="5046"/>
      <c r="U161" s="5047"/>
      <c r="V161" s="5045" t="s">
        <v>1081</v>
      </c>
      <c r="W161" s="5046"/>
      <c r="X161" s="775"/>
      <c r="Y161" s="778" t="s">
        <v>160</v>
      </c>
      <c r="Z161" s="775"/>
      <c r="AA161" s="778" t="s">
        <v>161</v>
      </c>
      <c r="AB161" s="775"/>
      <c r="AC161" s="778" t="s">
        <v>266</v>
      </c>
      <c r="AD161" s="700"/>
      <c r="AE161" s="987"/>
      <c r="AF161" s="987"/>
      <c r="AG161" s="987"/>
    </row>
    <row r="162" spans="1:33" ht="39.950000000000003" customHeight="1">
      <c r="A162" s="691"/>
      <c r="B162" s="5064"/>
      <c r="C162" s="5065"/>
      <c r="D162" s="5065"/>
      <c r="E162" s="5066"/>
      <c r="F162" s="5124"/>
      <c r="G162" s="5071"/>
      <c r="H162" s="5095"/>
      <c r="I162" s="5096"/>
      <c r="J162" s="5267"/>
      <c r="K162" s="5083"/>
      <c r="L162" s="5084"/>
      <c r="M162" s="5084"/>
      <c r="N162" s="5085"/>
      <c r="O162" s="5089" t="s">
        <v>1081</v>
      </c>
      <c r="P162" s="5090"/>
      <c r="Q162" s="720"/>
      <c r="R162" s="777" t="s">
        <v>160</v>
      </c>
      <c r="S162" s="720"/>
      <c r="T162" s="777" t="s">
        <v>161</v>
      </c>
      <c r="U162" s="5090" t="s">
        <v>410</v>
      </c>
      <c r="V162" s="5090"/>
      <c r="W162" s="5091"/>
      <c r="X162" s="5092" t="s">
        <v>411</v>
      </c>
      <c r="Y162" s="5092"/>
      <c r="Z162" s="5081"/>
      <c r="AA162" s="5081"/>
      <c r="AB162" s="5081"/>
      <c r="AC162" s="5081"/>
      <c r="AD162" s="5082"/>
      <c r="AE162" s="987"/>
      <c r="AF162" s="987"/>
      <c r="AG162" s="987"/>
    </row>
    <row r="163" spans="1:33" ht="39.950000000000003" customHeight="1">
      <c r="A163" s="691"/>
      <c r="B163" s="5064"/>
      <c r="C163" s="5065"/>
      <c r="D163" s="5065"/>
      <c r="E163" s="5066"/>
      <c r="F163" s="5124"/>
      <c r="G163" s="5071"/>
      <c r="H163" s="5095"/>
      <c r="I163" s="5096"/>
      <c r="J163" s="5267"/>
      <c r="K163" s="5086"/>
      <c r="L163" s="5087"/>
      <c r="M163" s="5087"/>
      <c r="N163" s="5088"/>
      <c r="O163" s="565"/>
      <c r="P163" s="5041" t="s">
        <v>879</v>
      </c>
      <c r="Q163" s="5046"/>
      <c r="R163" s="5047"/>
      <c r="S163" s="5045" t="s">
        <v>480</v>
      </c>
      <c r="T163" s="5046"/>
      <c r="U163" s="5047"/>
      <c r="V163" s="5045" t="s">
        <v>1081</v>
      </c>
      <c r="W163" s="5046"/>
      <c r="X163" s="775"/>
      <c r="Y163" s="778" t="s">
        <v>160</v>
      </c>
      <c r="Z163" s="775"/>
      <c r="AA163" s="778" t="s">
        <v>161</v>
      </c>
      <c r="AB163" s="775"/>
      <c r="AC163" s="778" t="s">
        <v>266</v>
      </c>
      <c r="AD163" s="700"/>
      <c r="AE163" s="987"/>
      <c r="AF163" s="987"/>
      <c r="AG163" s="987"/>
    </row>
    <row r="164" spans="1:33" ht="39.950000000000003" customHeight="1">
      <c r="A164" s="691"/>
      <c r="B164" s="5064"/>
      <c r="C164" s="5065"/>
      <c r="D164" s="5065"/>
      <c r="E164" s="5066"/>
      <c r="F164" s="5124"/>
      <c r="G164" s="5071"/>
      <c r="H164" s="5095"/>
      <c r="I164" s="5096"/>
      <c r="J164" s="5267"/>
      <c r="K164" s="5083"/>
      <c r="L164" s="5084"/>
      <c r="M164" s="5084"/>
      <c r="N164" s="5085"/>
      <c r="O164" s="5089" t="s">
        <v>1081</v>
      </c>
      <c r="P164" s="5090"/>
      <c r="Q164" s="720"/>
      <c r="R164" s="777" t="s">
        <v>160</v>
      </c>
      <c r="S164" s="720"/>
      <c r="T164" s="777" t="s">
        <v>161</v>
      </c>
      <c r="U164" s="5090" t="s">
        <v>410</v>
      </c>
      <c r="V164" s="5090"/>
      <c r="W164" s="5091"/>
      <c r="X164" s="5092" t="s">
        <v>411</v>
      </c>
      <c r="Y164" s="5092"/>
      <c r="Z164" s="5081"/>
      <c r="AA164" s="5081"/>
      <c r="AB164" s="5081"/>
      <c r="AC164" s="5081"/>
      <c r="AD164" s="5082"/>
      <c r="AE164" s="987"/>
      <c r="AF164" s="987"/>
      <c r="AG164" s="987"/>
    </row>
    <row r="165" spans="1:33" ht="39.950000000000003" customHeight="1">
      <c r="A165" s="691"/>
      <c r="B165" s="5064"/>
      <c r="C165" s="5065"/>
      <c r="D165" s="5065"/>
      <c r="E165" s="5066"/>
      <c r="F165" s="5124"/>
      <c r="G165" s="5071"/>
      <c r="H165" s="5095"/>
      <c r="I165" s="5096"/>
      <c r="J165" s="5267"/>
      <c r="K165" s="5086"/>
      <c r="L165" s="5087"/>
      <c r="M165" s="5087"/>
      <c r="N165" s="5088"/>
      <c r="O165" s="565"/>
      <c r="P165" s="5041" t="s">
        <v>879</v>
      </c>
      <c r="Q165" s="5046"/>
      <c r="R165" s="5047"/>
      <c r="S165" s="5045" t="s">
        <v>480</v>
      </c>
      <c r="T165" s="5046"/>
      <c r="U165" s="5047"/>
      <c r="V165" s="5045" t="s">
        <v>1081</v>
      </c>
      <c r="W165" s="5046"/>
      <c r="X165" s="775"/>
      <c r="Y165" s="778" t="s">
        <v>160</v>
      </c>
      <c r="Z165" s="775"/>
      <c r="AA165" s="778" t="s">
        <v>161</v>
      </c>
      <c r="AB165" s="775"/>
      <c r="AC165" s="778" t="s">
        <v>266</v>
      </c>
      <c r="AD165" s="700"/>
      <c r="AE165" s="987"/>
      <c r="AF165" s="987"/>
      <c r="AG165" s="987"/>
    </row>
    <row r="166" spans="1:33" ht="39.950000000000003" customHeight="1">
      <c r="A166" s="691"/>
      <c r="B166" s="5064"/>
      <c r="C166" s="5065"/>
      <c r="D166" s="5065"/>
      <c r="E166" s="5066"/>
      <c r="F166" s="5125"/>
      <c r="G166" s="5071"/>
      <c r="H166" s="5095"/>
      <c r="I166" s="5096"/>
      <c r="J166" s="5267"/>
      <c r="K166" s="5083"/>
      <c r="L166" s="5084"/>
      <c r="M166" s="5084"/>
      <c r="N166" s="5085"/>
      <c r="O166" s="5089" t="s">
        <v>1081</v>
      </c>
      <c r="P166" s="5090"/>
      <c r="Q166" s="720"/>
      <c r="R166" s="777" t="s">
        <v>160</v>
      </c>
      <c r="S166" s="720"/>
      <c r="T166" s="777" t="s">
        <v>161</v>
      </c>
      <c r="U166" s="5090" t="s">
        <v>410</v>
      </c>
      <c r="V166" s="5090"/>
      <c r="W166" s="5091"/>
      <c r="X166" s="5092" t="s">
        <v>411</v>
      </c>
      <c r="Y166" s="5092"/>
      <c r="Z166" s="5081"/>
      <c r="AA166" s="5081"/>
      <c r="AB166" s="5081"/>
      <c r="AC166" s="5081"/>
      <c r="AD166" s="5082"/>
      <c r="AE166" s="987"/>
      <c r="AF166" s="987"/>
      <c r="AG166" s="987"/>
    </row>
    <row r="167" spans="1:33" ht="39.950000000000003" customHeight="1">
      <c r="A167" s="691"/>
      <c r="B167" s="5064"/>
      <c r="C167" s="5065"/>
      <c r="D167" s="5065"/>
      <c r="E167" s="5066"/>
      <c r="F167" s="5037"/>
      <c r="G167" s="5071"/>
      <c r="H167" s="5095"/>
      <c r="I167" s="5096"/>
      <c r="J167" s="5267"/>
      <c r="K167" s="5086"/>
      <c r="L167" s="5087"/>
      <c r="M167" s="5087"/>
      <c r="N167" s="5088"/>
      <c r="O167" s="565"/>
      <c r="P167" s="5041" t="s">
        <v>879</v>
      </c>
      <c r="Q167" s="5046"/>
      <c r="R167" s="5047"/>
      <c r="S167" s="5045" t="s">
        <v>480</v>
      </c>
      <c r="T167" s="5046"/>
      <c r="U167" s="5047"/>
      <c r="V167" s="5045" t="s">
        <v>1081</v>
      </c>
      <c r="W167" s="5046"/>
      <c r="X167" s="775"/>
      <c r="Y167" s="778" t="s">
        <v>160</v>
      </c>
      <c r="Z167" s="775"/>
      <c r="AA167" s="778" t="s">
        <v>161</v>
      </c>
      <c r="AB167" s="775"/>
      <c r="AC167" s="778" t="s">
        <v>266</v>
      </c>
      <c r="AD167" s="700"/>
      <c r="AE167" s="987"/>
      <c r="AF167" s="987"/>
      <c r="AG167" s="987"/>
    </row>
    <row r="168" spans="1:33" ht="39.950000000000003" customHeight="1">
      <c r="A168" s="691"/>
      <c r="B168" s="5064"/>
      <c r="C168" s="5065"/>
      <c r="D168" s="5065"/>
      <c r="E168" s="5066"/>
      <c r="F168" s="3096"/>
      <c r="G168" s="5071"/>
      <c r="H168" s="5095"/>
      <c r="I168" s="5096"/>
      <c r="J168" s="5267"/>
      <c r="K168" s="5083"/>
      <c r="L168" s="5084"/>
      <c r="M168" s="5084"/>
      <c r="N168" s="5085"/>
      <c r="O168" s="5089" t="s">
        <v>1081</v>
      </c>
      <c r="P168" s="5090"/>
      <c r="Q168" s="720"/>
      <c r="R168" s="777" t="s">
        <v>160</v>
      </c>
      <c r="S168" s="720"/>
      <c r="T168" s="777" t="s">
        <v>161</v>
      </c>
      <c r="U168" s="5090" t="s">
        <v>410</v>
      </c>
      <c r="V168" s="5090"/>
      <c r="W168" s="5091"/>
      <c r="X168" s="5092" t="s">
        <v>411</v>
      </c>
      <c r="Y168" s="5092"/>
      <c r="Z168" s="5081"/>
      <c r="AA168" s="5081"/>
      <c r="AB168" s="5081"/>
      <c r="AC168" s="5081"/>
      <c r="AD168" s="5082"/>
      <c r="AE168" s="987"/>
      <c r="AF168" s="987"/>
      <c r="AG168" s="987"/>
    </row>
    <row r="169" spans="1:33" ht="39.950000000000003" customHeight="1">
      <c r="A169" s="691"/>
      <c r="B169" s="5064"/>
      <c r="C169" s="5065"/>
      <c r="D169" s="5065"/>
      <c r="E169" s="5066"/>
      <c r="F169" s="5126"/>
      <c r="G169" s="5071"/>
      <c r="H169" s="5095"/>
      <c r="I169" s="5096"/>
      <c r="J169" s="5267"/>
      <c r="K169" s="5086"/>
      <c r="L169" s="5087"/>
      <c r="M169" s="5087"/>
      <c r="N169" s="5088"/>
      <c r="O169" s="565"/>
      <c r="P169" s="5041" t="s">
        <v>879</v>
      </c>
      <c r="Q169" s="5046"/>
      <c r="R169" s="5047"/>
      <c r="S169" s="5045" t="s">
        <v>480</v>
      </c>
      <c r="T169" s="5046"/>
      <c r="U169" s="5047"/>
      <c r="V169" s="5045" t="s">
        <v>1081</v>
      </c>
      <c r="W169" s="5046"/>
      <c r="X169" s="775"/>
      <c r="Y169" s="778" t="s">
        <v>160</v>
      </c>
      <c r="Z169" s="775"/>
      <c r="AA169" s="778" t="s">
        <v>161</v>
      </c>
      <c r="AB169" s="775"/>
      <c r="AC169" s="778" t="s">
        <v>266</v>
      </c>
      <c r="AD169" s="700"/>
      <c r="AE169" s="987"/>
      <c r="AF169" s="987"/>
      <c r="AG169" s="987"/>
    </row>
    <row r="170" spans="1:33" ht="39.950000000000003" customHeight="1">
      <c r="A170" s="691"/>
      <c r="B170" s="5064"/>
      <c r="C170" s="5065"/>
      <c r="D170" s="5065"/>
      <c r="E170" s="5066"/>
      <c r="F170" s="5124"/>
      <c r="G170" s="5071"/>
      <c r="H170" s="5095"/>
      <c r="I170" s="5096"/>
      <c r="J170" s="5267"/>
      <c r="K170" s="5083"/>
      <c r="L170" s="5084"/>
      <c r="M170" s="5084"/>
      <c r="N170" s="5085"/>
      <c r="O170" s="5089" t="s">
        <v>1081</v>
      </c>
      <c r="P170" s="5090"/>
      <c r="Q170" s="720"/>
      <c r="R170" s="777" t="s">
        <v>160</v>
      </c>
      <c r="S170" s="720"/>
      <c r="T170" s="777" t="s">
        <v>161</v>
      </c>
      <c r="U170" s="5090" t="s">
        <v>410</v>
      </c>
      <c r="V170" s="5090"/>
      <c r="W170" s="5091"/>
      <c r="X170" s="5092" t="s">
        <v>411</v>
      </c>
      <c r="Y170" s="5092"/>
      <c r="Z170" s="5081"/>
      <c r="AA170" s="5081"/>
      <c r="AB170" s="5081"/>
      <c r="AC170" s="5081"/>
      <c r="AD170" s="5082"/>
      <c r="AE170" s="987"/>
      <c r="AF170" s="987"/>
      <c r="AG170" s="987"/>
    </row>
    <row r="171" spans="1:33" ht="39.950000000000003" customHeight="1">
      <c r="A171" s="691"/>
      <c r="B171" s="5064"/>
      <c r="C171" s="5065"/>
      <c r="D171" s="5065"/>
      <c r="E171" s="5066"/>
      <c r="F171" s="5124"/>
      <c r="G171" s="5071"/>
      <c r="H171" s="5095"/>
      <c r="I171" s="5096"/>
      <c r="J171" s="5267"/>
      <c r="K171" s="5086"/>
      <c r="L171" s="5087"/>
      <c r="M171" s="5087"/>
      <c r="N171" s="5088"/>
      <c r="O171" s="565"/>
      <c r="P171" s="5041" t="s">
        <v>879</v>
      </c>
      <c r="Q171" s="5046"/>
      <c r="R171" s="5047"/>
      <c r="S171" s="5045" t="s">
        <v>480</v>
      </c>
      <c r="T171" s="5046"/>
      <c r="U171" s="5047"/>
      <c r="V171" s="5045" t="s">
        <v>1081</v>
      </c>
      <c r="W171" s="5046"/>
      <c r="X171" s="775"/>
      <c r="Y171" s="778" t="s">
        <v>160</v>
      </c>
      <c r="Z171" s="775"/>
      <c r="AA171" s="778" t="s">
        <v>161</v>
      </c>
      <c r="AB171" s="775"/>
      <c r="AC171" s="778" t="s">
        <v>266</v>
      </c>
      <c r="AD171" s="700"/>
      <c r="AE171" s="987"/>
      <c r="AF171" s="987"/>
      <c r="AG171" s="987"/>
    </row>
    <row r="172" spans="1:33" ht="39.950000000000003" customHeight="1">
      <c r="A172" s="691"/>
      <c r="B172" s="5064"/>
      <c r="C172" s="5065"/>
      <c r="D172" s="5065"/>
      <c r="E172" s="5066"/>
      <c r="F172" s="5124"/>
      <c r="G172" s="5071"/>
      <c r="H172" s="5095"/>
      <c r="I172" s="5096"/>
      <c r="J172" s="5267"/>
      <c r="K172" s="5083"/>
      <c r="L172" s="5084"/>
      <c r="M172" s="5084"/>
      <c r="N172" s="5085"/>
      <c r="O172" s="5089" t="s">
        <v>1081</v>
      </c>
      <c r="P172" s="5090"/>
      <c r="Q172" s="720"/>
      <c r="R172" s="777" t="s">
        <v>160</v>
      </c>
      <c r="S172" s="720"/>
      <c r="T172" s="777" t="s">
        <v>161</v>
      </c>
      <c r="U172" s="5090" t="s">
        <v>410</v>
      </c>
      <c r="V172" s="5090"/>
      <c r="W172" s="5091"/>
      <c r="X172" s="5092" t="s">
        <v>411</v>
      </c>
      <c r="Y172" s="5092"/>
      <c r="Z172" s="5081"/>
      <c r="AA172" s="5081"/>
      <c r="AB172" s="5081"/>
      <c r="AC172" s="5081"/>
      <c r="AD172" s="5082"/>
      <c r="AE172" s="987"/>
      <c r="AF172" s="987"/>
      <c r="AG172" s="987"/>
    </row>
    <row r="173" spans="1:33" ht="39.950000000000003" customHeight="1">
      <c r="A173" s="691"/>
      <c r="B173" s="5064"/>
      <c r="C173" s="5065"/>
      <c r="D173" s="5065"/>
      <c r="E173" s="5066"/>
      <c r="F173" s="5124"/>
      <c r="G173" s="5071"/>
      <c r="H173" s="5095"/>
      <c r="I173" s="5096"/>
      <c r="J173" s="5267"/>
      <c r="K173" s="5086"/>
      <c r="L173" s="5087"/>
      <c r="M173" s="5087"/>
      <c r="N173" s="5088"/>
      <c r="O173" s="565"/>
      <c r="P173" s="5041" t="s">
        <v>879</v>
      </c>
      <c r="Q173" s="5046"/>
      <c r="R173" s="5047"/>
      <c r="S173" s="5045" t="s">
        <v>480</v>
      </c>
      <c r="T173" s="5046"/>
      <c r="U173" s="5047"/>
      <c r="V173" s="5045" t="s">
        <v>1081</v>
      </c>
      <c r="W173" s="5046"/>
      <c r="X173" s="775"/>
      <c r="Y173" s="778" t="s">
        <v>160</v>
      </c>
      <c r="Z173" s="775"/>
      <c r="AA173" s="778" t="s">
        <v>161</v>
      </c>
      <c r="AB173" s="775"/>
      <c r="AC173" s="778" t="s">
        <v>266</v>
      </c>
      <c r="AD173" s="700"/>
      <c r="AE173" s="987"/>
      <c r="AF173" s="987"/>
      <c r="AG173" s="987"/>
    </row>
    <row r="174" spans="1:33" ht="39.950000000000003" customHeight="1">
      <c r="A174" s="691"/>
      <c r="B174" s="5064"/>
      <c r="C174" s="5065"/>
      <c r="D174" s="5065"/>
      <c r="E174" s="5066"/>
      <c r="F174" s="5124"/>
      <c r="G174" s="5071"/>
      <c r="H174" s="5095"/>
      <c r="I174" s="5096"/>
      <c r="J174" s="5267"/>
      <c r="K174" s="5083"/>
      <c r="L174" s="5084"/>
      <c r="M174" s="5084"/>
      <c r="N174" s="5085"/>
      <c r="O174" s="5089" t="s">
        <v>1081</v>
      </c>
      <c r="P174" s="5090"/>
      <c r="Q174" s="720"/>
      <c r="R174" s="777" t="s">
        <v>160</v>
      </c>
      <c r="S174" s="720"/>
      <c r="T174" s="777" t="s">
        <v>161</v>
      </c>
      <c r="U174" s="5090" t="s">
        <v>410</v>
      </c>
      <c r="V174" s="5090"/>
      <c r="W174" s="5091"/>
      <c r="X174" s="5092" t="s">
        <v>411</v>
      </c>
      <c r="Y174" s="5092"/>
      <c r="Z174" s="5081"/>
      <c r="AA174" s="5081"/>
      <c r="AB174" s="5081"/>
      <c r="AC174" s="5081"/>
      <c r="AD174" s="5082"/>
      <c r="AE174" s="987"/>
      <c r="AF174" s="987"/>
      <c r="AG174" s="987"/>
    </row>
    <row r="175" spans="1:33" ht="39.950000000000003" customHeight="1">
      <c r="A175" s="691"/>
      <c r="B175" s="5064"/>
      <c r="C175" s="5065"/>
      <c r="D175" s="5065"/>
      <c r="E175" s="5066"/>
      <c r="F175" s="5124"/>
      <c r="G175" s="5071"/>
      <c r="H175" s="5095"/>
      <c r="I175" s="5096"/>
      <c r="J175" s="5267"/>
      <c r="K175" s="5086"/>
      <c r="L175" s="5087"/>
      <c r="M175" s="5087"/>
      <c r="N175" s="5088"/>
      <c r="O175" s="565"/>
      <c r="P175" s="5041" t="s">
        <v>879</v>
      </c>
      <c r="Q175" s="5046"/>
      <c r="R175" s="5047"/>
      <c r="S175" s="5045" t="s">
        <v>480</v>
      </c>
      <c r="T175" s="5046"/>
      <c r="U175" s="5047"/>
      <c r="V175" s="5045" t="s">
        <v>1081</v>
      </c>
      <c r="W175" s="5046"/>
      <c r="X175" s="775"/>
      <c r="Y175" s="778" t="s">
        <v>160</v>
      </c>
      <c r="Z175" s="775"/>
      <c r="AA175" s="778" t="s">
        <v>161</v>
      </c>
      <c r="AB175" s="775"/>
      <c r="AC175" s="778" t="s">
        <v>266</v>
      </c>
      <c r="AD175" s="700"/>
      <c r="AE175" s="987"/>
      <c r="AF175" s="987"/>
      <c r="AG175" s="987"/>
    </row>
    <row r="176" spans="1:33" ht="39.950000000000003" customHeight="1">
      <c r="A176" s="691"/>
      <c r="B176" s="5064"/>
      <c r="C176" s="5065"/>
      <c r="D176" s="5065"/>
      <c r="E176" s="5066"/>
      <c r="F176" s="5124"/>
      <c r="G176" s="5071"/>
      <c r="H176" s="5095"/>
      <c r="I176" s="5096"/>
      <c r="J176" s="5267"/>
      <c r="K176" s="5083"/>
      <c r="L176" s="5084"/>
      <c r="M176" s="5084"/>
      <c r="N176" s="5085"/>
      <c r="O176" s="5089" t="s">
        <v>1081</v>
      </c>
      <c r="P176" s="5090"/>
      <c r="Q176" s="720"/>
      <c r="R176" s="777" t="s">
        <v>160</v>
      </c>
      <c r="S176" s="720"/>
      <c r="T176" s="777" t="s">
        <v>161</v>
      </c>
      <c r="U176" s="5090" t="s">
        <v>410</v>
      </c>
      <c r="V176" s="5090"/>
      <c r="W176" s="5091"/>
      <c r="X176" s="5092" t="s">
        <v>411</v>
      </c>
      <c r="Y176" s="5092"/>
      <c r="Z176" s="5081"/>
      <c r="AA176" s="5081"/>
      <c r="AB176" s="5081"/>
      <c r="AC176" s="5081"/>
      <c r="AD176" s="5082"/>
      <c r="AE176" s="987"/>
      <c r="AF176" s="987"/>
      <c r="AG176" s="987"/>
    </row>
    <row r="177" spans="1:33" ht="39.950000000000003" customHeight="1">
      <c r="A177" s="691"/>
      <c r="B177" s="5064"/>
      <c r="C177" s="5065"/>
      <c r="D177" s="5065"/>
      <c r="E177" s="5066"/>
      <c r="F177" s="5124"/>
      <c r="G177" s="5071"/>
      <c r="H177" s="5095"/>
      <c r="I177" s="5096"/>
      <c r="J177" s="5267"/>
      <c r="K177" s="5086"/>
      <c r="L177" s="5087"/>
      <c r="M177" s="5087"/>
      <c r="N177" s="5088"/>
      <c r="O177" s="565"/>
      <c r="P177" s="5041" t="s">
        <v>879</v>
      </c>
      <c r="Q177" s="5046"/>
      <c r="R177" s="5047"/>
      <c r="S177" s="5045" t="s">
        <v>480</v>
      </c>
      <c r="T177" s="5046"/>
      <c r="U177" s="5047"/>
      <c r="V177" s="5045" t="s">
        <v>1081</v>
      </c>
      <c r="W177" s="5046"/>
      <c r="X177" s="775"/>
      <c r="Y177" s="778" t="s">
        <v>160</v>
      </c>
      <c r="Z177" s="775"/>
      <c r="AA177" s="778" t="s">
        <v>161</v>
      </c>
      <c r="AB177" s="775"/>
      <c r="AC177" s="778" t="s">
        <v>266</v>
      </c>
      <c r="AD177" s="700"/>
      <c r="AE177" s="987"/>
      <c r="AF177" s="987"/>
      <c r="AG177" s="987"/>
    </row>
    <row r="178" spans="1:33" ht="39.950000000000003" customHeight="1">
      <c r="A178" s="691"/>
      <c r="B178" s="5064"/>
      <c r="C178" s="5065"/>
      <c r="D178" s="5065"/>
      <c r="E178" s="5066"/>
      <c r="F178" s="5124"/>
      <c r="G178" s="5071"/>
      <c r="H178" s="5095"/>
      <c r="I178" s="5096"/>
      <c r="J178" s="5267"/>
      <c r="K178" s="5083"/>
      <c r="L178" s="5084"/>
      <c r="M178" s="5084"/>
      <c r="N178" s="5085"/>
      <c r="O178" s="5089" t="s">
        <v>1081</v>
      </c>
      <c r="P178" s="5090"/>
      <c r="Q178" s="720"/>
      <c r="R178" s="777" t="s">
        <v>160</v>
      </c>
      <c r="S178" s="720"/>
      <c r="T178" s="777" t="s">
        <v>161</v>
      </c>
      <c r="U178" s="5090" t="s">
        <v>410</v>
      </c>
      <c r="V178" s="5090"/>
      <c r="W178" s="5091"/>
      <c r="X178" s="5092" t="s">
        <v>411</v>
      </c>
      <c r="Y178" s="5092"/>
      <c r="Z178" s="5081"/>
      <c r="AA178" s="5081"/>
      <c r="AB178" s="5081"/>
      <c r="AC178" s="5081"/>
      <c r="AD178" s="5082"/>
      <c r="AE178" s="987"/>
      <c r="AF178" s="987"/>
      <c r="AG178" s="987"/>
    </row>
    <row r="179" spans="1:33" ht="39.950000000000003" customHeight="1">
      <c r="A179" s="691"/>
      <c r="B179" s="5064"/>
      <c r="C179" s="5065"/>
      <c r="D179" s="5065"/>
      <c r="E179" s="5066"/>
      <c r="F179" s="5124"/>
      <c r="G179" s="5071"/>
      <c r="H179" s="5095"/>
      <c r="I179" s="5096"/>
      <c r="J179" s="5267"/>
      <c r="K179" s="5086"/>
      <c r="L179" s="5087"/>
      <c r="M179" s="5087"/>
      <c r="N179" s="5088"/>
      <c r="O179" s="565"/>
      <c r="P179" s="5041" t="s">
        <v>879</v>
      </c>
      <c r="Q179" s="5046"/>
      <c r="R179" s="5047"/>
      <c r="S179" s="5045" t="s">
        <v>480</v>
      </c>
      <c r="T179" s="5046"/>
      <c r="U179" s="5047"/>
      <c r="V179" s="5045" t="s">
        <v>1081</v>
      </c>
      <c r="W179" s="5046"/>
      <c r="X179" s="775"/>
      <c r="Y179" s="778" t="s">
        <v>160</v>
      </c>
      <c r="Z179" s="775"/>
      <c r="AA179" s="778" t="s">
        <v>161</v>
      </c>
      <c r="AB179" s="775"/>
      <c r="AC179" s="778" t="s">
        <v>266</v>
      </c>
      <c r="AD179" s="700"/>
      <c r="AE179" s="987"/>
      <c r="AF179" s="987"/>
      <c r="AG179" s="987"/>
    </row>
    <row r="180" spans="1:33" ht="39.950000000000003" customHeight="1">
      <c r="A180" s="691"/>
      <c r="B180" s="5064"/>
      <c r="C180" s="5065"/>
      <c r="D180" s="5065"/>
      <c r="E180" s="5066"/>
      <c r="F180" s="5124"/>
      <c r="G180" s="5071"/>
      <c r="H180" s="5095"/>
      <c r="I180" s="5096"/>
      <c r="J180" s="5267"/>
      <c r="K180" s="5083"/>
      <c r="L180" s="5084"/>
      <c r="M180" s="5084"/>
      <c r="N180" s="5085"/>
      <c r="O180" s="5089" t="s">
        <v>1081</v>
      </c>
      <c r="P180" s="5090"/>
      <c r="Q180" s="720"/>
      <c r="R180" s="777" t="s">
        <v>160</v>
      </c>
      <c r="S180" s="720"/>
      <c r="T180" s="777" t="s">
        <v>161</v>
      </c>
      <c r="U180" s="5090" t="s">
        <v>410</v>
      </c>
      <c r="V180" s="5090"/>
      <c r="W180" s="5091"/>
      <c r="X180" s="5092" t="s">
        <v>411</v>
      </c>
      <c r="Y180" s="5092"/>
      <c r="Z180" s="5081"/>
      <c r="AA180" s="5081"/>
      <c r="AB180" s="5081"/>
      <c r="AC180" s="5081"/>
      <c r="AD180" s="5082"/>
      <c r="AE180" s="987"/>
      <c r="AF180" s="987"/>
      <c r="AG180" s="987"/>
    </row>
    <row r="181" spans="1:33" ht="39.950000000000003" customHeight="1">
      <c r="A181" s="691"/>
      <c r="B181" s="5064"/>
      <c r="C181" s="5065"/>
      <c r="D181" s="5065"/>
      <c r="E181" s="5066"/>
      <c r="F181" s="5124"/>
      <c r="G181" s="5071"/>
      <c r="H181" s="5095"/>
      <c r="I181" s="5096"/>
      <c r="J181" s="5267"/>
      <c r="K181" s="5086"/>
      <c r="L181" s="5087"/>
      <c r="M181" s="5087"/>
      <c r="N181" s="5088"/>
      <c r="O181" s="565"/>
      <c r="P181" s="5041" t="s">
        <v>879</v>
      </c>
      <c r="Q181" s="5046"/>
      <c r="R181" s="5047"/>
      <c r="S181" s="5045" t="s">
        <v>480</v>
      </c>
      <c r="T181" s="5046"/>
      <c r="U181" s="5047"/>
      <c r="V181" s="5045" t="s">
        <v>1081</v>
      </c>
      <c r="W181" s="5046"/>
      <c r="X181" s="775"/>
      <c r="Y181" s="778" t="s">
        <v>160</v>
      </c>
      <c r="Z181" s="775"/>
      <c r="AA181" s="778" t="s">
        <v>161</v>
      </c>
      <c r="AB181" s="775"/>
      <c r="AC181" s="778" t="s">
        <v>266</v>
      </c>
      <c r="AD181" s="700"/>
      <c r="AE181" s="987"/>
      <c r="AF181" s="1178"/>
      <c r="AG181" s="987"/>
    </row>
    <row r="182" spans="1:33" ht="39.950000000000003" customHeight="1" thickBot="1">
      <c r="A182" s="691"/>
      <c r="B182" s="5064"/>
      <c r="C182" s="5065"/>
      <c r="D182" s="5065"/>
      <c r="E182" s="5066"/>
      <c r="F182" s="5124"/>
      <c r="G182" s="5071"/>
      <c r="H182" s="5095"/>
      <c r="I182" s="5096"/>
      <c r="J182" s="5267"/>
      <c r="K182" s="5083"/>
      <c r="L182" s="5084"/>
      <c r="M182" s="5084"/>
      <c r="N182" s="5085"/>
      <c r="O182" s="5089" t="s">
        <v>1081</v>
      </c>
      <c r="P182" s="5090"/>
      <c r="Q182" s="720"/>
      <c r="R182" s="777" t="s">
        <v>160</v>
      </c>
      <c r="S182" s="720"/>
      <c r="T182" s="777" t="s">
        <v>161</v>
      </c>
      <c r="U182" s="5090" t="s">
        <v>410</v>
      </c>
      <c r="V182" s="5090"/>
      <c r="W182" s="5091"/>
      <c r="X182" s="5092" t="s">
        <v>411</v>
      </c>
      <c r="Y182" s="5092"/>
      <c r="Z182" s="5081"/>
      <c r="AA182" s="5081"/>
      <c r="AB182" s="5081"/>
      <c r="AC182" s="5081"/>
      <c r="AD182" s="5082"/>
      <c r="AE182" s="987"/>
      <c r="AF182" s="1356" t="s">
        <v>1379</v>
      </c>
      <c r="AG182" s="987"/>
    </row>
    <row r="183" spans="1:33" ht="39.950000000000003" customHeight="1" thickTop="1" thickBot="1">
      <c r="A183" s="691"/>
      <c r="B183" s="5064"/>
      <c r="C183" s="5065"/>
      <c r="D183" s="5065"/>
      <c r="E183" s="5066"/>
      <c r="F183" s="5124"/>
      <c r="G183" s="5071"/>
      <c r="H183" s="5095"/>
      <c r="I183" s="5096"/>
      <c r="J183" s="5267"/>
      <c r="K183" s="5086"/>
      <c r="L183" s="5087"/>
      <c r="M183" s="5087"/>
      <c r="N183" s="5088"/>
      <c r="O183" s="565"/>
      <c r="P183" s="5041" t="s">
        <v>879</v>
      </c>
      <c r="Q183" s="5046"/>
      <c r="R183" s="5047"/>
      <c r="S183" s="5045" t="s">
        <v>480</v>
      </c>
      <c r="T183" s="5046"/>
      <c r="U183" s="5047"/>
      <c r="V183" s="5045" t="s">
        <v>1081</v>
      </c>
      <c r="W183" s="5046"/>
      <c r="X183" s="775"/>
      <c r="Y183" s="778" t="s">
        <v>160</v>
      </c>
      <c r="Z183" s="775"/>
      <c r="AA183" s="778" t="s">
        <v>161</v>
      </c>
      <c r="AB183" s="775"/>
      <c r="AC183" s="778" t="s">
        <v>266</v>
      </c>
      <c r="AD183" s="700"/>
      <c r="AE183" s="987"/>
      <c r="AF183" s="1356" t="s">
        <v>1380</v>
      </c>
      <c r="AG183" s="987"/>
    </row>
    <row r="184" spans="1:33" ht="39.950000000000003" customHeight="1" thickTop="1">
      <c r="A184" s="691"/>
      <c r="B184" s="5064"/>
      <c r="C184" s="5065"/>
      <c r="D184" s="5065"/>
      <c r="E184" s="5066"/>
      <c r="F184" s="5124"/>
      <c r="G184" s="5071"/>
      <c r="H184" s="5095"/>
      <c r="I184" s="5096"/>
      <c r="J184" s="5267"/>
      <c r="K184" s="5083"/>
      <c r="L184" s="5084"/>
      <c r="M184" s="5084"/>
      <c r="N184" s="5085"/>
      <c r="O184" s="5089" t="s">
        <v>1081</v>
      </c>
      <c r="P184" s="5090"/>
      <c r="Q184" s="720"/>
      <c r="R184" s="777" t="s">
        <v>160</v>
      </c>
      <c r="S184" s="720"/>
      <c r="T184" s="777" t="s">
        <v>161</v>
      </c>
      <c r="U184" s="5090" t="s">
        <v>410</v>
      </c>
      <c r="V184" s="5090"/>
      <c r="W184" s="5091"/>
      <c r="X184" s="5092" t="s">
        <v>411</v>
      </c>
      <c r="Y184" s="5092"/>
      <c r="Z184" s="5081"/>
      <c r="AA184" s="5081"/>
      <c r="AB184" s="5081"/>
      <c r="AC184" s="5081"/>
      <c r="AD184" s="5082"/>
      <c r="AE184" s="987"/>
      <c r="AF184" s="1145"/>
      <c r="AG184" s="987"/>
    </row>
    <row r="185" spans="1:33" ht="39.950000000000003" customHeight="1" thickBot="1">
      <c r="A185" s="691"/>
      <c r="B185" s="5064"/>
      <c r="C185" s="5065"/>
      <c r="D185" s="5065"/>
      <c r="E185" s="5066"/>
      <c r="F185" s="5124"/>
      <c r="G185" s="5071"/>
      <c r="H185" s="5095"/>
      <c r="I185" s="5096"/>
      <c r="J185" s="5267"/>
      <c r="K185" s="5086"/>
      <c r="L185" s="5087"/>
      <c r="M185" s="5087"/>
      <c r="N185" s="5088"/>
      <c r="O185" s="565"/>
      <c r="P185" s="5041" t="s">
        <v>879</v>
      </c>
      <c r="Q185" s="5046"/>
      <c r="R185" s="5047"/>
      <c r="S185" s="5045" t="s">
        <v>480</v>
      </c>
      <c r="T185" s="5046"/>
      <c r="U185" s="5047"/>
      <c r="V185" s="5045" t="s">
        <v>1081</v>
      </c>
      <c r="W185" s="5046"/>
      <c r="X185" s="775"/>
      <c r="Y185" s="778" t="s">
        <v>160</v>
      </c>
      <c r="Z185" s="775"/>
      <c r="AA185" s="778" t="s">
        <v>161</v>
      </c>
      <c r="AB185" s="775"/>
      <c r="AC185" s="778" t="s">
        <v>266</v>
      </c>
      <c r="AD185" s="700"/>
      <c r="AE185" s="987"/>
      <c r="AF185" s="1356" t="s">
        <v>1269</v>
      </c>
      <c r="AG185" s="987"/>
    </row>
    <row r="186" spans="1:33" ht="39.950000000000003" customHeight="1" thickTop="1">
      <c r="A186" s="691"/>
      <c r="B186" s="5064"/>
      <c r="C186" s="5065"/>
      <c r="D186" s="5065"/>
      <c r="E186" s="5066"/>
      <c r="F186" s="5124"/>
      <c r="G186" s="5071"/>
      <c r="H186" s="5095"/>
      <c r="I186" s="5096"/>
      <c r="J186" s="5267"/>
      <c r="K186" s="5083"/>
      <c r="L186" s="5084"/>
      <c r="M186" s="5084"/>
      <c r="N186" s="5085"/>
      <c r="O186" s="5089" t="s">
        <v>1081</v>
      </c>
      <c r="P186" s="5090"/>
      <c r="Q186" s="720"/>
      <c r="R186" s="777" t="s">
        <v>160</v>
      </c>
      <c r="S186" s="720"/>
      <c r="T186" s="777" t="s">
        <v>161</v>
      </c>
      <c r="U186" s="5090" t="s">
        <v>410</v>
      </c>
      <c r="V186" s="5090"/>
      <c r="W186" s="5091"/>
      <c r="X186" s="5092" t="s">
        <v>411</v>
      </c>
      <c r="Y186" s="5092"/>
      <c r="Z186" s="5081"/>
      <c r="AA186" s="5081"/>
      <c r="AB186" s="5081"/>
      <c r="AC186" s="5081"/>
      <c r="AD186" s="5082"/>
      <c r="AE186" s="987"/>
      <c r="AF186" s="1145"/>
      <c r="AG186" s="987"/>
    </row>
    <row r="187" spans="1:33" ht="39.950000000000003" customHeight="1" thickBot="1">
      <c r="A187" s="701"/>
      <c r="B187" s="5067"/>
      <c r="C187" s="5068"/>
      <c r="D187" s="5068"/>
      <c r="E187" s="5069"/>
      <c r="F187" s="5127"/>
      <c r="G187" s="5097"/>
      <c r="H187" s="5098"/>
      <c r="I187" s="5099"/>
      <c r="J187" s="5268"/>
      <c r="K187" s="5258"/>
      <c r="L187" s="5259"/>
      <c r="M187" s="5259"/>
      <c r="N187" s="5260"/>
      <c r="O187" s="564"/>
      <c r="P187" s="5261" t="s">
        <v>879</v>
      </c>
      <c r="Q187" s="5262"/>
      <c r="R187" s="5263"/>
      <c r="S187" s="5264" t="s">
        <v>480</v>
      </c>
      <c r="T187" s="5265"/>
      <c r="U187" s="5266"/>
      <c r="V187" s="5264" t="s">
        <v>1081</v>
      </c>
      <c r="W187" s="5265"/>
      <c r="X187" s="721"/>
      <c r="Y187" s="780" t="s">
        <v>160</v>
      </c>
      <c r="Z187" s="721"/>
      <c r="AA187" s="780" t="s">
        <v>161</v>
      </c>
      <c r="AB187" s="721"/>
      <c r="AC187" s="780" t="s">
        <v>266</v>
      </c>
      <c r="AD187" s="702"/>
      <c r="AE187" s="987"/>
      <c r="AF187" s="1356" t="s">
        <v>1274</v>
      </c>
      <c r="AG187" s="987"/>
    </row>
    <row r="188" spans="1:33">
      <c r="AE188" s="987"/>
      <c r="AF188" s="951"/>
      <c r="AG188" s="987"/>
    </row>
    <row r="189" spans="1:33" s="1144" customFormat="1" ht="21.95" customHeight="1">
      <c r="A189" s="1143" t="s">
        <v>929</v>
      </c>
      <c r="AE189" s="1145"/>
      <c r="AF189" s="1146"/>
      <c r="AG189" s="1145"/>
    </row>
    <row r="190" spans="1:33" s="1144" customFormat="1" ht="21.95" customHeight="1">
      <c r="A190" s="1144" t="s">
        <v>930</v>
      </c>
      <c r="AE190" s="1145"/>
      <c r="AF190" s="1146"/>
      <c r="AG190" s="1145"/>
    </row>
    <row r="191" spans="1:33">
      <c r="AE191" s="987"/>
      <c r="AF191" s="987"/>
      <c r="AG191" s="987"/>
    </row>
    <row r="192" spans="1:33">
      <c r="A192" s="987"/>
      <c r="B192" s="987"/>
      <c r="C192" s="987"/>
      <c r="D192" s="987"/>
      <c r="E192" s="987"/>
      <c r="F192" s="987"/>
      <c r="G192" s="987"/>
      <c r="H192" s="987"/>
      <c r="I192" s="987"/>
      <c r="J192" s="987"/>
      <c r="K192" s="987"/>
      <c r="L192" s="987"/>
      <c r="M192" s="987"/>
      <c r="N192" s="987"/>
      <c r="O192" s="987"/>
      <c r="P192" s="987"/>
      <c r="Q192" s="987"/>
      <c r="R192" s="987"/>
      <c r="S192" s="987"/>
      <c r="T192" s="987"/>
      <c r="U192" s="987"/>
      <c r="V192" s="987"/>
      <c r="W192" s="987"/>
      <c r="X192" s="987"/>
      <c r="Y192" s="987"/>
      <c r="Z192" s="987"/>
      <c r="AA192" s="987"/>
      <c r="AB192" s="987"/>
      <c r="AC192" s="987"/>
      <c r="AD192" s="987"/>
      <c r="AE192" s="987"/>
      <c r="AF192" s="987"/>
      <c r="AG192" s="987"/>
    </row>
  </sheetData>
  <sheetProtection sheet="1" formatCells="0" formatRows="0" insertRows="0" deleteRows="0"/>
  <mergeCells count="776">
    <mergeCell ref="T52:T53"/>
    <mergeCell ref="U52:W53"/>
    <mergeCell ref="X52:Y53"/>
    <mergeCell ref="Z52:AD53"/>
    <mergeCell ref="F53:F54"/>
    <mergeCell ref="O54:O55"/>
    <mergeCell ref="P54:R55"/>
    <mergeCell ref="S54:U55"/>
    <mergeCell ref="V54:W55"/>
    <mergeCell ref="X54:X55"/>
    <mergeCell ref="Y54:Y55"/>
    <mergeCell ref="Z54:Z55"/>
    <mergeCell ref="AA54:AA55"/>
    <mergeCell ref="AB54:AB55"/>
    <mergeCell ref="AC54:AC55"/>
    <mergeCell ref="AD54:AD55"/>
    <mergeCell ref="Z43:AD44"/>
    <mergeCell ref="C44:C45"/>
    <mergeCell ref="O45:O46"/>
    <mergeCell ref="P45:R46"/>
    <mergeCell ref="S45:U46"/>
    <mergeCell ref="V45:W46"/>
    <mergeCell ref="X45:X46"/>
    <mergeCell ref="Y45:Y46"/>
    <mergeCell ref="Z45:Z46"/>
    <mergeCell ref="AA45:AA46"/>
    <mergeCell ref="AB45:AB46"/>
    <mergeCell ref="AC45:AC46"/>
    <mergeCell ref="AD45:AD46"/>
    <mergeCell ref="E42:N42"/>
    <mergeCell ref="D43:N46"/>
    <mergeCell ref="O43:P44"/>
    <mergeCell ref="Q43:Q44"/>
    <mergeCell ref="R43:R44"/>
    <mergeCell ref="S43:S44"/>
    <mergeCell ref="T43:T44"/>
    <mergeCell ref="U43:W44"/>
    <mergeCell ref="X43:Y44"/>
    <mergeCell ref="AC38:AC39"/>
    <mergeCell ref="AD38:AD39"/>
    <mergeCell ref="D40:N41"/>
    <mergeCell ref="O40:P40"/>
    <mergeCell ref="U40:W40"/>
    <mergeCell ref="X40:Y40"/>
    <mergeCell ref="Z40:AD40"/>
    <mergeCell ref="P41:R41"/>
    <mergeCell ref="S41:U41"/>
    <mergeCell ref="V41:W41"/>
    <mergeCell ref="B34:E34"/>
    <mergeCell ref="G34:M34"/>
    <mergeCell ref="O34:U34"/>
    <mergeCell ref="V34:W34"/>
    <mergeCell ref="X34:AD34"/>
    <mergeCell ref="D36:N39"/>
    <mergeCell ref="O36:P37"/>
    <mergeCell ref="Q36:Q37"/>
    <mergeCell ref="R36:R37"/>
    <mergeCell ref="S36:S37"/>
    <mergeCell ref="T36:T37"/>
    <mergeCell ref="U36:W37"/>
    <mergeCell ref="X36:Y37"/>
    <mergeCell ref="Z36:AD37"/>
    <mergeCell ref="C37:C38"/>
    <mergeCell ref="O38:O39"/>
    <mergeCell ref="P38:R39"/>
    <mergeCell ref="S38:U39"/>
    <mergeCell ref="V38:W39"/>
    <mergeCell ref="X38:X39"/>
    <mergeCell ref="Y38:Y39"/>
    <mergeCell ref="Z38:Z39"/>
    <mergeCell ref="AA38:AA39"/>
    <mergeCell ref="AB38:AB39"/>
    <mergeCell ref="Z142:AD143"/>
    <mergeCell ref="F143:F144"/>
    <mergeCell ref="O144:O145"/>
    <mergeCell ref="P144:R145"/>
    <mergeCell ref="S144:U145"/>
    <mergeCell ref="V144:W145"/>
    <mergeCell ref="X144:X145"/>
    <mergeCell ref="Y144:Y145"/>
    <mergeCell ref="Z144:Z145"/>
    <mergeCell ref="AA144:AA145"/>
    <mergeCell ref="AB144:AB145"/>
    <mergeCell ref="AC144:AC145"/>
    <mergeCell ref="AD144:AD145"/>
    <mergeCell ref="Z102:AD103"/>
    <mergeCell ref="O104:O105"/>
    <mergeCell ref="P104:R105"/>
    <mergeCell ref="S104:U105"/>
    <mergeCell ref="V104:W105"/>
    <mergeCell ref="X104:X105"/>
    <mergeCell ref="Y104:Y105"/>
    <mergeCell ref="Z104:Z105"/>
    <mergeCell ref="AA104:AA105"/>
    <mergeCell ref="AB104:AB105"/>
    <mergeCell ref="AC104:AC105"/>
    <mergeCell ref="F133:F134"/>
    <mergeCell ref="O134:O135"/>
    <mergeCell ref="P134:R135"/>
    <mergeCell ref="S134:U135"/>
    <mergeCell ref="V134:W135"/>
    <mergeCell ref="X134:X135"/>
    <mergeCell ref="Y134:Y135"/>
    <mergeCell ref="B102:E105"/>
    <mergeCell ref="G102:I105"/>
    <mergeCell ref="J102:J105"/>
    <mergeCell ref="K102:N105"/>
    <mergeCell ref="O102:P103"/>
    <mergeCell ref="Q102:Q103"/>
    <mergeCell ref="R102:R103"/>
    <mergeCell ref="S102:S103"/>
    <mergeCell ref="T102:T103"/>
    <mergeCell ref="F103:F104"/>
    <mergeCell ref="U102:W103"/>
    <mergeCell ref="X102:Y103"/>
    <mergeCell ref="U127:W128"/>
    <mergeCell ref="B132:E135"/>
    <mergeCell ref="G132:N135"/>
    <mergeCell ref="O132:P133"/>
    <mergeCell ref="Q132:Q133"/>
    <mergeCell ref="R132:R133"/>
    <mergeCell ref="S132:S133"/>
    <mergeCell ref="T132:T133"/>
    <mergeCell ref="U132:W133"/>
    <mergeCell ref="X154:Y154"/>
    <mergeCell ref="V183:W183"/>
    <mergeCell ref="X158:Y158"/>
    <mergeCell ref="X178:Y178"/>
    <mergeCell ref="X148:Y148"/>
    <mergeCell ref="S155:U155"/>
    <mergeCell ref="V155:W155"/>
    <mergeCell ref="X137:Y138"/>
    <mergeCell ref="S183:U183"/>
    <mergeCell ref="X150:Y150"/>
    <mergeCell ref="X132:Y133"/>
    <mergeCell ref="T142:T143"/>
    <mergeCell ref="U142:W143"/>
    <mergeCell ref="X142:Y143"/>
    <mergeCell ref="X127:Y128"/>
    <mergeCell ref="U122:W123"/>
    <mergeCell ref="X122:Y123"/>
    <mergeCell ref="B127:E130"/>
    <mergeCell ref="G127:I130"/>
    <mergeCell ref="J127:J130"/>
    <mergeCell ref="K127:N130"/>
    <mergeCell ref="O127:P128"/>
    <mergeCell ref="Q127:Q128"/>
    <mergeCell ref="R127:R128"/>
    <mergeCell ref="S127:S128"/>
    <mergeCell ref="T127:T128"/>
    <mergeCell ref="F128:F129"/>
    <mergeCell ref="O129:O130"/>
    <mergeCell ref="P129:R130"/>
    <mergeCell ref="S129:U130"/>
    <mergeCell ref="V129:W130"/>
    <mergeCell ref="X129:X130"/>
    <mergeCell ref="Y129:Y130"/>
    <mergeCell ref="B122:E125"/>
    <mergeCell ref="Z158:AD158"/>
    <mergeCell ref="P159:R159"/>
    <mergeCell ref="S159:U159"/>
    <mergeCell ref="V159:W159"/>
    <mergeCell ref="P167:R167"/>
    <mergeCell ref="S167:U167"/>
    <mergeCell ref="X184:Y184"/>
    <mergeCell ref="K162:N163"/>
    <mergeCell ref="O162:P162"/>
    <mergeCell ref="U162:W162"/>
    <mergeCell ref="X162:Y162"/>
    <mergeCell ref="K158:N159"/>
    <mergeCell ref="O158:P158"/>
    <mergeCell ref="U158:W158"/>
    <mergeCell ref="Z184:AD184"/>
    <mergeCell ref="X168:Y168"/>
    <mergeCell ref="Z168:AD168"/>
    <mergeCell ref="X170:Y170"/>
    <mergeCell ref="Z170:AD170"/>
    <mergeCell ref="U182:W182"/>
    <mergeCell ref="X182:Y182"/>
    <mergeCell ref="O174:P174"/>
    <mergeCell ref="Z182:AD182"/>
    <mergeCell ref="P183:R183"/>
    <mergeCell ref="Z139:Z140"/>
    <mergeCell ref="AA139:AA140"/>
    <mergeCell ref="AB139:AB140"/>
    <mergeCell ref="AC139:AC140"/>
    <mergeCell ref="Z112:AD113"/>
    <mergeCell ref="Z114:Z115"/>
    <mergeCell ref="AA114:AA115"/>
    <mergeCell ref="AB114:AB115"/>
    <mergeCell ref="AC114:AC115"/>
    <mergeCell ref="AD114:AD115"/>
    <mergeCell ref="AD139:AD140"/>
    <mergeCell ref="Z127:AD128"/>
    <mergeCell ref="Z129:Z130"/>
    <mergeCell ref="AA129:AA130"/>
    <mergeCell ref="AB129:AB130"/>
    <mergeCell ref="AC129:AC130"/>
    <mergeCell ref="AD129:AD130"/>
    <mergeCell ref="Z132:AD133"/>
    <mergeCell ref="Z134:Z135"/>
    <mergeCell ref="AA134:AA135"/>
    <mergeCell ref="AB134:AB135"/>
    <mergeCell ref="AC134:AC135"/>
    <mergeCell ref="AD134:AD135"/>
    <mergeCell ref="Z137:AD138"/>
    <mergeCell ref="Z107:AD108"/>
    <mergeCell ref="Z109:Z110"/>
    <mergeCell ref="AA109:AA110"/>
    <mergeCell ref="AB109:AB110"/>
    <mergeCell ref="AC109:AC110"/>
    <mergeCell ref="AD109:AD110"/>
    <mergeCell ref="O112:P113"/>
    <mergeCell ref="Q112:Q113"/>
    <mergeCell ref="R112:R113"/>
    <mergeCell ref="S107:S108"/>
    <mergeCell ref="T107:T108"/>
    <mergeCell ref="U107:W108"/>
    <mergeCell ref="X107:Y108"/>
    <mergeCell ref="S112:S113"/>
    <mergeCell ref="T112:T113"/>
    <mergeCell ref="U112:W113"/>
    <mergeCell ref="X112:Y113"/>
    <mergeCell ref="Z122:AD123"/>
    <mergeCell ref="F123:F124"/>
    <mergeCell ref="O124:O125"/>
    <mergeCell ref="P124:R125"/>
    <mergeCell ref="S124:U125"/>
    <mergeCell ref="V124:W125"/>
    <mergeCell ref="X124:X125"/>
    <mergeCell ref="Y124:Y125"/>
    <mergeCell ref="Z124:Z125"/>
    <mergeCell ref="AA124:AA125"/>
    <mergeCell ref="AB124:AB125"/>
    <mergeCell ref="AC124:AC125"/>
    <mergeCell ref="AD124:AD125"/>
    <mergeCell ref="J122:J125"/>
    <mergeCell ref="K122:N125"/>
    <mergeCell ref="O122:P123"/>
    <mergeCell ref="Q122:Q123"/>
    <mergeCell ref="R122:R123"/>
    <mergeCell ref="S122:S123"/>
    <mergeCell ref="T122:T123"/>
    <mergeCell ref="G122:I125"/>
    <mergeCell ref="Z148:AD148"/>
    <mergeCell ref="P149:R149"/>
    <mergeCell ref="S149:U149"/>
    <mergeCell ref="V149:W149"/>
    <mergeCell ref="P181:R181"/>
    <mergeCell ref="S181:U181"/>
    <mergeCell ref="Z186:AD186"/>
    <mergeCell ref="V153:W153"/>
    <mergeCell ref="O166:P166"/>
    <mergeCell ref="U166:W166"/>
    <mergeCell ref="X166:Y166"/>
    <mergeCell ref="Z166:AD166"/>
    <mergeCell ref="Z156:AD156"/>
    <mergeCell ref="P157:R157"/>
    <mergeCell ref="S157:U157"/>
    <mergeCell ref="V157:W157"/>
    <mergeCell ref="U174:W174"/>
    <mergeCell ref="X174:Y174"/>
    <mergeCell ref="Z174:AD174"/>
    <mergeCell ref="P175:R175"/>
    <mergeCell ref="S175:U175"/>
    <mergeCell ref="V175:W175"/>
    <mergeCell ref="U164:W164"/>
    <mergeCell ref="P155:R155"/>
    <mergeCell ref="K156:N157"/>
    <mergeCell ref="G148:I187"/>
    <mergeCell ref="J148:J187"/>
    <mergeCell ref="K148:N149"/>
    <mergeCell ref="O148:P148"/>
    <mergeCell ref="U148:W148"/>
    <mergeCell ref="K166:N167"/>
    <mergeCell ref="P165:R165"/>
    <mergeCell ref="S165:U165"/>
    <mergeCell ref="V165:W165"/>
    <mergeCell ref="S163:U163"/>
    <mergeCell ref="V163:W163"/>
    <mergeCell ref="S185:U185"/>
    <mergeCell ref="V185:W185"/>
    <mergeCell ref="K168:N169"/>
    <mergeCell ref="O168:P168"/>
    <mergeCell ref="U168:W168"/>
    <mergeCell ref="P169:R169"/>
    <mergeCell ref="S169:U169"/>
    <mergeCell ref="K170:N171"/>
    <mergeCell ref="O170:P170"/>
    <mergeCell ref="U170:W170"/>
    <mergeCell ref="P171:R171"/>
    <mergeCell ref="V181:W181"/>
    <mergeCell ref="AD83:AD84"/>
    <mergeCell ref="K186:N187"/>
    <mergeCell ref="O186:P186"/>
    <mergeCell ref="U186:W186"/>
    <mergeCell ref="X186:Y186"/>
    <mergeCell ref="P187:R187"/>
    <mergeCell ref="S187:U187"/>
    <mergeCell ref="V187:W187"/>
    <mergeCell ref="X97:Y98"/>
    <mergeCell ref="Z97:AD98"/>
    <mergeCell ref="X99:X100"/>
    <mergeCell ref="Y99:Y100"/>
    <mergeCell ref="Z99:Z100"/>
    <mergeCell ref="AA99:AA100"/>
    <mergeCell ref="AB99:AB100"/>
    <mergeCell ref="AC99:AC100"/>
    <mergeCell ref="AD99:AD100"/>
    <mergeCell ref="V169:W169"/>
    <mergeCell ref="K180:N181"/>
    <mergeCell ref="O180:P180"/>
    <mergeCell ref="U180:W180"/>
    <mergeCell ref="X180:Y180"/>
    <mergeCell ref="Z180:AD180"/>
    <mergeCell ref="Z154:AD154"/>
    <mergeCell ref="B79:E79"/>
    <mergeCell ref="F79:AD79"/>
    <mergeCell ref="B80:E80"/>
    <mergeCell ref="B81:E84"/>
    <mergeCell ref="G81:N84"/>
    <mergeCell ref="O81:P82"/>
    <mergeCell ref="Q81:Q82"/>
    <mergeCell ref="R81:R82"/>
    <mergeCell ref="S81:S82"/>
    <mergeCell ref="T81:T82"/>
    <mergeCell ref="U81:W82"/>
    <mergeCell ref="X81:Y82"/>
    <mergeCell ref="Z81:AD82"/>
    <mergeCell ref="F82:F83"/>
    <mergeCell ref="O83:O84"/>
    <mergeCell ref="P83:R84"/>
    <mergeCell ref="S83:U84"/>
    <mergeCell ref="V83:W84"/>
    <mergeCell ref="X83:X84"/>
    <mergeCell ref="Y83:Y84"/>
    <mergeCell ref="Z83:Z84"/>
    <mergeCell ref="AA83:AA84"/>
    <mergeCell ref="AB83:AB84"/>
    <mergeCell ref="AC83:AC84"/>
    <mergeCell ref="Z74:AD75"/>
    <mergeCell ref="S76:U77"/>
    <mergeCell ref="V76:W77"/>
    <mergeCell ref="X76:X77"/>
    <mergeCell ref="Y76:Y77"/>
    <mergeCell ref="Z76:Z77"/>
    <mergeCell ref="AA76:AA77"/>
    <mergeCell ref="AB76:AB77"/>
    <mergeCell ref="AC76:AC77"/>
    <mergeCell ref="AD76:AD77"/>
    <mergeCell ref="T56:T57"/>
    <mergeCell ref="U56:W57"/>
    <mergeCell ref="X56:Y57"/>
    <mergeCell ref="Z56:AD57"/>
    <mergeCell ref="F57:F58"/>
    <mergeCell ref="O58:O59"/>
    <mergeCell ref="P58:R59"/>
    <mergeCell ref="S58:U59"/>
    <mergeCell ref="V58:W59"/>
    <mergeCell ref="X58:X59"/>
    <mergeCell ref="Y58:Y59"/>
    <mergeCell ref="Z58:Z59"/>
    <mergeCell ref="AA58:AA59"/>
    <mergeCell ref="AB58:AB59"/>
    <mergeCell ref="AC58:AC59"/>
    <mergeCell ref="AD58:AD59"/>
    <mergeCell ref="A47:Q47"/>
    <mergeCell ref="B48:E59"/>
    <mergeCell ref="G48:N51"/>
    <mergeCell ref="O48:P49"/>
    <mergeCell ref="G56:N59"/>
    <mergeCell ref="O56:P57"/>
    <mergeCell ref="Q56:Q57"/>
    <mergeCell ref="R56:R57"/>
    <mergeCell ref="S56:S57"/>
    <mergeCell ref="Q48:Q49"/>
    <mergeCell ref="R48:R49"/>
    <mergeCell ref="S48:S49"/>
    <mergeCell ref="G52:N55"/>
    <mergeCell ref="O52:P53"/>
    <mergeCell ref="Q52:Q53"/>
    <mergeCell ref="R52:R53"/>
    <mergeCell ref="S52:S53"/>
    <mergeCell ref="Y32:Y33"/>
    <mergeCell ref="Z32:Z33"/>
    <mergeCell ref="AA32:AA33"/>
    <mergeCell ref="AB32:AB33"/>
    <mergeCell ref="AC32:AC33"/>
    <mergeCell ref="AD32:AD33"/>
    <mergeCell ref="T30:T31"/>
    <mergeCell ref="U30:W31"/>
    <mergeCell ref="X30:Y31"/>
    <mergeCell ref="Z30:AD31"/>
    <mergeCell ref="C31:C32"/>
    <mergeCell ref="O32:O33"/>
    <mergeCell ref="P32:R33"/>
    <mergeCell ref="S32:U33"/>
    <mergeCell ref="V32:W33"/>
    <mergeCell ref="X32:X33"/>
    <mergeCell ref="E29:N29"/>
    <mergeCell ref="D30:N33"/>
    <mergeCell ref="O30:P31"/>
    <mergeCell ref="Q30:Q31"/>
    <mergeCell ref="R30:R31"/>
    <mergeCell ref="S30:S31"/>
    <mergeCell ref="D27:N28"/>
    <mergeCell ref="O27:P27"/>
    <mergeCell ref="U27:W27"/>
    <mergeCell ref="X27:Y27"/>
    <mergeCell ref="Z27:AD27"/>
    <mergeCell ref="P28:R28"/>
    <mergeCell ref="S28:U28"/>
    <mergeCell ref="V28:W28"/>
    <mergeCell ref="Y25:Y26"/>
    <mergeCell ref="Z25:Z26"/>
    <mergeCell ref="AA25:AA26"/>
    <mergeCell ref="AB25:AB26"/>
    <mergeCell ref="AC25:AC26"/>
    <mergeCell ref="AD25:AD26"/>
    <mergeCell ref="B21:E21"/>
    <mergeCell ref="G21:M21"/>
    <mergeCell ref="O21:U21"/>
    <mergeCell ref="V21:W21"/>
    <mergeCell ref="X21:AD21"/>
    <mergeCell ref="D23:N26"/>
    <mergeCell ref="O23:P24"/>
    <mergeCell ref="Q23:Q24"/>
    <mergeCell ref="R23:R24"/>
    <mergeCell ref="S23:S24"/>
    <mergeCell ref="T23:T24"/>
    <mergeCell ref="U23:W24"/>
    <mergeCell ref="X23:Y24"/>
    <mergeCell ref="Z23:AD24"/>
    <mergeCell ref="C24:C25"/>
    <mergeCell ref="O25:O26"/>
    <mergeCell ref="P25:R26"/>
    <mergeCell ref="S25:U26"/>
    <mergeCell ref="V25:W26"/>
    <mergeCell ref="X25:X26"/>
    <mergeCell ref="Y19:Y20"/>
    <mergeCell ref="Z19:Z20"/>
    <mergeCell ref="AA19:AA20"/>
    <mergeCell ref="AB19:AB20"/>
    <mergeCell ref="AC19:AC20"/>
    <mergeCell ref="AD19:AD20"/>
    <mergeCell ref="T17:T18"/>
    <mergeCell ref="U17:W18"/>
    <mergeCell ref="X17:Y18"/>
    <mergeCell ref="Z17:AD18"/>
    <mergeCell ref="C18:C19"/>
    <mergeCell ref="O19:O20"/>
    <mergeCell ref="P19:R20"/>
    <mergeCell ref="S19:U20"/>
    <mergeCell ref="V19:W20"/>
    <mergeCell ref="X19:X20"/>
    <mergeCell ref="E16:N16"/>
    <mergeCell ref="D17:N20"/>
    <mergeCell ref="O17:P18"/>
    <mergeCell ref="Q17:Q18"/>
    <mergeCell ref="R17:R18"/>
    <mergeCell ref="S17:S18"/>
    <mergeCell ref="Z14:AD14"/>
    <mergeCell ref="P15:R15"/>
    <mergeCell ref="S15:U15"/>
    <mergeCell ref="V15:W15"/>
    <mergeCell ref="Y12:Y13"/>
    <mergeCell ref="Z12:Z13"/>
    <mergeCell ref="AA12:AA13"/>
    <mergeCell ref="AB12:AB13"/>
    <mergeCell ref="AC12:AC13"/>
    <mergeCell ref="AD12:AD13"/>
    <mergeCell ref="D14:N15"/>
    <mergeCell ref="O14:P14"/>
    <mergeCell ref="U14:W14"/>
    <mergeCell ref="X14:Y14"/>
    <mergeCell ref="D10:N13"/>
    <mergeCell ref="O10:P11"/>
    <mergeCell ref="Q10:Q11"/>
    <mergeCell ref="R10:R11"/>
    <mergeCell ref="S10:S11"/>
    <mergeCell ref="T10:T11"/>
    <mergeCell ref="U10:W11"/>
    <mergeCell ref="X10:Y11"/>
    <mergeCell ref="Z10:AD11"/>
    <mergeCell ref="A2:AD2"/>
    <mergeCell ref="A4:D4"/>
    <mergeCell ref="E4:K4"/>
    <mergeCell ref="L4:O4"/>
    <mergeCell ref="U4:V4"/>
    <mergeCell ref="B7:E8"/>
    <mergeCell ref="F7:J7"/>
    <mergeCell ref="K7:AD7"/>
    <mergeCell ref="F8:J8"/>
    <mergeCell ref="K8:AD8"/>
    <mergeCell ref="C11:C12"/>
    <mergeCell ref="O12:O13"/>
    <mergeCell ref="P12:R13"/>
    <mergeCell ref="S12:U13"/>
    <mergeCell ref="V12:W13"/>
    <mergeCell ref="X12:X13"/>
    <mergeCell ref="P4:T4"/>
    <mergeCell ref="W4:AD4"/>
    <mergeCell ref="T48:T49"/>
    <mergeCell ref="U48:W49"/>
    <mergeCell ref="X48:Y49"/>
    <mergeCell ref="Z48:AD49"/>
    <mergeCell ref="F49:F50"/>
    <mergeCell ref="O50:O51"/>
    <mergeCell ref="P50:R51"/>
    <mergeCell ref="S50:U51"/>
    <mergeCell ref="V50:W51"/>
    <mergeCell ref="X50:X51"/>
    <mergeCell ref="Y50:Y51"/>
    <mergeCell ref="Z50:Z51"/>
    <mergeCell ref="AA50:AA51"/>
    <mergeCell ref="AB50:AB51"/>
    <mergeCell ref="AC50:AC51"/>
    <mergeCell ref="AD50:AD51"/>
    <mergeCell ref="B61:E67"/>
    <mergeCell ref="F61:F62"/>
    <mergeCell ref="G61:N62"/>
    <mergeCell ref="O61:P62"/>
    <mergeCell ref="Q61:Q62"/>
    <mergeCell ref="R61:R62"/>
    <mergeCell ref="S61:S62"/>
    <mergeCell ref="T61:T62"/>
    <mergeCell ref="U61:W62"/>
    <mergeCell ref="S67:T67"/>
    <mergeCell ref="Q65:Q66"/>
    <mergeCell ref="R65:R66"/>
    <mergeCell ref="S65:S66"/>
    <mergeCell ref="T65:T66"/>
    <mergeCell ref="G67:I67"/>
    <mergeCell ref="J67:K67"/>
    <mergeCell ref="X61:Y62"/>
    <mergeCell ref="Z61:AD62"/>
    <mergeCell ref="G63:I64"/>
    <mergeCell ref="J63:Q64"/>
    <mergeCell ref="R63:T64"/>
    <mergeCell ref="U63:AD64"/>
    <mergeCell ref="F65:F66"/>
    <mergeCell ref="G65:N66"/>
    <mergeCell ref="O65:P66"/>
    <mergeCell ref="U65:W66"/>
    <mergeCell ref="X65:Y66"/>
    <mergeCell ref="Z65:AD66"/>
    <mergeCell ref="AB71:AB72"/>
    <mergeCell ref="AC71:AC72"/>
    <mergeCell ref="AD71:AD72"/>
    <mergeCell ref="B69:E72"/>
    <mergeCell ref="G69:N72"/>
    <mergeCell ref="O69:P70"/>
    <mergeCell ref="Q69:Q70"/>
    <mergeCell ref="R69:R70"/>
    <mergeCell ref="S69:S70"/>
    <mergeCell ref="T69:T70"/>
    <mergeCell ref="U69:W70"/>
    <mergeCell ref="X69:Y70"/>
    <mergeCell ref="Y71:Y72"/>
    <mergeCell ref="Z71:Z72"/>
    <mergeCell ref="AA71:AA72"/>
    <mergeCell ref="X71:X72"/>
    <mergeCell ref="B93:E100"/>
    <mergeCell ref="G93:N96"/>
    <mergeCell ref="O93:P94"/>
    <mergeCell ref="Q93:Q94"/>
    <mergeCell ref="R93:R94"/>
    <mergeCell ref="S93:S94"/>
    <mergeCell ref="T93:T94"/>
    <mergeCell ref="U93:W94"/>
    <mergeCell ref="G97:N100"/>
    <mergeCell ref="F98:F99"/>
    <mergeCell ref="O99:O100"/>
    <mergeCell ref="P99:R100"/>
    <mergeCell ref="S99:U100"/>
    <mergeCell ref="V99:W100"/>
    <mergeCell ref="O97:P98"/>
    <mergeCell ref="Q97:Q98"/>
    <mergeCell ref="R97:R98"/>
    <mergeCell ref="S97:S98"/>
    <mergeCell ref="T97:T98"/>
    <mergeCell ref="U97:W98"/>
    <mergeCell ref="X93:Y94"/>
    <mergeCell ref="Z93:AD94"/>
    <mergeCell ref="F94:F95"/>
    <mergeCell ref="O95:O96"/>
    <mergeCell ref="P95:R96"/>
    <mergeCell ref="S95:U96"/>
    <mergeCell ref="V95:W96"/>
    <mergeCell ref="X95:X96"/>
    <mergeCell ref="Y95:Y96"/>
    <mergeCell ref="Z95:Z96"/>
    <mergeCell ref="AA95:AA96"/>
    <mergeCell ref="AB95:AB96"/>
    <mergeCell ref="AC95:AC96"/>
    <mergeCell ref="AD95:AD96"/>
    <mergeCell ref="R117:R118"/>
    <mergeCell ref="S117:S118"/>
    <mergeCell ref="T117:T118"/>
    <mergeCell ref="U117:W118"/>
    <mergeCell ref="X117:Y118"/>
    <mergeCell ref="F108:F109"/>
    <mergeCell ref="O109:O110"/>
    <mergeCell ref="P109:R110"/>
    <mergeCell ref="S109:U110"/>
    <mergeCell ref="V109:W110"/>
    <mergeCell ref="X109:X110"/>
    <mergeCell ref="Y109:Y110"/>
    <mergeCell ref="F113:F114"/>
    <mergeCell ref="O114:O115"/>
    <mergeCell ref="P114:R115"/>
    <mergeCell ref="S114:U115"/>
    <mergeCell ref="V114:W115"/>
    <mergeCell ref="X114:X115"/>
    <mergeCell ref="Y114:Y115"/>
    <mergeCell ref="B112:E115"/>
    <mergeCell ref="G112:N115"/>
    <mergeCell ref="B107:E110"/>
    <mergeCell ref="G107:N110"/>
    <mergeCell ref="O107:P108"/>
    <mergeCell ref="Q107:Q108"/>
    <mergeCell ref="R107:R108"/>
    <mergeCell ref="Z117:AD118"/>
    <mergeCell ref="F118:F119"/>
    <mergeCell ref="O119:O120"/>
    <mergeCell ref="P119:R120"/>
    <mergeCell ref="S119:U120"/>
    <mergeCell ref="V119:W120"/>
    <mergeCell ref="X119:X120"/>
    <mergeCell ref="Y119:Y120"/>
    <mergeCell ref="Z119:Z120"/>
    <mergeCell ref="AA119:AA120"/>
    <mergeCell ref="AB119:AB120"/>
    <mergeCell ref="AC119:AC120"/>
    <mergeCell ref="AD119:AD120"/>
    <mergeCell ref="B117:E120"/>
    <mergeCell ref="G117:N120"/>
    <mergeCell ref="O117:P118"/>
    <mergeCell ref="Q117:Q118"/>
    <mergeCell ref="F138:F139"/>
    <mergeCell ref="O139:O140"/>
    <mergeCell ref="P139:R140"/>
    <mergeCell ref="S139:U140"/>
    <mergeCell ref="V139:W140"/>
    <mergeCell ref="X139:X140"/>
    <mergeCell ref="Y139:Y140"/>
    <mergeCell ref="K182:N183"/>
    <mergeCell ref="O182:P182"/>
    <mergeCell ref="F148:F166"/>
    <mergeCell ref="F169:F187"/>
    <mergeCell ref="K172:N173"/>
    <mergeCell ref="O172:P172"/>
    <mergeCell ref="U172:W172"/>
    <mergeCell ref="X172:Y172"/>
    <mergeCell ref="K154:N155"/>
    <mergeCell ref="O154:P154"/>
    <mergeCell ref="U154:W154"/>
    <mergeCell ref="X156:Y156"/>
    <mergeCell ref="F167:F168"/>
    <mergeCell ref="V167:W167"/>
    <mergeCell ref="O156:P156"/>
    <mergeCell ref="U156:W156"/>
    <mergeCell ref="P185:R185"/>
    <mergeCell ref="B137:E140"/>
    <mergeCell ref="G137:N140"/>
    <mergeCell ref="O137:P138"/>
    <mergeCell ref="Q137:Q138"/>
    <mergeCell ref="R137:R138"/>
    <mergeCell ref="S137:S138"/>
    <mergeCell ref="T137:T138"/>
    <mergeCell ref="U137:W138"/>
    <mergeCell ref="B148:E187"/>
    <mergeCell ref="K184:N185"/>
    <mergeCell ref="O184:P184"/>
    <mergeCell ref="U184:W184"/>
    <mergeCell ref="K150:N151"/>
    <mergeCell ref="O150:P150"/>
    <mergeCell ref="U150:W150"/>
    <mergeCell ref="K178:N179"/>
    <mergeCell ref="O178:P178"/>
    <mergeCell ref="U178:W178"/>
    <mergeCell ref="B142:E145"/>
    <mergeCell ref="G142:N145"/>
    <mergeCell ref="O142:P143"/>
    <mergeCell ref="Q142:Q143"/>
    <mergeCell ref="R142:R143"/>
    <mergeCell ref="S142:S143"/>
    <mergeCell ref="Z150:AD150"/>
    <mergeCell ref="P151:R151"/>
    <mergeCell ref="S151:U151"/>
    <mergeCell ref="V151:W151"/>
    <mergeCell ref="K152:N153"/>
    <mergeCell ref="O152:P152"/>
    <mergeCell ref="U152:W152"/>
    <mergeCell ref="X152:Y152"/>
    <mergeCell ref="Z152:AD152"/>
    <mergeCell ref="P153:R153"/>
    <mergeCell ref="S153:U153"/>
    <mergeCell ref="Z162:AD162"/>
    <mergeCell ref="P163:R163"/>
    <mergeCell ref="K164:N165"/>
    <mergeCell ref="O164:P164"/>
    <mergeCell ref="K160:N161"/>
    <mergeCell ref="O160:P160"/>
    <mergeCell ref="U160:W160"/>
    <mergeCell ref="X160:Y160"/>
    <mergeCell ref="Z160:AD160"/>
    <mergeCell ref="P161:R161"/>
    <mergeCell ref="S161:U161"/>
    <mergeCell ref="V161:W161"/>
    <mergeCell ref="X164:Y164"/>
    <mergeCell ref="Z164:AD164"/>
    <mergeCell ref="Z178:AD178"/>
    <mergeCell ref="P179:R179"/>
    <mergeCell ref="S179:U179"/>
    <mergeCell ref="V179:W179"/>
    <mergeCell ref="S171:U171"/>
    <mergeCell ref="V171:W171"/>
    <mergeCell ref="K176:N177"/>
    <mergeCell ref="O176:P176"/>
    <mergeCell ref="U176:W176"/>
    <mergeCell ref="X176:Y176"/>
    <mergeCell ref="Z176:AD176"/>
    <mergeCell ref="P177:R177"/>
    <mergeCell ref="S177:U177"/>
    <mergeCell ref="V177:W177"/>
    <mergeCell ref="Z172:AD172"/>
    <mergeCell ref="P173:R173"/>
    <mergeCell ref="S173:U173"/>
    <mergeCell ref="V173:W173"/>
    <mergeCell ref="K174:N175"/>
    <mergeCell ref="B88:E91"/>
    <mergeCell ref="G88:N91"/>
    <mergeCell ref="O88:P89"/>
    <mergeCell ref="Q88:Q89"/>
    <mergeCell ref="R88:R89"/>
    <mergeCell ref="S88:S89"/>
    <mergeCell ref="T88:T89"/>
    <mergeCell ref="U88:W89"/>
    <mergeCell ref="X88:Y89"/>
    <mergeCell ref="B74:E77"/>
    <mergeCell ref="G74:N77"/>
    <mergeCell ref="O74:P75"/>
    <mergeCell ref="Q74:Q75"/>
    <mergeCell ref="R74:R75"/>
    <mergeCell ref="S74:S75"/>
    <mergeCell ref="T74:T75"/>
    <mergeCell ref="U74:W75"/>
    <mergeCell ref="X74:Y75"/>
    <mergeCell ref="F75:F76"/>
    <mergeCell ref="O76:O77"/>
    <mergeCell ref="P76:R77"/>
    <mergeCell ref="A101:AD101"/>
    <mergeCell ref="F80:G80"/>
    <mergeCell ref="I80:J80"/>
    <mergeCell ref="M80:AD80"/>
    <mergeCell ref="AA67:AD67"/>
    <mergeCell ref="Z88:AD89"/>
    <mergeCell ref="F89:F90"/>
    <mergeCell ref="O90:O91"/>
    <mergeCell ref="P90:R91"/>
    <mergeCell ref="S90:U91"/>
    <mergeCell ref="V90:W91"/>
    <mergeCell ref="X90:X91"/>
    <mergeCell ref="Y90:Y91"/>
    <mergeCell ref="Z90:Z91"/>
    <mergeCell ref="AA90:AA91"/>
    <mergeCell ref="AB90:AB91"/>
    <mergeCell ref="AC90:AC91"/>
    <mergeCell ref="AD90:AD91"/>
    <mergeCell ref="Z69:AD70"/>
    <mergeCell ref="F70:F71"/>
    <mergeCell ref="O71:O72"/>
    <mergeCell ref="P71:R72"/>
    <mergeCell ref="S71:U72"/>
    <mergeCell ref="V71:W72"/>
  </mergeCells>
  <phoneticPr fontId="22"/>
  <conditionalFormatting sqref="F167:F168 Q148 S148 Z148:AD148 O149 X149 Z149 AB149 Q150 S150 Z150:AD150 O151 X151 Z151 AB151 Q152 S152 Z152:AD152 O153 X153 Z153 AB153 Q154 S154 Z154:AD154 O155 X155 Z155 AB155 Q156 S156 Z156:AD156 O157 X157 Z157 AB157 Q158 S158 Z158:AD158 O159 X159 Z159 AB159 Q160 S160 Z160:AD160 O161 X161 Z161 AB161 Q162 S162 Z162:AD162 O163 X163 Z163 AB163 Q164 S164 Z164:AD164 O165 X165 Z165 AB165 Q166 S166 Z166:AD166 O167 X167 Z167 AB167 Q168 S168 Z168:AD168 O169 X169 Z169 AB169 Q170 S170 Z170:AD170 O171 X171 Z171 AB171 Q172 S172 Z172:AD172 O173 X173 Z173 AB173 Q174 S174 Z174:AD174 O175 X175 Z175 AB175 Q176 S176 Z176:AD176 O177 X177 Z177 AB177 Q178 S178 Z178:AD178 O179 X179 Z179 AB179 Q180 S180 Z180:AD180 O181 X181 Z181 AB181 Q182 S182 Z182:AD182 O183 X183 Z183 AB183 Q184 S184 Z184:AD184 O185 X185 Z185 AB185 K148:N187 Q186 S186 Z186:AD186 O187 X187 Z187 AB187">
    <cfRule type="containsBlanks" dxfId="78" priority="38">
      <formula>LEN(TRIM(F148))=0</formula>
    </cfRule>
  </conditionalFormatting>
  <conditionalFormatting sqref="F21 N21">
    <cfRule type="expression" dxfId="77" priority="31">
      <formula>($F$21="")*($N$21="")</formula>
    </cfRule>
  </conditionalFormatting>
  <conditionalFormatting sqref="F89 Q88 S88 Z88 O90 X90 Z90 AB90 F94 Q93 S93 Z93 O95 X95 Z95 AB95 F98 Q97 S97 Z97 O99 X99 Z99 AB99 F103 K102 Q102 S102 Z102 O104 X104 Z104 AB104 F108 Q107 S107 Z107 O109 X109 Z109 AB109 F113 Q112 S112 Z112 O114 X114 Z114 AB114 F118 Q117 S117 Z117 O119 X119 Z119 AB119 F123 K122 Q122 S122 Z122 X124 Z124 AB124 F128 K127 Q127 S127 Z127 O129 X129 Z129 AB129 F133 Q132 S132 Z132 O134 X134 Z134 AB134 F138 Q137 S137 Z137 O139 X139 Z139 AB139 F143 Q142 S142 Z142 O144 X144 Z144 AB144 O124">
    <cfRule type="containsBlanks" dxfId="76" priority="26">
      <formula>LEN(TRIM(F88))=0</formula>
    </cfRule>
  </conditionalFormatting>
  <conditionalFormatting sqref="F61:F62 Q61:Q62 S61:S62 Z61:AD62 J63:Q64 U63:AD64 F65:F66 Q65:Q66 S65:S66 Z65:AD66 L67 N67 P67 U67 W67 Y67">
    <cfRule type="containsBlanks" dxfId="75" priority="25">
      <formula>LEN(TRIM(F61))=0</formula>
    </cfRule>
  </conditionalFormatting>
  <conditionalFormatting sqref="F61:F62 F65:F66 Q65:Q66 S65:S66 Z65:AD66 L67 N67 P67 U67 W67 Y67">
    <cfRule type="expression" dxfId="74" priority="23">
      <formula>IF($F$61&lt;&gt;"",($F$65="")*($Q$65="")*($S$65="")*($Z$65="")*($L$67="")*($N$67="")*($P$67="")*($U$67="")*($W$67="")*($Y$67=""),"")</formula>
    </cfRule>
  </conditionalFormatting>
  <conditionalFormatting sqref="F65:F66 F61:F62 Q61:Q62 S61:S62 Z61:AD62 J63:Q64 U63:AD64">
    <cfRule type="expression" dxfId="73" priority="2">
      <formula>IF($F$65&lt;&gt;"",($F$61="")*($Q$61="")*($S$61="")*($Z$61="")*($J$63="")*($U$63=""),"")</formula>
    </cfRule>
  </conditionalFormatting>
  <conditionalFormatting sqref="C11:C12 C15 C18:C19 Q10:Q11 S10:S11 Z10:AD11 O12:O13 X12:X13 Z12:Z13 AB12:AB13 Q14 S14 Z14:AD14 O15 P16 R16 T16 X15:X16 Z15:Z16 AB15:AB16 Q17:Q18 S17:S18 Z17:AD18 O19:O20 X19:X20 Z19:Z20 AB19:AB20">
    <cfRule type="containsBlanks" dxfId="72" priority="22">
      <formula>LEN(TRIM(C10))=0</formula>
    </cfRule>
  </conditionalFormatting>
  <conditionalFormatting sqref="C11:C12 C15 Q14 S14 Z14:AD14 O15 P16 R16 T16 X15:X16 Z15:Z16 AB15:AB16 C18:C19 Q17:Q18 S17:S18 Z17:AD18 O19:O20 X19:X20 Z19:Z20 AB19:AB20">
    <cfRule type="expression" dxfId="71" priority="19">
      <formula>IF($C$11&lt;&gt;"",($C$15="")*($Q$14="")*($S$14="")*($Z$14="")*($O$15="")*($X$15="")*($Z$15="")*($AB$15="")*($P$16="")*($R$16="")*($T$16="")*($X$16="")*($Z$16="")*($AB$16="")*($C$18="")*($Q$17="")*($S$17="")*($Z$17="")*($O$19="")*($X$19="")*($Z$19="")*($AB$19=""),"")</formula>
    </cfRule>
  </conditionalFormatting>
  <conditionalFormatting sqref="C15 C11:C12 Q10:Q11 S10:S11 Z10:AD11 O12:O13 X12:X13 Z12:Z13 AB12:AB13 C18:C19 Q17:Q18 S17:S18 Z17:AD18 O19:O20 X19:X20 Z19:Z20 AB19:AB20">
    <cfRule type="expression" dxfId="70" priority="20">
      <formula>IF($C$15&lt;&gt;"",($S$10="")*($Q$10="")*($Z$10="")*($O$12="")*($X$12="")*($Z$12="")*($AB$12="")*($C$18="")*($Q$17="")*($S$17="")*($Z$17="")*($O$19="")*($X$19="")*($Z$19="")*($AB$19=""),"")</formula>
    </cfRule>
  </conditionalFormatting>
  <conditionalFormatting sqref="C18:C19 C11:C12 Q10:Q11 S10:S11 Z10:AD11 O12:O13 X12:X13 Z12:Z13 AB12:AB13 C15 Q14 S14 Z14:AD14 O15 P16 R16 T16 X15:X16 Z15:Z16 AB15:AB16">
    <cfRule type="expression" dxfId="69" priority="21">
      <formula>IF($C$18&lt;&gt;"",($C$11="")*($Q$10="")*($Z$10="")*($O$12="")*($X$12="")*($Z$12="")*($AB$12="")*($C$15="")*($Q$14="")*($S$14="")*($Z$14="")*($O$15="")*($X$15="")*($Z$15="")*($AB$15="")*($P$16="")*($R$16="")*($T$16="")*($X$16="")*($Z$16="")*($AB$16=""),"")</formula>
    </cfRule>
  </conditionalFormatting>
  <conditionalFormatting sqref="C24 Q23 S23 Z23 O25 X25 Z25 AB25 C28 Q27 S27 Z27 O28 P29 R29 T29 X28:X29 Z28:Z29 AB28:AB29 C31 Q30 S30 Z30 O32 X32 Z32 AB32 C37 Q36 S36 Z36 O38 X38 Z38 AB38 C41 Q40 S40 Z40 O41 X41 Z41 AB41 P42 R42 T42 X42 Z42 AB42 C44 Q43 S43 Z43 O45 X45 Z45 AB45">
    <cfRule type="containsBlanks" dxfId="68" priority="18">
      <formula>LEN(TRIM(C23))=0</formula>
    </cfRule>
  </conditionalFormatting>
  <conditionalFormatting sqref="C24:C25 C28 Q27 S27 Z27:AD27 O28 P29 R29 T29 X28:X29 Z28:Z29 AB28:AB29 C31:C32 Q30:Q31 S30:S31 Z30:AD31 O32:O33 X32:X33 Z32:Z33 AB32:AB33">
    <cfRule type="expression" dxfId="67" priority="13">
      <formula>IF($C$24&lt;&gt;"",($C$28="")*($Q$27="")*($S$27="")*($Z$27="")*($O$28="")*($P$29="")*($R$29="")*($T$29="")*($X$28="")*($Z$28="")*($AB$28="")*($C$31="")*($Q$30="")*($S$30="")*($Z$30="")*($O$32="")*($X$32="")*($Z$32="")*($AB$32=""),"")</formula>
    </cfRule>
  </conditionalFormatting>
  <conditionalFormatting sqref="C28 C24:C25 Q23:Q24 S23:S24 Z23:AD24 O25:O26 X25:X26 Z25:Z26 AB25:AB26 C31:C32 Q30:Q31 S30:S31 Z30:AD31 O32:O33 X32:X33 Z32:Z33 AB32:AB33">
    <cfRule type="expression" dxfId="66" priority="15">
      <formula>IF($C$28&lt;&gt;"",($C$24="")*($Q$23="")*($S$23="")*($Z$23="")*($O$25="")*($X$25="")*($Z$25="")*($AB$25="")*($C$31="")*($Q$30="")*($S$30="")*($Z$30="")*($O$32="")*($X$32="")*($Z$32="")*($AB$32=""),"")</formula>
    </cfRule>
  </conditionalFormatting>
  <conditionalFormatting sqref="C24:C25 C28 C31:C32 Q23:Q24 S23:S24 Z23:AD24 O25:O26 X25:X26 Z25:Z26 AB25:AB26 Q27 S27 Z27:AD27 O28 P29 R29 T29 X28:X29 Z28:Z29 AB28:AB29">
    <cfRule type="expression" dxfId="65" priority="16">
      <formula>IF($C$31&lt;&gt;"",($C$24="")*($Q$23="")*($S$23="")*($Z$23="")*($O$25="")*($X$25="")*($Z$25="")*($AB$25="")*($C$28="")*($Q$27="")*($S$27="")*($Z$27="")*($O$28="")*($P$29="")*($R$29="")*($T$29="")*($X$28="")*($Z$28="")*($AB$28=""),"")</formula>
    </cfRule>
  </conditionalFormatting>
  <conditionalFormatting sqref="X21 F49 Q48 S48 Z48 O50 X50 Z50 AB50 F57 Q56 S56 Z56 O58 X58 Z58 AB58 F70 Q69 S69 Z69 O71 X71 Z71 AB71 F75 Q74 S74 Z74 O76 X76 Z76 AB76 F79 F80 I80 L80 F82 Q81 S81 Z81 O83 X83 Z83 AB83 F53 Q52 S52 Z52 O54 X54 Z54 AB54 X34">
    <cfRule type="containsBlanks" dxfId="64" priority="12">
      <formula>LEN(TRIM(F21))=0</formula>
    </cfRule>
  </conditionalFormatting>
  <conditionalFormatting sqref="F21 N21 C24:C25 Q23:Q24 S23:S24 Z23:AD24 O25:O26 X25:X26 Z25:Z26 AB25:AB26 C28 Q27 S27 Z27:AD27 O28 P29 R29 T29 X28:X29 Z28:Z29 AB28:AB29 C31:C32 Q30:Q31 S30:S31 Z30:AD31 O32:O33 X32:X33 Z32:Z33 AB32:AB33">
    <cfRule type="expression" dxfId="63" priority="11">
      <formula>IF($F$21&lt;&gt;"",($N$21="")*($C$24="")*($Q$23="")*($S$23="")*($Z$23="")*($O$25="")*($X$25="")*($Z$25="")*($AB$25="")*($C$28="")*($Q$27="")*($S$27="")*($Z$27="")*($O$28="")*($P$29="")*($R$29="")*($T$29="")*($X$28="")*($Z$28="")*($AB$28="")*($C$31="")*($Q$30="")*($S$30="")*($Z$30="")*($O$32="")*($X$32="")*($Z$32="")*($AB$32=""),"")</formula>
    </cfRule>
  </conditionalFormatting>
  <conditionalFormatting sqref="F34 N34">
    <cfRule type="expression" dxfId="62" priority="10">
      <formula>($F$34="")*($N$34="")</formula>
    </cfRule>
  </conditionalFormatting>
  <conditionalFormatting sqref="C37 Q36 S36 Z36 O38 X38 Z38 AB38 C41 Q40 S40 Z40 O41 X41 Z41 AB41 P42 R42 T42 X42 Z42 AB42 C44 Q43 S43 Z43 O45 X45 Z45 AB45 F34 N34">
    <cfRule type="expression" dxfId="61" priority="6">
      <formula>IF($F$34&lt;&gt;"",($N$34="")*($C$37="")*($Q$36="")*($S$36="")*($Z$36="")*($O$38="")*($X$38="")*($Z$38="")*($AB$38="")*($C$41="")*($Q$40="")*($S$40="")*($Z$40="")*($O$41="")*($P$42="")*($R$42="")*($T$42="")*($X$42="")*($Z$42="")*($AB$42="")*($C$44="")*($Q$43="")*($S$43="")*($Z$43="")*($O$45="")*($X$45="")*($Z$45="")*($AB$45=""),"")</formula>
    </cfRule>
  </conditionalFormatting>
  <conditionalFormatting sqref="C37 C41 Q40 S40 Z40 O41 X41 Z41 AB41 P42 R42 T42 X42 Z42 AB42 C44 Q43 S43 Z43 O45 X45 Z45 AB45">
    <cfRule type="expression" dxfId="60" priority="7">
      <formula>IF($C$37&lt;&gt;"",($C$41="")*($Q$40="")*($S$40="")*($Z$40="")*($O$41="")*($P$42="")*($R$42="")*($T$42="")*($X$42="")*($Z$42="")*($AB$42="")*($C$44="")*($Q$43="")*($S$43="")*($Z$43="")*($O$45="")*($X$45="")*($Z$45="")*($AB$45=""),"")</formula>
    </cfRule>
  </conditionalFormatting>
  <conditionalFormatting sqref="C37 Q36 S36 Z36 O38 X38 Z38 AB38 C41 C44 Q43 S43 Z43 O45 X45 Z45 AB45">
    <cfRule type="expression" dxfId="59" priority="8">
      <formula>IF($C$41&lt;&gt;"",($C$37="")*($Q$36="")*($S$36="")*($Z$36="")*($O$38="")*($X$38="")*($Z$38="")*($AB$38="")*($C$44="")*($Q$43="")*($S$43="")*($Z$43="")*($O$45="")*($X$45="")*($Z$45="")*($AB$45=""),"")</formula>
    </cfRule>
  </conditionalFormatting>
  <conditionalFormatting sqref="C44 C37 Q36 S36 Z36 O38 X38 Z38 AB38 C41 Q40 S40 Z40 O41 X41 Z41 AB41 P42 R42 T42 X42 Z42 AB42">
    <cfRule type="expression" dxfId="58" priority="9">
      <formula>IF($C$44&lt;&gt;"",($C$37="")*($Q$36="")*($S$36="")*($Z$36="")*($O$38="")*($X$38="")*($Z$38="")*($AB$38="")*($C$41="")*($Q$40="")*($S$40="")*($Z$40="")*($O$41="")*($P$42="")*($R$42="")*($T$42="")*($X$42="")*($Z$42="")*($AB$42=""),"")</formula>
    </cfRule>
  </conditionalFormatting>
  <conditionalFormatting sqref="X21:AD21">
    <cfRule type="expression" dxfId="57" priority="3">
      <formula>$X$21&lt;&gt;""</formula>
    </cfRule>
    <cfRule type="expression" dxfId="56" priority="4">
      <formula>$F$21="✓"</formula>
    </cfRule>
    <cfRule type="expression" dxfId="55" priority="5">
      <formula>$N$21="✓"</formula>
    </cfRule>
  </conditionalFormatting>
  <conditionalFormatting sqref="Q61:Q62 S61:S62 Z61:AD62 J63:Q64 U63:AD64">
    <cfRule type="notContainsBlanks" dxfId="54" priority="1">
      <formula>LEN(TRIM(J61))&gt;0</formula>
    </cfRule>
    <cfRule type="expression" dxfId="53" priority="24">
      <formula>$F$61="✓"</formula>
    </cfRule>
  </conditionalFormatting>
  <dataValidations count="5">
    <dataValidation type="list" allowBlank="1" showInputMessage="1" showErrorMessage="1" sqref="F49 C31:C32 C28 C24:C25 C11:C12 C15 C18:C19 O76:O77 F75:F76 F82:F83 N21 O12:O13 O15 O19:O20 O25:O26 O28 F70 O71:O72 F21 F65 F61 O144:O145 O45:O46 O58:O59 O99:O100 F98 F167 O95:O96 F94 O90:O91 F57 O187 O185 F103 F113 O109:O110 F108 O129:O130 F128 O124:O125 F133 O114:O115 F118 O119:O120 F123 O134:O135 F138 O167 O163 O181 O183 O149 O151 O165 O175 O159 O161 O169 O157 O177 O179 O104 O153 O155 O171 O173 O139:O140 F143 O32:O33 C44:C45 C41 C37:C38 N34 O38:O39 O41 F34 F89:F90 O83:O86 O50:O51 F53 O54:O55">
      <formula1>"✓"</formula1>
    </dataValidation>
    <dataValidation type="list" allowBlank="1" showInputMessage="1" showErrorMessage="1" sqref="S67:T67 J67">
      <formula1>"令和,平成"</formula1>
    </dataValidation>
    <dataValidation type="list" allowBlank="1" showInputMessage="1" showErrorMessage="1" sqref="O29 W42 O16 W16 O42 W29">
      <formula1>"令和,平成, 昭和"</formula1>
    </dataValidation>
    <dataValidation imeMode="off" allowBlank="1" showInputMessage="1" showErrorMessage="1" sqref="Q10:Q11 S10:S11 Z10:AD11 X12:X13 Z12:Z13 AB12:AB13 Q14 S14 Z14:AD14 P16 R16 T16 X15:X16 Z15:Z16 AB15:AB16 Q17:Q18 S17:S18 Z17:AD18 X19:X20 Z19:Z20 AB19:AB20 Q23:Q24 S23:S24 Z23:AD24 X25:X26 Z25:Z26 AB25:AB26 Q27 S27 Z27:AD27 P29 R29 T29 X28:X29 Z28:Z29 AB28:AB29 Q30:Q31 S30:S31 Z30:AD31 X32:X33 Z32:Z33 AB32:AB33 Q48:Q49 S48:S49 Z48:AD49 X50:X51 Z50:Z51 AB50:AB51 Q56:Q57 S56:S57 Z56:AD57 X58:X59 Z58:Z59 AB58:AB59 Q61:Q62 S61:S62 Z61:AD62 Q65:Q66 S65:S66 Z65:AD66 L67 N67 P67 U67 W67 Y67 Q69:Q70 S69:S70 Z69:AD70 X71:X72 Z71:Z72 AB71:AB72 Q74:Q75 S74:S75 Z74:AD75 X76:X77 Z76:Z77 AB76:AB77 AB187 Q81:Q82 S81:S82 Z81:AD82 X83:X84 Z83:Z84 AB83:AB84 Q88:Q89 S88:S89 Z88:AD89 X90:X91 Z90:Z91 AB90:AB91 Q93:Q94 S93:S94 Z93:AD94 X95:X96 Z95:Z96 AB95:AB96 Q97:Q98 S97:S98 Z97:AD98 X99:X100 Z99:Z100 AB99:AB100 Q102:Q103 S102:S103 Z102:AD103 X104:X105 Z104:Z105 AB104:AB105 Q107:Q108 S107:S108 Z107:AD108 X109:X110 Z109:Z110 AB109:AB110 Q112:Q113 S112:S113 Z112:AD113 X114:X115 Z114:Z115 AB114:AB115 Q117:Q118 S117:S118 Z117:AD118 X119:X120 Z119:Z120 AB119:AB120 Q122:Q123 S122:S123 Z122:AD123 X124:X125 Z124:Z125 AB124:AB125 Q127:Q128 S127:S128 Z127:AD128 X129:X130 Z129:Z130 AB129:AB130 Q132:Q133 S132:S133 Z132:AD133 X134:X135 Z134:Z135 AB134:AB135 Q137:Q138 S137:S138 Z137:AD138 X139:X140 Z139:Z140 AB139:AB140 Q142:Q143 S142:S143 Z142:AD143 X144:X145 Z144:Z145 AB144:AB145 Q148 S148 Z148:AD148 X149 Z149 AB149 Q150 S150 Z150:AD150 X151 Z151 AB151 Q152 S152 Z152:AD152 X153 Z153 AB153 Q154 S154 Z154:AD154 X155 Z155 AB155 Q156 S156 Z156:AD156 X157 Z157 AB157 Q158 S158 Z158:AD158 X159 Z159 AB159 Q160 S160 Z160:AD160 X161 Z161 AB161 Q162 S162 Z162:AD162 X163 Z163 AB163 Q164 S164 Z164:AD164 X165 Z165 AB165 Q166 S166 Z166:AD166 X167 Z167 AB167 Q168 S168 Z168:AD168 X169 Z169 AB169 Q170 S170 Z170:AD170 X171 Z171 AB171 Q172 S172 Z172:AD172 X173 Z173 AB173 Q174 S174 Z174:AD174 X175 Z175 AB175 Q176 S176 Z176:AD176 X177 Z177 AB177 Q178 S178 Z178:AD178 X179 Z179 AB179 Q180 S180 Z180:AD180 X181 Z181 AB181 Q182 S182 Z182:AD182 X183 Z183 AB183 Q184 S184 Z184:AD184 X185 Z185 AB185 Q186 S186 Z186:AD186 X187 Z187 AF3 F80:M80"/>
    <dataValidation imeMode="hiragana" allowBlank="1" showInputMessage="1" showErrorMessage="1" sqref="X21:AD21 J63:Q64 U63:AD64 F79:AD79 K102:N105 K122:N125 K127:N130 K148:N187"/>
  </dataValidations>
  <hyperlinks>
    <hyperlink ref="AF187" location="様式18!D5" display="様式18作成へ"/>
    <hyperlink ref="AF183" location="オリエンテーション実!B6" display="オリエンテーション（実践）作成へ"/>
    <hyperlink ref="AF185" location="一覧表!M72" display="一覧表へ戻る"/>
    <hyperlink ref="AF182" location="オリエンテーション基!B6" display="オリエンテーション（基礎）作成へ"/>
  </hyperlinks>
  <printOptions horizontalCentered="1"/>
  <pageMargins left="0.6692913385826772" right="0" top="0.19685039370078741" bottom="0.19685039370078741" header="0" footer="0.19685039370078741"/>
  <pageSetup paperSize="9" scale="47" orientation="portrait" verticalDpi="300" r:id="rId1"/>
  <headerFooter scaleWithDoc="0" alignWithMargins="0"/>
  <rowBreaks count="2" manualBreakCount="2">
    <brk id="85" max="29" man="1"/>
    <brk id="146" max="29"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7" id="{80689066-A540-4626-9EAA-03A6261899C6}">
            <xm:f>様式1!$E$20=""</xm:f>
            <x14:dxf>
              <fill>
                <patternFill>
                  <bgColor rgb="FF0000FF"/>
                </patternFill>
              </fill>
            </x14:dxf>
          </x14:cfRule>
          <xm:sqref>AF182</xm:sqref>
        </x14:conditionalFormatting>
        <x14:conditionalFormatting xmlns:xm="http://schemas.microsoft.com/office/excel/2006/main">
          <x14:cfRule type="expression" priority="36" id="{C93FF7DB-9B41-4941-B998-1A9BDE4FA6A3}">
            <xm:f>様式1!$E$21=""</xm:f>
            <x14:dxf>
              <fill>
                <patternFill>
                  <bgColor rgb="FF0000FF"/>
                </patternFill>
              </fill>
            </x14:dxf>
          </x14:cfRule>
          <xm:sqref>AF183</xm:sqref>
        </x14:conditionalFormatting>
        <x14:conditionalFormatting xmlns:xm="http://schemas.microsoft.com/office/excel/2006/main">
          <x14:cfRule type="expression" priority="32" id="{45011897-7912-4A47-80E6-D32FA7B5C8DC}">
            <xm:f>様式1!$E$20=""</xm:f>
            <x14:dxf>
              <fill>
                <patternFill>
                  <bgColor rgb="FF0000FF"/>
                </patternFill>
              </fill>
            </x14:dxf>
          </x14:cfRule>
          <xm:sqref>AF187</xm:sqref>
        </x14:conditionalFormatting>
      </x14:conditionalFormatting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FF99FF"/>
  </sheetPr>
  <dimension ref="A1:S79"/>
  <sheetViews>
    <sheetView zoomScaleNormal="100" zoomScaleSheetLayoutView="100" zoomScalePageLayoutView="75" workbookViewId="0">
      <selection activeCell="C18" sqref="C18:I18"/>
    </sheetView>
  </sheetViews>
  <sheetFormatPr defaultColWidth="9" defaultRowHeight="13.5"/>
  <cols>
    <col min="1" max="15" width="5.625" style="3" customWidth="1"/>
    <col min="16" max="16" width="12.625" style="3" customWidth="1"/>
    <col min="17" max="17" width="3.25" style="4" customWidth="1"/>
    <col min="18" max="18" width="28.75" style="3" customWidth="1"/>
    <col min="19" max="19" width="2.625" style="3" customWidth="1"/>
    <col min="20" max="16384" width="9" style="3"/>
  </cols>
  <sheetData>
    <row r="1" spans="1:19" ht="23.25" customHeight="1">
      <c r="B1" s="1095" t="s">
        <v>1296</v>
      </c>
      <c r="C1" s="845"/>
      <c r="D1" s="704"/>
      <c r="N1" s="5434" t="s">
        <v>1204</v>
      </c>
      <c r="O1" s="5435"/>
      <c r="P1" s="5435"/>
      <c r="Q1" s="540"/>
      <c r="R1" s="538"/>
      <c r="S1" s="538"/>
    </row>
    <row r="2" spans="1:19" ht="24.95" customHeight="1">
      <c r="A2" s="4633" t="s">
        <v>962</v>
      </c>
      <c r="B2" s="4633"/>
      <c r="C2" s="4633"/>
      <c r="D2" s="4633"/>
      <c r="E2" s="4633"/>
      <c r="F2" s="4633"/>
      <c r="G2" s="4633"/>
      <c r="H2" s="4633"/>
      <c r="I2" s="4633"/>
      <c r="J2" s="4633"/>
      <c r="K2" s="4633"/>
      <c r="L2" s="4633"/>
      <c r="M2" s="4633"/>
      <c r="N2" s="4633"/>
      <c r="O2" s="4633"/>
      <c r="P2" s="4633"/>
      <c r="Q2" s="872"/>
      <c r="R2" s="538"/>
      <c r="S2" s="538"/>
    </row>
    <row r="3" spans="1:19" s="106" customFormat="1" ht="20.100000000000001" customHeight="1">
      <c r="A3" s="5370" t="s">
        <v>219</v>
      </c>
      <c r="B3" s="5370"/>
      <c r="C3" s="5370"/>
      <c r="D3" s="5371" t="str">
        <f>実施機関名</f>
        <v/>
      </c>
      <c r="E3" s="5371"/>
      <c r="F3" s="5371"/>
      <c r="G3" s="5371"/>
      <c r="H3" s="5372" t="s">
        <v>963</v>
      </c>
      <c r="I3" s="5372"/>
      <c r="J3" s="5373" t="str">
        <f>訓練科名</f>
        <v/>
      </c>
      <c r="K3" s="5373"/>
      <c r="L3" s="5373"/>
      <c r="M3" s="5373"/>
      <c r="N3" s="5373"/>
      <c r="O3" s="5373"/>
      <c r="P3" s="5373"/>
      <c r="Q3" s="974"/>
      <c r="R3" s="902"/>
      <c r="S3" s="902"/>
    </row>
    <row r="4" spans="1:19" ht="24.95" customHeight="1">
      <c r="A4" s="612" t="s">
        <v>964</v>
      </c>
      <c r="D4" s="1005" t="s">
        <v>1297</v>
      </c>
      <c r="Q4" s="872"/>
      <c r="R4" s="538"/>
      <c r="S4" s="538"/>
    </row>
    <row r="5" spans="1:19" ht="20.100000000000001" customHeight="1">
      <c r="A5" s="5365" t="s">
        <v>965</v>
      </c>
      <c r="B5" s="5365"/>
      <c r="C5" s="5365"/>
      <c r="D5" s="3591"/>
      <c r="E5" s="3592"/>
      <c r="F5" s="3592"/>
      <c r="G5" s="3592"/>
      <c r="H5" s="3592"/>
      <c r="I5" s="3593"/>
      <c r="J5" s="5365" t="s">
        <v>650</v>
      </c>
      <c r="K5" s="5365"/>
      <c r="L5" s="5365"/>
      <c r="M5" s="5366"/>
      <c r="N5" s="5367"/>
      <c r="O5" s="5367"/>
      <c r="P5" s="5368"/>
      <c r="Q5" s="872"/>
      <c r="R5" s="538"/>
      <c r="S5" s="538"/>
    </row>
    <row r="6" spans="1:19" ht="20.100000000000001" customHeight="1">
      <c r="A6" s="4191" t="s">
        <v>153</v>
      </c>
      <c r="B6" s="4191"/>
      <c r="C6" s="4191"/>
      <c r="D6" s="3551"/>
      <c r="E6" s="3552"/>
      <c r="F6" s="3552"/>
      <c r="G6" s="3552"/>
      <c r="H6" s="3552"/>
      <c r="I6" s="3552"/>
      <c r="J6" s="3552"/>
      <c r="K6" s="3552"/>
      <c r="L6" s="3552"/>
      <c r="M6" s="3552"/>
      <c r="N6" s="3552"/>
      <c r="O6" s="3552"/>
      <c r="P6" s="3553"/>
      <c r="Q6" s="540"/>
      <c r="R6" s="538"/>
      <c r="S6" s="538"/>
    </row>
    <row r="7" spans="1:19" ht="20.100000000000001" customHeight="1">
      <c r="A7" s="4191"/>
      <c r="B7" s="4191"/>
      <c r="C7" s="4191"/>
      <c r="D7" s="705"/>
      <c r="E7" s="610"/>
      <c r="F7" s="706"/>
      <c r="G7" s="706"/>
      <c r="H7" s="41"/>
      <c r="I7" s="41"/>
      <c r="J7" s="313" t="s">
        <v>966</v>
      </c>
      <c r="K7" s="3619"/>
      <c r="L7" s="3619"/>
      <c r="M7" s="3619"/>
      <c r="N7" s="3619"/>
      <c r="O7" s="3619"/>
      <c r="P7" s="5369"/>
      <c r="Q7" s="540"/>
      <c r="R7" s="538"/>
      <c r="S7" s="538"/>
    </row>
    <row r="8" spans="1:19" ht="20.100000000000001" customHeight="1">
      <c r="A8" s="4191" t="s">
        <v>967</v>
      </c>
      <c r="B8" s="4191"/>
      <c r="C8" s="4191"/>
      <c r="D8" s="3582"/>
      <c r="E8" s="3583"/>
      <c r="F8" s="3583"/>
      <c r="G8" s="3583"/>
      <c r="H8" s="3583"/>
      <c r="I8" s="3583"/>
      <c r="J8" s="3583"/>
      <c r="K8" s="3583"/>
      <c r="L8" s="3583"/>
      <c r="M8" s="3583"/>
      <c r="N8" s="3583"/>
      <c r="O8" s="3583"/>
      <c r="P8" s="3584"/>
      <c r="Q8" s="540"/>
      <c r="R8" s="538"/>
      <c r="S8" s="538"/>
    </row>
    <row r="9" spans="1:19" ht="24.95" customHeight="1">
      <c r="A9" s="612" t="s">
        <v>968</v>
      </c>
      <c r="Q9" s="540"/>
      <c r="R9" s="538"/>
      <c r="S9" s="538"/>
    </row>
    <row r="10" spans="1:19" ht="20.100000000000001" customHeight="1">
      <c r="A10" s="5365" t="s">
        <v>969</v>
      </c>
      <c r="B10" s="5365"/>
      <c r="C10" s="5365"/>
      <c r="D10" s="3551"/>
      <c r="E10" s="3552"/>
      <c r="F10" s="3552"/>
      <c r="G10" s="3552"/>
      <c r="H10" s="3552"/>
      <c r="I10" s="3552"/>
      <c r="J10" s="3552"/>
      <c r="K10" s="3552"/>
      <c r="L10" s="3552"/>
      <c r="M10" s="3552"/>
      <c r="N10" s="3552"/>
      <c r="O10" s="3552"/>
      <c r="P10" s="3553"/>
      <c r="Q10" s="540"/>
      <c r="R10" s="538"/>
      <c r="S10" s="538"/>
    </row>
    <row r="11" spans="1:19" ht="20.100000000000001" customHeight="1">
      <c r="A11" s="5365" t="s">
        <v>153</v>
      </c>
      <c r="B11" s="5365"/>
      <c r="C11" s="5365"/>
      <c r="D11" s="611" t="s">
        <v>19</v>
      </c>
      <c r="E11" s="596"/>
      <c r="F11" s="5382"/>
      <c r="G11" s="5383"/>
      <c r="H11" s="5383"/>
      <c r="I11" s="5383"/>
      <c r="J11" s="5383"/>
      <c r="K11" s="5383"/>
      <c r="L11" s="5383"/>
      <c r="M11" s="5383"/>
      <c r="N11" s="5383"/>
      <c r="O11" s="5383"/>
      <c r="P11" s="5384"/>
      <c r="Q11" s="540"/>
      <c r="R11" s="538"/>
      <c r="S11" s="538"/>
    </row>
    <row r="12" spans="1:19" ht="20.100000000000001" customHeight="1">
      <c r="A12" s="5365"/>
      <c r="B12" s="5365"/>
      <c r="C12" s="5365"/>
      <c r="D12" s="5385" t="s">
        <v>970</v>
      </c>
      <c r="E12" s="5386"/>
      <c r="F12" s="3619"/>
      <c r="G12" s="3619"/>
      <c r="H12" s="41" t="s">
        <v>971</v>
      </c>
      <c r="I12" s="41"/>
      <c r="J12" s="313" t="s">
        <v>972</v>
      </c>
      <c r="K12" s="3619"/>
      <c r="L12" s="3619"/>
      <c r="M12" s="3619"/>
      <c r="N12" s="3619"/>
      <c r="O12" s="3619"/>
      <c r="P12" s="5369"/>
      <c r="Q12" s="540"/>
      <c r="R12" s="538"/>
      <c r="S12" s="538"/>
    </row>
    <row r="13" spans="1:19" ht="20.100000000000001" customHeight="1">
      <c r="A13" s="3600" t="s">
        <v>246</v>
      </c>
      <c r="B13" s="3601"/>
      <c r="C13" s="3602"/>
      <c r="D13" s="4175" t="s">
        <v>973</v>
      </c>
      <c r="E13" s="3545"/>
      <c r="F13" s="5376"/>
      <c r="G13" s="5376"/>
      <c r="H13" s="707" t="s">
        <v>974</v>
      </c>
      <c r="K13" s="707"/>
      <c r="L13" s="707"/>
      <c r="M13" s="707"/>
      <c r="N13" s="707"/>
      <c r="O13" s="707"/>
      <c r="P13" s="708"/>
      <c r="Q13" s="540"/>
      <c r="R13" s="538"/>
      <c r="S13" s="538"/>
    </row>
    <row r="14" spans="1:19" ht="30" customHeight="1">
      <c r="A14" s="5374"/>
      <c r="B14" s="4222"/>
      <c r="C14" s="5375"/>
      <c r="D14" s="595"/>
      <c r="E14" s="5377" t="s">
        <v>975</v>
      </c>
      <c r="F14" s="5378"/>
      <c r="G14" s="5378"/>
      <c r="H14" s="5378"/>
      <c r="I14" s="5378"/>
      <c r="J14" s="5378"/>
      <c r="K14" s="5378"/>
      <c r="L14" s="5378"/>
      <c r="M14" s="5378"/>
      <c r="N14" s="5378"/>
      <c r="O14" s="5378"/>
      <c r="P14" s="5379"/>
      <c r="Q14" s="540"/>
      <c r="R14" s="538"/>
      <c r="S14" s="538"/>
    </row>
    <row r="15" spans="1:19" s="4" customFormat="1" ht="20.100000000000001" customHeight="1">
      <c r="A15" s="612" t="s">
        <v>976</v>
      </c>
      <c r="B15" s="3"/>
      <c r="C15" s="3"/>
      <c r="D15" s="3"/>
      <c r="E15" s="3"/>
      <c r="F15" s="3"/>
      <c r="G15" s="3"/>
      <c r="H15" s="3"/>
      <c r="I15" s="3"/>
      <c r="J15" s="3"/>
      <c r="K15" s="3"/>
      <c r="L15" s="3"/>
      <c r="M15" s="3"/>
      <c r="N15" s="3"/>
      <c r="O15" s="3"/>
      <c r="P15" s="3"/>
      <c r="Q15" s="540"/>
      <c r="R15" s="540"/>
      <c r="S15" s="540"/>
    </row>
    <row r="16" spans="1:19" s="4" customFormat="1" ht="22.5" customHeight="1">
      <c r="A16" s="5380" t="s">
        <v>977</v>
      </c>
      <c r="B16" s="3647"/>
      <c r="C16" s="3647"/>
      <c r="D16" s="3647"/>
      <c r="E16" s="3647"/>
      <c r="F16" s="3647"/>
      <c r="G16" s="3647"/>
      <c r="H16" s="3647"/>
      <c r="I16" s="5381"/>
      <c r="J16" s="5380" t="s">
        <v>978</v>
      </c>
      <c r="K16" s="3647"/>
      <c r="L16" s="3647"/>
      <c r="M16" s="3647"/>
      <c r="N16" s="3647"/>
      <c r="O16" s="5380" t="s">
        <v>226</v>
      </c>
      <c r="P16" s="5381"/>
      <c r="Q16" s="540"/>
      <c r="R16" s="540"/>
      <c r="S16" s="540"/>
    </row>
    <row r="17" spans="1:19" s="4" customFormat="1" ht="22.5" customHeight="1">
      <c r="A17" s="5401" t="s">
        <v>979</v>
      </c>
      <c r="B17" s="5401"/>
      <c r="C17" s="5402" t="s">
        <v>1085</v>
      </c>
      <c r="D17" s="5403"/>
      <c r="E17" s="5403"/>
      <c r="F17" s="5403"/>
      <c r="G17" s="5403"/>
      <c r="H17" s="5403"/>
      <c r="I17" s="5404"/>
      <c r="J17" s="5405" t="s">
        <v>980</v>
      </c>
      <c r="K17" s="5406"/>
      <c r="L17" s="5406"/>
      <c r="M17" s="5406"/>
      <c r="N17" s="5406"/>
      <c r="O17" s="5407">
        <v>12</v>
      </c>
      <c r="P17" s="5408"/>
      <c r="Q17" s="540"/>
      <c r="R17" s="540"/>
      <c r="S17" s="540"/>
    </row>
    <row r="18" spans="1:19" s="4" customFormat="1" ht="22.5" customHeight="1">
      <c r="A18" s="5409" t="s">
        <v>940</v>
      </c>
      <c r="B18" s="5409" t="s">
        <v>981</v>
      </c>
      <c r="C18" s="5410"/>
      <c r="D18" s="3569"/>
      <c r="E18" s="3569"/>
      <c r="F18" s="3569"/>
      <c r="G18" s="3569"/>
      <c r="H18" s="3569"/>
      <c r="I18" s="5411"/>
      <c r="J18" s="5412"/>
      <c r="K18" s="5413"/>
      <c r="L18" s="5413"/>
      <c r="M18" s="5413"/>
      <c r="N18" s="5413"/>
      <c r="O18" s="5414"/>
      <c r="P18" s="5415"/>
      <c r="Q18" s="540"/>
      <c r="R18" s="540"/>
      <c r="S18" s="540"/>
    </row>
    <row r="19" spans="1:19" s="4" customFormat="1" ht="22.5" customHeight="1">
      <c r="A19" s="5409"/>
      <c r="B19" s="5409"/>
      <c r="C19" s="5391"/>
      <c r="D19" s="5392"/>
      <c r="E19" s="5392"/>
      <c r="F19" s="5392"/>
      <c r="G19" s="5392"/>
      <c r="H19" s="5392"/>
      <c r="I19" s="5393"/>
      <c r="J19" s="5387"/>
      <c r="K19" s="5388"/>
      <c r="L19" s="5388"/>
      <c r="M19" s="5388"/>
      <c r="N19" s="5388"/>
      <c r="O19" s="5389"/>
      <c r="P19" s="5390"/>
      <c r="Q19" s="540"/>
      <c r="R19" s="540"/>
      <c r="S19" s="540"/>
    </row>
    <row r="20" spans="1:19" s="4" customFormat="1" ht="22.5" customHeight="1">
      <c r="A20" s="5409"/>
      <c r="B20" s="5409"/>
      <c r="C20" s="5391"/>
      <c r="D20" s="5392"/>
      <c r="E20" s="5392"/>
      <c r="F20" s="5392"/>
      <c r="G20" s="5392"/>
      <c r="H20" s="5392"/>
      <c r="I20" s="5393"/>
      <c r="J20" s="5387"/>
      <c r="K20" s="5388"/>
      <c r="L20" s="5388"/>
      <c r="M20" s="5388"/>
      <c r="N20" s="5388"/>
      <c r="O20" s="5389"/>
      <c r="P20" s="5390"/>
      <c r="Q20" s="540"/>
      <c r="R20" s="540"/>
      <c r="S20" s="540"/>
    </row>
    <row r="21" spans="1:19" s="4" customFormat="1" ht="22.5" customHeight="1">
      <c r="A21" s="5409"/>
      <c r="B21" s="5409"/>
      <c r="C21" s="5394"/>
      <c r="D21" s="5395"/>
      <c r="E21" s="5395"/>
      <c r="F21" s="5395"/>
      <c r="G21" s="5395"/>
      <c r="H21" s="5395"/>
      <c r="I21" s="5396"/>
      <c r="J21" s="5397"/>
      <c r="K21" s="5398"/>
      <c r="L21" s="5398"/>
      <c r="M21" s="5398"/>
      <c r="N21" s="5398"/>
      <c r="O21" s="5399"/>
      <c r="P21" s="5400"/>
      <c r="Q21" s="540"/>
      <c r="R21" s="540"/>
      <c r="S21" s="540"/>
    </row>
    <row r="22" spans="1:19" s="4" customFormat="1" ht="22.5" customHeight="1">
      <c r="A22" s="5409"/>
      <c r="B22" s="5409" t="s">
        <v>943</v>
      </c>
      <c r="C22" s="5410"/>
      <c r="D22" s="3569"/>
      <c r="E22" s="3569"/>
      <c r="F22" s="3569"/>
      <c r="G22" s="3569"/>
      <c r="H22" s="3569"/>
      <c r="I22" s="5411"/>
      <c r="J22" s="5412"/>
      <c r="K22" s="5413"/>
      <c r="L22" s="5413"/>
      <c r="M22" s="5413"/>
      <c r="N22" s="5413"/>
      <c r="O22" s="5414"/>
      <c r="P22" s="5415"/>
      <c r="Q22" s="540"/>
      <c r="R22" s="540"/>
      <c r="S22" s="540"/>
    </row>
    <row r="23" spans="1:19" s="4" customFormat="1" ht="22.5" customHeight="1">
      <c r="A23" s="5409"/>
      <c r="B23" s="5409"/>
      <c r="C23" s="5391"/>
      <c r="D23" s="5392"/>
      <c r="E23" s="5392"/>
      <c r="F23" s="5392"/>
      <c r="G23" s="5392"/>
      <c r="H23" s="5392"/>
      <c r="I23" s="5393"/>
      <c r="J23" s="5387"/>
      <c r="K23" s="5388"/>
      <c r="L23" s="5388"/>
      <c r="M23" s="5388"/>
      <c r="N23" s="5388"/>
      <c r="O23" s="5389"/>
      <c r="P23" s="5390"/>
      <c r="Q23" s="540"/>
      <c r="R23" s="540"/>
      <c r="S23" s="540"/>
    </row>
    <row r="24" spans="1:19" s="4" customFormat="1" ht="22.5" customHeight="1">
      <c r="A24" s="5409"/>
      <c r="B24" s="5409"/>
      <c r="C24" s="5391"/>
      <c r="D24" s="5392"/>
      <c r="E24" s="5392"/>
      <c r="F24" s="5392"/>
      <c r="G24" s="5392"/>
      <c r="H24" s="5392"/>
      <c r="I24" s="5393"/>
      <c r="J24" s="5387"/>
      <c r="K24" s="5388"/>
      <c r="L24" s="5388"/>
      <c r="M24" s="5388"/>
      <c r="N24" s="5388"/>
      <c r="O24" s="5389"/>
      <c r="P24" s="5390"/>
      <c r="Q24" s="540"/>
      <c r="R24" s="540"/>
      <c r="S24" s="540"/>
    </row>
    <row r="25" spans="1:19" s="4" customFormat="1" ht="22.5" customHeight="1">
      <c r="A25" s="5409"/>
      <c r="B25" s="5409"/>
      <c r="C25" s="5419"/>
      <c r="D25" s="5420"/>
      <c r="E25" s="5420"/>
      <c r="F25" s="5420"/>
      <c r="G25" s="5420"/>
      <c r="H25" s="5420"/>
      <c r="I25" s="5421"/>
      <c r="J25" s="5397"/>
      <c r="K25" s="5398"/>
      <c r="L25" s="5398"/>
      <c r="M25" s="5398"/>
      <c r="N25" s="5398"/>
      <c r="O25" s="5399"/>
      <c r="P25" s="5400"/>
      <c r="Q25" s="540"/>
      <c r="R25" s="540"/>
      <c r="S25" s="540"/>
    </row>
    <row r="26" spans="1:19" s="4" customFormat="1" ht="22.5" customHeight="1">
      <c r="A26" s="5409"/>
      <c r="B26" s="5409" t="s">
        <v>958</v>
      </c>
      <c r="C26" s="5416"/>
      <c r="D26" s="5417"/>
      <c r="E26" s="5417"/>
      <c r="F26" s="5417"/>
      <c r="G26" s="5417"/>
      <c r="H26" s="5417"/>
      <c r="I26" s="5418"/>
      <c r="J26" s="5412"/>
      <c r="K26" s="5413"/>
      <c r="L26" s="5413"/>
      <c r="M26" s="5413"/>
      <c r="N26" s="5413"/>
      <c r="O26" s="5414"/>
      <c r="P26" s="5415"/>
      <c r="Q26" s="540"/>
      <c r="R26" s="540"/>
      <c r="S26" s="540"/>
    </row>
    <row r="27" spans="1:19" s="4" customFormat="1" ht="22.5" customHeight="1">
      <c r="A27" s="5409"/>
      <c r="B27" s="5409"/>
      <c r="C27" s="5391"/>
      <c r="D27" s="5392"/>
      <c r="E27" s="5392"/>
      <c r="F27" s="5392"/>
      <c r="G27" s="5392"/>
      <c r="H27" s="5392"/>
      <c r="I27" s="5393"/>
      <c r="J27" s="5387"/>
      <c r="K27" s="5388"/>
      <c r="L27" s="5388"/>
      <c r="M27" s="5388"/>
      <c r="N27" s="5388"/>
      <c r="O27" s="5389"/>
      <c r="P27" s="5390"/>
      <c r="Q27" s="540"/>
      <c r="R27" s="540"/>
      <c r="S27" s="540"/>
    </row>
    <row r="28" spans="1:19" s="4" customFormat="1" ht="22.5" customHeight="1">
      <c r="A28" s="5409"/>
      <c r="B28" s="5409"/>
      <c r="C28" s="5391"/>
      <c r="D28" s="5392"/>
      <c r="E28" s="5392"/>
      <c r="F28" s="5392"/>
      <c r="G28" s="5392"/>
      <c r="H28" s="5392"/>
      <c r="I28" s="5393"/>
      <c r="J28" s="5387"/>
      <c r="K28" s="5388"/>
      <c r="L28" s="5388"/>
      <c r="M28" s="5388"/>
      <c r="N28" s="5388"/>
      <c r="O28" s="5389"/>
      <c r="P28" s="5390"/>
      <c r="Q28" s="540"/>
      <c r="R28" s="540"/>
      <c r="S28" s="540"/>
    </row>
    <row r="29" spans="1:19" s="4" customFormat="1" ht="22.5" customHeight="1">
      <c r="A29" s="5409"/>
      <c r="B29" s="5409"/>
      <c r="C29" s="5394"/>
      <c r="D29" s="5395"/>
      <c r="E29" s="5395"/>
      <c r="F29" s="5395"/>
      <c r="G29" s="5395"/>
      <c r="H29" s="5395"/>
      <c r="I29" s="5396"/>
      <c r="J29" s="5397"/>
      <c r="K29" s="5398"/>
      <c r="L29" s="5398"/>
      <c r="M29" s="5398"/>
      <c r="N29" s="5398"/>
      <c r="O29" s="5399"/>
      <c r="P29" s="5400"/>
      <c r="Q29" s="540"/>
      <c r="R29" s="540"/>
      <c r="S29" s="540"/>
    </row>
    <row r="30" spans="1:19" s="4" customFormat="1" ht="22.5" customHeight="1">
      <c r="A30" s="5409"/>
      <c r="B30" s="5409" t="s">
        <v>959</v>
      </c>
      <c r="C30" s="5410"/>
      <c r="D30" s="3569"/>
      <c r="E30" s="3569"/>
      <c r="F30" s="3569"/>
      <c r="G30" s="3569"/>
      <c r="H30" s="3569"/>
      <c r="I30" s="5411"/>
      <c r="J30" s="5412"/>
      <c r="K30" s="5413"/>
      <c r="L30" s="5413"/>
      <c r="M30" s="5413"/>
      <c r="N30" s="5413"/>
      <c r="O30" s="5414"/>
      <c r="P30" s="5415"/>
      <c r="Q30" s="540"/>
      <c r="R30" s="540"/>
      <c r="S30" s="540"/>
    </row>
    <row r="31" spans="1:19" s="4" customFormat="1" ht="22.5" customHeight="1">
      <c r="A31" s="5409"/>
      <c r="B31" s="5409"/>
      <c r="C31" s="5391"/>
      <c r="D31" s="5392"/>
      <c r="E31" s="5392"/>
      <c r="F31" s="5392"/>
      <c r="G31" s="5392"/>
      <c r="H31" s="5392"/>
      <c r="I31" s="5393"/>
      <c r="J31" s="5387"/>
      <c r="K31" s="5388"/>
      <c r="L31" s="5388"/>
      <c r="M31" s="5388"/>
      <c r="N31" s="5388"/>
      <c r="O31" s="5389"/>
      <c r="P31" s="5390"/>
      <c r="Q31" s="540"/>
      <c r="R31" s="540"/>
      <c r="S31" s="540"/>
    </row>
    <row r="32" spans="1:19" s="4" customFormat="1" ht="22.5" customHeight="1">
      <c r="A32" s="5409"/>
      <c r="B32" s="5409"/>
      <c r="C32" s="5391"/>
      <c r="D32" s="5392"/>
      <c r="E32" s="5392"/>
      <c r="F32" s="5392"/>
      <c r="G32" s="5392"/>
      <c r="H32" s="5392"/>
      <c r="I32" s="5393"/>
      <c r="J32" s="5387"/>
      <c r="K32" s="5388"/>
      <c r="L32" s="5388"/>
      <c r="M32" s="5388"/>
      <c r="N32" s="5388"/>
      <c r="O32" s="5389"/>
      <c r="P32" s="5390"/>
      <c r="Q32" s="540"/>
      <c r="R32" s="540"/>
      <c r="S32" s="540"/>
    </row>
    <row r="33" spans="1:19" s="4" customFormat="1" ht="22.5" customHeight="1">
      <c r="A33" s="5409"/>
      <c r="B33" s="5409"/>
      <c r="C33" s="5419"/>
      <c r="D33" s="5420"/>
      <c r="E33" s="5420"/>
      <c r="F33" s="5420"/>
      <c r="G33" s="5420"/>
      <c r="H33" s="5420"/>
      <c r="I33" s="5421"/>
      <c r="J33" s="5397"/>
      <c r="K33" s="5398"/>
      <c r="L33" s="5398"/>
      <c r="M33" s="5398"/>
      <c r="N33" s="5398"/>
      <c r="O33" s="5399"/>
      <c r="P33" s="5400"/>
      <c r="Q33" s="540"/>
      <c r="R33" s="540"/>
      <c r="S33" s="540"/>
    </row>
    <row r="34" spans="1:19" s="4" customFormat="1" ht="22.5" customHeight="1">
      <c r="A34" s="17" t="s">
        <v>982</v>
      </c>
      <c r="B34" s="20"/>
      <c r="C34" s="709"/>
      <c r="D34" s="709"/>
      <c r="E34" s="709"/>
      <c r="F34" s="709"/>
      <c r="G34" s="709"/>
      <c r="H34" s="709"/>
      <c r="I34" s="709"/>
      <c r="J34" s="709"/>
      <c r="K34" s="709"/>
      <c r="L34" s="709"/>
      <c r="M34" s="710"/>
      <c r="N34" s="710"/>
      <c r="O34" s="5422">
        <f>SUM(O18:P33)</f>
        <v>0</v>
      </c>
      <c r="P34" s="5423"/>
      <c r="Q34" s="540"/>
      <c r="R34" s="540"/>
      <c r="S34" s="540"/>
    </row>
    <row r="35" spans="1:19" s="4" customFormat="1" ht="24.95" customHeight="1">
      <c r="A35" s="4" t="s">
        <v>200</v>
      </c>
      <c r="B35" s="3"/>
      <c r="C35" s="3"/>
      <c r="D35" s="3"/>
      <c r="E35" s="3"/>
      <c r="F35" s="3"/>
      <c r="G35" s="3"/>
      <c r="H35" s="3"/>
      <c r="I35" s="3"/>
      <c r="J35" s="3"/>
      <c r="K35" s="3"/>
      <c r="L35" s="3"/>
      <c r="M35" s="3"/>
      <c r="N35" s="3"/>
      <c r="O35" s="3"/>
      <c r="P35" s="3"/>
      <c r="Q35" s="540"/>
      <c r="R35" s="540"/>
      <c r="S35" s="540"/>
    </row>
    <row r="36" spans="1:19" s="4" customFormat="1" ht="20.100000000000001" customHeight="1">
      <c r="A36" s="4191" t="s">
        <v>983</v>
      </c>
      <c r="B36" s="4191"/>
      <c r="C36" s="4191"/>
      <c r="D36" s="3544" t="s">
        <v>205</v>
      </c>
      <c r="E36" s="3546"/>
      <c r="F36" s="5424"/>
      <c r="G36" s="5424"/>
      <c r="H36" s="5424"/>
      <c r="I36" s="5424"/>
      <c r="J36" s="5424"/>
      <c r="K36" s="3544" t="s">
        <v>972</v>
      </c>
      <c r="L36" s="3546"/>
      <c r="M36" s="3582"/>
      <c r="N36" s="3583"/>
      <c r="O36" s="3583"/>
      <c r="P36" s="3584"/>
      <c r="Q36" s="540"/>
      <c r="R36" s="540"/>
      <c r="S36" s="540"/>
    </row>
    <row r="37" spans="1:19" s="4" customFormat="1" ht="20.100000000000001" customHeight="1">
      <c r="A37" s="4191"/>
      <c r="B37" s="4191"/>
      <c r="C37" s="4191"/>
      <c r="D37" s="3544" t="s">
        <v>984</v>
      </c>
      <c r="E37" s="3546"/>
      <c r="F37" s="5424"/>
      <c r="G37" s="5424"/>
      <c r="H37" s="5424"/>
      <c r="I37" s="5424"/>
      <c r="J37" s="5424"/>
      <c r="K37" s="5380" t="s">
        <v>985</v>
      </c>
      <c r="L37" s="5381"/>
      <c r="M37" s="5425"/>
      <c r="N37" s="5426"/>
      <c r="O37" s="5427"/>
      <c r="P37" s="5428"/>
      <c r="Q37" s="540"/>
      <c r="R37" s="540"/>
      <c r="S37" s="540"/>
    </row>
    <row r="38" spans="1:19" s="4" customFormat="1" ht="20.100000000000001" customHeight="1" thickBot="1">
      <c r="A38" s="4191" t="s">
        <v>986</v>
      </c>
      <c r="B38" s="4191"/>
      <c r="C38" s="4191"/>
      <c r="D38" s="3544" t="s">
        <v>205</v>
      </c>
      <c r="E38" s="3546"/>
      <c r="F38" s="5424"/>
      <c r="G38" s="5424"/>
      <c r="H38" s="5424"/>
      <c r="I38" s="5424"/>
      <c r="J38" s="5424"/>
      <c r="K38" s="3544" t="s">
        <v>972</v>
      </c>
      <c r="L38" s="3546"/>
      <c r="M38" s="3582"/>
      <c r="N38" s="3583"/>
      <c r="O38" s="5429"/>
      <c r="P38" s="5430"/>
      <c r="Q38" s="540"/>
      <c r="R38" s="1358" t="s">
        <v>1379</v>
      </c>
      <c r="S38" s="538"/>
    </row>
    <row r="39" spans="1:19" s="4" customFormat="1" ht="20.100000000000001" customHeight="1" thickTop="1">
      <c r="A39" s="4191"/>
      <c r="B39" s="4191"/>
      <c r="C39" s="4191"/>
      <c r="D39" s="3544" t="s">
        <v>984</v>
      </c>
      <c r="E39" s="3546"/>
      <c r="F39" s="5424"/>
      <c r="G39" s="5424"/>
      <c r="H39" s="5424"/>
      <c r="I39" s="5424"/>
      <c r="J39" s="5424"/>
      <c r="K39" s="5380" t="s">
        <v>985</v>
      </c>
      <c r="L39" s="5381"/>
      <c r="M39" s="3582"/>
      <c r="N39" s="3583"/>
      <c r="O39" s="5427"/>
      <c r="P39" s="5428"/>
      <c r="Q39" s="540"/>
      <c r="R39" s="540"/>
      <c r="S39" s="538"/>
    </row>
    <row r="40" spans="1:19" s="4" customFormat="1" ht="20.100000000000001" customHeight="1" thickBot="1">
      <c r="A40" s="4191" t="s">
        <v>987</v>
      </c>
      <c r="B40" s="4191"/>
      <c r="C40" s="4191"/>
      <c r="D40" s="3544" t="s">
        <v>205</v>
      </c>
      <c r="E40" s="3546"/>
      <c r="F40" s="5424"/>
      <c r="G40" s="5424"/>
      <c r="H40" s="5424"/>
      <c r="I40" s="5424"/>
      <c r="J40" s="5424"/>
      <c r="K40" s="3544" t="s">
        <v>972</v>
      </c>
      <c r="L40" s="3546"/>
      <c r="M40" s="3582"/>
      <c r="N40" s="3583"/>
      <c r="O40" s="5429"/>
      <c r="P40" s="5430"/>
      <c r="Q40" s="540"/>
      <c r="R40" s="1358" t="s">
        <v>1275</v>
      </c>
      <c r="S40" s="538"/>
    </row>
    <row r="41" spans="1:19" ht="20.100000000000001" customHeight="1" thickTop="1">
      <c r="A41" s="4191"/>
      <c r="B41" s="4191"/>
      <c r="C41" s="4191"/>
      <c r="D41" s="3544" t="s">
        <v>984</v>
      </c>
      <c r="E41" s="3546"/>
      <c r="F41" s="5424"/>
      <c r="G41" s="5424"/>
      <c r="H41" s="5424"/>
      <c r="I41" s="5424"/>
      <c r="J41" s="5424"/>
      <c r="K41" s="5380" t="s">
        <v>985</v>
      </c>
      <c r="L41" s="5381"/>
      <c r="M41" s="3582"/>
      <c r="N41" s="3583"/>
      <c r="O41" s="5427"/>
      <c r="P41" s="5428"/>
      <c r="Q41" s="540"/>
      <c r="R41" s="538"/>
      <c r="S41" s="538"/>
    </row>
    <row r="42" spans="1:19" ht="20.100000000000001" customHeight="1" thickBot="1">
      <c r="A42" s="116" t="s">
        <v>988</v>
      </c>
      <c r="Q42" s="540"/>
      <c r="R42" s="1358" t="s">
        <v>1269</v>
      </c>
      <c r="S42" s="538"/>
    </row>
    <row r="43" spans="1:19" ht="30" customHeight="1" thickTop="1">
      <c r="A43" s="1481"/>
      <c r="B43" s="1482"/>
      <c r="C43" s="1482"/>
      <c r="D43" s="1482"/>
      <c r="E43" s="1482"/>
      <c r="F43" s="1482"/>
      <c r="G43" s="1482"/>
      <c r="H43" s="1482"/>
      <c r="I43" s="1482"/>
      <c r="J43" s="1482"/>
      <c r="K43" s="1482"/>
      <c r="L43" s="1482"/>
      <c r="M43" s="1482"/>
      <c r="N43" s="1482"/>
      <c r="O43" s="668"/>
      <c r="P43" s="1483" t="s">
        <v>1205</v>
      </c>
      <c r="Q43" s="973"/>
      <c r="R43" s="538"/>
      <c r="S43" s="538"/>
    </row>
    <row r="44" spans="1:19" ht="39.950000000000003" customHeight="1">
      <c r="A44" s="1482"/>
      <c r="B44" s="1482"/>
      <c r="C44" s="1482"/>
      <c r="D44" s="1482"/>
      <c r="E44" s="1482"/>
      <c r="F44" s="1482"/>
      <c r="G44" s="1482"/>
      <c r="H44" s="1482"/>
      <c r="I44" s="1482"/>
      <c r="J44" s="1482"/>
      <c r="K44" s="1482"/>
      <c r="L44" s="1482"/>
      <c r="M44" s="1482"/>
      <c r="N44" s="1482"/>
      <c r="O44" s="1482"/>
      <c r="P44" s="1482"/>
      <c r="Q44" s="538"/>
      <c r="R44" s="538"/>
      <c r="S44" s="538"/>
    </row>
    <row r="45" spans="1:19" ht="30" customHeight="1">
      <c r="A45" s="5443" t="s">
        <v>989</v>
      </c>
      <c r="B45" s="5443"/>
      <c r="C45" s="5443"/>
      <c r="D45" s="5443"/>
      <c r="E45" s="5443"/>
      <c r="F45" s="5443"/>
      <c r="G45" s="5443"/>
      <c r="H45" s="5443"/>
      <c r="I45" s="5443"/>
      <c r="J45" s="5443"/>
      <c r="K45" s="5443"/>
      <c r="L45" s="5443"/>
      <c r="M45" s="5443"/>
      <c r="N45" s="5443"/>
      <c r="O45" s="5443"/>
      <c r="P45" s="5443"/>
      <c r="Q45" s="968"/>
      <c r="R45" s="538"/>
      <c r="S45" s="538"/>
    </row>
    <row r="46" spans="1:19" ht="9.9499999999999993" customHeight="1">
      <c r="A46" s="1482"/>
      <c r="B46" s="1482"/>
      <c r="C46" s="1482"/>
      <c r="D46" s="1482"/>
      <c r="E46" s="1482"/>
      <c r="F46" s="1482"/>
      <c r="G46" s="1482"/>
      <c r="H46" s="1482"/>
      <c r="I46" s="1482"/>
      <c r="J46" s="1482"/>
      <c r="K46" s="1482"/>
      <c r="L46" s="1482"/>
      <c r="M46" s="1482"/>
      <c r="N46" s="1482"/>
      <c r="O46" s="1482"/>
      <c r="P46" s="1482"/>
      <c r="Q46" s="538"/>
      <c r="R46" s="538"/>
      <c r="S46" s="538"/>
    </row>
    <row r="47" spans="1:19" ht="15" customHeight="1">
      <c r="A47" s="668" t="s">
        <v>990</v>
      </c>
      <c r="B47" s="668"/>
      <c r="C47" s="668"/>
      <c r="D47" s="1482"/>
      <c r="E47" s="668"/>
      <c r="F47" s="668"/>
      <c r="G47" s="668"/>
      <c r="H47" s="668"/>
      <c r="I47" s="668"/>
      <c r="J47" s="668"/>
      <c r="K47" s="668"/>
      <c r="L47" s="668"/>
      <c r="M47" s="668"/>
      <c r="N47" s="668"/>
      <c r="O47" s="668"/>
      <c r="P47" s="668"/>
      <c r="Q47" s="969"/>
      <c r="R47" s="538"/>
      <c r="S47" s="538"/>
    </row>
    <row r="48" spans="1:19" ht="15" customHeight="1">
      <c r="A48" s="668"/>
      <c r="B48" s="668"/>
      <c r="C48" s="668"/>
      <c r="D48" s="1482"/>
      <c r="E48" s="668"/>
      <c r="F48" s="668"/>
      <c r="G48" s="668"/>
      <c r="H48" s="668"/>
      <c r="I48" s="668"/>
      <c r="J48" s="668"/>
      <c r="K48" s="668"/>
      <c r="L48" s="668"/>
      <c r="M48" s="668"/>
      <c r="N48" s="668"/>
      <c r="O48" s="668"/>
      <c r="P48" s="668"/>
      <c r="Q48" s="969"/>
      <c r="R48" s="538"/>
      <c r="S48" s="538"/>
    </row>
    <row r="49" spans="1:19" s="10" customFormat="1" ht="30" customHeight="1">
      <c r="A49" s="1484" t="s">
        <v>991</v>
      </c>
      <c r="B49" s="1485"/>
      <c r="C49" s="1485"/>
      <c r="D49" s="1485"/>
      <c r="E49" s="1485"/>
      <c r="F49" s="1485"/>
      <c r="G49" s="1485"/>
      <c r="H49" s="1485"/>
      <c r="I49" s="1485"/>
      <c r="J49" s="1485"/>
      <c r="K49" s="1485"/>
      <c r="L49" s="1485"/>
      <c r="M49" s="1485"/>
      <c r="N49" s="1485"/>
      <c r="O49" s="1485"/>
      <c r="P49" s="1485"/>
      <c r="Q49" s="541"/>
      <c r="R49" s="541"/>
      <c r="S49" s="541"/>
    </row>
    <row r="50" spans="1:19" ht="60.2" customHeight="1">
      <c r="A50" s="5089" t="s">
        <v>992</v>
      </c>
      <c r="B50" s="5090"/>
      <c r="C50" s="5091"/>
      <c r="D50" s="5431" t="s">
        <v>993</v>
      </c>
      <c r="E50" s="5432"/>
      <c r="F50" s="5432"/>
      <c r="G50" s="5432"/>
      <c r="H50" s="5432"/>
      <c r="I50" s="5432"/>
      <c r="J50" s="5432"/>
      <c r="K50" s="5432"/>
      <c r="L50" s="5432"/>
      <c r="M50" s="5432"/>
      <c r="N50" s="5432"/>
      <c r="O50" s="5432"/>
      <c r="P50" s="5433"/>
      <c r="Q50" s="970"/>
      <c r="R50" s="538"/>
      <c r="S50" s="538"/>
    </row>
    <row r="51" spans="1:19" ht="69.95" customHeight="1">
      <c r="A51" s="5089" t="s">
        <v>994</v>
      </c>
      <c r="B51" s="5090"/>
      <c r="C51" s="5091"/>
      <c r="D51" s="5431" t="s">
        <v>1614</v>
      </c>
      <c r="E51" s="5432"/>
      <c r="F51" s="5432"/>
      <c r="G51" s="5432"/>
      <c r="H51" s="5432"/>
      <c r="I51" s="5432"/>
      <c r="J51" s="5432"/>
      <c r="K51" s="5432"/>
      <c r="L51" s="5432"/>
      <c r="M51" s="5432"/>
      <c r="N51" s="5432"/>
      <c r="O51" s="5432"/>
      <c r="P51" s="5433"/>
      <c r="Q51" s="970"/>
      <c r="R51" s="538"/>
      <c r="S51" s="538"/>
    </row>
    <row r="52" spans="1:19" ht="60.2" customHeight="1">
      <c r="A52" s="5089" t="s">
        <v>995</v>
      </c>
      <c r="B52" s="5090"/>
      <c r="C52" s="5091"/>
      <c r="D52" s="5431" t="s">
        <v>996</v>
      </c>
      <c r="E52" s="5432"/>
      <c r="F52" s="5432"/>
      <c r="G52" s="5432"/>
      <c r="H52" s="5432"/>
      <c r="I52" s="5432"/>
      <c r="J52" s="5432"/>
      <c r="K52" s="5432"/>
      <c r="L52" s="5432"/>
      <c r="M52" s="5432"/>
      <c r="N52" s="5432"/>
      <c r="O52" s="5432"/>
      <c r="P52" s="5433"/>
      <c r="Q52" s="970"/>
      <c r="R52" s="538"/>
      <c r="S52" s="538"/>
    </row>
    <row r="53" spans="1:19" ht="90" customHeight="1">
      <c r="A53" s="5089" t="s">
        <v>997</v>
      </c>
      <c r="B53" s="5090"/>
      <c r="C53" s="5091"/>
      <c r="D53" s="5431" t="s">
        <v>1615</v>
      </c>
      <c r="E53" s="5432"/>
      <c r="F53" s="5432"/>
      <c r="G53" s="5432"/>
      <c r="H53" s="5432"/>
      <c r="I53" s="5432"/>
      <c r="J53" s="5432"/>
      <c r="K53" s="5432"/>
      <c r="L53" s="5432"/>
      <c r="M53" s="5432"/>
      <c r="N53" s="5432"/>
      <c r="O53" s="5432"/>
      <c r="P53" s="5433"/>
      <c r="Q53" s="970"/>
      <c r="R53" s="538"/>
      <c r="S53" s="538"/>
    </row>
    <row r="54" spans="1:19" ht="9.9499999999999993" customHeight="1">
      <c r="A54" s="1482"/>
      <c r="B54" s="1482"/>
      <c r="C54" s="668"/>
      <c r="D54" s="668"/>
      <c r="E54" s="668"/>
      <c r="F54" s="668"/>
      <c r="G54" s="668"/>
      <c r="H54" s="668"/>
      <c r="I54" s="668"/>
      <c r="J54" s="668"/>
      <c r="K54" s="668"/>
      <c r="L54" s="668"/>
      <c r="M54" s="668"/>
      <c r="N54" s="668"/>
      <c r="O54" s="668"/>
      <c r="P54" s="668"/>
      <c r="Q54" s="540"/>
      <c r="R54" s="538"/>
      <c r="S54" s="538"/>
    </row>
    <row r="55" spans="1:19" ht="16.149999999999999" customHeight="1">
      <c r="A55" s="5442" t="s">
        <v>1619</v>
      </c>
      <c r="B55" s="5442"/>
      <c r="C55" s="5442"/>
      <c r="D55" s="5442"/>
      <c r="E55" s="5442"/>
      <c r="F55" s="5442"/>
      <c r="G55" s="5442"/>
      <c r="H55" s="5442"/>
      <c r="I55" s="5442"/>
      <c r="J55" s="5442"/>
      <c r="K55" s="5442"/>
      <c r="L55" s="5442"/>
      <c r="M55" s="5442"/>
      <c r="N55" s="5442"/>
      <c r="O55" s="5442"/>
      <c r="P55" s="5442"/>
      <c r="Q55" s="969"/>
      <c r="R55" s="538"/>
      <c r="S55" s="538"/>
    </row>
    <row r="56" spans="1:19" ht="16.149999999999999" customHeight="1">
      <c r="A56" s="668" t="s">
        <v>1620</v>
      </c>
      <c r="B56" s="1482"/>
      <c r="C56" s="668"/>
      <c r="D56" s="1482"/>
      <c r="E56" s="668"/>
      <c r="F56" s="668"/>
      <c r="G56" s="668"/>
      <c r="H56" s="668"/>
      <c r="I56" s="668"/>
      <c r="J56" s="668"/>
      <c r="K56" s="668"/>
      <c r="L56" s="668"/>
      <c r="M56" s="668"/>
      <c r="N56" s="668"/>
      <c r="O56" s="668"/>
      <c r="P56" s="668"/>
      <c r="Q56" s="969"/>
      <c r="R56" s="538"/>
      <c r="S56" s="538"/>
    </row>
    <row r="57" spans="1:19" ht="16.149999999999999" customHeight="1">
      <c r="A57" s="5442" t="s">
        <v>1623</v>
      </c>
      <c r="B57" s="5442"/>
      <c r="C57" s="5442"/>
      <c r="D57" s="5442"/>
      <c r="E57" s="5442"/>
      <c r="F57" s="5442"/>
      <c r="G57" s="5442"/>
      <c r="H57" s="5442"/>
      <c r="I57" s="5442"/>
      <c r="J57" s="5442"/>
      <c r="K57" s="5442"/>
      <c r="L57" s="5442"/>
      <c r="M57" s="5442"/>
      <c r="N57" s="5442"/>
      <c r="O57" s="5442"/>
      <c r="P57" s="5442"/>
      <c r="Q57" s="969"/>
      <c r="R57" s="538"/>
      <c r="S57" s="538"/>
    </row>
    <row r="58" spans="1:19" ht="16.149999999999999" customHeight="1">
      <c r="A58" s="1482"/>
      <c r="B58" s="668" t="s">
        <v>1621</v>
      </c>
      <c r="C58" s="668"/>
      <c r="D58" s="668"/>
      <c r="E58" s="1482"/>
      <c r="F58" s="668"/>
      <c r="G58" s="668"/>
      <c r="H58" s="668"/>
      <c r="I58" s="668"/>
      <c r="J58" s="668"/>
      <c r="K58" s="668"/>
      <c r="L58" s="668"/>
      <c r="M58" s="668"/>
      <c r="N58" s="668"/>
      <c r="O58" s="668"/>
      <c r="P58" s="668"/>
      <c r="Q58" s="969"/>
      <c r="R58" s="538"/>
      <c r="S58" s="538"/>
    </row>
    <row r="59" spans="1:19" ht="16.149999999999999" customHeight="1">
      <c r="A59" s="5442" t="s">
        <v>1624</v>
      </c>
      <c r="B59" s="5442"/>
      <c r="C59" s="5442"/>
      <c r="D59" s="5442"/>
      <c r="E59" s="5442"/>
      <c r="F59" s="5442"/>
      <c r="G59" s="5442"/>
      <c r="H59" s="5442"/>
      <c r="I59" s="5442"/>
      <c r="J59" s="5442"/>
      <c r="K59" s="5442"/>
      <c r="L59" s="5442"/>
      <c r="M59" s="5442"/>
      <c r="N59" s="5442"/>
      <c r="O59" s="5442"/>
      <c r="P59" s="5442"/>
      <c r="Q59" s="969"/>
      <c r="R59" s="538"/>
      <c r="S59" s="538"/>
    </row>
    <row r="60" spans="1:19" ht="16.149999999999999" customHeight="1">
      <c r="A60" s="1482"/>
      <c r="B60" s="668" t="s">
        <v>1622</v>
      </c>
      <c r="C60" s="668"/>
      <c r="D60" s="668"/>
      <c r="E60" s="1482"/>
      <c r="F60" s="668"/>
      <c r="G60" s="668"/>
      <c r="H60" s="668"/>
      <c r="I60" s="668"/>
      <c r="J60" s="668"/>
      <c r="K60" s="668"/>
      <c r="L60" s="668"/>
      <c r="M60" s="668"/>
      <c r="N60" s="668"/>
      <c r="O60" s="668"/>
      <c r="P60" s="668"/>
      <c r="Q60" s="969"/>
      <c r="R60" s="538"/>
      <c r="S60" s="538"/>
    </row>
    <row r="61" spans="1:19" ht="16.149999999999999" customHeight="1">
      <c r="A61" s="5442" t="s">
        <v>1625</v>
      </c>
      <c r="B61" s="5442"/>
      <c r="C61" s="5442"/>
      <c r="D61" s="5442"/>
      <c r="E61" s="5442"/>
      <c r="F61" s="5442"/>
      <c r="G61" s="5442"/>
      <c r="H61" s="5442"/>
      <c r="I61" s="5442"/>
      <c r="J61" s="5442"/>
      <c r="K61" s="5442"/>
      <c r="L61" s="5442"/>
      <c r="M61" s="5442"/>
      <c r="N61" s="5442"/>
      <c r="O61" s="5442"/>
      <c r="P61" s="5442"/>
      <c r="Q61" s="969"/>
      <c r="R61" s="538"/>
      <c r="S61" s="538"/>
    </row>
    <row r="62" spans="1:19" ht="16.149999999999999" customHeight="1">
      <c r="A62" s="1482"/>
      <c r="B62" s="668" t="s">
        <v>1626</v>
      </c>
      <c r="C62" s="668"/>
      <c r="D62" s="668"/>
      <c r="E62" s="1482"/>
      <c r="F62" s="668"/>
      <c r="G62" s="668"/>
      <c r="H62" s="668"/>
      <c r="I62" s="668"/>
      <c r="J62" s="668"/>
      <c r="K62" s="668"/>
      <c r="L62" s="668"/>
      <c r="M62" s="668"/>
      <c r="N62" s="668"/>
      <c r="O62" s="668"/>
      <c r="P62" s="668"/>
      <c r="Q62" s="969"/>
      <c r="R62" s="538"/>
      <c r="S62" s="538"/>
    </row>
    <row r="63" spans="1:19" ht="16.149999999999999" customHeight="1">
      <c r="A63" s="668" t="s">
        <v>998</v>
      </c>
      <c r="B63" s="1482"/>
      <c r="C63" s="668"/>
      <c r="D63" s="1482"/>
      <c r="E63" s="668"/>
      <c r="F63" s="668"/>
      <c r="G63" s="668"/>
      <c r="H63" s="668"/>
      <c r="I63" s="668"/>
      <c r="J63" s="668"/>
      <c r="K63" s="668"/>
      <c r="L63" s="668"/>
      <c r="M63" s="668"/>
      <c r="N63" s="668"/>
      <c r="O63" s="668"/>
      <c r="P63" s="668"/>
      <c r="Q63" s="969"/>
      <c r="R63" s="538"/>
      <c r="S63" s="538"/>
    </row>
    <row r="64" spans="1:19" ht="16.149999999999999" customHeight="1">
      <c r="A64" s="5442" t="s">
        <v>1627</v>
      </c>
      <c r="B64" s="5442"/>
      <c r="C64" s="5442"/>
      <c r="D64" s="5442"/>
      <c r="E64" s="5442"/>
      <c r="F64" s="5442"/>
      <c r="G64" s="5442"/>
      <c r="H64" s="5442"/>
      <c r="I64" s="5442"/>
      <c r="J64" s="5442"/>
      <c r="K64" s="5442"/>
      <c r="L64" s="5442"/>
      <c r="M64" s="5442"/>
      <c r="N64" s="5442"/>
      <c r="O64" s="5442"/>
      <c r="P64" s="5442"/>
      <c r="Q64" s="969"/>
      <c r="R64" s="538"/>
      <c r="S64" s="538"/>
    </row>
    <row r="65" spans="1:19" ht="16.149999999999999" customHeight="1">
      <c r="A65" s="668" t="s">
        <v>1628</v>
      </c>
      <c r="B65" s="1482"/>
      <c r="C65" s="668"/>
      <c r="D65" s="1482"/>
      <c r="E65" s="668"/>
      <c r="F65" s="668"/>
      <c r="G65" s="668"/>
      <c r="H65" s="668"/>
      <c r="I65" s="668"/>
      <c r="J65" s="668"/>
      <c r="K65" s="668"/>
      <c r="L65" s="668"/>
      <c r="M65" s="668"/>
      <c r="N65" s="668"/>
      <c r="O65" s="668"/>
      <c r="P65" s="668"/>
      <c r="Q65" s="969"/>
      <c r="R65" s="538"/>
      <c r="S65" s="538"/>
    </row>
    <row r="66" spans="1:19" ht="16.149999999999999" customHeight="1">
      <c r="A66" s="5442" t="s">
        <v>1629</v>
      </c>
      <c r="B66" s="5442"/>
      <c r="C66" s="5442"/>
      <c r="D66" s="5442"/>
      <c r="E66" s="5442"/>
      <c r="F66" s="5442"/>
      <c r="G66" s="5442"/>
      <c r="H66" s="5442"/>
      <c r="I66" s="5442"/>
      <c r="J66" s="5442"/>
      <c r="K66" s="5442"/>
      <c r="L66" s="5442"/>
      <c r="M66" s="5442"/>
      <c r="N66" s="5442"/>
      <c r="O66" s="5442"/>
      <c r="P66" s="5442"/>
      <c r="Q66" s="969"/>
      <c r="R66" s="538"/>
      <c r="S66" s="538"/>
    </row>
    <row r="67" spans="1:19" ht="16.149999999999999" customHeight="1">
      <c r="A67" s="1491"/>
      <c r="B67" s="1491" t="s">
        <v>1630</v>
      </c>
      <c r="C67" s="1491"/>
      <c r="D67" s="1491"/>
      <c r="E67" s="1491"/>
      <c r="F67" s="1491"/>
      <c r="G67" s="1491"/>
      <c r="H67" s="1491"/>
      <c r="I67" s="1491"/>
      <c r="J67" s="1491"/>
      <c r="K67" s="1491"/>
      <c r="L67" s="1491"/>
      <c r="M67" s="1491"/>
      <c r="N67" s="1491"/>
      <c r="O67" s="1491"/>
      <c r="P67" s="1491"/>
      <c r="Q67" s="969"/>
      <c r="R67" s="538"/>
      <c r="S67" s="538"/>
    </row>
    <row r="68" spans="1:19" ht="16.149999999999999" customHeight="1">
      <c r="A68" s="1491"/>
      <c r="B68" s="1491" t="s">
        <v>1631</v>
      </c>
      <c r="C68" s="1491"/>
      <c r="D68" s="1491"/>
      <c r="E68" s="1491"/>
      <c r="F68" s="1491"/>
      <c r="G68" s="1491"/>
      <c r="H68" s="1491"/>
      <c r="I68" s="1491"/>
      <c r="J68" s="1491"/>
      <c r="K68" s="1491"/>
      <c r="L68" s="1491"/>
      <c r="M68" s="1491"/>
      <c r="N68" s="1491"/>
      <c r="O68" s="1491"/>
      <c r="P68" s="1491"/>
      <c r="Q68" s="969"/>
      <c r="R68" s="538"/>
      <c r="S68" s="538"/>
    </row>
    <row r="69" spans="1:19" ht="16.149999999999999" customHeight="1">
      <c r="A69" s="1491" t="s">
        <v>1632</v>
      </c>
      <c r="B69" s="1491" t="s">
        <v>1633</v>
      </c>
      <c r="C69" s="1491"/>
      <c r="D69" s="1491"/>
      <c r="E69" s="1491"/>
      <c r="F69" s="1491"/>
      <c r="G69" s="1491"/>
      <c r="H69" s="1491"/>
      <c r="I69" s="1491"/>
      <c r="J69" s="1491"/>
      <c r="K69" s="1491"/>
      <c r="L69" s="1491"/>
      <c r="M69" s="1491"/>
      <c r="N69" s="1491"/>
      <c r="O69" s="1491"/>
      <c r="P69" s="1491"/>
      <c r="Q69" s="969"/>
      <c r="R69" s="538"/>
      <c r="S69" s="538"/>
    </row>
    <row r="70" spans="1:19" ht="9.9499999999999993" customHeight="1">
      <c r="A70" s="1482"/>
      <c r="B70" s="1482"/>
      <c r="C70" s="668"/>
      <c r="D70" s="668"/>
      <c r="E70" s="668"/>
      <c r="F70" s="668"/>
      <c r="G70" s="668"/>
      <c r="H70" s="668"/>
      <c r="I70" s="668"/>
      <c r="J70" s="668"/>
      <c r="K70" s="668"/>
      <c r="L70" s="668"/>
      <c r="M70" s="668"/>
      <c r="N70" s="668"/>
      <c r="O70" s="668"/>
      <c r="P70" s="668"/>
      <c r="Q70" s="969"/>
      <c r="R70" s="538"/>
      <c r="S70" s="538"/>
    </row>
    <row r="71" spans="1:19" ht="24.95" customHeight="1">
      <c r="A71" s="1486" t="s">
        <v>999</v>
      </c>
      <c r="B71" s="1487"/>
      <c r="C71" s="1488"/>
      <c r="D71" s="1487"/>
      <c r="E71" s="1489"/>
      <c r="F71" s="1489"/>
      <c r="G71" s="1488"/>
      <c r="H71" s="1488"/>
      <c r="I71" s="1488"/>
      <c r="J71" s="1488"/>
      <c r="K71" s="1488"/>
      <c r="L71" s="1488"/>
      <c r="M71" s="1488"/>
      <c r="N71" s="1488"/>
      <c r="O71" s="1488"/>
      <c r="P71" s="1490"/>
      <c r="Q71" s="971"/>
      <c r="R71" s="538"/>
      <c r="S71" s="538"/>
    </row>
    <row r="72" spans="1:19" ht="18" customHeight="1">
      <c r="A72" s="5439" t="s">
        <v>2234</v>
      </c>
      <c r="B72" s="5440"/>
      <c r="C72" s="5440"/>
      <c r="D72" s="5440"/>
      <c r="E72" s="5440"/>
      <c r="F72" s="5440"/>
      <c r="G72" s="5440"/>
      <c r="H72" s="5440"/>
      <c r="I72" s="5440"/>
      <c r="J72" s="5440"/>
      <c r="K72" s="5440"/>
      <c r="L72" s="5440"/>
      <c r="M72" s="5440"/>
      <c r="N72" s="5440"/>
      <c r="O72" s="5440"/>
      <c r="P72" s="5441"/>
      <c r="Q72" s="972"/>
      <c r="R72" s="538"/>
      <c r="S72" s="538"/>
    </row>
    <row r="73" spans="1:19" ht="18" customHeight="1">
      <c r="A73" s="5439" t="s">
        <v>2235</v>
      </c>
      <c r="B73" s="5440"/>
      <c r="C73" s="5440"/>
      <c r="D73" s="5440"/>
      <c r="E73" s="5440"/>
      <c r="F73" s="5440"/>
      <c r="G73" s="5440"/>
      <c r="H73" s="5440"/>
      <c r="I73" s="5440"/>
      <c r="J73" s="5440"/>
      <c r="K73" s="5440"/>
      <c r="L73" s="5440"/>
      <c r="M73" s="5440"/>
      <c r="N73" s="5440"/>
      <c r="O73" s="5440"/>
      <c r="P73" s="5441"/>
      <c r="Q73" s="972"/>
      <c r="R73" s="538"/>
      <c r="S73" s="538"/>
    </row>
    <row r="74" spans="1:19" ht="18" customHeight="1">
      <c r="A74" s="5439" t="s">
        <v>2236</v>
      </c>
      <c r="B74" s="5440"/>
      <c r="C74" s="5440"/>
      <c r="D74" s="5440"/>
      <c r="E74" s="5440"/>
      <c r="F74" s="5440"/>
      <c r="G74" s="5440"/>
      <c r="H74" s="5440"/>
      <c r="I74" s="5440"/>
      <c r="J74" s="5440"/>
      <c r="K74" s="5440"/>
      <c r="L74" s="5440"/>
      <c r="M74" s="5440"/>
      <c r="N74" s="5440"/>
      <c r="O74" s="5440"/>
      <c r="P74" s="5441"/>
      <c r="Q74" s="972"/>
      <c r="R74" s="538"/>
      <c r="S74" s="538"/>
    </row>
    <row r="75" spans="1:19" ht="18" customHeight="1">
      <c r="A75" s="5439" t="s">
        <v>1634</v>
      </c>
      <c r="B75" s="5440"/>
      <c r="C75" s="5440"/>
      <c r="D75" s="5440"/>
      <c r="E75" s="5440"/>
      <c r="F75" s="5440"/>
      <c r="G75" s="5440"/>
      <c r="H75" s="5440"/>
      <c r="I75" s="5440"/>
      <c r="J75" s="5440"/>
      <c r="K75" s="5440"/>
      <c r="L75" s="5440"/>
      <c r="M75" s="5440"/>
      <c r="N75" s="5440"/>
      <c r="O75" s="5440"/>
      <c r="P75" s="5441"/>
      <c r="Q75" s="972"/>
      <c r="R75" s="538"/>
      <c r="S75" s="538"/>
    </row>
    <row r="76" spans="1:19" ht="18" customHeight="1">
      <c r="A76" s="5439" t="s">
        <v>1635</v>
      </c>
      <c r="B76" s="5440"/>
      <c r="C76" s="5440"/>
      <c r="D76" s="5440"/>
      <c r="E76" s="5440"/>
      <c r="F76" s="5440"/>
      <c r="G76" s="5440"/>
      <c r="H76" s="5440"/>
      <c r="I76" s="5440"/>
      <c r="J76" s="5440"/>
      <c r="K76" s="5440"/>
      <c r="L76" s="5440"/>
      <c r="M76" s="5440"/>
      <c r="N76" s="5440"/>
      <c r="O76" s="5440"/>
      <c r="P76" s="5441"/>
      <c r="Q76" s="972"/>
      <c r="R76" s="538"/>
      <c r="S76" s="538"/>
    </row>
    <row r="77" spans="1:19" ht="18" customHeight="1">
      <c r="A77" s="5439" t="s">
        <v>1636</v>
      </c>
      <c r="B77" s="5440"/>
      <c r="C77" s="5440"/>
      <c r="D77" s="5440"/>
      <c r="E77" s="5440"/>
      <c r="F77" s="5440"/>
      <c r="G77" s="5440"/>
      <c r="H77" s="5440"/>
      <c r="I77" s="5440"/>
      <c r="J77" s="5440"/>
      <c r="K77" s="5440"/>
      <c r="L77" s="5440"/>
      <c r="M77" s="5440"/>
      <c r="N77" s="5440"/>
      <c r="O77" s="5440"/>
      <c r="P77" s="5441"/>
      <c r="Q77" s="972"/>
      <c r="R77" s="538"/>
      <c r="S77" s="538"/>
    </row>
    <row r="78" spans="1:19" ht="18" customHeight="1">
      <c r="A78" s="5436" t="s">
        <v>1637</v>
      </c>
      <c r="B78" s="5437"/>
      <c r="C78" s="5437"/>
      <c r="D78" s="5437"/>
      <c r="E78" s="5437"/>
      <c r="F78" s="5437"/>
      <c r="G78" s="5437"/>
      <c r="H78" s="5437"/>
      <c r="I78" s="5437"/>
      <c r="J78" s="5437"/>
      <c r="K78" s="5437"/>
      <c r="L78" s="5437"/>
      <c r="M78" s="5437"/>
      <c r="N78" s="5437"/>
      <c r="O78" s="5437"/>
      <c r="P78" s="5438"/>
      <c r="Q78" s="972"/>
      <c r="R78" s="538"/>
      <c r="S78" s="538"/>
    </row>
    <row r="79" spans="1:19">
      <c r="A79" s="538"/>
      <c r="B79" s="538"/>
      <c r="C79" s="538"/>
      <c r="D79" s="538"/>
      <c r="E79" s="538"/>
      <c r="F79" s="538"/>
      <c r="G79" s="538"/>
      <c r="H79" s="538"/>
      <c r="I79" s="538"/>
      <c r="J79" s="538"/>
      <c r="K79" s="538"/>
      <c r="L79" s="538"/>
      <c r="M79" s="538"/>
      <c r="N79" s="538"/>
      <c r="O79" s="538"/>
      <c r="P79" s="538"/>
      <c r="Q79" s="540"/>
      <c r="R79" s="538"/>
      <c r="S79" s="538"/>
    </row>
  </sheetData>
  <sheetProtection sheet="1" objects="1" scenarios="1" formatRows="0" insertRows="0" deleteRows="0"/>
  <mergeCells count="136">
    <mergeCell ref="N1:P1"/>
    <mergeCell ref="A78:P78"/>
    <mergeCell ref="A72:P72"/>
    <mergeCell ref="A73:P73"/>
    <mergeCell ref="A74:P74"/>
    <mergeCell ref="A75:P75"/>
    <mergeCell ref="A76:P76"/>
    <mergeCell ref="A77:P77"/>
    <mergeCell ref="A59:P59"/>
    <mergeCell ref="A61:P61"/>
    <mergeCell ref="A64:P64"/>
    <mergeCell ref="A66:P66"/>
    <mergeCell ref="A53:C53"/>
    <mergeCell ref="D53:P53"/>
    <mergeCell ref="A55:P55"/>
    <mergeCell ref="A57:P57"/>
    <mergeCell ref="M41:P41"/>
    <mergeCell ref="A45:P45"/>
    <mergeCell ref="A50:C50"/>
    <mergeCell ref="D50:P50"/>
    <mergeCell ref="A51:C51"/>
    <mergeCell ref="D51:P51"/>
    <mergeCell ref="A40:C41"/>
    <mergeCell ref="D40:E40"/>
    <mergeCell ref="F40:J40"/>
    <mergeCell ref="K40:L40"/>
    <mergeCell ref="M40:P40"/>
    <mergeCell ref="D41:E41"/>
    <mergeCell ref="F41:J41"/>
    <mergeCell ref="K41:L41"/>
    <mergeCell ref="A52:C52"/>
    <mergeCell ref="D52:P52"/>
    <mergeCell ref="A38:C39"/>
    <mergeCell ref="D38:E38"/>
    <mergeCell ref="F38:J38"/>
    <mergeCell ref="K38:L38"/>
    <mergeCell ref="M38:P38"/>
    <mergeCell ref="D39:E39"/>
    <mergeCell ref="F39:J39"/>
    <mergeCell ref="K39:L39"/>
    <mergeCell ref="M39:P39"/>
    <mergeCell ref="C33:I33"/>
    <mergeCell ref="J33:N33"/>
    <mergeCell ref="O33:P33"/>
    <mergeCell ref="O34:P34"/>
    <mergeCell ref="A36:C37"/>
    <mergeCell ref="D36:E36"/>
    <mergeCell ref="F36:J36"/>
    <mergeCell ref="K36:L36"/>
    <mergeCell ref="M36:P36"/>
    <mergeCell ref="D37:E37"/>
    <mergeCell ref="B30:B33"/>
    <mergeCell ref="C30:I30"/>
    <mergeCell ref="J30:N30"/>
    <mergeCell ref="O30:P30"/>
    <mergeCell ref="C31:I31"/>
    <mergeCell ref="J31:N31"/>
    <mergeCell ref="O31:P31"/>
    <mergeCell ref="C32:I32"/>
    <mergeCell ref="J32:N32"/>
    <mergeCell ref="O32:P32"/>
    <mergeCell ref="F37:J37"/>
    <mergeCell ref="K37:L37"/>
    <mergeCell ref="M37:P37"/>
    <mergeCell ref="C28:I28"/>
    <mergeCell ref="J28:N28"/>
    <mergeCell ref="O28:P28"/>
    <mergeCell ref="C29:I29"/>
    <mergeCell ref="J29:N29"/>
    <mergeCell ref="O29:P29"/>
    <mergeCell ref="C25:I25"/>
    <mergeCell ref="J25:N25"/>
    <mergeCell ref="O25:P25"/>
    <mergeCell ref="O27:P27"/>
    <mergeCell ref="B22:B25"/>
    <mergeCell ref="C22:I22"/>
    <mergeCell ref="J22:N22"/>
    <mergeCell ref="O22:P22"/>
    <mergeCell ref="C23:I23"/>
    <mergeCell ref="J23:N23"/>
    <mergeCell ref="O23:P23"/>
    <mergeCell ref="C24:I24"/>
    <mergeCell ref="J24:N24"/>
    <mergeCell ref="O24:P24"/>
    <mergeCell ref="J19:N19"/>
    <mergeCell ref="O19:P19"/>
    <mergeCell ref="C20:I20"/>
    <mergeCell ref="J20:N20"/>
    <mergeCell ref="O20:P20"/>
    <mergeCell ref="C21:I21"/>
    <mergeCell ref="J21:N21"/>
    <mergeCell ref="O21:P21"/>
    <mergeCell ref="A17:B17"/>
    <mergeCell ref="C17:I17"/>
    <mergeCell ref="J17:N17"/>
    <mergeCell ref="O17:P17"/>
    <mergeCell ref="A18:A33"/>
    <mergeCell ref="B18:B21"/>
    <mergeCell ref="C18:I18"/>
    <mergeCell ref="J18:N18"/>
    <mergeCell ref="O18:P18"/>
    <mergeCell ref="C19:I19"/>
    <mergeCell ref="B26:B29"/>
    <mergeCell ref="C26:I26"/>
    <mergeCell ref="J26:N26"/>
    <mergeCell ref="O26:P26"/>
    <mergeCell ref="C27:I27"/>
    <mergeCell ref="J27:N27"/>
    <mergeCell ref="A13:C14"/>
    <mergeCell ref="D13:E13"/>
    <mergeCell ref="F13:G13"/>
    <mergeCell ref="E14:P14"/>
    <mergeCell ref="A16:I16"/>
    <mergeCell ref="J16:N16"/>
    <mergeCell ref="O16:P16"/>
    <mergeCell ref="A8:C8"/>
    <mergeCell ref="D8:P8"/>
    <mergeCell ref="A10:C10"/>
    <mergeCell ref="D10:P10"/>
    <mergeCell ref="A11:C12"/>
    <mergeCell ref="F11:P11"/>
    <mergeCell ref="D12:E12"/>
    <mergeCell ref="F12:G12"/>
    <mergeCell ref="K12:P12"/>
    <mergeCell ref="A5:C5"/>
    <mergeCell ref="D5:I5"/>
    <mergeCell ref="J5:L5"/>
    <mergeCell ref="M5:P5"/>
    <mergeCell ref="A6:C7"/>
    <mergeCell ref="D6:P6"/>
    <mergeCell ref="K7:P7"/>
    <mergeCell ref="A2:P2"/>
    <mergeCell ref="A3:C3"/>
    <mergeCell ref="D3:G3"/>
    <mergeCell ref="H3:I3"/>
    <mergeCell ref="J3:P3"/>
  </mergeCells>
  <phoneticPr fontId="22"/>
  <conditionalFormatting sqref="D5:I5 M5:P5 D6:P6 K7:P7 D8:P8 D10:P10 E11 K12:P12 F12:G13 D14 C18:P33 F36:J41 M36:P41">
    <cfRule type="containsBlanks" dxfId="49" priority="13">
      <formula>LEN(TRIM(C5))=0</formula>
    </cfRule>
  </conditionalFormatting>
  <conditionalFormatting sqref="F11:P11">
    <cfRule type="containsBlanks" dxfId="48" priority="14">
      <formula>LEN(TRIM(F11))=0</formula>
    </cfRule>
  </conditionalFormatting>
  <dataValidations count="3">
    <dataValidation imeMode="off" allowBlank="1" showInputMessage="1" showErrorMessage="1" sqref="D1 O17 M5:P5 K7:P7 E11 K12:P12 F13:G13 J18:N33 O18:P33 M36:P36 F37:J37 M37:P37 M38:P38 F39:J39 M39:P39 M40:P40 F41:J41 M41:P41"/>
    <dataValidation imeMode="hiragana" allowBlank="1" showInputMessage="1" showErrorMessage="1" sqref="C34 F7:G7 C17 D5:I5 D6:P6 D8:P8 D10:P10 F11:P11 F12:G12 C18:I33 F36:J36 F38:J38 F40:J40"/>
    <dataValidation type="list" imeMode="off" allowBlank="1" showInputMessage="1" showErrorMessage="1" sqref="D14">
      <formula1>"✓"</formula1>
    </dataValidation>
  </dataValidations>
  <hyperlinks>
    <hyperlink ref="R40" location="'コース案内(表)'!K6" display="コース案内(表)作成へ"/>
    <hyperlink ref="R42" location="一覧表!M73" display="一覧表へ戻る"/>
    <hyperlink ref="R38" location="オリエンテーション基!B6" display="オリエンテーション（基礎）作成へ"/>
  </hyperlinks>
  <printOptions horizontalCentered="1"/>
  <pageMargins left="0.6692913385826772" right="0.6692913385826772" top="0.39370078740157483" bottom="0.19685039370078741" header="0" footer="0"/>
  <pageSetup paperSize="9" scale="90" orientation="portrait" r:id="rId1"/>
  <headerFooter scaleWithDoc="0" alignWithMargins="0"/>
  <rowBreaks count="1" manualBreakCount="1">
    <brk id="42" max="16383"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A132614C-D46D-4556-BC86-3CDD3987F71B}">
            <xm:f>様式1!$E$20=""</xm:f>
            <x14:dxf>
              <fill>
                <patternFill>
                  <bgColor rgb="FF0000FF"/>
                </patternFill>
              </fill>
            </x14:dxf>
          </x14:cfRule>
          <xm:sqref>R38</xm:sqref>
        </x14:conditionalFormatting>
        <x14:conditionalFormatting xmlns:xm="http://schemas.microsoft.com/office/excel/2006/main">
          <x14:cfRule type="expression" priority="3" id="{60B65ACF-85E1-46B8-8D46-2A7DC8E74124}">
            <xm:f>様式3基!$E$88=""</xm:f>
            <x14:dxf>
              <fill>
                <patternFill>
                  <bgColor theme="0" tint="-0.499984740745262"/>
                </patternFill>
              </fill>
            </x14:dxf>
          </x14:cfRule>
          <x14:cfRule type="expression" priority="5" id="{FA47B733-E866-4CA4-8A43-0268AC6E8C34}">
            <xm:f>様式1!$E$20=""</xm:f>
            <x14:dxf>
              <fill>
                <patternFill>
                  <bgColor theme="0" tint="-0.499984740745262"/>
                </patternFill>
              </fill>
            </x14:dxf>
          </x14:cfRule>
          <xm:sqref>A1:P78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tabColor rgb="FFFF99FF"/>
  </sheetPr>
  <dimension ref="A1:I33"/>
  <sheetViews>
    <sheetView zoomScale="80" zoomScaleNormal="80" zoomScaleSheetLayoutView="80" zoomScalePageLayoutView="75" workbookViewId="0">
      <selection activeCell="C6" sqref="C6"/>
    </sheetView>
  </sheetViews>
  <sheetFormatPr defaultColWidth="9" defaultRowHeight="17.25"/>
  <cols>
    <col min="1" max="1" width="18.625" style="1434" customWidth="1"/>
    <col min="2" max="2" width="52.625" style="1434" customWidth="1"/>
    <col min="3" max="3" width="15.625" style="1434" customWidth="1"/>
    <col min="4" max="4" width="5.625" style="1434" customWidth="1"/>
    <col min="5" max="5" width="45.625" style="1434" customWidth="1"/>
    <col min="6" max="6" width="2.375" style="1434" customWidth="1"/>
    <col min="7" max="7" width="24.625" style="1434" customWidth="1"/>
    <col min="8" max="9" width="5.625" style="2400" customWidth="1"/>
    <col min="10" max="33" width="5.625" style="1434" customWidth="1"/>
    <col min="34" max="16384" width="9" style="1434"/>
  </cols>
  <sheetData>
    <row r="1" spans="1:9" ht="33.75" customHeight="1">
      <c r="A1" s="5460" t="s">
        <v>1425</v>
      </c>
      <c r="B1" s="5460"/>
      <c r="C1" s="5460"/>
      <c r="D1" s="2425"/>
      <c r="E1" s="2425"/>
      <c r="F1" s="2399"/>
      <c r="G1" s="2399"/>
      <c r="H1" s="2399"/>
    </row>
    <row r="2" spans="1:9" ht="30" customHeight="1">
      <c r="A2" s="2400"/>
      <c r="B2" s="2400"/>
      <c r="C2" s="2400"/>
      <c r="D2" s="2400"/>
      <c r="E2" s="2400"/>
      <c r="F2" s="2399"/>
      <c r="G2" s="2399"/>
      <c r="H2" s="2399"/>
    </row>
    <row r="3" spans="1:9" ht="51.75" customHeight="1">
      <c r="A3" s="5465" t="s">
        <v>489</v>
      </c>
      <c r="B3" s="5466"/>
      <c r="C3" s="2401"/>
      <c r="D3" s="2401"/>
      <c r="E3" s="2402"/>
      <c r="F3" s="2399"/>
      <c r="G3" s="2399"/>
      <c r="H3" s="2399"/>
    </row>
    <row r="4" spans="1:9" ht="51.75" customHeight="1">
      <c r="A4" s="5461" t="str">
        <f>IF(訓練実施施設名="","１　訓練実施施設名；○○○○○","１　訓練実施施設名；  "&amp;訓練実施施設名)</f>
        <v>１　訓練実施施設名；○○○○○</v>
      </c>
      <c r="B4" s="5462"/>
      <c r="C4" s="5462"/>
      <c r="D4" s="2419"/>
      <c r="E4" s="2420"/>
      <c r="F4" s="2399"/>
      <c r="G4" s="2460"/>
      <c r="H4" s="2460"/>
    </row>
    <row r="5" spans="1:9" ht="51.75" customHeight="1">
      <c r="A5" s="5463" t="str">
        <f>IF(訓練科名="","２　訓練科名；○○○○○","２　訓練科名；  "&amp;訓練科名)</f>
        <v>２　訓練科名；○○○○○</v>
      </c>
      <c r="B5" s="5464"/>
      <c r="C5" s="5464"/>
      <c r="D5" s="2421"/>
      <c r="E5" s="2422"/>
      <c r="F5" s="2399"/>
      <c r="G5" s="2399"/>
      <c r="H5" s="2399"/>
    </row>
    <row r="6" spans="1:9" ht="51.75" customHeight="1">
      <c r="A6" s="2423" t="str">
        <f>IF(訓練開始日="","３　実施日；令和○年○月○日","３　実施日；  "&amp;TEXT(訓練開始日,"ggge年m月ｄ日"))</f>
        <v>３　実施日；令和○年○月○日</v>
      </c>
      <c r="B6" s="2424"/>
      <c r="C6" s="2393" t="s">
        <v>2272</v>
      </c>
      <c r="D6" s="2394" t="s">
        <v>2273</v>
      </c>
      <c r="E6" s="2578" t="s">
        <v>2271</v>
      </c>
      <c r="F6" s="2399"/>
      <c r="G6" s="2399"/>
      <c r="H6" s="2399"/>
    </row>
    <row r="7" spans="1:9" ht="51.75" customHeight="1">
      <c r="A7" s="2395" t="s">
        <v>2265</v>
      </c>
      <c r="B7" s="5453" t="s">
        <v>2269</v>
      </c>
      <c r="C7" s="5453"/>
      <c r="D7" s="5453"/>
      <c r="E7" s="5459"/>
      <c r="F7" s="2399"/>
      <c r="G7" s="2399"/>
      <c r="H7" s="2399"/>
    </row>
    <row r="8" spans="1:9" ht="51.75" customHeight="1">
      <c r="A8" s="2395" t="s">
        <v>2266</v>
      </c>
      <c r="B8" s="5453" t="s">
        <v>2270</v>
      </c>
      <c r="C8" s="5453"/>
      <c r="D8" s="2408"/>
      <c r="E8" s="2409"/>
      <c r="F8" s="2399"/>
      <c r="G8" s="2399"/>
      <c r="H8" s="2399"/>
    </row>
    <row r="9" spans="1:9" ht="51.75" customHeight="1">
      <c r="A9" s="2403" t="s">
        <v>2274</v>
      </c>
      <c r="B9" s="2408"/>
      <c r="C9" s="2404"/>
      <c r="D9" s="2404"/>
      <c r="E9" s="2405"/>
      <c r="F9" s="2399"/>
      <c r="G9" s="2399"/>
      <c r="H9" s="2399"/>
    </row>
    <row r="10" spans="1:9" ht="27.75" customHeight="1">
      <c r="A10" s="2403" t="s">
        <v>490</v>
      </c>
      <c r="B10" s="2408"/>
      <c r="C10" s="2408"/>
      <c r="D10" s="2408"/>
      <c r="E10" s="2409"/>
      <c r="F10" s="2399"/>
      <c r="G10" s="2399"/>
      <c r="H10" s="2399"/>
    </row>
    <row r="11" spans="1:9" ht="26.25" customHeight="1">
      <c r="A11" s="2406" t="s">
        <v>497</v>
      </c>
      <c r="B11" s="2407"/>
      <c r="C11" s="2408" t="s">
        <v>496</v>
      </c>
      <c r="D11" s="2408"/>
      <c r="E11" s="2409"/>
      <c r="F11" s="2399"/>
      <c r="G11" s="2399"/>
      <c r="H11" s="2399"/>
    </row>
    <row r="12" spans="1:9" ht="26.25" customHeight="1">
      <c r="A12" s="2406" t="s">
        <v>491</v>
      </c>
      <c r="B12" s="2407"/>
      <c r="C12" s="2408"/>
      <c r="D12" s="2408"/>
      <c r="E12" s="2409"/>
      <c r="F12" s="2399"/>
      <c r="G12" s="2399"/>
      <c r="H12" s="2399"/>
    </row>
    <row r="13" spans="1:9" ht="26.25" customHeight="1">
      <c r="A13" s="2406" t="s">
        <v>499</v>
      </c>
      <c r="B13" s="2407"/>
      <c r="C13" s="2408" t="s">
        <v>498</v>
      </c>
      <c r="D13" s="2408"/>
      <c r="E13" s="2409"/>
      <c r="F13" s="2399"/>
      <c r="G13" s="2399"/>
      <c r="H13" s="2399"/>
    </row>
    <row r="14" spans="1:9" s="2411" customFormat="1" ht="42.2" customHeight="1">
      <c r="A14" s="5447" t="s">
        <v>813</v>
      </c>
      <c r="B14" s="5448"/>
      <c r="C14" s="5448"/>
      <c r="D14" s="5448"/>
      <c r="E14" s="5449"/>
      <c r="F14" s="2410"/>
      <c r="G14" s="2410"/>
      <c r="H14" s="2410"/>
      <c r="I14" s="2466"/>
    </row>
    <row r="15" spans="1:9" ht="26.25" customHeight="1">
      <c r="A15" s="2406" t="s">
        <v>1086</v>
      </c>
      <c r="B15" s="2407"/>
      <c r="C15" s="2408" t="s">
        <v>2425</v>
      </c>
      <c r="D15" s="2408"/>
      <c r="E15" s="2409"/>
      <c r="F15" s="2399"/>
      <c r="G15" s="2399"/>
      <c r="H15" s="2399"/>
    </row>
    <row r="16" spans="1:9" ht="26.25" customHeight="1">
      <c r="A16" s="2406" t="s">
        <v>492</v>
      </c>
      <c r="B16" s="2407"/>
      <c r="C16" s="2408"/>
      <c r="D16" s="2408"/>
      <c r="E16" s="2409"/>
      <c r="F16" s="2399"/>
      <c r="G16" s="2399"/>
      <c r="H16" s="2399"/>
    </row>
    <row r="17" spans="1:8" ht="26.25" customHeight="1">
      <c r="A17" s="2406" t="s">
        <v>493</v>
      </c>
      <c r="B17" s="2407"/>
      <c r="C17" s="2408"/>
      <c r="D17" s="2408"/>
      <c r="E17" s="2409"/>
      <c r="F17" s="2399"/>
      <c r="G17" s="2399"/>
      <c r="H17" s="2399"/>
    </row>
    <row r="18" spans="1:8" ht="35.25" customHeight="1">
      <c r="A18" s="2403" t="s">
        <v>494</v>
      </c>
      <c r="B18" s="2408"/>
      <c r="C18" s="2408"/>
      <c r="D18" s="2408"/>
      <c r="E18" s="2409"/>
      <c r="F18" s="2399"/>
      <c r="G18" s="2399"/>
      <c r="H18" s="2399"/>
    </row>
    <row r="19" spans="1:8" ht="55.5" customHeight="1">
      <c r="A19" s="5450" t="s">
        <v>2268</v>
      </c>
      <c r="B19" s="5451"/>
      <c r="C19" s="5451"/>
      <c r="D19" s="5451"/>
      <c r="E19" s="5452"/>
      <c r="F19" s="2399"/>
      <c r="G19" s="2399"/>
      <c r="H19" s="2399"/>
    </row>
    <row r="20" spans="1:8" ht="45.2" customHeight="1">
      <c r="A20" s="2403" t="s">
        <v>500</v>
      </c>
      <c r="B20" s="2408"/>
      <c r="C20" s="5454" t="s">
        <v>536</v>
      </c>
      <c r="D20" s="5454"/>
      <c r="E20" s="5455"/>
      <c r="F20" s="2399"/>
      <c r="G20" s="2399"/>
      <c r="H20" s="2399"/>
    </row>
    <row r="21" spans="1:8" ht="35.25" customHeight="1">
      <c r="A21" s="2403" t="s">
        <v>501</v>
      </c>
      <c r="B21" s="2408"/>
      <c r="C21" s="5456" t="s">
        <v>502</v>
      </c>
      <c r="D21" s="5456"/>
      <c r="E21" s="5457"/>
      <c r="F21" s="2399"/>
      <c r="G21" s="2399"/>
      <c r="H21" s="2399"/>
    </row>
    <row r="22" spans="1:8" ht="35.25" customHeight="1">
      <c r="A22" s="2403" t="s">
        <v>503</v>
      </c>
      <c r="B22" s="2408"/>
      <c r="C22" s="5456" t="s">
        <v>504</v>
      </c>
      <c r="D22" s="5456"/>
      <c r="E22" s="5457"/>
      <c r="F22" s="2399"/>
      <c r="G22" s="2399"/>
      <c r="H22" s="2399"/>
    </row>
    <row r="23" spans="1:8" ht="35.25" customHeight="1">
      <c r="A23" s="2403" t="s">
        <v>505</v>
      </c>
      <c r="B23" s="2408"/>
      <c r="C23" s="5456" t="s">
        <v>506</v>
      </c>
      <c r="D23" s="5456"/>
      <c r="E23" s="5457"/>
      <c r="F23" s="2399"/>
      <c r="G23" s="2399"/>
      <c r="H23" s="2399"/>
    </row>
    <row r="24" spans="1:8" ht="35.25" customHeight="1">
      <c r="A24" s="2403" t="s">
        <v>507</v>
      </c>
      <c r="B24" s="2408"/>
      <c r="C24" s="5456" t="s">
        <v>508</v>
      </c>
      <c r="D24" s="5456"/>
      <c r="E24" s="5457"/>
      <c r="F24" s="2399"/>
      <c r="G24" s="2399"/>
      <c r="H24" s="2399"/>
    </row>
    <row r="25" spans="1:8" ht="45.2" customHeight="1">
      <c r="A25" s="2403" t="s">
        <v>509</v>
      </c>
      <c r="B25" s="2408"/>
      <c r="C25" s="5454" t="s">
        <v>2422</v>
      </c>
      <c r="D25" s="5454"/>
      <c r="E25" s="5455"/>
      <c r="F25" s="2399"/>
      <c r="G25" s="2399"/>
      <c r="H25" s="2399"/>
    </row>
    <row r="26" spans="1:8" ht="35.25" customHeight="1">
      <c r="A26" s="2403" t="s">
        <v>510</v>
      </c>
      <c r="B26" s="2408"/>
      <c r="C26" s="5456" t="s">
        <v>512</v>
      </c>
      <c r="D26" s="5456"/>
      <c r="E26" s="5457"/>
      <c r="F26" s="2399"/>
      <c r="G26" s="2399"/>
      <c r="H26" s="2399"/>
    </row>
    <row r="27" spans="1:8" ht="35.25" customHeight="1" thickBot="1">
      <c r="A27" s="2403" t="s">
        <v>511</v>
      </c>
      <c r="B27" s="2408"/>
      <c r="C27" s="5456" t="s">
        <v>513</v>
      </c>
      <c r="D27" s="5456"/>
      <c r="E27" s="5457"/>
      <c r="F27" s="2399"/>
      <c r="G27" s="2412" t="s">
        <v>1275</v>
      </c>
      <c r="H27" s="2399"/>
    </row>
    <row r="28" spans="1:8" ht="35.25" customHeight="1" thickTop="1">
      <c r="A28" s="2403" t="s">
        <v>495</v>
      </c>
      <c r="B28" s="2408"/>
      <c r="C28" s="5456" t="s">
        <v>1422</v>
      </c>
      <c r="D28" s="5456"/>
      <c r="E28" s="5457"/>
      <c r="F28" s="2399"/>
      <c r="G28" s="900"/>
      <c r="H28" s="2399"/>
    </row>
    <row r="29" spans="1:8" ht="45.2" customHeight="1">
      <c r="A29" s="5458" t="s">
        <v>1673</v>
      </c>
      <c r="B29" s="5454"/>
      <c r="C29" s="5454"/>
      <c r="D29" s="5454"/>
      <c r="E29" s="5455"/>
      <c r="F29" s="2399"/>
      <c r="G29" s="2399"/>
      <c r="H29" s="2399"/>
    </row>
    <row r="30" spans="1:8" ht="45.2" customHeight="1" thickBot="1">
      <c r="A30" s="5444" t="s">
        <v>2043</v>
      </c>
      <c r="B30" s="5445"/>
      <c r="C30" s="5445"/>
      <c r="D30" s="5445"/>
      <c r="E30" s="5446"/>
      <c r="F30" s="2399"/>
      <c r="G30" s="2412" t="s">
        <v>1269</v>
      </c>
      <c r="H30" s="2399"/>
    </row>
    <row r="31" spans="1:8" ht="18" thickTop="1">
      <c r="A31" s="2415"/>
      <c r="B31" s="2416"/>
      <c r="C31" s="2416"/>
      <c r="D31" s="2416"/>
      <c r="E31" s="2417"/>
      <c r="F31" s="2399"/>
      <c r="G31" s="2399"/>
      <c r="H31" s="2399"/>
    </row>
    <row r="32" spans="1:8" ht="26.25" customHeight="1">
      <c r="A32" s="1434" t="s">
        <v>534</v>
      </c>
      <c r="F32" s="2399"/>
      <c r="G32" s="2399"/>
      <c r="H32" s="2399"/>
    </row>
    <row r="33" spans="1:8">
      <c r="A33" s="2399"/>
      <c r="B33" s="2399"/>
      <c r="C33" s="2399"/>
      <c r="D33" s="2399"/>
      <c r="E33" s="2399"/>
      <c r="F33" s="2399"/>
      <c r="G33" s="2399"/>
      <c r="H33" s="2399"/>
    </row>
  </sheetData>
  <sheetProtection sheet="1" objects="1" scenarios="1" formatCells="0" formatRows="0" insertRows="0" deleteRows="0"/>
  <mergeCells count="19">
    <mergeCell ref="B7:E7"/>
    <mergeCell ref="A1:C1"/>
    <mergeCell ref="A4:C4"/>
    <mergeCell ref="A5:C5"/>
    <mergeCell ref="A3:B3"/>
    <mergeCell ref="A30:E30"/>
    <mergeCell ref="A14:E14"/>
    <mergeCell ref="A19:E19"/>
    <mergeCell ref="B8:C8"/>
    <mergeCell ref="C20:E20"/>
    <mergeCell ref="C22:E22"/>
    <mergeCell ref="C21:E21"/>
    <mergeCell ref="C26:E26"/>
    <mergeCell ref="C27:E27"/>
    <mergeCell ref="C28:E28"/>
    <mergeCell ref="C24:E24"/>
    <mergeCell ref="C23:E23"/>
    <mergeCell ref="A29:E29"/>
    <mergeCell ref="C25:E25"/>
  </mergeCells>
  <phoneticPr fontId="22"/>
  <conditionalFormatting sqref="C6:E6 A7:B8">
    <cfRule type="containsText" dxfId="44" priority="4" operator="containsText" text="○">
      <formula>NOT(ISERROR(SEARCH("○",A6)))</formula>
    </cfRule>
  </conditionalFormatting>
  <dataValidations count="1">
    <dataValidation imeMode="hiragana" allowBlank="1" showInputMessage="1" showErrorMessage="1" sqref="A7:B8 C6:E6"/>
  </dataValidations>
  <hyperlinks>
    <hyperlink ref="G27" location="'コース案内(表)'!K6" display="コース案内(表)作成へ"/>
    <hyperlink ref="G30" location="一覧表!M74" display="一覧表へ戻る"/>
  </hyperlinks>
  <printOptions horizontalCentered="1"/>
  <pageMargins left="0.59055118110236227" right="0.19685039370078741" top="0.78740157480314965" bottom="0.19685039370078741" header="0" footer="0.11811023622047245"/>
  <pageSetup paperSize="9" scale="69" orientation="portrait" r:id="rId1"/>
  <headerFooter scaleWithDoc="0" alignWithMargins="0"/>
  <rowBreaks count="1" manualBreakCount="1">
    <brk id="31" max="1"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F27CE2A3-9AB9-453F-93CA-8ADB1FF40CF1}">
            <xm:f>様式1!$E$20=""</xm:f>
            <x14:dxf>
              <fill>
                <patternFill>
                  <bgColor theme="0" tint="-0.499984740745262"/>
                </patternFill>
              </fill>
            </x14:dxf>
          </x14:cfRule>
          <xm:sqref>A1:E6 A8:E24 A7:C7 A26:E32 A25:C25</xm:sqref>
        </x14:conditionalFormatting>
      </x14:conditionalFormatting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I38"/>
  <sheetViews>
    <sheetView zoomScale="80" zoomScaleNormal="80" zoomScaleSheetLayoutView="75" workbookViewId="0">
      <selection activeCell="C6" sqref="C6"/>
    </sheetView>
  </sheetViews>
  <sheetFormatPr defaultColWidth="9" defaultRowHeight="17.25"/>
  <cols>
    <col min="1" max="1" width="18.625" style="1434" customWidth="1"/>
    <col min="2" max="2" width="52.625" style="1434" customWidth="1"/>
    <col min="3" max="3" width="15.625" style="1434" customWidth="1"/>
    <col min="4" max="4" width="5.625" style="1434" customWidth="1"/>
    <col min="5" max="5" width="45.625" style="1434" customWidth="1"/>
    <col min="6" max="6" width="5.625" style="1434" customWidth="1"/>
    <col min="7" max="7" width="24.625" style="2471" customWidth="1"/>
    <col min="8" max="42" width="5.625" style="1434" customWidth="1"/>
    <col min="43" max="16384" width="9" style="1434"/>
  </cols>
  <sheetData>
    <row r="1" spans="1:9" ht="33.75" customHeight="1">
      <c r="A1" s="5473" t="s">
        <v>1426</v>
      </c>
      <c r="B1" s="5473"/>
      <c r="C1" s="5473"/>
      <c r="D1" s="2398"/>
      <c r="E1" s="2398"/>
      <c r="F1" s="2399"/>
      <c r="G1" s="2467"/>
      <c r="H1" s="2399"/>
      <c r="I1" s="2400"/>
    </row>
    <row r="2" spans="1:9" ht="30" customHeight="1">
      <c r="A2" s="2400"/>
      <c r="B2" s="2400"/>
      <c r="C2" s="2400"/>
      <c r="D2" s="2400"/>
      <c r="E2" s="2400"/>
      <c r="F2" s="2399"/>
      <c r="G2" s="2467"/>
      <c r="H2" s="2399"/>
      <c r="I2" s="2400"/>
    </row>
    <row r="3" spans="1:9" ht="51.75" customHeight="1">
      <c r="A3" s="5465" t="s">
        <v>489</v>
      </c>
      <c r="B3" s="5466"/>
      <c r="C3" s="2401"/>
      <c r="D3" s="2401"/>
      <c r="E3" s="2402"/>
      <c r="F3" s="2399"/>
      <c r="G3" s="2467"/>
      <c r="H3" s="2399"/>
      <c r="I3" s="2400"/>
    </row>
    <row r="4" spans="1:9" ht="51.75" customHeight="1">
      <c r="A4" s="5474" t="str">
        <f>IF(訓練実施施設名="","１　訓練実施施設名；○○○○○","１　訓練実施施設名；  "&amp;訓練実施施設名)</f>
        <v>１　訓練実施施設名；○○○○○</v>
      </c>
      <c r="B4" s="5475"/>
      <c r="C4" s="5475"/>
      <c r="D4" s="5475"/>
      <c r="E4" s="5476"/>
      <c r="F4" s="2399"/>
      <c r="G4" s="2467"/>
      <c r="H4" s="2399"/>
      <c r="I4" s="2400"/>
    </row>
    <row r="5" spans="1:9" ht="51.75" customHeight="1">
      <c r="A5" s="5474" t="str">
        <f>IF(訓練科名="","２　訓練科名；○○○○○","２　訓練科名；  "&amp;訓練科名)</f>
        <v>２　訓練科名；○○○○○</v>
      </c>
      <c r="B5" s="5475"/>
      <c r="C5" s="5475"/>
      <c r="D5" s="5475"/>
      <c r="E5" s="5476"/>
      <c r="F5" s="2399"/>
      <c r="G5" s="2467"/>
      <c r="H5" s="2399"/>
      <c r="I5" s="2400"/>
    </row>
    <row r="6" spans="1:9" ht="51.75" customHeight="1">
      <c r="A6" s="2391" t="str">
        <f>IF(訓練開始日="","３　実施日；令和○年○月○日","３　実施日；  "&amp;TEXT(訓練開始日,"ggge年m月ｄ日"))</f>
        <v>３　実施日；令和○年○月○日</v>
      </c>
      <c r="B6" s="2392"/>
      <c r="C6" s="2393" t="s">
        <v>2264</v>
      </c>
      <c r="D6" s="2394" t="s">
        <v>2263</v>
      </c>
      <c r="E6" s="2578" t="s">
        <v>2262</v>
      </c>
      <c r="F6" s="2399"/>
      <c r="G6" s="2467"/>
      <c r="H6" s="2399"/>
      <c r="I6" s="2400"/>
    </row>
    <row r="7" spans="1:9" ht="51.75" customHeight="1">
      <c r="A7" s="2395" t="s">
        <v>2265</v>
      </c>
      <c r="B7" s="5453" t="s">
        <v>2260</v>
      </c>
      <c r="C7" s="5453"/>
      <c r="D7" s="5453"/>
      <c r="E7" s="5459"/>
      <c r="F7" s="2399"/>
      <c r="G7" s="2467"/>
      <c r="H7" s="2399"/>
      <c r="I7" s="2400"/>
    </row>
    <row r="8" spans="1:9" ht="51.75" customHeight="1">
      <c r="A8" s="2395" t="s">
        <v>2266</v>
      </c>
      <c r="B8" s="5453" t="s">
        <v>2261</v>
      </c>
      <c r="C8" s="5453"/>
      <c r="D8" s="2396"/>
      <c r="E8" s="2397"/>
      <c r="F8" s="2399"/>
      <c r="G8" s="2467"/>
      <c r="H8" s="2399"/>
      <c r="I8" s="2400"/>
    </row>
    <row r="9" spans="1:9" ht="51.75" customHeight="1">
      <c r="A9" s="2403" t="s">
        <v>2267</v>
      </c>
      <c r="B9" s="2396"/>
      <c r="C9" s="2404"/>
      <c r="D9" s="2404"/>
      <c r="E9" s="2405"/>
      <c r="F9" s="2399"/>
      <c r="G9" s="2467"/>
      <c r="H9" s="2399"/>
      <c r="I9" s="2400"/>
    </row>
    <row r="10" spans="1:9" ht="27.75" customHeight="1">
      <c r="A10" s="2403" t="s">
        <v>490</v>
      </c>
      <c r="B10" s="2396"/>
      <c r="C10" s="2396"/>
      <c r="D10" s="2396"/>
      <c r="E10" s="2397"/>
      <c r="F10" s="2399"/>
      <c r="G10" s="2467"/>
      <c r="H10" s="2399"/>
      <c r="I10" s="2400"/>
    </row>
    <row r="11" spans="1:9" ht="26.25" customHeight="1">
      <c r="A11" s="2406" t="s">
        <v>497</v>
      </c>
      <c r="B11" s="2407"/>
      <c r="C11" s="5456" t="s">
        <v>496</v>
      </c>
      <c r="D11" s="5456"/>
      <c r="E11" s="5457"/>
      <c r="F11" s="2399"/>
      <c r="G11" s="2467"/>
      <c r="H11" s="2399"/>
      <c r="I11" s="2400"/>
    </row>
    <row r="12" spans="1:9" ht="26.25" customHeight="1">
      <c r="A12" s="2406" t="s">
        <v>491</v>
      </c>
      <c r="B12" s="2407"/>
      <c r="C12" s="2396"/>
      <c r="D12" s="2396"/>
      <c r="E12" s="2397"/>
      <c r="F12" s="2399"/>
      <c r="G12" s="2467"/>
      <c r="H12" s="2399"/>
      <c r="I12" s="2400"/>
    </row>
    <row r="13" spans="1:9" ht="26.25" customHeight="1">
      <c r="A13" s="2406" t="s">
        <v>499</v>
      </c>
      <c r="B13" s="2407"/>
      <c r="C13" s="5456" t="s">
        <v>498</v>
      </c>
      <c r="D13" s="5456"/>
      <c r="E13" s="5457"/>
      <c r="F13" s="2399"/>
      <c r="G13" s="2467"/>
      <c r="H13" s="2399"/>
      <c r="I13" s="2400"/>
    </row>
    <row r="14" spans="1:9" s="2411" customFormat="1" ht="42.2" customHeight="1">
      <c r="A14" s="5447" t="s">
        <v>813</v>
      </c>
      <c r="B14" s="5448"/>
      <c r="C14" s="5448"/>
      <c r="D14" s="5448"/>
      <c r="E14" s="5449"/>
      <c r="F14" s="2410"/>
      <c r="G14" s="2468"/>
      <c r="H14" s="2410"/>
      <c r="I14" s="2466"/>
    </row>
    <row r="15" spans="1:9" ht="26.25" customHeight="1">
      <c r="A15" s="2406" t="s">
        <v>1086</v>
      </c>
      <c r="B15" s="2407"/>
      <c r="C15" s="2396" t="s">
        <v>2425</v>
      </c>
      <c r="D15" s="2396"/>
      <c r="E15" s="2397"/>
      <c r="F15" s="2399"/>
      <c r="G15" s="2467"/>
      <c r="H15" s="2399"/>
      <c r="I15" s="2400"/>
    </row>
    <row r="16" spans="1:9" ht="26.25" customHeight="1">
      <c r="A16" s="2406" t="s">
        <v>492</v>
      </c>
      <c r="B16" s="2407"/>
      <c r="C16" s="2396"/>
      <c r="D16" s="2396"/>
      <c r="E16" s="2397"/>
      <c r="F16" s="2399"/>
      <c r="G16" s="2467"/>
      <c r="H16" s="2399"/>
      <c r="I16" s="2400"/>
    </row>
    <row r="17" spans="1:9" ht="26.25" customHeight="1">
      <c r="A17" s="2406" t="s">
        <v>493</v>
      </c>
      <c r="B17" s="2407"/>
      <c r="C17" s="2396"/>
      <c r="D17" s="2396"/>
      <c r="E17" s="2397"/>
      <c r="F17" s="2399"/>
      <c r="G17" s="2467"/>
      <c r="H17" s="2399"/>
      <c r="I17" s="2400"/>
    </row>
    <row r="18" spans="1:9" ht="33" customHeight="1">
      <c r="A18" s="2403" t="s">
        <v>494</v>
      </c>
      <c r="B18" s="2396"/>
      <c r="C18" s="2396"/>
      <c r="D18" s="2396"/>
      <c r="E18" s="2397"/>
      <c r="F18" s="2399"/>
      <c r="G18" s="2467"/>
      <c r="H18" s="2399"/>
      <c r="I18" s="2400"/>
    </row>
    <row r="19" spans="1:9" ht="55.5" customHeight="1">
      <c r="A19" s="5450" t="s">
        <v>2268</v>
      </c>
      <c r="B19" s="5451"/>
      <c r="C19" s="5451"/>
      <c r="D19" s="5451"/>
      <c r="E19" s="5452"/>
      <c r="F19" s="2399"/>
      <c r="G19" s="2467"/>
      <c r="H19" s="2399"/>
      <c r="I19" s="2400"/>
    </row>
    <row r="20" spans="1:9" ht="39.950000000000003" customHeight="1">
      <c r="A20" s="2403" t="s">
        <v>500</v>
      </c>
      <c r="B20" s="2396"/>
      <c r="C20" s="5454" t="s">
        <v>536</v>
      </c>
      <c r="D20" s="5454"/>
      <c r="E20" s="5455"/>
      <c r="F20" s="2399"/>
      <c r="G20" s="2467"/>
      <c r="H20" s="2399"/>
      <c r="I20" s="2400"/>
    </row>
    <row r="21" spans="1:9" ht="33.950000000000003" customHeight="1">
      <c r="A21" s="2403" t="s">
        <v>501</v>
      </c>
      <c r="B21" s="2396"/>
      <c r="C21" s="5456" t="s">
        <v>502</v>
      </c>
      <c r="D21" s="5456"/>
      <c r="E21" s="5457"/>
      <c r="F21" s="2399"/>
      <c r="G21" s="2467"/>
      <c r="H21" s="2399"/>
      <c r="I21" s="2400"/>
    </row>
    <row r="22" spans="1:9" ht="33.950000000000003" customHeight="1">
      <c r="A22" s="2403" t="s">
        <v>503</v>
      </c>
      <c r="B22" s="2396"/>
      <c r="C22" s="5456" t="s">
        <v>504</v>
      </c>
      <c r="D22" s="5456"/>
      <c r="E22" s="5457"/>
      <c r="F22" s="2399"/>
      <c r="G22" s="2467"/>
      <c r="H22" s="2399"/>
      <c r="I22" s="2400"/>
    </row>
    <row r="23" spans="1:9" ht="33.950000000000003" customHeight="1">
      <c r="A23" s="2403" t="s">
        <v>505</v>
      </c>
      <c r="B23" s="2396"/>
      <c r="C23" s="5456" t="s">
        <v>506</v>
      </c>
      <c r="D23" s="5456"/>
      <c r="E23" s="5457"/>
      <c r="F23" s="2399"/>
      <c r="G23" s="2467"/>
      <c r="H23" s="2399"/>
      <c r="I23" s="2400"/>
    </row>
    <row r="24" spans="1:9" ht="33.950000000000003" customHeight="1">
      <c r="A24" s="2403" t="s">
        <v>507</v>
      </c>
      <c r="B24" s="2396"/>
      <c r="C24" s="5456" t="s">
        <v>508</v>
      </c>
      <c r="D24" s="5456"/>
      <c r="E24" s="5457"/>
      <c r="F24" s="2399"/>
      <c r="G24" s="2467"/>
      <c r="H24" s="2399"/>
      <c r="I24" s="2400"/>
    </row>
    <row r="25" spans="1:9" ht="39.950000000000003" customHeight="1">
      <c r="A25" s="2403" t="s">
        <v>509</v>
      </c>
      <c r="B25" s="2396"/>
      <c r="C25" s="5454" t="s">
        <v>2422</v>
      </c>
      <c r="D25" s="5456"/>
      <c r="E25" s="5457"/>
      <c r="F25" s="2399"/>
      <c r="G25" s="2467"/>
      <c r="H25" s="2399"/>
      <c r="I25" s="2400"/>
    </row>
    <row r="26" spans="1:9" ht="33.950000000000003" customHeight="1">
      <c r="A26" s="2403" t="s">
        <v>510</v>
      </c>
      <c r="B26" s="2396"/>
      <c r="C26" s="5456" t="s">
        <v>512</v>
      </c>
      <c r="D26" s="5456"/>
      <c r="E26" s="5457"/>
      <c r="F26" s="2399"/>
      <c r="G26" s="2467"/>
      <c r="H26" s="2399"/>
      <c r="I26" s="2400"/>
    </row>
    <row r="27" spans="1:9" ht="33.950000000000003" customHeight="1" thickBot="1">
      <c r="A27" s="2403" t="s">
        <v>511</v>
      </c>
      <c r="B27" s="2396"/>
      <c r="C27" s="5456" t="s">
        <v>513</v>
      </c>
      <c r="D27" s="5456"/>
      <c r="E27" s="5457"/>
      <c r="F27" s="2399"/>
      <c r="G27" s="2469" t="s">
        <v>1275</v>
      </c>
      <c r="H27" s="2399"/>
      <c r="I27" s="2400"/>
    </row>
    <row r="28" spans="1:9" ht="33.950000000000003" customHeight="1" thickTop="1">
      <c r="A28" s="2403" t="s">
        <v>495</v>
      </c>
      <c r="B28" s="2396"/>
      <c r="C28" s="2396" t="s">
        <v>1443</v>
      </c>
      <c r="D28" s="2396"/>
      <c r="E28" s="2397"/>
      <c r="F28" s="2399"/>
      <c r="G28" s="2470"/>
      <c r="H28" s="2399"/>
      <c r="I28" s="2400"/>
    </row>
    <row r="29" spans="1:9" ht="33.950000000000003" customHeight="1">
      <c r="A29" s="2403" t="s">
        <v>1439</v>
      </c>
      <c r="B29" s="2396"/>
      <c r="C29" s="2413"/>
      <c r="D29" s="2413"/>
      <c r="E29" s="2414"/>
      <c r="F29" s="2399"/>
      <c r="G29" s="2467"/>
      <c r="H29" s="2399"/>
      <c r="I29" s="2400"/>
    </row>
    <row r="30" spans="1:9" ht="45.2" customHeight="1">
      <c r="A30" s="5470" t="s">
        <v>1553</v>
      </c>
      <c r="B30" s="5471"/>
      <c r="C30" s="5471"/>
      <c r="D30" s="5471"/>
      <c r="E30" s="5472"/>
      <c r="F30" s="2399"/>
      <c r="G30" s="2467"/>
      <c r="H30" s="2399"/>
      <c r="I30" s="2400"/>
    </row>
    <row r="31" spans="1:9" ht="45.2" customHeight="1" thickBot="1">
      <c r="A31" s="5444" t="s">
        <v>1672</v>
      </c>
      <c r="B31" s="5445"/>
      <c r="C31" s="5445"/>
      <c r="D31" s="5445"/>
      <c r="E31" s="5446"/>
      <c r="F31" s="2399"/>
      <c r="G31" s="2469" t="s">
        <v>1264</v>
      </c>
      <c r="H31" s="2399"/>
      <c r="I31" s="2400"/>
    </row>
    <row r="32" spans="1:9" ht="45.2" customHeight="1" thickTop="1">
      <c r="A32" s="5467" t="s">
        <v>2022</v>
      </c>
      <c r="B32" s="5468"/>
      <c r="C32" s="5468"/>
      <c r="D32" s="5468"/>
      <c r="E32" s="5469"/>
      <c r="F32" s="2399"/>
      <c r="G32" s="2467"/>
      <c r="H32" s="2399"/>
      <c r="I32" s="2400"/>
    </row>
    <row r="33" spans="1:9">
      <c r="A33" s="2415"/>
      <c r="B33" s="2416"/>
      <c r="C33" s="2416"/>
      <c r="D33" s="2416"/>
      <c r="E33" s="2417"/>
      <c r="F33" s="2399"/>
      <c r="G33" s="2467"/>
      <c r="H33" s="2399"/>
      <c r="I33" s="2400"/>
    </row>
    <row r="34" spans="1:9" ht="26.25" customHeight="1">
      <c r="A34" s="1434" t="s">
        <v>534</v>
      </c>
      <c r="F34" s="2399"/>
      <c r="G34" s="2467"/>
      <c r="H34" s="2399"/>
      <c r="I34" s="2400"/>
    </row>
    <row r="35" spans="1:9">
      <c r="A35" s="2399"/>
      <c r="B35" s="2399"/>
      <c r="C35" s="2399"/>
      <c r="D35" s="2399"/>
      <c r="E35" s="2399"/>
      <c r="F35" s="2399"/>
      <c r="G35" s="2467"/>
      <c r="H35" s="2399"/>
      <c r="I35" s="2400"/>
    </row>
    <row r="37" spans="1:9">
      <c r="A37" s="2418"/>
      <c r="B37" s="2418"/>
    </row>
    <row r="38" spans="1:9">
      <c r="A38" s="2418"/>
      <c r="B38" s="2418"/>
    </row>
  </sheetData>
  <sheetProtection sheet="1" objects="1" scenarios="1" formatCells="0" formatRows="0" insertRows="0" deleteRows="0"/>
  <mergeCells count="21">
    <mergeCell ref="B8:C8"/>
    <mergeCell ref="C11:E11"/>
    <mergeCell ref="C13:E13"/>
    <mergeCell ref="A1:C1"/>
    <mergeCell ref="A3:B3"/>
    <mergeCell ref="A4:E4"/>
    <mergeCell ref="A5:E5"/>
    <mergeCell ref="B7:E7"/>
    <mergeCell ref="A14:E14"/>
    <mergeCell ref="A31:E31"/>
    <mergeCell ref="A32:E32"/>
    <mergeCell ref="C24:E24"/>
    <mergeCell ref="C25:E25"/>
    <mergeCell ref="C26:E26"/>
    <mergeCell ref="C27:E27"/>
    <mergeCell ref="A30:E30"/>
    <mergeCell ref="A19:E19"/>
    <mergeCell ref="C20:E20"/>
    <mergeCell ref="C21:E21"/>
    <mergeCell ref="C22:E22"/>
    <mergeCell ref="C23:E23"/>
  </mergeCells>
  <phoneticPr fontId="22"/>
  <conditionalFormatting sqref="C6:E6 B7:B8">
    <cfRule type="containsText" dxfId="42" priority="3" operator="containsText" text="○">
      <formula>NOT(ISERROR(SEARCH("○",B6)))</formula>
    </cfRule>
  </conditionalFormatting>
  <dataValidations count="1">
    <dataValidation imeMode="hiragana" allowBlank="1" showInputMessage="1" showErrorMessage="1" sqref="C6:E6 A6:B8"/>
  </dataValidations>
  <hyperlinks>
    <hyperlink ref="G27" location="'コース案内(表)'!K6" display="コース案内(表)作成へ"/>
    <hyperlink ref="G31" location="一覧表!M74" display="一覧表へ戻る"/>
  </hyperlinks>
  <printOptions horizontalCentered="1"/>
  <pageMargins left="0.59055118110236227" right="0.19685039370078741" top="0.59055118110236227" bottom="0.19685039370078741" header="0.39370078740157483" footer="0"/>
  <pageSetup paperSize="9" scale="68" orientation="portrait" r:id="rId1"/>
  <colBreaks count="1" manualBreakCount="1">
    <brk id="5"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6701499E-F54E-4EE7-A9DD-894F9239EE5C}">
            <xm:f>様式1!$E$21=""</xm:f>
            <x14:dxf>
              <fill>
                <patternFill>
                  <bgColor theme="0" tint="-0.499984740745262"/>
                </patternFill>
              </fill>
            </x14:dxf>
          </x14:cfRule>
          <xm:sqref>A1:E6 A8:E34 A7:C7</xm:sqref>
        </x14:conditionalFormatting>
        <x14:conditionalFormatting xmlns:xm="http://schemas.microsoft.com/office/excel/2006/main">
          <x14:cfRule type="expression" priority="1" id="{9AA03AAA-8145-4350-B965-7841E4AAD0F8}">
            <xm:f>様式1!$E$21=""</xm:f>
            <x14:dxf>
              <fill>
                <patternFill>
                  <bgColor theme="0" tint="-0.499984740745262"/>
                </patternFill>
              </fill>
            </x14:dxf>
          </x14:cfRule>
          <xm:sqref>A32:B32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W97"/>
  <sheetViews>
    <sheetView zoomScaleNormal="100" zoomScaleSheetLayoutView="90" zoomScalePageLayoutView="75" workbookViewId="0">
      <selection activeCell="C18" sqref="C18"/>
    </sheetView>
  </sheetViews>
  <sheetFormatPr defaultRowHeight="13.5"/>
  <cols>
    <col min="1" max="2" width="9" style="178"/>
    <col min="3" max="3" width="5.75" style="178" customWidth="1"/>
    <col min="4" max="4" width="11.375" style="178" customWidth="1"/>
    <col min="5" max="5" width="9.375" style="178" customWidth="1"/>
    <col min="6" max="6" width="5" style="178" customWidth="1"/>
    <col min="7" max="7" width="9.375" style="178" customWidth="1"/>
    <col min="8" max="8" width="17.25" style="178" customWidth="1"/>
    <col min="9" max="9" width="11.25" style="178" customWidth="1"/>
    <col min="10" max="10" width="3.25" style="178" customWidth="1"/>
    <col min="11" max="11" width="8" style="178" customWidth="1"/>
    <col min="12" max="12" width="13.875" style="178" customWidth="1"/>
    <col min="13" max="13" width="1" style="178" customWidth="1"/>
    <col min="14" max="14" width="2.875" style="178" customWidth="1"/>
    <col min="15" max="15" width="15.375" style="178" customWidth="1"/>
    <col min="16" max="16" width="15.375" style="179" customWidth="1"/>
    <col min="17" max="19" width="15.375" style="178" customWidth="1"/>
    <col min="20" max="20" width="3.625" style="178" customWidth="1"/>
    <col min="21" max="21" width="9" style="178"/>
    <col min="22" max="22" width="10" style="178" bestFit="1" customWidth="1"/>
    <col min="23" max="25" width="9" style="178"/>
    <col min="26" max="26" width="6.5" style="178" customWidth="1"/>
    <col min="27" max="258" width="9" style="178"/>
    <col min="259" max="259" width="13.25" style="178" customWidth="1"/>
    <col min="260" max="260" width="3.25" style="178" customWidth="1"/>
    <col min="261" max="261" width="9.375" style="178" customWidth="1"/>
    <col min="262" max="262" width="5" style="178" customWidth="1"/>
    <col min="263" max="263" width="9.375" style="178" customWidth="1"/>
    <col min="264" max="264" width="17.25" style="178" customWidth="1"/>
    <col min="265" max="265" width="11.25" style="178" customWidth="1"/>
    <col min="266" max="266" width="3.25" style="178" customWidth="1"/>
    <col min="267" max="268" width="6.25" style="178" customWidth="1"/>
    <col min="269" max="269" width="0.75" style="178" customWidth="1"/>
    <col min="270" max="270" width="9" style="178"/>
    <col min="271" max="271" width="10.875" style="178" bestFit="1" customWidth="1"/>
    <col min="272" max="514" width="9" style="178"/>
    <col min="515" max="515" width="13.25" style="178" customWidth="1"/>
    <col min="516" max="516" width="3.25" style="178" customWidth="1"/>
    <col min="517" max="517" width="9.375" style="178" customWidth="1"/>
    <col min="518" max="518" width="5" style="178" customWidth="1"/>
    <col min="519" max="519" width="9.375" style="178" customWidth="1"/>
    <col min="520" max="520" width="17.25" style="178" customWidth="1"/>
    <col min="521" max="521" width="11.25" style="178" customWidth="1"/>
    <col min="522" max="522" width="3.25" style="178" customWidth="1"/>
    <col min="523" max="524" width="6.25" style="178" customWidth="1"/>
    <col min="525" max="525" width="0.75" style="178" customWidth="1"/>
    <col min="526" max="526" width="9" style="178"/>
    <col min="527" max="527" width="10.875" style="178" bestFit="1" customWidth="1"/>
    <col min="528" max="770" width="9" style="178"/>
    <col min="771" max="771" width="13.25" style="178" customWidth="1"/>
    <col min="772" max="772" width="3.25" style="178" customWidth="1"/>
    <col min="773" max="773" width="9.375" style="178" customWidth="1"/>
    <col min="774" max="774" width="5" style="178" customWidth="1"/>
    <col min="775" max="775" width="9.375" style="178" customWidth="1"/>
    <col min="776" max="776" width="17.25" style="178" customWidth="1"/>
    <col min="777" max="777" width="11.25" style="178" customWidth="1"/>
    <col min="778" max="778" width="3.25" style="178" customWidth="1"/>
    <col min="779" max="780" width="6.25" style="178" customWidth="1"/>
    <col min="781" max="781" width="0.75" style="178" customWidth="1"/>
    <col min="782" max="782" width="9" style="178"/>
    <col min="783" max="783" width="10.875" style="178" bestFit="1" customWidth="1"/>
    <col min="784" max="1026" width="9" style="178"/>
    <col min="1027" max="1027" width="13.25" style="178" customWidth="1"/>
    <col min="1028" max="1028" width="3.25" style="178" customWidth="1"/>
    <col min="1029" max="1029" width="9.375" style="178" customWidth="1"/>
    <col min="1030" max="1030" width="5" style="178" customWidth="1"/>
    <col min="1031" max="1031" width="9.375" style="178" customWidth="1"/>
    <col min="1032" max="1032" width="17.25" style="178" customWidth="1"/>
    <col min="1033" max="1033" width="11.25" style="178" customWidth="1"/>
    <col min="1034" max="1034" width="3.25" style="178" customWidth="1"/>
    <col min="1035" max="1036" width="6.25" style="178" customWidth="1"/>
    <col min="1037" max="1037" width="0.75" style="178" customWidth="1"/>
    <col min="1038" max="1038" width="9" style="178"/>
    <col min="1039" max="1039" width="10.875" style="178" bestFit="1" customWidth="1"/>
    <col min="1040" max="1282" width="9" style="178"/>
    <col min="1283" max="1283" width="13.25" style="178" customWidth="1"/>
    <col min="1284" max="1284" width="3.25" style="178" customWidth="1"/>
    <col min="1285" max="1285" width="9.375" style="178" customWidth="1"/>
    <col min="1286" max="1286" width="5" style="178" customWidth="1"/>
    <col min="1287" max="1287" width="9.375" style="178" customWidth="1"/>
    <col min="1288" max="1288" width="17.25" style="178" customWidth="1"/>
    <col min="1289" max="1289" width="11.25" style="178" customWidth="1"/>
    <col min="1290" max="1290" width="3.25" style="178" customWidth="1"/>
    <col min="1291" max="1292" width="6.25" style="178" customWidth="1"/>
    <col min="1293" max="1293" width="0.75" style="178" customWidth="1"/>
    <col min="1294" max="1294" width="9" style="178"/>
    <col min="1295" max="1295" width="10.875" style="178" bestFit="1" customWidth="1"/>
    <col min="1296" max="1538" width="9" style="178"/>
    <col min="1539" max="1539" width="13.25" style="178" customWidth="1"/>
    <col min="1540" max="1540" width="3.25" style="178" customWidth="1"/>
    <col min="1541" max="1541" width="9.375" style="178" customWidth="1"/>
    <col min="1542" max="1542" width="5" style="178" customWidth="1"/>
    <col min="1543" max="1543" width="9.375" style="178" customWidth="1"/>
    <col min="1544" max="1544" width="17.25" style="178" customWidth="1"/>
    <col min="1545" max="1545" width="11.25" style="178" customWidth="1"/>
    <col min="1546" max="1546" width="3.25" style="178" customWidth="1"/>
    <col min="1547" max="1548" width="6.25" style="178" customWidth="1"/>
    <col min="1549" max="1549" width="0.75" style="178" customWidth="1"/>
    <col min="1550" max="1550" width="9" style="178"/>
    <col min="1551" max="1551" width="10.875" style="178" bestFit="1" customWidth="1"/>
    <col min="1552" max="1794" width="9" style="178"/>
    <col min="1795" max="1795" width="13.25" style="178" customWidth="1"/>
    <col min="1796" max="1796" width="3.25" style="178" customWidth="1"/>
    <col min="1797" max="1797" width="9.375" style="178" customWidth="1"/>
    <col min="1798" max="1798" width="5" style="178" customWidth="1"/>
    <col min="1799" max="1799" width="9.375" style="178" customWidth="1"/>
    <col min="1800" max="1800" width="17.25" style="178" customWidth="1"/>
    <col min="1801" max="1801" width="11.25" style="178" customWidth="1"/>
    <col min="1802" max="1802" width="3.25" style="178" customWidth="1"/>
    <col min="1803" max="1804" width="6.25" style="178" customWidth="1"/>
    <col min="1805" max="1805" width="0.75" style="178" customWidth="1"/>
    <col min="1806" max="1806" width="9" style="178"/>
    <col min="1807" max="1807" width="10.875" style="178" bestFit="1" customWidth="1"/>
    <col min="1808" max="2050" width="9" style="178"/>
    <col min="2051" max="2051" width="13.25" style="178" customWidth="1"/>
    <col min="2052" max="2052" width="3.25" style="178" customWidth="1"/>
    <col min="2053" max="2053" width="9.375" style="178" customWidth="1"/>
    <col min="2054" max="2054" width="5" style="178" customWidth="1"/>
    <col min="2055" max="2055" width="9.375" style="178" customWidth="1"/>
    <col min="2056" max="2056" width="17.25" style="178" customWidth="1"/>
    <col min="2057" max="2057" width="11.25" style="178" customWidth="1"/>
    <col min="2058" max="2058" width="3.25" style="178" customWidth="1"/>
    <col min="2059" max="2060" width="6.25" style="178" customWidth="1"/>
    <col min="2061" max="2061" width="0.75" style="178" customWidth="1"/>
    <col min="2062" max="2062" width="9" style="178"/>
    <col min="2063" max="2063" width="10.875" style="178" bestFit="1" customWidth="1"/>
    <col min="2064" max="2306" width="9" style="178"/>
    <col min="2307" max="2307" width="13.25" style="178" customWidth="1"/>
    <col min="2308" max="2308" width="3.25" style="178" customWidth="1"/>
    <col min="2309" max="2309" width="9.375" style="178" customWidth="1"/>
    <col min="2310" max="2310" width="5" style="178" customWidth="1"/>
    <col min="2311" max="2311" width="9.375" style="178" customWidth="1"/>
    <col min="2312" max="2312" width="17.25" style="178" customWidth="1"/>
    <col min="2313" max="2313" width="11.25" style="178" customWidth="1"/>
    <col min="2314" max="2314" width="3.25" style="178" customWidth="1"/>
    <col min="2315" max="2316" width="6.25" style="178" customWidth="1"/>
    <col min="2317" max="2317" width="0.75" style="178" customWidth="1"/>
    <col min="2318" max="2318" width="9" style="178"/>
    <col min="2319" max="2319" width="10.875" style="178" bestFit="1" customWidth="1"/>
    <col min="2320" max="2562" width="9" style="178"/>
    <col min="2563" max="2563" width="13.25" style="178" customWidth="1"/>
    <col min="2564" max="2564" width="3.25" style="178" customWidth="1"/>
    <col min="2565" max="2565" width="9.375" style="178" customWidth="1"/>
    <col min="2566" max="2566" width="5" style="178" customWidth="1"/>
    <col min="2567" max="2567" width="9.375" style="178" customWidth="1"/>
    <col min="2568" max="2568" width="17.25" style="178" customWidth="1"/>
    <col min="2569" max="2569" width="11.25" style="178" customWidth="1"/>
    <col min="2570" max="2570" width="3.25" style="178" customWidth="1"/>
    <col min="2571" max="2572" width="6.25" style="178" customWidth="1"/>
    <col min="2573" max="2573" width="0.75" style="178" customWidth="1"/>
    <col min="2574" max="2574" width="9" style="178"/>
    <col min="2575" max="2575" width="10.875" style="178" bestFit="1" customWidth="1"/>
    <col min="2576" max="2818" width="9" style="178"/>
    <col min="2819" max="2819" width="13.25" style="178" customWidth="1"/>
    <col min="2820" max="2820" width="3.25" style="178" customWidth="1"/>
    <col min="2821" max="2821" width="9.375" style="178" customWidth="1"/>
    <col min="2822" max="2822" width="5" style="178" customWidth="1"/>
    <col min="2823" max="2823" width="9.375" style="178" customWidth="1"/>
    <col min="2824" max="2824" width="17.25" style="178" customWidth="1"/>
    <col min="2825" max="2825" width="11.25" style="178" customWidth="1"/>
    <col min="2826" max="2826" width="3.25" style="178" customWidth="1"/>
    <col min="2827" max="2828" width="6.25" style="178" customWidth="1"/>
    <col min="2829" max="2829" width="0.75" style="178" customWidth="1"/>
    <col min="2830" max="2830" width="9" style="178"/>
    <col min="2831" max="2831" width="10.875" style="178" bestFit="1" customWidth="1"/>
    <col min="2832" max="3074" width="9" style="178"/>
    <col min="3075" max="3075" width="13.25" style="178" customWidth="1"/>
    <col min="3076" max="3076" width="3.25" style="178" customWidth="1"/>
    <col min="3077" max="3077" width="9.375" style="178" customWidth="1"/>
    <col min="3078" max="3078" width="5" style="178" customWidth="1"/>
    <col min="3079" max="3079" width="9.375" style="178" customWidth="1"/>
    <col min="3080" max="3080" width="17.25" style="178" customWidth="1"/>
    <col min="3081" max="3081" width="11.25" style="178" customWidth="1"/>
    <col min="3082" max="3082" width="3.25" style="178" customWidth="1"/>
    <col min="3083" max="3084" width="6.25" style="178" customWidth="1"/>
    <col min="3085" max="3085" width="0.75" style="178" customWidth="1"/>
    <col min="3086" max="3086" width="9" style="178"/>
    <col min="3087" max="3087" width="10.875" style="178" bestFit="1" customWidth="1"/>
    <col min="3088" max="3330" width="9" style="178"/>
    <col min="3331" max="3331" width="13.25" style="178" customWidth="1"/>
    <col min="3332" max="3332" width="3.25" style="178" customWidth="1"/>
    <col min="3333" max="3333" width="9.375" style="178" customWidth="1"/>
    <col min="3334" max="3334" width="5" style="178" customWidth="1"/>
    <col min="3335" max="3335" width="9.375" style="178" customWidth="1"/>
    <col min="3336" max="3336" width="17.25" style="178" customWidth="1"/>
    <col min="3337" max="3337" width="11.25" style="178" customWidth="1"/>
    <col min="3338" max="3338" width="3.25" style="178" customWidth="1"/>
    <col min="3339" max="3340" width="6.25" style="178" customWidth="1"/>
    <col min="3341" max="3341" width="0.75" style="178" customWidth="1"/>
    <col min="3342" max="3342" width="9" style="178"/>
    <col min="3343" max="3343" width="10.875" style="178" bestFit="1" customWidth="1"/>
    <col min="3344" max="3586" width="9" style="178"/>
    <col min="3587" max="3587" width="13.25" style="178" customWidth="1"/>
    <col min="3588" max="3588" width="3.25" style="178" customWidth="1"/>
    <col min="3589" max="3589" width="9.375" style="178" customWidth="1"/>
    <col min="3590" max="3590" width="5" style="178" customWidth="1"/>
    <col min="3591" max="3591" width="9.375" style="178" customWidth="1"/>
    <col min="3592" max="3592" width="17.25" style="178" customWidth="1"/>
    <col min="3593" max="3593" width="11.25" style="178" customWidth="1"/>
    <col min="3594" max="3594" width="3.25" style="178" customWidth="1"/>
    <col min="3595" max="3596" width="6.25" style="178" customWidth="1"/>
    <col min="3597" max="3597" width="0.75" style="178" customWidth="1"/>
    <col min="3598" max="3598" width="9" style="178"/>
    <col min="3599" max="3599" width="10.875" style="178" bestFit="1" customWidth="1"/>
    <col min="3600" max="3842" width="9" style="178"/>
    <col min="3843" max="3843" width="13.25" style="178" customWidth="1"/>
    <col min="3844" max="3844" width="3.25" style="178" customWidth="1"/>
    <col min="3845" max="3845" width="9.375" style="178" customWidth="1"/>
    <col min="3846" max="3846" width="5" style="178" customWidth="1"/>
    <col min="3847" max="3847" width="9.375" style="178" customWidth="1"/>
    <col min="3848" max="3848" width="17.25" style="178" customWidth="1"/>
    <col min="3849" max="3849" width="11.25" style="178" customWidth="1"/>
    <col min="3850" max="3850" width="3.25" style="178" customWidth="1"/>
    <col min="3851" max="3852" width="6.25" style="178" customWidth="1"/>
    <col min="3853" max="3853" width="0.75" style="178" customWidth="1"/>
    <col min="3854" max="3854" width="9" style="178"/>
    <col min="3855" max="3855" width="10.875" style="178" bestFit="1" customWidth="1"/>
    <col min="3856" max="4098" width="9" style="178"/>
    <col min="4099" max="4099" width="13.25" style="178" customWidth="1"/>
    <col min="4100" max="4100" width="3.25" style="178" customWidth="1"/>
    <col min="4101" max="4101" width="9.375" style="178" customWidth="1"/>
    <col min="4102" max="4102" width="5" style="178" customWidth="1"/>
    <col min="4103" max="4103" width="9.375" style="178" customWidth="1"/>
    <col min="4104" max="4104" width="17.25" style="178" customWidth="1"/>
    <col min="4105" max="4105" width="11.25" style="178" customWidth="1"/>
    <col min="4106" max="4106" width="3.25" style="178" customWidth="1"/>
    <col min="4107" max="4108" width="6.25" style="178" customWidth="1"/>
    <col min="4109" max="4109" width="0.75" style="178" customWidth="1"/>
    <col min="4110" max="4110" width="9" style="178"/>
    <col min="4111" max="4111" width="10.875" style="178" bestFit="1" customWidth="1"/>
    <col min="4112" max="4354" width="9" style="178"/>
    <col min="4355" max="4355" width="13.25" style="178" customWidth="1"/>
    <col min="4356" max="4356" width="3.25" style="178" customWidth="1"/>
    <col min="4357" max="4357" width="9.375" style="178" customWidth="1"/>
    <col min="4358" max="4358" width="5" style="178" customWidth="1"/>
    <col min="4359" max="4359" width="9.375" style="178" customWidth="1"/>
    <col min="4360" max="4360" width="17.25" style="178" customWidth="1"/>
    <col min="4361" max="4361" width="11.25" style="178" customWidth="1"/>
    <col min="4362" max="4362" width="3.25" style="178" customWidth="1"/>
    <col min="4363" max="4364" width="6.25" style="178" customWidth="1"/>
    <col min="4365" max="4365" width="0.75" style="178" customWidth="1"/>
    <col min="4366" max="4366" width="9" style="178"/>
    <col min="4367" max="4367" width="10.875" style="178" bestFit="1" customWidth="1"/>
    <col min="4368" max="4610" width="9" style="178"/>
    <col min="4611" max="4611" width="13.25" style="178" customWidth="1"/>
    <col min="4612" max="4612" width="3.25" style="178" customWidth="1"/>
    <col min="4613" max="4613" width="9.375" style="178" customWidth="1"/>
    <col min="4614" max="4614" width="5" style="178" customWidth="1"/>
    <col min="4615" max="4615" width="9.375" style="178" customWidth="1"/>
    <col min="4616" max="4616" width="17.25" style="178" customWidth="1"/>
    <col min="4617" max="4617" width="11.25" style="178" customWidth="1"/>
    <col min="4618" max="4618" width="3.25" style="178" customWidth="1"/>
    <col min="4619" max="4620" width="6.25" style="178" customWidth="1"/>
    <col min="4621" max="4621" width="0.75" style="178" customWidth="1"/>
    <col min="4622" max="4622" width="9" style="178"/>
    <col min="4623" max="4623" width="10.875" style="178" bestFit="1" customWidth="1"/>
    <col min="4624" max="4866" width="9" style="178"/>
    <col min="4867" max="4867" width="13.25" style="178" customWidth="1"/>
    <col min="4868" max="4868" width="3.25" style="178" customWidth="1"/>
    <col min="4869" max="4869" width="9.375" style="178" customWidth="1"/>
    <col min="4870" max="4870" width="5" style="178" customWidth="1"/>
    <col min="4871" max="4871" width="9.375" style="178" customWidth="1"/>
    <col min="4872" max="4872" width="17.25" style="178" customWidth="1"/>
    <col min="4873" max="4873" width="11.25" style="178" customWidth="1"/>
    <col min="4874" max="4874" width="3.25" style="178" customWidth="1"/>
    <col min="4875" max="4876" width="6.25" style="178" customWidth="1"/>
    <col min="4877" max="4877" width="0.75" style="178" customWidth="1"/>
    <col min="4878" max="4878" width="9" style="178"/>
    <col min="4879" max="4879" width="10.875" style="178" bestFit="1" customWidth="1"/>
    <col min="4880" max="5122" width="9" style="178"/>
    <col min="5123" max="5123" width="13.25" style="178" customWidth="1"/>
    <col min="5124" max="5124" width="3.25" style="178" customWidth="1"/>
    <col min="5125" max="5125" width="9.375" style="178" customWidth="1"/>
    <col min="5126" max="5126" width="5" style="178" customWidth="1"/>
    <col min="5127" max="5127" width="9.375" style="178" customWidth="1"/>
    <col min="5128" max="5128" width="17.25" style="178" customWidth="1"/>
    <col min="5129" max="5129" width="11.25" style="178" customWidth="1"/>
    <col min="5130" max="5130" width="3.25" style="178" customWidth="1"/>
    <col min="5131" max="5132" width="6.25" style="178" customWidth="1"/>
    <col min="5133" max="5133" width="0.75" style="178" customWidth="1"/>
    <col min="5134" max="5134" width="9" style="178"/>
    <col min="5135" max="5135" width="10.875" style="178" bestFit="1" customWidth="1"/>
    <col min="5136" max="5378" width="9" style="178"/>
    <col min="5379" max="5379" width="13.25" style="178" customWidth="1"/>
    <col min="5380" max="5380" width="3.25" style="178" customWidth="1"/>
    <col min="5381" max="5381" width="9.375" style="178" customWidth="1"/>
    <col min="5382" max="5382" width="5" style="178" customWidth="1"/>
    <col min="5383" max="5383" width="9.375" style="178" customWidth="1"/>
    <col min="5384" max="5384" width="17.25" style="178" customWidth="1"/>
    <col min="5385" max="5385" width="11.25" style="178" customWidth="1"/>
    <col min="5386" max="5386" width="3.25" style="178" customWidth="1"/>
    <col min="5387" max="5388" width="6.25" style="178" customWidth="1"/>
    <col min="5389" max="5389" width="0.75" style="178" customWidth="1"/>
    <col min="5390" max="5390" width="9" style="178"/>
    <col min="5391" max="5391" width="10.875" style="178" bestFit="1" customWidth="1"/>
    <col min="5392" max="5634" width="9" style="178"/>
    <col min="5635" max="5635" width="13.25" style="178" customWidth="1"/>
    <col min="5636" max="5636" width="3.25" style="178" customWidth="1"/>
    <col min="5637" max="5637" width="9.375" style="178" customWidth="1"/>
    <col min="5638" max="5638" width="5" style="178" customWidth="1"/>
    <col min="5639" max="5639" width="9.375" style="178" customWidth="1"/>
    <col min="5640" max="5640" width="17.25" style="178" customWidth="1"/>
    <col min="5641" max="5641" width="11.25" style="178" customWidth="1"/>
    <col min="5642" max="5642" width="3.25" style="178" customWidth="1"/>
    <col min="5643" max="5644" width="6.25" style="178" customWidth="1"/>
    <col min="5645" max="5645" width="0.75" style="178" customWidth="1"/>
    <col min="5646" max="5646" width="9" style="178"/>
    <col min="5647" max="5647" width="10.875" style="178" bestFit="1" customWidth="1"/>
    <col min="5648" max="5890" width="9" style="178"/>
    <col min="5891" max="5891" width="13.25" style="178" customWidth="1"/>
    <col min="5892" max="5892" width="3.25" style="178" customWidth="1"/>
    <col min="5893" max="5893" width="9.375" style="178" customWidth="1"/>
    <col min="5894" max="5894" width="5" style="178" customWidth="1"/>
    <col min="5895" max="5895" width="9.375" style="178" customWidth="1"/>
    <col min="5896" max="5896" width="17.25" style="178" customWidth="1"/>
    <col min="5897" max="5897" width="11.25" style="178" customWidth="1"/>
    <col min="5898" max="5898" width="3.25" style="178" customWidth="1"/>
    <col min="5899" max="5900" width="6.25" style="178" customWidth="1"/>
    <col min="5901" max="5901" width="0.75" style="178" customWidth="1"/>
    <col min="5902" max="5902" width="9" style="178"/>
    <col min="5903" max="5903" width="10.875" style="178" bestFit="1" customWidth="1"/>
    <col min="5904" max="6146" width="9" style="178"/>
    <col min="6147" max="6147" width="13.25" style="178" customWidth="1"/>
    <col min="6148" max="6148" width="3.25" style="178" customWidth="1"/>
    <col min="6149" max="6149" width="9.375" style="178" customWidth="1"/>
    <col min="6150" max="6150" width="5" style="178" customWidth="1"/>
    <col min="6151" max="6151" width="9.375" style="178" customWidth="1"/>
    <col min="6152" max="6152" width="17.25" style="178" customWidth="1"/>
    <col min="6153" max="6153" width="11.25" style="178" customWidth="1"/>
    <col min="6154" max="6154" width="3.25" style="178" customWidth="1"/>
    <col min="6155" max="6156" width="6.25" style="178" customWidth="1"/>
    <col min="6157" max="6157" width="0.75" style="178" customWidth="1"/>
    <col min="6158" max="6158" width="9" style="178"/>
    <col min="6159" max="6159" width="10.875" style="178" bestFit="1" customWidth="1"/>
    <col min="6160" max="6402" width="9" style="178"/>
    <col min="6403" max="6403" width="13.25" style="178" customWidth="1"/>
    <col min="6404" max="6404" width="3.25" style="178" customWidth="1"/>
    <col min="6405" max="6405" width="9.375" style="178" customWidth="1"/>
    <col min="6406" max="6406" width="5" style="178" customWidth="1"/>
    <col min="6407" max="6407" width="9.375" style="178" customWidth="1"/>
    <col min="6408" max="6408" width="17.25" style="178" customWidth="1"/>
    <col min="6409" max="6409" width="11.25" style="178" customWidth="1"/>
    <col min="6410" max="6410" width="3.25" style="178" customWidth="1"/>
    <col min="6411" max="6412" width="6.25" style="178" customWidth="1"/>
    <col min="6413" max="6413" width="0.75" style="178" customWidth="1"/>
    <col min="6414" max="6414" width="9" style="178"/>
    <col min="6415" max="6415" width="10.875" style="178" bestFit="1" customWidth="1"/>
    <col min="6416" max="6658" width="9" style="178"/>
    <col min="6659" max="6659" width="13.25" style="178" customWidth="1"/>
    <col min="6660" max="6660" width="3.25" style="178" customWidth="1"/>
    <col min="6661" max="6661" width="9.375" style="178" customWidth="1"/>
    <col min="6662" max="6662" width="5" style="178" customWidth="1"/>
    <col min="6663" max="6663" width="9.375" style="178" customWidth="1"/>
    <col min="6664" max="6664" width="17.25" style="178" customWidth="1"/>
    <col min="6665" max="6665" width="11.25" style="178" customWidth="1"/>
    <col min="6666" max="6666" width="3.25" style="178" customWidth="1"/>
    <col min="6667" max="6668" width="6.25" style="178" customWidth="1"/>
    <col min="6669" max="6669" width="0.75" style="178" customWidth="1"/>
    <col min="6670" max="6670" width="9" style="178"/>
    <col min="6671" max="6671" width="10.875" style="178" bestFit="1" customWidth="1"/>
    <col min="6672" max="6914" width="9" style="178"/>
    <col min="6915" max="6915" width="13.25" style="178" customWidth="1"/>
    <col min="6916" max="6916" width="3.25" style="178" customWidth="1"/>
    <col min="6917" max="6917" width="9.375" style="178" customWidth="1"/>
    <col min="6918" max="6918" width="5" style="178" customWidth="1"/>
    <col min="6919" max="6919" width="9.375" style="178" customWidth="1"/>
    <col min="6920" max="6920" width="17.25" style="178" customWidth="1"/>
    <col min="6921" max="6921" width="11.25" style="178" customWidth="1"/>
    <col min="6922" max="6922" width="3.25" style="178" customWidth="1"/>
    <col min="6923" max="6924" width="6.25" style="178" customWidth="1"/>
    <col min="6925" max="6925" width="0.75" style="178" customWidth="1"/>
    <col min="6926" max="6926" width="9" style="178"/>
    <col min="6927" max="6927" width="10.875" style="178" bestFit="1" customWidth="1"/>
    <col min="6928" max="7170" width="9" style="178"/>
    <col min="7171" max="7171" width="13.25" style="178" customWidth="1"/>
    <col min="7172" max="7172" width="3.25" style="178" customWidth="1"/>
    <col min="7173" max="7173" width="9.375" style="178" customWidth="1"/>
    <col min="7174" max="7174" width="5" style="178" customWidth="1"/>
    <col min="7175" max="7175" width="9.375" style="178" customWidth="1"/>
    <col min="7176" max="7176" width="17.25" style="178" customWidth="1"/>
    <col min="7177" max="7177" width="11.25" style="178" customWidth="1"/>
    <col min="7178" max="7178" width="3.25" style="178" customWidth="1"/>
    <col min="7179" max="7180" width="6.25" style="178" customWidth="1"/>
    <col min="7181" max="7181" width="0.75" style="178" customWidth="1"/>
    <col min="7182" max="7182" width="9" style="178"/>
    <col min="7183" max="7183" width="10.875" style="178" bestFit="1" customWidth="1"/>
    <col min="7184" max="7426" width="9" style="178"/>
    <col min="7427" max="7427" width="13.25" style="178" customWidth="1"/>
    <col min="7428" max="7428" width="3.25" style="178" customWidth="1"/>
    <col min="7429" max="7429" width="9.375" style="178" customWidth="1"/>
    <col min="7430" max="7430" width="5" style="178" customWidth="1"/>
    <col min="7431" max="7431" width="9.375" style="178" customWidth="1"/>
    <col min="7432" max="7432" width="17.25" style="178" customWidth="1"/>
    <col min="7433" max="7433" width="11.25" style="178" customWidth="1"/>
    <col min="7434" max="7434" width="3.25" style="178" customWidth="1"/>
    <col min="7435" max="7436" width="6.25" style="178" customWidth="1"/>
    <col min="7437" max="7437" width="0.75" style="178" customWidth="1"/>
    <col min="7438" max="7438" width="9" style="178"/>
    <col min="7439" max="7439" width="10.875" style="178" bestFit="1" customWidth="1"/>
    <col min="7440" max="7682" width="9" style="178"/>
    <col min="7683" max="7683" width="13.25" style="178" customWidth="1"/>
    <col min="7684" max="7684" width="3.25" style="178" customWidth="1"/>
    <col min="7685" max="7685" width="9.375" style="178" customWidth="1"/>
    <col min="7686" max="7686" width="5" style="178" customWidth="1"/>
    <col min="7687" max="7687" width="9.375" style="178" customWidth="1"/>
    <col min="7688" max="7688" width="17.25" style="178" customWidth="1"/>
    <col min="7689" max="7689" width="11.25" style="178" customWidth="1"/>
    <col min="7690" max="7690" width="3.25" style="178" customWidth="1"/>
    <col min="7691" max="7692" width="6.25" style="178" customWidth="1"/>
    <col min="7693" max="7693" width="0.75" style="178" customWidth="1"/>
    <col min="7694" max="7694" width="9" style="178"/>
    <col min="7695" max="7695" width="10.875" style="178" bestFit="1" customWidth="1"/>
    <col min="7696" max="7938" width="9" style="178"/>
    <col min="7939" max="7939" width="13.25" style="178" customWidth="1"/>
    <col min="7940" max="7940" width="3.25" style="178" customWidth="1"/>
    <col min="7941" max="7941" width="9.375" style="178" customWidth="1"/>
    <col min="7942" max="7942" width="5" style="178" customWidth="1"/>
    <col min="7943" max="7943" width="9.375" style="178" customWidth="1"/>
    <col min="7944" max="7944" width="17.25" style="178" customWidth="1"/>
    <col min="7945" max="7945" width="11.25" style="178" customWidth="1"/>
    <col min="7946" max="7946" width="3.25" style="178" customWidth="1"/>
    <col min="7947" max="7948" width="6.25" style="178" customWidth="1"/>
    <col min="7949" max="7949" width="0.75" style="178" customWidth="1"/>
    <col min="7950" max="7950" width="9" style="178"/>
    <col min="7951" max="7951" width="10.875" style="178" bestFit="1" customWidth="1"/>
    <col min="7952" max="8194" width="9" style="178"/>
    <col min="8195" max="8195" width="13.25" style="178" customWidth="1"/>
    <col min="8196" max="8196" width="3.25" style="178" customWidth="1"/>
    <col min="8197" max="8197" width="9.375" style="178" customWidth="1"/>
    <col min="8198" max="8198" width="5" style="178" customWidth="1"/>
    <col min="8199" max="8199" width="9.375" style="178" customWidth="1"/>
    <col min="8200" max="8200" width="17.25" style="178" customWidth="1"/>
    <col min="8201" max="8201" width="11.25" style="178" customWidth="1"/>
    <col min="8202" max="8202" width="3.25" style="178" customWidth="1"/>
    <col min="8203" max="8204" width="6.25" style="178" customWidth="1"/>
    <col min="8205" max="8205" width="0.75" style="178" customWidth="1"/>
    <col min="8206" max="8206" width="9" style="178"/>
    <col min="8207" max="8207" width="10.875" style="178" bestFit="1" customWidth="1"/>
    <col min="8208" max="8450" width="9" style="178"/>
    <col min="8451" max="8451" width="13.25" style="178" customWidth="1"/>
    <col min="8452" max="8452" width="3.25" style="178" customWidth="1"/>
    <col min="8453" max="8453" width="9.375" style="178" customWidth="1"/>
    <col min="8454" max="8454" width="5" style="178" customWidth="1"/>
    <col min="8455" max="8455" width="9.375" style="178" customWidth="1"/>
    <col min="8456" max="8456" width="17.25" style="178" customWidth="1"/>
    <col min="8457" max="8457" width="11.25" style="178" customWidth="1"/>
    <col min="8458" max="8458" width="3.25" style="178" customWidth="1"/>
    <col min="8459" max="8460" width="6.25" style="178" customWidth="1"/>
    <col min="8461" max="8461" width="0.75" style="178" customWidth="1"/>
    <col min="8462" max="8462" width="9" style="178"/>
    <col min="8463" max="8463" width="10.875" style="178" bestFit="1" customWidth="1"/>
    <col min="8464" max="8706" width="9" style="178"/>
    <col min="8707" max="8707" width="13.25" style="178" customWidth="1"/>
    <col min="8708" max="8708" width="3.25" style="178" customWidth="1"/>
    <col min="8709" max="8709" width="9.375" style="178" customWidth="1"/>
    <col min="8710" max="8710" width="5" style="178" customWidth="1"/>
    <col min="8711" max="8711" width="9.375" style="178" customWidth="1"/>
    <col min="8712" max="8712" width="17.25" style="178" customWidth="1"/>
    <col min="8713" max="8713" width="11.25" style="178" customWidth="1"/>
    <col min="8714" max="8714" width="3.25" style="178" customWidth="1"/>
    <col min="8715" max="8716" width="6.25" style="178" customWidth="1"/>
    <col min="8717" max="8717" width="0.75" style="178" customWidth="1"/>
    <col min="8718" max="8718" width="9" style="178"/>
    <col min="8719" max="8719" width="10.875" style="178" bestFit="1" customWidth="1"/>
    <col min="8720" max="8962" width="9" style="178"/>
    <col min="8963" max="8963" width="13.25" style="178" customWidth="1"/>
    <col min="8964" max="8964" width="3.25" style="178" customWidth="1"/>
    <col min="8965" max="8965" width="9.375" style="178" customWidth="1"/>
    <col min="8966" max="8966" width="5" style="178" customWidth="1"/>
    <col min="8967" max="8967" width="9.375" style="178" customWidth="1"/>
    <col min="8968" max="8968" width="17.25" style="178" customWidth="1"/>
    <col min="8969" max="8969" width="11.25" style="178" customWidth="1"/>
    <col min="8970" max="8970" width="3.25" style="178" customWidth="1"/>
    <col min="8971" max="8972" width="6.25" style="178" customWidth="1"/>
    <col min="8973" max="8973" width="0.75" style="178" customWidth="1"/>
    <col min="8974" max="8974" width="9" style="178"/>
    <col min="8975" max="8975" width="10.875" style="178" bestFit="1" customWidth="1"/>
    <col min="8976" max="9218" width="9" style="178"/>
    <col min="9219" max="9219" width="13.25" style="178" customWidth="1"/>
    <col min="9220" max="9220" width="3.25" style="178" customWidth="1"/>
    <col min="9221" max="9221" width="9.375" style="178" customWidth="1"/>
    <col min="9222" max="9222" width="5" style="178" customWidth="1"/>
    <col min="9223" max="9223" width="9.375" style="178" customWidth="1"/>
    <col min="9224" max="9224" width="17.25" style="178" customWidth="1"/>
    <col min="9225" max="9225" width="11.25" style="178" customWidth="1"/>
    <col min="9226" max="9226" width="3.25" style="178" customWidth="1"/>
    <col min="9227" max="9228" width="6.25" style="178" customWidth="1"/>
    <col min="9229" max="9229" width="0.75" style="178" customWidth="1"/>
    <col min="9230" max="9230" width="9" style="178"/>
    <col min="9231" max="9231" width="10.875" style="178" bestFit="1" customWidth="1"/>
    <col min="9232" max="9474" width="9" style="178"/>
    <col min="9475" max="9475" width="13.25" style="178" customWidth="1"/>
    <col min="9476" max="9476" width="3.25" style="178" customWidth="1"/>
    <col min="9477" max="9477" width="9.375" style="178" customWidth="1"/>
    <col min="9478" max="9478" width="5" style="178" customWidth="1"/>
    <col min="9479" max="9479" width="9.375" style="178" customWidth="1"/>
    <col min="9480" max="9480" width="17.25" style="178" customWidth="1"/>
    <col min="9481" max="9481" width="11.25" style="178" customWidth="1"/>
    <col min="9482" max="9482" width="3.25" style="178" customWidth="1"/>
    <col min="9483" max="9484" width="6.25" style="178" customWidth="1"/>
    <col min="9485" max="9485" width="0.75" style="178" customWidth="1"/>
    <col min="9486" max="9486" width="9" style="178"/>
    <col min="9487" max="9487" width="10.875" style="178" bestFit="1" customWidth="1"/>
    <col min="9488" max="9730" width="9" style="178"/>
    <col min="9731" max="9731" width="13.25" style="178" customWidth="1"/>
    <col min="9732" max="9732" width="3.25" style="178" customWidth="1"/>
    <col min="9733" max="9733" width="9.375" style="178" customWidth="1"/>
    <col min="9734" max="9734" width="5" style="178" customWidth="1"/>
    <col min="9735" max="9735" width="9.375" style="178" customWidth="1"/>
    <col min="9736" max="9736" width="17.25" style="178" customWidth="1"/>
    <col min="9737" max="9737" width="11.25" style="178" customWidth="1"/>
    <col min="9738" max="9738" width="3.25" style="178" customWidth="1"/>
    <col min="9739" max="9740" width="6.25" style="178" customWidth="1"/>
    <col min="9741" max="9741" width="0.75" style="178" customWidth="1"/>
    <col min="9742" max="9742" width="9" style="178"/>
    <col min="9743" max="9743" width="10.875" style="178" bestFit="1" customWidth="1"/>
    <col min="9744" max="9986" width="9" style="178"/>
    <col min="9987" max="9987" width="13.25" style="178" customWidth="1"/>
    <col min="9988" max="9988" width="3.25" style="178" customWidth="1"/>
    <col min="9989" max="9989" width="9.375" style="178" customWidth="1"/>
    <col min="9990" max="9990" width="5" style="178" customWidth="1"/>
    <col min="9991" max="9991" width="9.375" style="178" customWidth="1"/>
    <col min="9992" max="9992" width="17.25" style="178" customWidth="1"/>
    <col min="9993" max="9993" width="11.25" style="178" customWidth="1"/>
    <col min="9994" max="9994" width="3.25" style="178" customWidth="1"/>
    <col min="9995" max="9996" width="6.25" style="178" customWidth="1"/>
    <col min="9997" max="9997" width="0.75" style="178" customWidth="1"/>
    <col min="9998" max="9998" width="9" style="178"/>
    <col min="9999" max="9999" width="10.875" style="178" bestFit="1" customWidth="1"/>
    <col min="10000" max="10242" width="9" style="178"/>
    <col min="10243" max="10243" width="13.25" style="178" customWidth="1"/>
    <col min="10244" max="10244" width="3.25" style="178" customWidth="1"/>
    <col min="10245" max="10245" width="9.375" style="178" customWidth="1"/>
    <col min="10246" max="10246" width="5" style="178" customWidth="1"/>
    <col min="10247" max="10247" width="9.375" style="178" customWidth="1"/>
    <col min="10248" max="10248" width="17.25" style="178" customWidth="1"/>
    <col min="10249" max="10249" width="11.25" style="178" customWidth="1"/>
    <col min="10250" max="10250" width="3.25" style="178" customWidth="1"/>
    <col min="10251" max="10252" width="6.25" style="178" customWidth="1"/>
    <col min="10253" max="10253" width="0.75" style="178" customWidth="1"/>
    <col min="10254" max="10254" width="9" style="178"/>
    <col min="10255" max="10255" width="10.875" style="178" bestFit="1" customWidth="1"/>
    <col min="10256" max="10498" width="9" style="178"/>
    <col min="10499" max="10499" width="13.25" style="178" customWidth="1"/>
    <col min="10500" max="10500" width="3.25" style="178" customWidth="1"/>
    <col min="10501" max="10501" width="9.375" style="178" customWidth="1"/>
    <col min="10502" max="10502" width="5" style="178" customWidth="1"/>
    <col min="10503" max="10503" width="9.375" style="178" customWidth="1"/>
    <col min="10504" max="10504" width="17.25" style="178" customWidth="1"/>
    <col min="10505" max="10505" width="11.25" style="178" customWidth="1"/>
    <col min="10506" max="10506" width="3.25" style="178" customWidth="1"/>
    <col min="10507" max="10508" width="6.25" style="178" customWidth="1"/>
    <col min="10509" max="10509" width="0.75" style="178" customWidth="1"/>
    <col min="10510" max="10510" width="9" style="178"/>
    <col min="10511" max="10511" width="10.875" style="178" bestFit="1" customWidth="1"/>
    <col min="10512" max="10754" width="9" style="178"/>
    <col min="10755" max="10755" width="13.25" style="178" customWidth="1"/>
    <col min="10756" max="10756" width="3.25" style="178" customWidth="1"/>
    <col min="10757" max="10757" width="9.375" style="178" customWidth="1"/>
    <col min="10758" max="10758" width="5" style="178" customWidth="1"/>
    <col min="10759" max="10759" width="9.375" style="178" customWidth="1"/>
    <col min="10760" max="10760" width="17.25" style="178" customWidth="1"/>
    <col min="10761" max="10761" width="11.25" style="178" customWidth="1"/>
    <col min="10762" max="10762" width="3.25" style="178" customWidth="1"/>
    <col min="10763" max="10764" width="6.25" style="178" customWidth="1"/>
    <col min="10765" max="10765" width="0.75" style="178" customWidth="1"/>
    <col min="10766" max="10766" width="9" style="178"/>
    <col min="10767" max="10767" width="10.875" style="178" bestFit="1" customWidth="1"/>
    <col min="10768" max="11010" width="9" style="178"/>
    <col min="11011" max="11011" width="13.25" style="178" customWidth="1"/>
    <col min="11012" max="11012" width="3.25" style="178" customWidth="1"/>
    <col min="11013" max="11013" width="9.375" style="178" customWidth="1"/>
    <col min="11014" max="11014" width="5" style="178" customWidth="1"/>
    <col min="11015" max="11015" width="9.375" style="178" customWidth="1"/>
    <col min="11016" max="11016" width="17.25" style="178" customWidth="1"/>
    <col min="11017" max="11017" width="11.25" style="178" customWidth="1"/>
    <col min="11018" max="11018" width="3.25" style="178" customWidth="1"/>
    <col min="11019" max="11020" width="6.25" style="178" customWidth="1"/>
    <col min="11021" max="11021" width="0.75" style="178" customWidth="1"/>
    <col min="11022" max="11022" width="9" style="178"/>
    <col min="11023" max="11023" width="10.875" style="178" bestFit="1" customWidth="1"/>
    <col min="11024" max="11266" width="9" style="178"/>
    <col min="11267" max="11267" width="13.25" style="178" customWidth="1"/>
    <col min="11268" max="11268" width="3.25" style="178" customWidth="1"/>
    <col min="11269" max="11269" width="9.375" style="178" customWidth="1"/>
    <col min="11270" max="11270" width="5" style="178" customWidth="1"/>
    <col min="11271" max="11271" width="9.375" style="178" customWidth="1"/>
    <col min="11272" max="11272" width="17.25" style="178" customWidth="1"/>
    <col min="11273" max="11273" width="11.25" style="178" customWidth="1"/>
    <col min="11274" max="11274" width="3.25" style="178" customWidth="1"/>
    <col min="11275" max="11276" width="6.25" style="178" customWidth="1"/>
    <col min="11277" max="11277" width="0.75" style="178" customWidth="1"/>
    <col min="11278" max="11278" width="9" style="178"/>
    <col min="11279" max="11279" width="10.875" style="178" bestFit="1" customWidth="1"/>
    <col min="11280" max="11522" width="9" style="178"/>
    <col min="11523" max="11523" width="13.25" style="178" customWidth="1"/>
    <col min="11524" max="11524" width="3.25" style="178" customWidth="1"/>
    <col min="11525" max="11525" width="9.375" style="178" customWidth="1"/>
    <col min="11526" max="11526" width="5" style="178" customWidth="1"/>
    <col min="11527" max="11527" width="9.375" style="178" customWidth="1"/>
    <col min="11528" max="11528" width="17.25" style="178" customWidth="1"/>
    <col min="11529" max="11529" width="11.25" style="178" customWidth="1"/>
    <col min="11530" max="11530" width="3.25" style="178" customWidth="1"/>
    <col min="11531" max="11532" width="6.25" style="178" customWidth="1"/>
    <col min="11533" max="11533" width="0.75" style="178" customWidth="1"/>
    <col min="11534" max="11534" width="9" style="178"/>
    <col min="11535" max="11535" width="10.875" style="178" bestFit="1" customWidth="1"/>
    <col min="11536" max="11778" width="9" style="178"/>
    <col min="11779" max="11779" width="13.25" style="178" customWidth="1"/>
    <col min="11780" max="11780" width="3.25" style="178" customWidth="1"/>
    <col min="11781" max="11781" width="9.375" style="178" customWidth="1"/>
    <col min="11782" max="11782" width="5" style="178" customWidth="1"/>
    <col min="11783" max="11783" width="9.375" style="178" customWidth="1"/>
    <col min="11784" max="11784" width="17.25" style="178" customWidth="1"/>
    <col min="11785" max="11785" width="11.25" style="178" customWidth="1"/>
    <col min="11786" max="11786" width="3.25" style="178" customWidth="1"/>
    <col min="11787" max="11788" width="6.25" style="178" customWidth="1"/>
    <col min="11789" max="11789" width="0.75" style="178" customWidth="1"/>
    <col min="11790" max="11790" width="9" style="178"/>
    <col min="11791" max="11791" width="10.875" style="178" bestFit="1" customWidth="1"/>
    <col min="11792" max="12034" width="9" style="178"/>
    <col min="12035" max="12035" width="13.25" style="178" customWidth="1"/>
    <col min="12036" max="12036" width="3.25" style="178" customWidth="1"/>
    <col min="12037" max="12037" width="9.375" style="178" customWidth="1"/>
    <col min="12038" max="12038" width="5" style="178" customWidth="1"/>
    <col min="12039" max="12039" width="9.375" style="178" customWidth="1"/>
    <col min="12040" max="12040" width="17.25" style="178" customWidth="1"/>
    <col min="12041" max="12041" width="11.25" style="178" customWidth="1"/>
    <col min="12042" max="12042" width="3.25" style="178" customWidth="1"/>
    <col min="12043" max="12044" width="6.25" style="178" customWidth="1"/>
    <col min="12045" max="12045" width="0.75" style="178" customWidth="1"/>
    <col min="12046" max="12046" width="9" style="178"/>
    <col min="12047" max="12047" width="10.875" style="178" bestFit="1" customWidth="1"/>
    <col min="12048" max="12290" width="9" style="178"/>
    <col min="12291" max="12291" width="13.25" style="178" customWidth="1"/>
    <col min="12292" max="12292" width="3.25" style="178" customWidth="1"/>
    <col min="12293" max="12293" width="9.375" style="178" customWidth="1"/>
    <col min="12294" max="12294" width="5" style="178" customWidth="1"/>
    <col min="12295" max="12295" width="9.375" style="178" customWidth="1"/>
    <col min="12296" max="12296" width="17.25" style="178" customWidth="1"/>
    <col min="12297" max="12297" width="11.25" style="178" customWidth="1"/>
    <col min="12298" max="12298" width="3.25" style="178" customWidth="1"/>
    <col min="12299" max="12300" width="6.25" style="178" customWidth="1"/>
    <col min="12301" max="12301" width="0.75" style="178" customWidth="1"/>
    <col min="12302" max="12302" width="9" style="178"/>
    <col min="12303" max="12303" width="10.875" style="178" bestFit="1" customWidth="1"/>
    <col min="12304" max="12546" width="9" style="178"/>
    <col min="12547" max="12547" width="13.25" style="178" customWidth="1"/>
    <col min="12548" max="12548" width="3.25" style="178" customWidth="1"/>
    <col min="12549" max="12549" width="9.375" style="178" customWidth="1"/>
    <col min="12550" max="12550" width="5" style="178" customWidth="1"/>
    <col min="12551" max="12551" width="9.375" style="178" customWidth="1"/>
    <col min="12552" max="12552" width="17.25" style="178" customWidth="1"/>
    <col min="12553" max="12553" width="11.25" style="178" customWidth="1"/>
    <col min="12554" max="12554" width="3.25" style="178" customWidth="1"/>
    <col min="12555" max="12556" width="6.25" style="178" customWidth="1"/>
    <col min="12557" max="12557" width="0.75" style="178" customWidth="1"/>
    <col min="12558" max="12558" width="9" style="178"/>
    <col min="12559" max="12559" width="10.875" style="178" bestFit="1" customWidth="1"/>
    <col min="12560" max="12802" width="9" style="178"/>
    <col min="12803" max="12803" width="13.25" style="178" customWidth="1"/>
    <col min="12804" max="12804" width="3.25" style="178" customWidth="1"/>
    <col min="12805" max="12805" width="9.375" style="178" customWidth="1"/>
    <col min="12806" max="12806" width="5" style="178" customWidth="1"/>
    <col min="12807" max="12807" width="9.375" style="178" customWidth="1"/>
    <col min="12808" max="12808" width="17.25" style="178" customWidth="1"/>
    <col min="12809" max="12809" width="11.25" style="178" customWidth="1"/>
    <col min="12810" max="12810" width="3.25" style="178" customWidth="1"/>
    <col min="12811" max="12812" width="6.25" style="178" customWidth="1"/>
    <col min="12813" max="12813" width="0.75" style="178" customWidth="1"/>
    <col min="12814" max="12814" width="9" style="178"/>
    <col min="12815" max="12815" width="10.875" style="178" bestFit="1" customWidth="1"/>
    <col min="12816" max="13058" width="9" style="178"/>
    <col min="13059" max="13059" width="13.25" style="178" customWidth="1"/>
    <col min="13060" max="13060" width="3.25" style="178" customWidth="1"/>
    <col min="13061" max="13061" width="9.375" style="178" customWidth="1"/>
    <col min="13062" max="13062" width="5" style="178" customWidth="1"/>
    <col min="13063" max="13063" width="9.375" style="178" customWidth="1"/>
    <col min="13064" max="13064" width="17.25" style="178" customWidth="1"/>
    <col min="13065" max="13065" width="11.25" style="178" customWidth="1"/>
    <col min="13066" max="13066" width="3.25" style="178" customWidth="1"/>
    <col min="13067" max="13068" width="6.25" style="178" customWidth="1"/>
    <col min="13069" max="13069" width="0.75" style="178" customWidth="1"/>
    <col min="13070" max="13070" width="9" style="178"/>
    <col min="13071" max="13071" width="10.875" style="178" bestFit="1" customWidth="1"/>
    <col min="13072" max="13314" width="9" style="178"/>
    <col min="13315" max="13315" width="13.25" style="178" customWidth="1"/>
    <col min="13316" max="13316" width="3.25" style="178" customWidth="1"/>
    <col min="13317" max="13317" width="9.375" style="178" customWidth="1"/>
    <col min="13318" max="13318" width="5" style="178" customWidth="1"/>
    <col min="13319" max="13319" width="9.375" style="178" customWidth="1"/>
    <col min="13320" max="13320" width="17.25" style="178" customWidth="1"/>
    <col min="13321" max="13321" width="11.25" style="178" customWidth="1"/>
    <col min="13322" max="13322" width="3.25" style="178" customWidth="1"/>
    <col min="13323" max="13324" width="6.25" style="178" customWidth="1"/>
    <col min="13325" max="13325" width="0.75" style="178" customWidth="1"/>
    <col min="13326" max="13326" width="9" style="178"/>
    <col min="13327" max="13327" width="10.875" style="178" bestFit="1" customWidth="1"/>
    <col min="13328" max="13570" width="9" style="178"/>
    <col min="13571" max="13571" width="13.25" style="178" customWidth="1"/>
    <col min="13572" max="13572" width="3.25" style="178" customWidth="1"/>
    <col min="13573" max="13573" width="9.375" style="178" customWidth="1"/>
    <col min="13574" max="13574" width="5" style="178" customWidth="1"/>
    <col min="13575" max="13575" width="9.375" style="178" customWidth="1"/>
    <col min="13576" max="13576" width="17.25" style="178" customWidth="1"/>
    <col min="13577" max="13577" width="11.25" style="178" customWidth="1"/>
    <col min="13578" max="13578" width="3.25" style="178" customWidth="1"/>
    <col min="13579" max="13580" width="6.25" style="178" customWidth="1"/>
    <col min="13581" max="13581" width="0.75" style="178" customWidth="1"/>
    <col min="13582" max="13582" width="9" style="178"/>
    <col min="13583" max="13583" width="10.875" style="178" bestFit="1" customWidth="1"/>
    <col min="13584" max="13826" width="9" style="178"/>
    <col min="13827" max="13827" width="13.25" style="178" customWidth="1"/>
    <col min="13828" max="13828" width="3.25" style="178" customWidth="1"/>
    <col min="13829" max="13829" width="9.375" style="178" customWidth="1"/>
    <col min="13830" max="13830" width="5" style="178" customWidth="1"/>
    <col min="13831" max="13831" width="9.375" style="178" customWidth="1"/>
    <col min="13832" max="13832" width="17.25" style="178" customWidth="1"/>
    <col min="13833" max="13833" width="11.25" style="178" customWidth="1"/>
    <col min="13834" max="13834" width="3.25" style="178" customWidth="1"/>
    <col min="13835" max="13836" width="6.25" style="178" customWidth="1"/>
    <col min="13837" max="13837" width="0.75" style="178" customWidth="1"/>
    <col min="13838" max="13838" width="9" style="178"/>
    <col min="13839" max="13839" width="10.875" style="178" bestFit="1" customWidth="1"/>
    <col min="13840" max="14082" width="9" style="178"/>
    <col min="14083" max="14083" width="13.25" style="178" customWidth="1"/>
    <col min="14084" max="14084" width="3.25" style="178" customWidth="1"/>
    <col min="14085" max="14085" width="9.375" style="178" customWidth="1"/>
    <col min="14086" max="14086" width="5" style="178" customWidth="1"/>
    <col min="14087" max="14087" width="9.375" style="178" customWidth="1"/>
    <col min="14088" max="14088" width="17.25" style="178" customWidth="1"/>
    <col min="14089" max="14089" width="11.25" style="178" customWidth="1"/>
    <col min="14090" max="14090" width="3.25" style="178" customWidth="1"/>
    <col min="14091" max="14092" width="6.25" style="178" customWidth="1"/>
    <col min="14093" max="14093" width="0.75" style="178" customWidth="1"/>
    <col min="14094" max="14094" width="9" style="178"/>
    <col min="14095" max="14095" width="10.875" style="178" bestFit="1" customWidth="1"/>
    <col min="14096" max="14338" width="9" style="178"/>
    <col min="14339" max="14339" width="13.25" style="178" customWidth="1"/>
    <col min="14340" max="14340" width="3.25" style="178" customWidth="1"/>
    <col min="14341" max="14341" width="9.375" style="178" customWidth="1"/>
    <col min="14342" max="14342" width="5" style="178" customWidth="1"/>
    <col min="14343" max="14343" width="9.375" style="178" customWidth="1"/>
    <col min="14344" max="14344" width="17.25" style="178" customWidth="1"/>
    <col min="14345" max="14345" width="11.25" style="178" customWidth="1"/>
    <col min="14346" max="14346" width="3.25" style="178" customWidth="1"/>
    <col min="14347" max="14348" width="6.25" style="178" customWidth="1"/>
    <col min="14349" max="14349" width="0.75" style="178" customWidth="1"/>
    <col min="14350" max="14350" width="9" style="178"/>
    <col min="14351" max="14351" width="10.875" style="178" bestFit="1" customWidth="1"/>
    <col min="14352" max="14594" width="9" style="178"/>
    <col min="14595" max="14595" width="13.25" style="178" customWidth="1"/>
    <col min="14596" max="14596" width="3.25" style="178" customWidth="1"/>
    <col min="14597" max="14597" width="9.375" style="178" customWidth="1"/>
    <col min="14598" max="14598" width="5" style="178" customWidth="1"/>
    <col min="14599" max="14599" width="9.375" style="178" customWidth="1"/>
    <col min="14600" max="14600" width="17.25" style="178" customWidth="1"/>
    <col min="14601" max="14601" width="11.25" style="178" customWidth="1"/>
    <col min="14602" max="14602" width="3.25" style="178" customWidth="1"/>
    <col min="14603" max="14604" width="6.25" style="178" customWidth="1"/>
    <col min="14605" max="14605" width="0.75" style="178" customWidth="1"/>
    <col min="14606" max="14606" width="9" style="178"/>
    <col min="14607" max="14607" width="10.875" style="178" bestFit="1" customWidth="1"/>
    <col min="14608" max="14850" width="9" style="178"/>
    <col min="14851" max="14851" width="13.25" style="178" customWidth="1"/>
    <col min="14852" max="14852" width="3.25" style="178" customWidth="1"/>
    <col min="14853" max="14853" width="9.375" style="178" customWidth="1"/>
    <col min="14854" max="14854" width="5" style="178" customWidth="1"/>
    <col min="14855" max="14855" width="9.375" style="178" customWidth="1"/>
    <col min="14856" max="14856" width="17.25" style="178" customWidth="1"/>
    <col min="14857" max="14857" width="11.25" style="178" customWidth="1"/>
    <col min="14858" max="14858" width="3.25" style="178" customWidth="1"/>
    <col min="14859" max="14860" width="6.25" style="178" customWidth="1"/>
    <col min="14861" max="14861" width="0.75" style="178" customWidth="1"/>
    <col min="14862" max="14862" width="9" style="178"/>
    <col min="14863" max="14863" width="10.875" style="178" bestFit="1" customWidth="1"/>
    <col min="14864" max="15106" width="9" style="178"/>
    <col min="15107" max="15107" width="13.25" style="178" customWidth="1"/>
    <col min="15108" max="15108" width="3.25" style="178" customWidth="1"/>
    <col min="15109" max="15109" width="9.375" style="178" customWidth="1"/>
    <col min="15110" max="15110" width="5" style="178" customWidth="1"/>
    <col min="15111" max="15111" width="9.375" style="178" customWidth="1"/>
    <col min="15112" max="15112" width="17.25" style="178" customWidth="1"/>
    <col min="15113" max="15113" width="11.25" style="178" customWidth="1"/>
    <col min="15114" max="15114" width="3.25" style="178" customWidth="1"/>
    <col min="15115" max="15116" width="6.25" style="178" customWidth="1"/>
    <col min="15117" max="15117" width="0.75" style="178" customWidth="1"/>
    <col min="15118" max="15118" width="9" style="178"/>
    <col min="15119" max="15119" width="10.875" style="178" bestFit="1" customWidth="1"/>
    <col min="15120" max="15362" width="9" style="178"/>
    <col min="15363" max="15363" width="13.25" style="178" customWidth="1"/>
    <col min="15364" max="15364" width="3.25" style="178" customWidth="1"/>
    <col min="15365" max="15365" width="9.375" style="178" customWidth="1"/>
    <col min="15366" max="15366" width="5" style="178" customWidth="1"/>
    <col min="15367" max="15367" width="9.375" style="178" customWidth="1"/>
    <col min="15368" max="15368" width="17.25" style="178" customWidth="1"/>
    <col min="15369" max="15369" width="11.25" style="178" customWidth="1"/>
    <col min="15370" max="15370" width="3.25" style="178" customWidth="1"/>
    <col min="15371" max="15372" width="6.25" style="178" customWidth="1"/>
    <col min="15373" max="15373" width="0.75" style="178" customWidth="1"/>
    <col min="15374" max="15374" width="9" style="178"/>
    <col min="15375" max="15375" width="10.875" style="178" bestFit="1" customWidth="1"/>
    <col min="15376" max="15618" width="9" style="178"/>
    <col min="15619" max="15619" width="13.25" style="178" customWidth="1"/>
    <col min="15620" max="15620" width="3.25" style="178" customWidth="1"/>
    <col min="15621" max="15621" width="9.375" style="178" customWidth="1"/>
    <col min="15622" max="15622" width="5" style="178" customWidth="1"/>
    <col min="15623" max="15623" width="9.375" style="178" customWidth="1"/>
    <col min="15624" max="15624" width="17.25" style="178" customWidth="1"/>
    <col min="15625" max="15625" width="11.25" style="178" customWidth="1"/>
    <col min="15626" max="15626" width="3.25" style="178" customWidth="1"/>
    <col min="15627" max="15628" width="6.25" style="178" customWidth="1"/>
    <col min="15629" max="15629" width="0.75" style="178" customWidth="1"/>
    <col min="15630" max="15630" width="9" style="178"/>
    <col min="15631" max="15631" width="10.875" style="178" bestFit="1" customWidth="1"/>
    <col min="15632" max="15874" width="9" style="178"/>
    <col min="15875" max="15875" width="13.25" style="178" customWidth="1"/>
    <col min="15876" max="15876" width="3.25" style="178" customWidth="1"/>
    <col min="15877" max="15877" width="9.375" style="178" customWidth="1"/>
    <col min="15878" max="15878" width="5" style="178" customWidth="1"/>
    <col min="15879" max="15879" width="9.375" style="178" customWidth="1"/>
    <col min="15880" max="15880" width="17.25" style="178" customWidth="1"/>
    <col min="15881" max="15881" width="11.25" style="178" customWidth="1"/>
    <col min="15882" max="15882" width="3.25" style="178" customWidth="1"/>
    <col min="15883" max="15884" width="6.25" style="178" customWidth="1"/>
    <col min="15885" max="15885" width="0.75" style="178" customWidth="1"/>
    <col min="15886" max="15886" width="9" style="178"/>
    <col min="15887" max="15887" width="10.875" style="178" bestFit="1" customWidth="1"/>
    <col min="15888" max="16130" width="9" style="178"/>
    <col min="16131" max="16131" width="13.25" style="178" customWidth="1"/>
    <col min="16132" max="16132" width="3.25" style="178" customWidth="1"/>
    <col min="16133" max="16133" width="9.375" style="178" customWidth="1"/>
    <col min="16134" max="16134" width="5" style="178" customWidth="1"/>
    <col min="16135" max="16135" width="9.375" style="178" customWidth="1"/>
    <col min="16136" max="16136" width="17.25" style="178" customWidth="1"/>
    <col min="16137" max="16137" width="11.25" style="178" customWidth="1"/>
    <col min="16138" max="16138" width="3.25" style="178" customWidth="1"/>
    <col min="16139" max="16140" width="6.25" style="178" customWidth="1"/>
    <col min="16141" max="16141" width="0.75" style="178" customWidth="1"/>
    <col min="16142" max="16142" width="9" style="178"/>
    <col min="16143" max="16143" width="10.875" style="178" bestFit="1" customWidth="1"/>
    <col min="16144" max="16384" width="9" style="178"/>
  </cols>
  <sheetData>
    <row r="1" spans="1:20" s="172" customFormat="1" ht="22.15" customHeight="1">
      <c r="B1" s="5520" t="s">
        <v>452</v>
      </c>
      <c r="C1" s="4998"/>
      <c r="D1" s="4998"/>
      <c r="E1" s="4998"/>
      <c r="F1" s="4998"/>
      <c r="G1" s="4998"/>
      <c r="H1" s="4998"/>
      <c r="I1" s="4998"/>
      <c r="J1" s="4998"/>
      <c r="K1" s="4998"/>
      <c r="L1" s="714"/>
      <c r="M1" s="171"/>
      <c r="N1" s="977"/>
      <c r="O1" s="5514" t="s">
        <v>1396</v>
      </c>
      <c r="P1" s="5515"/>
      <c r="Q1" s="5515"/>
      <c r="R1" s="976"/>
      <c r="S1" s="977"/>
      <c r="T1" s="977"/>
    </row>
    <row r="2" spans="1:20" s="174" customFormat="1" ht="22.15" customHeight="1">
      <c r="A2" s="5524" t="str">
        <f>IF(訓練開始日="","【　　月開講】","【"&amp;MONTH(訓練開始日)&amp;"月開講】")</f>
        <v>【　　月開講】</v>
      </c>
      <c r="B2" s="5524"/>
      <c r="C2" s="5525" t="str">
        <f>"【"&amp;訓練コース名&amp;"】"</f>
        <v>【基礎コース】</v>
      </c>
      <c r="D2" s="5525"/>
      <c r="E2" s="5525"/>
      <c r="F2" s="5533"/>
      <c r="G2" s="5533"/>
      <c r="H2" s="5533"/>
      <c r="I2" s="5533"/>
      <c r="J2" s="173"/>
      <c r="N2" s="978"/>
      <c r="O2" s="5515"/>
      <c r="P2" s="5515"/>
      <c r="Q2" s="5515"/>
      <c r="R2" s="976"/>
      <c r="S2" s="978"/>
      <c r="T2" s="978"/>
    </row>
    <row r="3" spans="1:20" s="176" customFormat="1" ht="50.25" customHeight="1" thickBot="1">
      <c r="A3" s="5526" t="str">
        <f>"【"&amp;訓練科名&amp;"】"</f>
        <v>【】</v>
      </c>
      <c r="B3" s="3669"/>
      <c r="C3" s="3669"/>
      <c r="D3" s="3669"/>
      <c r="E3" s="3669"/>
      <c r="F3" s="3669"/>
      <c r="G3" s="3669"/>
      <c r="H3" s="3669"/>
      <c r="I3" s="3669"/>
      <c r="J3" s="713"/>
      <c r="K3" s="713"/>
      <c r="L3" s="713"/>
      <c r="M3" s="175"/>
      <c r="N3" s="979"/>
      <c r="O3" s="1027"/>
      <c r="P3" s="979"/>
      <c r="Q3" s="976"/>
      <c r="R3" s="976"/>
      <c r="S3" s="979"/>
      <c r="T3" s="979"/>
    </row>
    <row r="4" spans="1:20" s="172" customFormat="1" ht="16.7" customHeight="1">
      <c r="A4" s="5518" t="s">
        <v>1405</v>
      </c>
      <c r="B4" s="5519"/>
      <c r="C4" s="5516" t="str">
        <f>IF(申請書受理番号="","",元号コード&amp;"-"&amp;申請書受理番号&amp;受理番号連番)</f>
        <v/>
      </c>
      <c r="D4" s="5517"/>
      <c r="E4" s="5517"/>
      <c r="F4" s="5527" t="s">
        <v>1851</v>
      </c>
      <c r="G4" s="5527"/>
      <c r="H4" s="5528" t="str">
        <f>実施機関名</f>
        <v/>
      </c>
      <c r="I4" s="5528"/>
      <c r="J4" s="5528"/>
      <c r="K4" s="5528"/>
      <c r="L4" s="5528"/>
      <c r="N4" s="977"/>
      <c r="O4" s="1229" t="str">
        <f ca="1">IF(土日祝日訓練=0,"","様式6号における")</f>
        <v/>
      </c>
      <c r="P4" s="1401"/>
      <c r="Q4" s="1402"/>
      <c r="R4" s="976"/>
      <c r="S4" s="977"/>
      <c r="T4" s="977"/>
    </row>
    <row r="5" spans="1:20" ht="6.6" customHeight="1">
      <c r="A5" s="177"/>
      <c r="B5" s="177"/>
      <c r="N5" s="975"/>
      <c r="O5" s="1230"/>
      <c r="P5" s="1400"/>
      <c r="Q5" s="1403"/>
      <c r="R5" s="976"/>
      <c r="S5" s="975"/>
      <c r="T5" s="975"/>
    </row>
    <row r="6" spans="1:20" s="181" customFormat="1" ht="22.15" customHeight="1">
      <c r="A6" s="5529" t="s">
        <v>189</v>
      </c>
      <c r="B6" s="5529"/>
      <c r="C6" s="5530" t="str">
        <f>訓練開始日</f>
        <v/>
      </c>
      <c r="D6" s="5531"/>
      <c r="E6" s="5531"/>
      <c r="F6" s="180" t="s">
        <v>396</v>
      </c>
      <c r="G6" s="5531" t="str">
        <f>訓練終了日</f>
        <v/>
      </c>
      <c r="H6" s="5532"/>
      <c r="I6" s="5494" t="s">
        <v>453</v>
      </c>
      <c r="J6" s="5496" t="str">
        <f ca="1">IF(土日祝日訓練&gt;0,"有","無")</f>
        <v>無</v>
      </c>
      <c r="K6" s="5498"/>
      <c r="L6" s="5499"/>
      <c r="N6" s="980"/>
      <c r="O6" s="5483" t="str">
        <f ca="1">IF(土日祝日訓練=0,"","土日祝日訓練日数は")</f>
        <v/>
      </c>
      <c r="P6" s="5484"/>
      <c r="Q6" s="5485"/>
      <c r="R6" s="976"/>
      <c r="S6" s="980"/>
      <c r="T6" s="980"/>
    </row>
    <row r="7" spans="1:20" s="181" customFormat="1" ht="22.15" customHeight="1" thickBot="1">
      <c r="A7" s="5502" t="s">
        <v>226</v>
      </c>
      <c r="B7" s="5503"/>
      <c r="C7" s="5521" t="str">
        <f>訓練開始時刻</f>
        <v/>
      </c>
      <c r="D7" s="5522"/>
      <c r="E7" s="5522"/>
      <c r="F7" s="1196" t="s">
        <v>255</v>
      </c>
      <c r="G7" s="5522" t="str">
        <f>訓練終了時刻</f>
        <v/>
      </c>
      <c r="H7" s="5523"/>
      <c r="I7" s="5495"/>
      <c r="J7" s="5497"/>
      <c r="K7" s="5500"/>
      <c r="L7" s="5501"/>
      <c r="N7" s="980"/>
      <c r="O7" s="5480" t="str">
        <f ca="1">IF(土日祝日訓練=0,"",土日祝日訓練&amp;"日間です　　　記入してください")</f>
        <v/>
      </c>
      <c r="P7" s="5481"/>
      <c r="Q7" s="5482"/>
      <c r="R7" s="976"/>
      <c r="S7" s="980"/>
      <c r="T7" s="980"/>
    </row>
    <row r="8" spans="1:20" s="181" customFormat="1" ht="21.95" customHeight="1">
      <c r="A8" s="5489" t="s">
        <v>516</v>
      </c>
      <c r="B8" s="5490"/>
      <c r="C8" s="5491" t="str">
        <f>訓練対象者</f>
        <v/>
      </c>
      <c r="D8" s="5492"/>
      <c r="E8" s="5492"/>
      <c r="F8" s="5492"/>
      <c r="G8" s="5492"/>
      <c r="H8" s="5492"/>
      <c r="I8" s="5492"/>
      <c r="J8" s="5492"/>
      <c r="K8" s="5492"/>
      <c r="L8" s="5493"/>
      <c r="N8" s="980"/>
      <c r="O8" s="980"/>
      <c r="P8" s="980"/>
      <c r="Q8" s="976"/>
      <c r="R8" s="976"/>
      <c r="S8" s="980"/>
      <c r="T8" s="980"/>
    </row>
    <row r="9" spans="1:20" ht="30" customHeight="1">
      <c r="A9" s="5502" t="s">
        <v>363</v>
      </c>
      <c r="B9" s="5503"/>
      <c r="C9" s="5508" t="str">
        <f>訓練定員</f>
        <v/>
      </c>
      <c r="D9" s="5509"/>
      <c r="E9" s="5486" t="s">
        <v>454</v>
      </c>
      <c r="F9" s="5487"/>
      <c r="G9" s="5487"/>
      <c r="H9" s="5487"/>
      <c r="I9" s="5487"/>
      <c r="J9" s="5487"/>
      <c r="K9" s="5487"/>
      <c r="L9" s="5488"/>
      <c r="N9" s="975"/>
      <c r="O9" s="975"/>
      <c r="P9" s="976"/>
      <c r="Q9" s="976"/>
      <c r="R9" s="976"/>
      <c r="S9" s="975"/>
      <c r="T9" s="975"/>
    </row>
    <row r="10" spans="1:20" s="1493" customFormat="1" ht="15" hidden="1" customHeight="1">
      <c r="A10" s="5504"/>
      <c r="B10" s="5505"/>
      <c r="C10" s="5510"/>
      <c r="D10" s="5511"/>
      <c r="E10" s="5477" t="s">
        <v>1638</v>
      </c>
      <c r="F10" s="5478"/>
      <c r="G10" s="5478"/>
      <c r="H10" s="5478"/>
      <c r="I10" s="5478"/>
      <c r="J10" s="5478"/>
      <c r="K10" s="5478"/>
      <c r="L10" s="5479"/>
      <c r="N10" s="1494"/>
      <c r="O10" s="1494"/>
      <c r="P10" s="1495"/>
      <c r="Q10" s="1495"/>
      <c r="R10" s="1495"/>
      <c r="S10" s="1494"/>
      <c r="T10" s="1494"/>
    </row>
    <row r="11" spans="1:20" s="1493" customFormat="1" ht="1.1499999999999999" customHeight="1">
      <c r="A11" s="5506"/>
      <c r="B11" s="5507"/>
      <c r="C11" s="5512"/>
      <c r="D11" s="5513"/>
      <c r="E11" s="2373"/>
      <c r="F11" s="2371"/>
      <c r="G11" s="2371"/>
      <c r="H11" s="2371"/>
      <c r="I11" s="2371"/>
      <c r="J11" s="2371"/>
      <c r="K11" s="2371"/>
      <c r="L11" s="2372"/>
      <c r="N11" s="1494"/>
      <c r="O11" s="1494"/>
      <c r="P11" s="1495"/>
      <c r="Q11" s="1495"/>
      <c r="R11" s="1495"/>
      <c r="S11" s="1494"/>
      <c r="T11" s="1494"/>
    </row>
    <row r="12" spans="1:20" s="2290" customFormat="1" ht="60.2" customHeight="1">
      <c r="A12" s="5570" t="s">
        <v>2112</v>
      </c>
      <c r="B12" s="5548"/>
      <c r="C12" s="5567" t="s">
        <v>2248</v>
      </c>
      <c r="D12" s="5568"/>
      <c r="E12" s="5568"/>
      <c r="F12" s="5568"/>
      <c r="G12" s="5568"/>
      <c r="H12" s="5568"/>
      <c r="I12" s="5568"/>
      <c r="J12" s="5568"/>
      <c r="K12" s="5568"/>
      <c r="L12" s="5569"/>
      <c r="N12" s="2291"/>
      <c r="O12" s="2291"/>
      <c r="P12" s="2292"/>
      <c r="Q12" s="2292"/>
      <c r="R12" s="2292"/>
      <c r="S12" s="2291"/>
      <c r="T12" s="2291"/>
    </row>
    <row r="13" spans="1:20" ht="6.2" customHeight="1">
      <c r="A13" s="2293"/>
      <c r="B13" s="2293"/>
      <c r="I13" s="1492"/>
      <c r="N13" s="975"/>
      <c r="O13" s="975"/>
      <c r="P13" s="976"/>
      <c r="Q13" s="976"/>
      <c r="R13" s="976"/>
      <c r="S13" s="975"/>
      <c r="T13" s="975"/>
    </row>
    <row r="14" spans="1:20" s="181" customFormat="1" ht="30" customHeight="1">
      <c r="A14" s="5502" t="s">
        <v>1852</v>
      </c>
      <c r="B14" s="5503"/>
      <c r="C14" s="5554" t="str">
        <f ca="1">募集期間From</f>
        <v/>
      </c>
      <c r="D14" s="5555"/>
      <c r="E14" s="5555"/>
      <c r="F14" s="182" t="s">
        <v>396</v>
      </c>
      <c r="G14" s="5555" t="str">
        <f ca="1">募集期間To</f>
        <v/>
      </c>
      <c r="H14" s="5555"/>
      <c r="I14" s="5556" t="s">
        <v>478</v>
      </c>
      <c r="J14" s="5556"/>
      <c r="K14" s="5556"/>
      <c r="L14" s="5557"/>
      <c r="N14" s="980"/>
      <c r="O14" s="982"/>
      <c r="P14" s="980"/>
      <c r="Q14" s="976"/>
      <c r="R14" s="976"/>
      <c r="S14" s="980"/>
      <c r="T14" s="980"/>
    </row>
    <row r="15" spans="1:20" s="181" customFormat="1" ht="16.899999999999999" customHeight="1">
      <c r="A15" s="5504"/>
      <c r="B15" s="5505"/>
      <c r="C15" s="5558" t="s">
        <v>476</v>
      </c>
      <c r="D15" s="5559"/>
      <c r="E15" s="5559"/>
      <c r="F15" s="5559"/>
      <c r="G15" s="5559"/>
      <c r="H15" s="5559"/>
      <c r="I15" s="5559"/>
      <c r="J15" s="5559"/>
      <c r="K15" s="5559"/>
      <c r="L15" s="5560"/>
      <c r="N15" s="980"/>
      <c r="O15" s="980"/>
      <c r="P15" s="980"/>
      <c r="Q15" s="976"/>
      <c r="R15" s="976"/>
      <c r="S15" s="980"/>
      <c r="T15" s="980"/>
    </row>
    <row r="16" spans="1:20" s="181" customFormat="1" ht="16.899999999999999" customHeight="1">
      <c r="A16" s="5504"/>
      <c r="B16" s="5505"/>
      <c r="D16" s="5561" t="str">
        <f ca="1">IF(G14="","",WORKDAY(G14,-1,祝祭日))</f>
        <v/>
      </c>
      <c r="E16" s="5561"/>
      <c r="F16" s="5562" t="s">
        <v>477</v>
      </c>
      <c r="G16" s="5562"/>
      <c r="H16" s="5562"/>
      <c r="I16" s="5562"/>
      <c r="J16" s="5562"/>
      <c r="K16" s="5562"/>
      <c r="L16" s="5563"/>
      <c r="N16" s="980"/>
      <c r="O16" s="980"/>
      <c r="P16" s="980"/>
      <c r="Q16" s="976"/>
      <c r="R16" s="976"/>
      <c r="S16" s="980"/>
      <c r="T16" s="980"/>
    </row>
    <row r="17" spans="1:23" s="181" customFormat="1" ht="30" customHeight="1">
      <c r="A17" s="5506"/>
      <c r="B17" s="5507"/>
      <c r="C17" s="5564" t="s">
        <v>2228</v>
      </c>
      <c r="D17" s="5565"/>
      <c r="E17" s="5565"/>
      <c r="F17" s="5565"/>
      <c r="G17" s="5565"/>
      <c r="H17" s="5565"/>
      <c r="I17" s="5565"/>
      <c r="J17" s="5565"/>
      <c r="K17" s="5565"/>
      <c r="L17" s="5566"/>
      <c r="N17" s="980"/>
      <c r="O17" s="980"/>
      <c r="P17" s="980"/>
      <c r="Q17" s="976"/>
      <c r="R17" s="976"/>
      <c r="S17" s="980"/>
      <c r="T17" s="980"/>
    </row>
    <row r="18" spans="1:23" s="181" customFormat="1" ht="38.450000000000003" customHeight="1">
      <c r="A18" s="5547" t="s">
        <v>474</v>
      </c>
      <c r="B18" s="5548"/>
      <c r="C18" s="203"/>
      <c r="D18" s="5549" t="s">
        <v>475</v>
      </c>
      <c r="E18" s="5550"/>
      <c r="F18" s="5550"/>
      <c r="G18" s="5551"/>
      <c r="H18" s="5552"/>
      <c r="I18" s="5552"/>
      <c r="J18" s="5552"/>
      <c r="K18" s="5552"/>
      <c r="L18" s="5553"/>
      <c r="N18" s="980"/>
      <c r="O18" s="980"/>
      <c r="P18" s="980"/>
      <c r="Q18" s="976"/>
      <c r="R18" s="976"/>
      <c r="S18" s="980"/>
      <c r="T18" s="980"/>
    </row>
    <row r="19" spans="1:23" ht="18" customHeight="1">
      <c r="A19" s="5502" t="s">
        <v>455</v>
      </c>
      <c r="B19" s="5503"/>
      <c r="C19" s="5589"/>
      <c r="D19" s="5589"/>
      <c r="E19" s="5589"/>
      <c r="F19" s="5589"/>
      <c r="G19" s="5589"/>
      <c r="H19" s="5589"/>
      <c r="I19" s="5589"/>
      <c r="J19" s="5589"/>
      <c r="K19" s="5589"/>
      <c r="L19" s="5589"/>
      <c r="N19" s="975"/>
      <c r="O19" s="982"/>
      <c r="P19" s="976"/>
      <c r="Q19" s="976"/>
      <c r="R19" s="976"/>
      <c r="S19" s="975"/>
      <c r="T19" s="975"/>
    </row>
    <row r="20" spans="1:23" ht="18" hidden="1" customHeight="1">
      <c r="A20" s="5506"/>
      <c r="B20" s="5507"/>
      <c r="C20" s="5590" t="s">
        <v>883</v>
      </c>
      <c r="D20" s="5591"/>
      <c r="E20" s="5591"/>
      <c r="F20" s="5591"/>
      <c r="G20" s="5591"/>
      <c r="H20" s="5591"/>
      <c r="I20" s="5591"/>
      <c r="J20" s="5591"/>
      <c r="K20" s="5591"/>
      <c r="L20" s="5592"/>
      <c r="N20" s="975"/>
      <c r="O20" s="982"/>
      <c r="P20" s="976"/>
      <c r="Q20" s="976"/>
      <c r="R20" s="976"/>
      <c r="S20" s="975"/>
      <c r="T20" s="975"/>
    </row>
    <row r="21" spans="1:23" ht="18" customHeight="1">
      <c r="A21" s="5529" t="s">
        <v>456</v>
      </c>
      <c r="B21" s="5529"/>
      <c r="C21" s="5593" t="str">
        <f ca="1">選考日</f>
        <v/>
      </c>
      <c r="D21" s="5593"/>
      <c r="E21" s="5593"/>
      <c r="F21" s="5593"/>
      <c r="G21" s="5543" t="s">
        <v>457</v>
      </c>
      <c r="H21" s="5543"/>
      <c r="I21" s="5593" t="str">
        <f ca="1">選考結果発送日</f>
        <v/>
      </c>
      <c r="J21" s="5593"/>
      <c r="K21" s="5593"/>
      <c r="L21" s="5593"/>
      <c r="N21" s="975"/>
      <c r="O21" s="982"/>
      <c r="P21" s="976"/>
      <c r="Q21" s="976"/>
      <c r="R21" s="976"/>
      <c r="S21" s="975"/>
      <c r="T21" s="975"/>
    </row>
    <row r="22" spans="1:23" ht="18" customHeight="1">
      <c r="A22" s="5529" t="s">
        <v>458</v>
      </c>
      <c r="B22" s="5529"/>
      <c r="C22" s="5544"/>
      <c r="D22" s="5544"/>
      <c r="E22" s="5544"/>
      <c r="F22" s="5544"/>
      <c r="G22" s="5544"/>
      <c r="H22" s="5544"/>
      <c r="I22" s="5544"/>
      <c r="J22" s="5544"/>
      <c r="K22" s="5544"/>
      <c r="L22" s="5544"/>
      <c r="N22" s="975"/>
      <c r="O22" s="982"/>
      <c r="P22" s="976"/>
      <c r="Q22" s="976"/>
      <c r="R22" s="976"/>
      <c r="S22" s="975"/>
      <c r="T22" s="975"/>
    </row>
    <row r="23" spans="1:23" ht="18" customHeight="1">
      <c r="A23" s="5529" t="s">
        <v>224</v>
      </c>
      <c r="B23" s="5529"/>
      <c r="C23" s="5539"/>
      <c r="D23" s="5540"/>
      <c r="E23" s="5540"/>
      <c r="F23" s="5541"/>
      <c r="G23" s="5543" t="s">
        <v>459</v>
      </c>
      <c r="H23" s="5543"/>
      <c r="I23" s="5539"/>
      <c r="J23" s="5540"/>
      <c r="K23" s="5540"/>
      <c r="L23" s="5541"/>
      <c r="N23" s="975"/>
      <c r="O23" s="982"/>
      <c r="P23" s="975"/>
      <c r="Q23" s="976"/>
      <c r="R23" s="976"/>
      <c r="S23" s="975"/>
      <c r="T23" s="975"/>
    </row>
    <row r="24" spans="1:23" ht="6.6" customHeight="1">
      <c r="A24" s="2294"/>
      <c r="B24" s="2294"/>
      <c r="N24" s="975"/>
      <c r="O24" s="975"/>
      <c r="P24" s="976"/>
      <c r="Q24" s="976"/>
      <c r="R24" s="976"/>
      <c r="S24" s="975"/>
      <c r="T24" s="975"/>
    </row>
    <row r="25" spans="1:23" ht="18" customHeight="1">
      <c r="A25" s="5545" t="s">
        <v>183</v>
      </c>
      <c r="B25" s="5545"/>
      <c r="C25" s="5542" t="str">
        <f>訓練実施施設名</f>
        <v/>
      </c>
      <c r="D25" s="5542"/>
      <c r="E25" s="5542"/>
      <c r="F25" s="5542"/>
      <c r="G25" s="5542"/>
      <c r="H25" s="5542"/>
      <c r="I25" s="5542"/>
      <c r="J25" s="5542"/>
      <c r="K25" s="5542"/>
      <c r="L25" s="5542"/>
      <c r="N25" s="975"/>
      <c r="O25" s="975"/>
      <c r="P25" s="976"/>
      <c r="Q25" s="976"/>
      <c r="R25" s="976"/>
      <c r="S25" s="975"/>
      <c r="T25" s="975"/>
    </row>
    <row r="26" spans="1:23" ht="18" customHeight="1">
      <c r="A26" s="5529" t="s">
        <v>460</v>
      </c>
      <c r="B26" s="5529"/>
      <c r="C26" s="5542" t="str">
        <f>"〒"&amp;訓練実施施設郵便番号&amp;"　"&amp;訓練実施施設住所&amp;"　"&amp;訓練実施施設建物名</f>
        <v>〒　　</v>
      </c>
      <c r="D26" s="5542"/>
      <c r="E26" s="5542"/>
      <c r="F26" s="5542"/>
      <c r="G26" s="5542"/>
      <c r="H26" s="5542"/>
      <c r="I26" s="5542"/>
      <c r="J26" s="5542"/>
      <c r="K26" s="5542"/>
      <c r="L26" s="5542"/>
      <c r="N26" s="975"/>
      <c r="O26" s="975"/>
      <c r="P26" s="976"/>
      <c r="Q26" s="976"/>
      <c r="R26" s="976"/>
      <c r="S26" s="975"/>
      <c r="T26" s="975"/>
    </row>
    <row r="27" spans="1:23" ht="28.5" customHeight="1">
      <c r="A27" s="5546" t="s">
        <v>2113</v>
      </c>
      <c r="B27" s="5546"/>
      <c r="C27" s="5534" t="str">
        <f>訓練実施施設TEL</f>
        <v/>
      </c>
      <c r="D27" s="5535"/>
      <c r="E27" s="5535"/>
      <c r="F27" s="5535"/>
      <c r="G27" s="5536" t="s">
        <v>461</v>
      </c>
      <c r="H27" s="5536"/>
      <c r="I27" s="5537"/>
      <c r="J27" s="5537"/>
      <c r="K27" s="5537"/>
      <c r="L27" s="5538"/>
      <c r="N27" s="983"/>
      <c r="O27" s="983"/>
      <c r="P27" s="976"/>
      <c r="Q27" s="976"/>
      <c r="R27" s="976"/>
      <c r="S27" s="1395"/>
      <c r="T27" s="975"/>
    </row>
    <row r="28" spans="1:23" ht="25.5" customHeight="1">
      <c r="A28" s="5574" t="s">
        <v>482</v>
      </c>
      <c r="B28" s="5575"/>
      <c r="C28" s="190"/>
      <c r="D28" s="5576"/>
      <c r="E28" s="5577"/>
      <c r="F28" s="5578"/>
      <c r="G28" s="5579" t="s">
        <v>517</v>
      </c>
      <c r="H28" s="5580"/>
      <c r="I28" s="5583"/>
      <c r="J28" s="5584"/>
      <c r="K28" s="5584"/>
      <c r="L28" s="5585"/>
      <c r="N28" s="975"/>
      <c r="O28" s="975"/>
      <c r="P28" s="976"/>
      <c r="Q28" s="976"/>
      <c r="R28" s="976"/>
      <c r="S28" s="975"/>
      <c r="T28" s="975"/>
    </row>
    <row r="29" spans="1:23" ht="25.5" customHeight="1">
      <c r="A29" s="5574" t="s">
        <v>483</v>
      </c>
      <c r="B29" s="5575"/>
      <c r="C29" s="190"/>
      <c r="D29" s="5576"/>
      <c r="E29" s="5577"/>
      <c r="F29" s="5578"/>
      <c r="G29" s="5581"/>
      <c r="H29" s="5582"/>
      <c r="I29" s="5586"/>
      <c r="J29" s="5587"/>
      <c r="K29" s="5587"/>
      <c r="L29" s="5588"/>
      <c r="N29" s="975"/>
      <c r="O29" s="975"/>
      <c r="P29" s="976"/>
      <c r="Q29" s="976"/>
      <c r="R29" s="976"/>
      <c r="S29" s="975"/>
      <c r="T29" s="975"/>
    </row>
    <row r="30" spans="1:23" ht="6.6" customHeight="1" thickBot="1">
      <c r="A30" s="177"/>
      <c r="B30" s="177"/>
      <c r="N30" s="975"/>
      <c r="O30" s="975"/>
      <c r="P30" s="976"/>
      <c r="Q30" s="976"/>
      <c r="R30" s="976"/>
      <c r="S30" s="975"/>
      <c r="T30" s="975"/>
    </row>
    <row r="31" spans="1:23" s="183" customFormat="1" ht="21" customHeight="1" thickBot="1">
      <c r="A31" s="5571" t="s">
        <v>479</v>
      </c>
      <c r="B31" s="5572"/>
      <c r="C31" s="5572"/>
      <c r="D31" s="5572"/>
      <c r="E31" s="5572"/>
      <c r="F31" s="5572"/>
      <c r="G31" s="5572"/>
      <c r="H31" s="5572"/>
      <c r="I31" s="5572"/>
      <c r="J31" s="5572"/>
      <c r="K31" s="5572"/>
      <c r="L31" s="5573"/>
      <c r="N31" s="975"/>
      <c r="O31" s="975"/>
      <c r="P31" s="976"/>
      <c r="Q31" s="976"/>
      <c r="R31" s="976"/>
      <c r="S31" s="1396"/>
      <c r="T31" s="1396"/>
    </row>
    <row r="32" spans="1:23" s="183" customFormat="1" ht="16.7" customHeight="1">
      <c r="A32" s="191"/>
      <c r="B32" s="192"/>
      <c r="C32" s="192"/>
      <c r="D32" s="192"/>
      <c r="E32" s="192"/>
      <c r="F32" s="192"/>
      <c r="G32" s="192"/>
      <c r="H32" s="192"/>
      <c r="I32" s="193"/>
      <c r="J32" s="193"/>
      <c r="K32" s="194"/>
      <c r="L32" s="195"/>
      <c r="M32" s="186"/>
      <c r="N32" s="975"/>
      <c r="O32" s="975"/>
      <c r="P32" s="976"/>
      <c r="Q32" s="976"/>
      <c r="R32" s="976"/>
      <c r="S32" s="1396"/>
      <c r="T32" s="1396"/>
      <c r="U32" s="1404"/>
      <c r="V32" s="1404"/>
      <c r="W32" s="1404"/>
    </row>
    <row r="33" spans="1:23" s="183" customFormat="1" ht="16.7" customHeight="1">
      <c r="A33" s="191"/>
      <c r="B33" s="192"/>
      <c r="C33" s="192"/>
      <c r="D33" s="192"/>
      <c r="E33" s="192"/>
      <c r="F33" s="192"/>
      <c r="G33" s="192"/>
      <c r="H33" s="192"/>
      <c r="I33" s="193"/>
      <c r="J33" s="193"/>
      <c r="K33" s="194"/>
      <c r="L33" s="195"/>
      <c r="M33" s="186"/>
      <c r="N33" s="975"/>
      <c r="O33" s="975"/>
      <c r="P33" s="976"/>
      <c r="Q33" s="976"/>
      <c r="R33" s="976"/>
      <c r="S33" s="1396"/>
      <c r="T33" s="1396"/>
      <c r="U33" s="1404"/>
      <c r="V33" s="1404"/>
      <c r="W33" s="1404"/>
    </row>
    <row r="34" spans="1:23" s="183" customFormat="1" ht="16.7" customHeight="1">
      <c r="A34" s="191"/>
      <c r="B34" s="192"/>
      <c r="C34" s="192"/>
      <c r="D34" s="192"/>
      <c r="E34" s="192"/>
      <c r="F34" s="192"/>
      <c r="G34" s="192"/>
      <c r="H34" s="192"/>
      <c r="I34" s="193"/>
      <c r="J34" s="193"/>
      <c r="K34" s="194"/>
      <c r="L34" s="195"/>
      <c r="M34" s="186"/>
      <c r="N34" s="975"/>
      <c r="O34" s="975"/>
      <c r="P34" s="976"/>
      <c r="Q34" s="976"/>
      <c r="R34" s="976"/>
      <c r="S34" s="1397"/>
      <c r="T34" s="1397"/>
      <c r="U34" s="1405"/>
      <c r="V34" s="1405"/>
      <c r="W34" s="1405"/>
    </row>
    <row r="35" spans="1:23" s="183" customFormat="1" ht="16.7" customHeight="1">
      <c r="A35" s="191"/>
      <c r="B35" s="192"/>
      <c r="C35" s="192"/>
      <c r="D35" s="192"/>
      <c r="E35" s="192"/>
      <c r="F35" s="192"/>
      <c r="G35" s="192"/>
      <c r="H35" s="192"/>
      <c r="I35" s="193"/>
      <c r="J35" s="193"/>
      <c r="K35" s="194"/>
      <c r="L35" s="195"/>
      <c r="M35" s="186"/>
      <c r="N35" s="975"/>
      <c r="O35" s="975"/>
      <c r="P35" s="976"/>
      <c r="Q35" s="976"/>
      <c r="R35" s="976"/>
      <c r="S35" s="1397"/>
      <c r="T35" s="1397"/>
      <c r="U35" s="1404"/>
      <c r="V35" s="1404"/>
      <c r="W35" s="1405"/>
    </row>
    <row r="36" spans="1:23" s="183" customFormat="1" ht="16.7" customHeight="1">
      <c r="A36" s="191"/>
      <c r="B36" s="192"/>
      <c r="C36" s="192"/>
      <c r="D36" s="192"/>
      <c r="E36" s="192"/>
      <c r="F36" s="192"/>
      <c r="G36" s="192"/>
      <c r="H36" s="192"/>
      <c r="I36" s="193"/>
      <c r="J36" s="193"/>
      <c r="K36" s="194"/>
      <c r="L36" s="195"/>
      <c r="M36" s="186"/>
      <c r="N36" s="975"/>
      <c r="O36" s="975"/>
      <c r="P36" s="976"/>
      <c r="Q36" s="976"/>
      <c r="R36" s="976"/>
      <c r="S36" s="1398"/>
      <c r="T36" s="1398"/>
      <c r="U36" s="1404"/>
      <c r="V36" s="1404"/>
      <c r="W36" s="1404"/>
    </row>
    <row r="37" spans="1:23" s="183" customFormat="1" ht="16.7" customHeight="1">
      <c r="A37" s="191"/>
      <c r="B37" s="192"/>
      <c r="C37" s="192"/>
      <c r="D37" s="192"/>
      <c r="E37" s="192"/>
      <c r="F37" s="192"/>
      <c r="G37" s="192"/>
      <c r="H37" s="192"/>
      <c r="I37" s="193"/>
      <c r="J37" s="193"/>
      <c r="K37" s="194"/>
      <c r="L37" s="195"/>
      <c r="M37" s="186"/>
      <c r="N37" s="975"/>
      <c r="O37" s="975"/>
      <c r="P37" s="976"/>
      <c r="Q37" s="976"/>
      <c r="R37" s="976"/>
      <c r="S37" s="1399"/>
      <c r="T37" s="1399"/>
      <c r="U37" s="1404"/>
      <c r="V37" s="1404"/>
      <c r="W37" s="1404"/>
    </row>
    <row r="38" spans="1:23" s="183" customFormat="1" ht="16.7" customHeight="1">
      <c r="A38" s="191"/>
      <c r="B38" s="192"/>
      <c r="C38" s="192"/>
      <c r="D38" s="192"/>
      <c r="E38" s="192"/>
      <c r="F38" s="192"/>
      <c r="G38" s="192"/>
      <c r="H38" s="192"/>
      <c r="I38" s="193"/>
      <c r="J38" s="193"/>
      <c r="K38" s="194"/>
      <c r="L38" s="195"/>
      <c r="M38" s="186"/>
      <c r="N38" s="975"/>
      <c r="O38" s="975"/>
      <c r="P38" s="976"/>
      <c r="Q38" s="976"/>
      <c r="R38" s="976"/>
      <c r="S38" s="1399"/>
      <c r="T38" s="1399"/>
    </row>
    <row r="39" spans="1:23" s="183" customFormat="1" ht="16.7" customHeight="1">
      <c r="A39" s="191"/>
      <c r="B39" s="192"/>
      <c r="C39" s="192"/>
      <c r="D39" s="192"/>
      <c r="E39" s="192"/>
      <c r="F39" s="192"/>
      <c r="G39" s="192"/>
      <c r="H39" s="192"/>
      <c r="I39" s="193"/>
      <c r="J39" s="193"/>
      <c r="K39" s="194"/>
      <c r="L39" s="195"/>
      <c r="M39" s="186"/>
      <c r="N39" s="975"/>
      <c r="O39" s="975"/>
      <c r="P39" s="976"/>
      <c r="Q39" s="976"/>
      <c r="R39" s="976"/>
      <c r="S39" s="1399"/>
      <c r="T39" s="1399"/>
    </row>
    <row r="40" spans="1:23" s="183" customFormat="1" ht="16.7" customHeight="1">
      <c r="A40" s="191"/>
      <c r="B40" s="192"/>
      <c r="C40" s="192"/>
      <c r="D40" s="192"/>
      <c r="E40" s="192"/>
      <c r="F40" s="192"/>
      <c r="G40" s="192"/>
      <c r="H40" s="192"/>
      <c r="I40" s="193"/>
      <c r="J40" s="193"/>
      <c r="K40" s="194"/>
      <c r="L40" s="195"/>
      <c r="M40" s="186"/>
      <c r="N40" s="975"/>
      <c r="O40" s="975"/>
      <c r="P40" s="976"/>
      <c r="Q40" s="976"/>
      <c r="R40" s="976"/>
      <c r="S40" s="1399"/>
      <c r="T40" s="1399"/>
    </row>
    <row r="41" spans="1:23" s="183" customFormat="1" ht="16.7" customHeight="1">
      <c r="A41" s="191"/>
      <c r="B41" s="192"/>
      <c r="C41" s="192"/>
      <c r="D41" s="192"/>
      <c r="E41" s="192"/>
      <c r="F41" s="192"/>
      <c r="G41" s="192"/>
      <c r="H41" s="192"/>
      <c r="I41" s="193"/>
      <c r="J41" s="193"/>
      <c r="K41" s="194"/>
      <c r="L41" s="195"/>
      <c r="M41" s="186"/>
      <c r="N41" s="975"/>
      <c r="O41" s="975"/>
      <c r="P41" s="976"/>
      <c r="Q41" s="976"/>
      <c r="R41" s="976"/>
      <c r="S41" s="1399"/>
      <c r="T41" s="1399"/>
    </row>
    <row r="42" spans="1:23" s="183" customFormat="1" ht="16.7" customHeight="1">
      <c r="A42" s="191"/>
      <c r="B42" s="192"/>
      <c r="C42" s="192"/>
      <c r="D42" s="192"/>
      <c r="E42" s="192"/>
      <c r="F42" s="192"/>
      <c r="G42" s="192"/>
      <c r="H42" s="192"/>
      <c r="I42" s="193"/>
      <c r="J42" s="193"/>
      <c r="K42" s="194"/>
      <c r="L42" s="195"/>
      <c r="M42" s="186"/>
      <c r="N42" s="975"/>
      <c r="O42" s="975"/>
      <c r="P42" s="976"/>
      <c r="Q42" s="976"/>
      <c r="R42" s="976"/>
      <c r="S42" s="1399"/>
      <c r="T42" s="1399"/>
    </row>
    <row r="43" spans="1:23" s="183" customFormat="1" ht="16.7" customHeight="1">
      <c r="A43" s="191"/>
      <c r="B43" s="192"/>
      <c r="C43" s="192"/>
      <c r="D43" s="192"/>
      <c r="E43" s="192"/>
      <c r="F43" s="192"/>
      <c r="G43" s="192"/>
      <c r="H43" s="192"/>
      <c r="I43" s="193"/>
      <c r="J43" s="193"/>
      <c r="K43" s="194"/>
      <c r="L43" s="195"/>
      <c r="M43" s="186"/>
      <c r="N43" s="975"/>
      <c r="O43" s="975"/>
      <c r="P43" s="976"/>
      <c r="Q43" s="976"/>
      <c r="R43" s="976"/>
      <c r="S43" s="1399"/>
      <c r="T43" s="1399"/>
    </row>
    <row r="44" spans="1:23" s="183" customFormat="1" ht="16.7" customHeight="1">
      <c r="A44" s="191"/>
      <c r="B44" s="192"/>
      <c r="C44" s="192"/>
      <c r="D44" s="192"/>
      <c r="E44" s="192"/>
      <c r="F44" s="192"/>
      <c r="G44" s="192"/>
      <c r="H44" s="192"/>
      <c r="I44" s="193"/>
      <c r="J44" s="193"/>
      <c r="K44" s="194"/>
      <c r="L44" s="195"/>
      <c r="M44" s="186"/>
      <c r="N44" s="975"/>
      <c r="O44" s="975"/>
      <c r="P44" s="976"/>
      <c r="Q44" s="976"/>
      <c r="R44" s="976"/>
      <c r="S44" s="1399"/>
      <c r="T44" s="1399"/>
    </row>
    <row r="45" spans="1:23" s="183" customFormat="1" ht="16.7" customHeight="1">
      <c r="A45" s="191"/>
      <c r="B45" s="192"/>
      <c r="C45" s="192"/>
      <c r="D45" s="192"/>
      <c r="E45" s="192"/>
      <c r="F45" s="192"/>
      <c r="G45" s="192"/>
      <c r="H45" s="192"/>
      <c r="I45" s="193"/>
      <c r="J45" s="193"/>
      <c r="K45" s="194"/>
      <c r="L45" s="195"/>
      <c r="M45" s="186"/>
      <c r="N45" s="975"/>
      <c r="O45" s="975"/>
      <c r="P45" s="976"/>
      <c r="Q45" s="976"/>
      <c r="R45" s="976"/>
      <c r="S45" s="1399"/>
      <c r="T45" s="1399"/>
    </row>
    <row r="46" spans="1:23" s="183" customFormat="1" ht="16.7" customHeight="1">
      <c r="A46" s="191"/>
      <c r="B46" s="192"/>
      <c r="C46" s="192"/>
      <c r="D46" s="192"/>
      <c r="E46" s="192"/>
      <c r="F46" s="192"/>
      <c r="G46" s="192"/>
      <c r="H46" s="192"/>
      <c r="I46" s="193"/>
      <c r="J46" s="193"/>
      <c r="K46" s="194"/>
      <c r="L46" s="195"/>
      <c r="M46" s="186"/>
      <c r="N46" s="975"/>
      <c r="O46" s="975"/>
      <c r="P46" s="976"/>
      <c r="Q46" s="976"/>
      <c r="R46" s="976"/>
      <c r="S46" s="1399"/>
      <c r="T46" s="1399"/>
    </row>
    <row r="47" spans="1:23" s="183" customFormat="1" ht="16.7" customHeight="1">
      <c r="A47" s="196"/>
      <c r="B47" s="192"/>
      <c r="C47" s="192"/>
      <c r="D47" s="192"/>
      <c r="E47" s="192"/>
      <c r="F47" s="192"/>
      <c r="G47" s="192"/>
      <c r="H47" s="192"/>
      <c r="I47" s="193"/>
      <c r="J47" s="193"/>
      <c r="K47" s="194"/>
      <c r="L47" s="195"/>
      <c r="M47" s="186"/>
      <c r="N47" s="975"/>
      <c r="O47" s="975"/>
      <c r="P47" s="976"/>
      <c r="Q47" s="976"/>
      <c r="R47" s="976"/>
      <c r="S47" s="1399"/>
      <c r="T47" s="1399"/>
    </row>
    <row r="48" spans="1:23" s="183" customFormat="1" ht="16.7" customHeight="1">
      <c r="A48" s="196"/>
      <c r="B48" s="192"/>
      <c r="C48" s="192"/>
      <c r="D48" s="192"/>
      <c r="E48" s="192"/>
      <c r="F48" s="192"/>
      <c r="G48" s="192"/>
      <c r="H48" s="192"/>
      <c r="I48" s="193"/>
      <c r="J48" s="193"/>
      <c r="K48" s="194"/>
      <c r="L48" s="195"/>
      <c r="M48" s="186"/>
      <c r="N48" s="975"/>
      <c r="O48" s="975"/>
      <c r="P48" s="976"/>
      <c r="Q48" s="976"/>
      <c r="R48" s="976"/>
      <c r="S48" s="1399"/>
      <c r="T48" s="1399"/>
    </row>
    <row r="49" spans="1:20" s="183" customFormat="1" ht="16.7" customHeight="1" thickBot="1">
      <c r="A49" s="196"/>
      <c r="B49" s="192"/>
      <c r="C49" s="192"/>
      <c r="D49" s="192"/>
      <c r="E49" s="192"/>
      <c r="F49" s="192"/>
      <c r="G49" s="192"/>
      <c r="H49" s="192"/>
      <c r="I49" s="193"/>
      <c r="J49" s="193"/>
      <c r="K49" s="194"/>
      <c r="L49" s="195"/>
      <c r="M49" s="186"/>
      <c r="N49" s="975"/>
      <c r="O49" s="975"/>
      <c r="P49" s="976"/>
      <c r="Q49" s="976"/>
      <c r="R49" s="976"/>
      <c r="S49" s="1396"/>
      <c r="T49" s="1396"/>
    </row>
    <row r="50" spans="1:20" s="187" customFormat="1" ht="16.7" customHeight="1" thickBot="1">
      <c r="A50" s="196"/>
      <c r="B50" s="192"/>
      <c r="C50" s="192"/>
      <c r="D50" s="192"/>
      <c r="E50" s="192"/>
      <c r="F50" s="192"/>
      <c r="G50" s="192"/>
      <c r="H50" s="192"/>
      <c r="I50" s="197"/>
      <c r="J50" s="197"/>
      <c r="K50" s="193"/>
      <c r="L50" s="198"/>
      <c r="M50" s="185"/>
      <c r="N50" s="981"/>
      <c r="O50" s="2331" t="s">
        <v>1276</v>
      </c>
      <c r="P50" s="2332"/>
      <c r="Q50" s="976"/>
      <c r="R50" s="976"/>
      <c r="S50" s="981"/>
      <c r="T50" s="981"/>
    </row>
    <row r="51" spans="1:20" s="187" customFormat="1" ht="16.7" customHeight="1" thickBot="1">
      <c r="A51" s="196"/>
      <c r="B51" s="192"/>
      <c r="C51" s="192"/>
      <c r="D51" s="192"/>
      <c r="E51" s="192"/>
      <c r="F51" s="192"/>
      <c r="G51" s="192"/>
      <c r="H51" s="192"/>
      <c r="I51" s="193"/>
      <c r="J51" s="193"/>
      <c r="K51" s="193"/>
      <c r="L51" s="198"/>
      <c r="M51" s="185"/>
      <c r="N51" s="981"/>
      <c r="O51" s="2331" t="s">
        <v>1277</v>
      </c>
      <c r="P51" s="2332"/>
      <c r="Q51" s="976"/>
      <c r="R51" s="976"/>
      <c r="S51" s="981"/>
      <c r="T51" s="981"/>
    </row>
    <row r="52" spans="1:20" s="187" customFormat="1" ht="16.7" customHeight="1">
      <c r="A52" s="196"/>
      <c r="B52" s="192"/>
      <c r="C52" s="192"/>
      <c r="D52" s="192"/>
      <c r="E52" s="192"/>
      <c r="F52" s="192"/>
      <c r="G52" s="192"/>
      <c r="H52" s="192"/>
      <c r="I52" s="193"/>
      <c r="J52" s="193"/>
      <c r="K52" s="193"/>
      <c r="L52" s="198"/>
      <c r="M52" s="185"/>
      <c r="N52" s="981"/>
      <c r="O52" s="538"/>
      <c r="P52" s="981"/>
      <c r="Q52" s="976"/>
      <c r="R52" s="976"/>
      <c r="S52" s="981"/>
      <c r="T52" s="981"/>
    </row>
    <row r="53" spans="1:20" s="187" customFormat="1" ht="16.7" customHeight="1" thickBot="1">
      <c r="A53" s="199"/>
      <c r="B53" s="200"/>
      <c r="C53" s="200"/>
      <c r="D53" s="200"/>
      <c r="E53" s="200"/>
      <c r="F53" s="200"/>
      <c r="G53" s="200"/>
      <c r="H53" s="200"/>
      <c r="I53" s="201"/>
      <c r="J53" s="201"/>
      <c r="K53" s="201"/>
      <c r="L53" s="202"/>
      <c r="M53" s="185"/>
      <c r="N53" s="981"/>
      <c r="O53" s="1358" t="s">
        <v>1269</v>
      </c>
      <c r="P53" s="981"/>
      <c r="Q53" s="976"/>
      <c r="R53" s="976"/>
      <c r="S53" s="981"/>
      <c r="T53" s="981"/>
    </row>
    <row r="54" spans="1:20" s="187" customFormat="1" ht="12" customHeight="1">
      <c r="A54" s="188"/>
      <c r="B54" s="184"/>
      <c r="C54" s="184"/>
      <c r="D54" s="184"/>
      <c r="E54" s="184"/>
      <c r="F54" s="184"/>
      <c r="G54" s="184"/>
      <c r="H54" s="184"/>
      <c r="I54" s="185"/>
      <c r="J54" s="185"/>
      <c r="K54" s="185"/>
      <c r="L54" s="185"/>
      <c r="M54" s="185"/>
      <c r="N54" s="981"/>
      <c r="O54" s="981"/>
      <c r="P54" s="984"/>
      <c r="Q54" s="976"/>
      <c r="R54" s="976"/>
      <c r="S54" s="981"/>
      <c r="T54" s="981"/>
    </row>
    <row r="55" spans="1:20" ht="12" customHeight="1">
      <c r="A55" s="986"/>
      <c r="B55" s="986"/>
      <c r="C55" s="986"/>
      <c r="D55" s="986"/>
      <c r="E55" s="986"/>
      <c r="F55" s="986"/>
      <c r="G55" s="986"/>
      <c r="H55" s="986"/>
      <c r="I55" s="986"/>
      <c r="J55" s="986"/>
      <c r="K55" s="986"/>
      <c r="L55" s="986"/>
      <c r="M55" s="986"/>
      <c r="N55" s="975"/>
      <c r="O55" s="975"/>
      <c r="P55" s="985"/>
      <c r="Q55" s="976"/>
      <c r="R55" s="976"/>
      <c r="S55" s="975"/>
      <c r="T55" s="975"/>
    </row>
    <row r="56" spans="1:20" ht="12" customHeight="1">
      <c r="A56" s="189"/>
      <c r="B56" s="189"/>
      <c r="C56" s="189"/>
      <c r="D56" s="189"/>
      <c r="E56" s="189"/>
      <c r="F56" s="189"/>
      <c r="G56" s="189"/>
      <c r="H56" s="189"/>
      <c r="I56" s="189"/>
      <c r="J56" s="189"/>
      <c r="K56" s="189" t="s">
        <v>1560</v>
      </c>
      <c r="L56" s="1392" t="s">
        <v>1557</v>
      </c>
      <c r="M56" s="189"/>
      <c r="P56" s="178"/>
    </row>
    <row r="57" spans="1:20" ht="12" customHeight="1">
      <c r="L57" s="1336" t="s">
        <v>1558</v>
      </c>
      <c r="P57" s="178"/>
    </row>
    <row r="58" spans="1:20" ht="13.5" customHeight="1">
      <c r="L58" s="1335" t="s">
        <v>1559</v>
      </c>
      <c r="P58" s="178"/>
    </row>
    <row r="59" spans="1:20" ht="12" hidden="1" customHeight="1">
      <c r="K59" s="2832" t="s">
        <v>1561</v>
      </c>
      <c r="L59" s="1392" t="s">
        <v>1562</v>
      </c>
      <c r="O59" s="1297"/>
      <c r="P59" s="178"/>
    </row>
    <row r="60" spans="1:20" ht="12" hidden="1" customHeight="1">
      <c r="L60" s="1336" t="s">
        <v>1563</v>
      </c>
      <c r="O60"/>
      <c r="P60" s="178"/>
    </row>
    <row r="61" spans="1:20" hidden="1">
      <c r="L61" s="1335" t="s">
        <v>1564</v>
      </c>
      <c r="P61" s="2831"/>
    </row>
    <row r="62" spans="1:20">
      <c r="P62" s="178"/>
    </row>
    <row r="63" spans="1:20">
      <c r="P63" s="178"/>
    </row>
    <row r="64" spans="1:20">
      <c r="P64" s="178"/>
    </row>
    <row r="65" spans="15:17">
      <c r="P65" s="178"/>
    </row>
    <row r="66" spans="15:17">
      <c r="P66" s="178"/>
    </row>
    <row r="67" spans="15:17">
      <c r="P67" s="178"/>
    </row>
    <row r="68" spans="15:17">
      <c r="P68" s="178"/>
    </row>
    <row r="69" spans="15:17">
      <c r="O69" s="1297"/>
      <c r="P69" s="178"/>
    </row>
    <row r="70" spans="15:17">
      <c r="O70" s="1298"/>
      <c r="P70" s="178"/>
    </row>
    <row r="71" spans="15:17">
      <c r="P71" s="178"/>
    </row>
    <row r="72" spans="15:17">
      <c r="P72" s="178"/>
    </row>
    <row r="73" spans="15:17">
      <c r="P73" s="178"/>
    </row>
    <row r="74" spans="15:17">
      <c r="P74" s="178"/>
    </row>
    <row r="75" spans="15:17">
      <c r="P75" s="178"/>
    </row>
    <row r="76" spans="15:17">
      <c r="P76" s="527"/>
      <c r="Q76" s="526"/>
    </row>
    <row r="77" spans="15:17">
      <c r="P77" s="527"/>
      <c r="Q77" s="526"/>
    </row>
    <row r="78" spans="15:17">
      <c r="P78" s="527"/>
      <c r="Q78" s="526"/>
    </row>
    <row r="79" spans="15:17">
      <c r="P79" s="527"/>
      <c r="Q79" s="526"/>
    </row>
    <row r="80" spans="15:17">
      <c r="P80" s="527"/>
      <c r="Q80" s="526"/>
    </row>
    <row r="81" spans="16:17">
      <c r="P81" s="527"/>
      <c r="Q81" s="526"/>
    </row>
    <row r="82" spans="16:17">
      <c r="P82" s="527"/>
      <c r="Q82" s="526"/>
    </row>
    <row r="83" spans="16:17">
      <c r="P83" s="527"/>
      <c r="Q83" s="526"/>
    </row>
    <row r="84" spans="16:17">
      <c r="P84" s="527"/>
      <c r="Q84" s="526"/>
    </row>
    <row r="85" spans="16:17">
      <c r="P85" s="527"/>
      <c r="Q85" s="526"/>
    </row>
    <row r="86" spans="16:17">
      <c r="P86" s="527"/>
      <c r="Q86" s="526"/>
    </row>
    <row r="87" spans="16:17">
      <c r="P87" s="527"/>
      <c r="Q87" s="526"/>
    </row>
    <row r="88" spans="16:17">
      <c r="P88" s="527"/>
      <c r="Q88" s="526"/>
    </row>
    <row r="89" spans="16:17">
      <c r="P89" s="527"/>
      <c r="Q89" s="526"/>
    </row>
    <row r="90" spans="16:17">
      <c r="P90" s="525"/>
      <c r="Q90" s="189"/>
    </row>
    <row r="91" spans="16:17">
      <c r="P91" s="525"/>
      <c r="Q91" s="189"/>
    </row>
    <row r="92" spans="16:17">
      <c r="P92" s="525"/>
      <c r="Q92" s="189"/>
    </row>
    <row r="93" spans="16:17">
      <c r="P93" s="525"/>
      <c r="Q93" s="189"/>
    </row>
    <row r="94" spans="16:17">
      <c r="P94" s="525"/>
      <c r="Q94" s="189"/>
    </row>
    <row r="95" spans="16:17">
      <c r="P95" s="525"/>
      <c r="Q95" s="189"/>
    </row>
    <row r="96" spans="16:17">
      <c r="P96" s="525"/>
      <c r="Q96" s="189"/>
    </row>
    <row r="97" spans="16:17">
      <c r="P97" s="525"/>
      <c r="Q97" s="189"/>
    </row>
  </sheetData>
  <sheetProtection sheet="1" formatCells="0" formatColumns="0" formatRows="0" insertRows="0" deleteRows="0"/>
  <mergeCells count="68">
    <mergeCell ref="C12:L12"/>
    <mergeCell ref="A12:B12"/>
    <mergeCell ref="A31:L31"/>
    <mergeCell ref="A28:B28"/>
    <mergeCell ref="D28:F28"/>
    <mergeCell ref="G28:H29"/>
    <mergeCell ref="I28:L29"/>
    <mergeCell ref="A29:B29"/>
    <mergeCell ref="D29:F29"/>
    <mergeCell ref="A19:B20"/>
    <mergeCell ref="C19:L19"/>
    <mergeCell ref="C20:L20"/>
    <mergeCell ref="A21:B21"/>
    <mergeCell ref="C21:F21"/>
    <mergeCell ref="G21:H21"/>
    <mergeCell ref="I21:L21"/>
    <mergeCell ref="A18:B18"/>
    <mergeCell ref="D18:F18"/>
    <mergeCell ref="G18:L18"/>
    <mergeCell ref="A14:B17"/>
    <mergeCell ref="C14:E14"/>
    <mergeCell ref="G14:H14"/>
    <mergeCell ref="I14:L14"/>
    <mergeCell ref="C15:L15"/>
    <mergeCell ref="D16:E16"/>
    <mergeCell ref="F16:L16"/>
    <mergeCell ref="C17:L17"/>
    <mergeCell ref="C27:F27"/>
    <mergeCell ref="G27:H27"/>
    <mergeCell ref="I27:L27"/>
    <mergeCell ref="A22:B22"/>
    <mergeCell ref="C23:F23"/>
    <mergeCell ref="A26:B26"/>
    <mergeCell ref="C26:L26"/>
    <mergeCell ref="G23:H23"/>
    <mergeCell ref="I23:L23"/>
    <mergeCell ref="C22:L22"/>
    <mergeCell ref="A23:B23"/>
    <mergeCell ref="A25:B25"/>
    <mergeCell ref="C25:L25"/>
    <mergeCell ref="A27:B27"/>
    <mergeCell ref="O1:Q2"/>
    <mergeCell ref="C4:E4"/>
    <mergeCell ref="A4:B4"/>
    <mergeCell ref="B1:K1"/>
    <mergeCell ref="C7:E7"/>
    <mergeCell ref="G7:H7"/>
    <mergeCell ref="A2:B2"/>
    <mergeCell ref="C2:E2"/>
    <mergeCell ref="A3:I3"/>
    <mergeCell ref="F4:G4"/>
    <mergeCell ref="H4:L4"/>
    <mergeCell ref="A6:B6"/>
    <mergeCell ref="C6:E6"/>
    <mergeCell ref="G6:H6"/>
    <mergeCell ref="F2:I2"/>
    <mergeCell ref="E10:L10"/>
    <mergeCell ref="O7:Q7"/>
    <mergeCell ref="O6:Q6"/>
    <mergeCell ref="E9:L9"/>
    <mergeCell ref="A8:B8"/>
    <mergeCell ref="C8:L8"/>
    <mergeCell ref="I6:I7"/>
    <mergeCell ref="J6:J7"/>
    <mergeCell ref="K6:L7"/>
    <mergeCell ref="A7:B7"/>
    <mergeCell ref="A9:B11"/>
    <mergeCell ref="C9:D11"/>
  </mergeCells>
  <phoneticPr fontId="22"/>
  <conditionalFormatting sqref="K6">
    <cfRule type="expression" dxfId="39" priority="31">
      <formula>AND($J$6="有",$K$6="")</formula>
    </cfRule>
  </conditionalFormatting>
  <conditionalFormatting sqref="C18">
    <cfRule type="containsBlanks" dxfId="38" priority="49">
      <formula>LEN(TRIM(C18))=0</formula>
    </cfRule>
  </conditionalFormatting>
  <conditionalFormatting sqref="G18:L18">
    <cfRule type="expression" dxfId="37" priority="4">
      <formula>AND($C$18="可",$G$18="")</formula>
    </cfRule>
    <cfRule type="expression" dxfId="36" priority="33">
      <formula>AND($C$18="不可",$G$18="")</formula>
    </cfRule>
    <cfRule type="containsBlanks" dxfId="35" priority="43">
      <formula>LEN(TRIM(G18))=0</formula>
    </cfRule>
  </conditionalFormatting>
  <conditionalFormatting sqref="C19:L19">
    <cfRule type="containsBlanks" dxfId="34" priority="50">
      <formula>LEN(TRIM(C19))=0</formula>
    </cfRule>
  </conditionalFormatting>
  <conditionalFormatting sqref="C22:L22">
    <cfRule type="containsBlanks" dxfId="33" priority="51">
      <formula>LEN(TRIM(C22))=0</formula>
    </cfRule>
  </conditionalFormatting>
  <conditionalFormatting sqref="C23:F23">
    <cfRule type="containsBlanks" dxfId="32" priority="37">
      <formula>LEN(TRIM(C23))=0</formula>
    </cfRule>
  </conditionalFormatting>
  <conditionalFormatting sqref="I23:L23">
    <cfRule type="containsBlanks" dxfId="31" priority="38">
      <formula>LEN(TRIM(I23))=0</formula>
    </cfRule>
  </conditionalFormatting>
  <conditionalFormatting sqref="I27:L27">
    <cfRule type="containsBlanks" dxfId="30" priority="39">
      <formula>LEN(TRIM(I27))=0</formula>
    </cfRule>
  </conditionalFormatting>
  <conditionalFormatting sqref="C28">
    <cfRule type="containsBlanks" dxfId="29" priority="40">
      <formula>LEN(TRIM(C28))=0</formula>
    </cfRule>
  </conditionalFormatting>
  <conditionalFormatting sqref="D28:F28">
    <cfRule type="expression" dxfId="28" priority="6">
      <formula>AND($C$28="有",$D$28="")</formula>
    </cfRule>
    <cfRule type="expression" dxfId="27" priority="13">
      <formula>AND($C$28="無",$D$28="")</formula>
    </cfRule>
    <cfRule type="containsBlanks" dxfId="26" priority="44">
      <formula>LEN(TRIM(D28))=0</formula>
    </cfRule>
  </conditionalFormatting>
  <conditionalFormatting sqref="C29">
    <cfRule type="containsBlanks" dxfId="25" priority="41">
      <formula>LEN(TRIM(C29))=0</formula>
    </cfRule>
  </conditionalFormatting>
  <conditionalFormatting sqref="D29:F29">
    <cfRule type="expression" dxfId="24" priority="5">
      <formula>AND($C$29="有",$D$29="")</formula>
    </cfRule>
    <cfRule type="expression" dxfId="23" priority="12">
      <formula>AND($C$29="無",$D$29="")</formula>
    </cfRule>
    <cfRule type="containsBlanks" dxfId="22" priority="45">
      <formula>LEN(TRIM(D29))=0</formula>
    </cfRule>
  </conditionalFormatting>
  <conditionalFormatting sqref="I28:L29">
    <cfRule type="containsBlanks" dxfId="21" priority="42">
      <formula>LEN(TRIM(I28))=0</formula>
    </cfRule>
  </conditionalFormatting>
  <conditionalFormatting sqref="F2:I2">
    <cfRule type="expression" dxfId="20" priority="1">
      <formula>$F$2&lt;&gt;""</formula>
    </cfRule>
  </conditionalFormatting>
  <dataValidations count="5">
    <dataValidation type="list" allowBlank="1" showInputMessage="1" showErrorMessage="1" sqref="C28:C29">
      <formula1>"有,無"</formula1>
    </dataValidation>
    <dataValidation type="list" allowBlank="1" showInputMessage="1" showErrorMessage="1" sqref="C18">
      <formula1>"可,不可"</formula1>
    </dataValidation>
    <dataValidation imeMode="off" allowBlank="1" showInputMessage="1" showErrorMessage="1" sqref="WVK983069 WLO983069 WBS983069 VRW983069 VIA983069 UYE983069 UOI983069 UEM983069 TUQ983069 TKU983069 TAY983069 SRC983069 SHG983069 RXK983069 RNO983069 RDS983069 QTW983069 QKA983069 QAE983069 PQI983069 PGM983069 OWQ983069 OMU983069 OCY983069 NTC983069 NJG983069 MZK983069 MPO983069 MFS983069 LVW983069 LMA983069 LCE983069 KSI983069 KIM983069 JYQ983069 JOU983069 JEY983069 IVC983069 ILG983069 IBK983069 HRO983069 HHS983069 GXW983069 GOA983069 GEE983069 FUI983069 FKM983069 FAQ983069 EQU983069 EGY983069 DXC983069 DNG983069 DDK983069 CTO983069 CJS983069 BZW983069 BQA983069 BGE983069 AWI983069 AMM983069 ACQ983069 SU983069 IY983069 C983069 WVK917533 WLO917533 WBS917533 VRW917533 VIA917533 UYE917533 UOI917533 UEM917533 TUQ917533 TKU917533 TAY917533 SRC917533 SHG917533 RXK917533 RNO917533 RDS917533 QTW917533 QKA917533 QAE917533 PQI917533 PGM917533 OWQ917533 OMU917533 OCY917533 NTC917533 NJG917533 MZK917533 MPO917533 MFS917533 LVW917533 LMA917533 LCE917533 KSI917533 KIM917533 JYQ917533 JOU917533 JEY917533 IVC917533 ILG917533 IBK917533 HRO917533 HHS917533 GXW917533 GOA917533 GEE917533 FUI917533 FKM917533 FAQ917533 EQU917533 EGY917533 DXC917533 DNG917533 DDK917533 CTO917533 CJS917533 BZW917533 BQA917533 BGE917533 AWI917533 AMM917533 ACQ917533 SU917533 IY917533 C917533 WVK851997 WLO851997 WBS851997 VRW851997 VIA851997 UYE851997 UOI851997 UEM851997 TUQ851997 TKU851997 TAY851997 SRC851997 SHG851997 RXK851997 RNO851997 RDS851997 QTW851997 QKA851997 QAE851997 PQI851997 PGM851997 OWQ851997 OMU851997 OCY851997 NTC851997 NJG851997 MZK851997 MPO851997 MFS851997 LVW851997 LMA851997 LCE851997 KSI851997 KIM851997 JYQ851997 JOU851997 JEY851997 IVC851997 ILG851997 IBK851997 HRO851997 HHS851997 GXW851997 GOA851997 GEE851997 FUI851997 FKM851997 FAQ851997 EQU851997 EGY851997 DXC851997 DNG851997 DDK851997 CTO851997 CJS851997 BZW851997 BQA851997 BGE851997 AWI851997 AMM851997 ACQ851997 SU851997 IY851997 C851997 WVK786461 WLO786461 WBS786461 VRW786461 VIA786461 UYE786461 UOI786461 UEM786461 TUQ786461 TKU786461 TAY786461 SRC786461 SHG786461 RXK786461 RNO786461 RDS786461 QTW786461 QKA786461 QAE786461 PQI786461 PGM786461 OWQ786461 OMU786461 OCY786461 NTC786461 NJG786461 MZK786461 MPO786461 MFS786461 LVW786461 LMA786461 LCE786461 KSI786461 KIM786461 JYQ786461 JOU786461 JEY786461 IVC786461 ILG786461 IBK786461 HRO786461 HHS786461 GXW786461 GOA786461 GEE786461 FUI786461 FKM786461 FAQ786461 EQU786461 EGY786461 DXC786461 DNG786461 DDK786461 CTO786461 CJS786461 BZW786461 BQA786461 BGE786461 AWI786461 AMM786461 ACQ786461 SU786461 IY786461 C786461 WVK720925 WLO720925 WBS720925 VRW720925 VIA720925 UYE720925 UOI720925 UEM720925 TUQ720925 TKU720925 TAY720925 SRC720925 SHG720925 RXK720925 RNO720925 RDS720925 QTW720925 QKA720925 QAE720925 PQI720925 PGM720925 OWQ720925 OMU720925 OCY720925 NTC720925 NJG720925 MZK720925 MPO720925 MFS720925 LVW720925 LMA720925 LCE720925 KSI720925 KIM720925 JYQ720925 JOU720925 JEY720925 IVC720925 ILG720925 IBK720925 HRO720925 HHS720925 GXW720925 GOA720925 GEE720925 FUI720925 FKM720925 FAQ720925 EQU720925 EGY720925 DXC720925 DNG720925 DDK720925 CTO720925 CJS720925 BZW720925 BQA720925 BGE720925 AWI720925 AMM720925 ACQ720925 SU720925 IY720925 C720925 WVK655389 WLO655389 WBS655389 VRW655389 VIA655389 UYE655389 UOI655389 UEM655389 TUQ655389 TKU655389 TAY655389 SRC655389 SHG655389 RXK655389 RNO655389 RDS655389 QTW655389 QKA655389 QAE655389 PQI655389 PGM655389 OWQ655389 OMU655389 OCY655389 NTC655389 NJG655389 MZK655389 MPO655389 MFS655389 LVW655389 LMA655389 LCE655389 KSI655389 KIM655389 JYQ655389 JOU655389 JEY655389 IVC655389 ILG655389 IBK655389 HRO655389 HHS655389 GXW655389 GOA655389 GEE655389 FUI655389 FKM655389 FAQ655389 EQU655389 EGY655389 DXC655389 DNG655389 DDK655389 CTO655389 CJS655389 BZW655389 BQA655389 BGE655389 AWI655389 AMM655389 ACQ655389 SU655389 IY655389 C655389 WVK589853 WLO589853 WBS589853 VRW589853 VIA589853 UYE589853 UOI589853 UEM589853 TUQ589853 TKU589853 TAY589853 SRC589853 SHG589853 RXK589853 RNO589853 RDS589853 QTW589853 QKA589853 QAE589853 PQI589853 PGM589853 OWQ589853 OMU589853 OCY589853 NTC589853 NJG589853 MZK589853 MPO589853 MFS589853 LVW589853 LMA589853 LCE589853 KSI589853 KIM589853 JYQ589853 JOU589853 JEY589853 IVC589853 ILG589853 IBK589853 HRO589853 HHS589853 GXW589853 GOA589853 GEE589853 FUI589853 FKM589853 FAQ589853 EQU589853 EGY589853 DXC589853 DNG589853 DDK589853 CTO589853 CJS589853 BZW589853 BQA589853 BGE589853 AWI589853 AMM589853 ACQ589853 SU589853 IY589853 C589853 WVK524317 WLO524317 WBS524317 VRW524317 VIA524317 UYE524317 UOI524317 UEM524317 TUQ524317 TKU524317 TAY524317 SRC524317 SHG524317 RXK524317 RNO524317 RDS524317 QTW524317 QKA524317 QAE524317 PQI524317 PGM524317 OWQ524317 OMU524317 OCY524317 NTC524317 NJG524317 MZK524317 MPO524317 MFS524317 LVW524317 LMA524317 LCE524317 KSI524317 KIM524317 JYQ524317 JOU524317 JEY524317 IVC524317 ILG524317 IBK524317 HRO524317 HHS524317 GXW524317 GOA524317 GEE524317 FUI524317 FKM524317 FAQ524317 EQU524317 EGY524317 DXC524317 DNG524317 DDK524317 CTO524317 CJS524317 BZW524317 BQA524317 BGE524317 AWI524317 AMM524317 ACQ524317 SU524317 IY524317 C524317 WVK458781 WLO458781 WBS458781 VRW458781 VIA458781 UYE458781 UOI458781 UEM458781 TUQ458781 TKU458781 TAY458781 SRC458781 SHG458781 RXK458781 RNO458781 RDS458781 QTW458781 QKA458781 QAE458781 PQI458781 PGM458781 OWQ458781 OMU458781 OCY458781 NTC458781 NJG458781 MZK458781 MPO458781 MFS458781 LVW458781 LMA458781 LCE458781 KSI458781 KIM458781 JYQ458781 JOU458781 JEY458781 IVC458781 ILG458781 IBK458781 HRO458781 HHS458781 GXW458781 GOA458781 GEE458781 FUI458781 FKM458781 FAQ458781 EQU458781 EGY458781 DXC458781 DNG458781 DDK458781 CTO458781 CJS458781 BZW458781 BQA458781 BGE458781 AWI458781 AMM458781 ACQ458781 SU458781 IY458781 C458781 WVK393245 WLO393245 WBS393245 VRW393245 VIA393245 UYE393245 UOI393245 UEM393245 TUQ393245 TKU393245 TAY393245 SRC393245 SHG393245 RXK393245 RNO393245 RDS393245 QTW393245 QKA393245 QAE393245 PQI393245 PGM393245 OWQ393245 OMU393245 OCY393245 NTC393245 NJG393245 MZK393245 MPO393245 MFS393245 LVW393245 LMA393245 LCE393245 KSI393245 KIM393245 JYQ393245 JOU393245 JEY393245 IVC393245 ILG393245 IBK393245 HRO393245 HHS393245 GXW393245 GOA393245 GEE393245 FUI393245 FKM393245 FAQ393245 EQU393245 EGY393245 DXC393245 DNG393245 DDK393245 CTO393245 CJS393245 BZW393245 BQA393245 BGE393245 AWI393245 AMM393245 ACQ393245 SU393245 IY393245 C393245 WVK327709 WLO327709 WBS327709 VRW327709 VIA327709 UYE327709 UOI327709 UEM327709 TUQ327709 TKU327709 TAY327709 SRC327709 SHG327709 RXK327709 RNO327709 RDS327709 QTW327709 QKA327709 QAE327709 PQI327709 PGM327709 OWQ327709 OMU327709 OCY327709 NTC327709 NJG327709 MZK327709 MPO327709 MFS327709 LVW327709 LMA327709 LCE327709 KSI327709 KIM327709 JYQ327709 JOU327709 JEY327709 IVC327709 ILG327709 IBK327709 HRO327709 HHS327709 GXW327709 GOA327709 GEE327709 FUI327709 FKM327709 FAQ327709 EQU327709 EGY327709 DXC327709 DNG327709 DDK327709 CTO327709 CJS327709 BZW327709 BQA327709 BGE327709 AWI327709 AMM327709 ACQ327709 SU327709 IY327709 C327709 WVK262173 WLO262173 WBS262173 VRW262173 VIA262173 UYE262173 UOI262173 UEM262173 TUQ262173 TKU262173 TAY262173 SRC262173 SHG262173 RXK262173 RNO262173 RDS262173 QTW262173 QKA262173 QAE262173 PQI262173 PGM262173 OWQ262173 OMU262173 OCY262173 NTC262173 NJG262173 MZK262173 MPO262173 MFS262173 LVW262173 LMA262173 LCE262173 KSI262173 KIM262173 JYQ262173 JOU262173 JEY262173 IVC262173 ILG262173 IBK262173 HRO262173 HHS262173 GXW262173 GOA262173 GEE262173 FUI262173 FKM262173 FAQ262173 EQU262173 EGY262173 DXC262173 DNG262173 DDK262173 CTO262173 CJS262173 BZW262173 BQA262173 BGE262173 AWI262173 AMM262173 ACQ262173 SU262173 IY262173 C262173 WVK196637 WLO196637 WBS196637 VRW196637 VIA196637 UYE196637 UOI196637 UEM196637 TUQ196637 TKU196637 TAY196637 SRC196637 SHG196637 RXK196637 RNO196637 RDS196637 QTW196637 QKA196637 QAE196637 PQI196637 PGM196637 OWQ196637 OMU196637 OCY196637 NTC196637 NJG196637 MZK196637 MPO196637 MFS196637 LVW196637 LMA196637 LCE196637 KSI196637 KIM196637 JYQ196637 JOU196637 JEY196637 IVC196637 ILG196637 IBK196637 HRO196637 HHS196637 GXW196637 GOA196637 GEE196637 FUI196637 FKM196637 FAQ196637 EQU196637 EGY196637 DXC196637 DNG196637 DDK196637 CTO196637 CJS196637 BZW196637 BQA196637 BGE196637 AWI196637 AMM196637 ACQ196637 SU196637 IY196637 C196637 WVK131101 WLO131101 WBS131101 VRW131101 VIA131101 UYE131101 UOI131101 UEM131101 TUQ131101 TKU131101 TAY131101 SRC131101 SHG131101 RXK131101 RNO131101 RDS131101 QTW131101 QKA131101 QAE131101 PQI131101 PGM131101 OWQ131101 OMU131101 OCY131101 NTC131101 NJG131101 MZK131101 MPO131101 MFS131101 LVW131101 LMA131101 LCE131101 KSI131101 KIM131101 JYQ131101 JOU131101 JEY131101 IVC131101 ILG131101 IBK131101 HRO131101 HHS131101 GXW131101 GOA131101 GEE131101 FUI131101 FKM131101 FAQ131101 EQU131101 EGY131101 DXC131101 DNG131101 DDK131101 CTO131101 CJS131101 BZW131101 BQA131101 BGE131101 AWI131101 AMM131101 ACQ131101 SU131101 IY131101 C131101 WVK65565 WLO65565 WBS65565 VRW65565 VIA65565 UYE65565 UOI65565 UEM65565 TUQ65565 TKU65565 TAY65565 SRC65565 SHG65565 RXK65565 RNO65565 RDS65565 QTW65565 QKA65565 QAE65565 PQI65565 PGM65565 OWQ65565 OMU65565 OCY65565 NTC65565 NJG65565 MZK65565 MPO65565 MFS65565 LVW65565 LMA65565 LCE65565 KSI65565 KIM65565 JYQ65565 JOU65565 JEY65565 IVC65565 ILG65565 IBK65565 HRO65565 HHS65565 GXW65565 GOA65565 GEE65565 FUI65565 FKM65565 FAQ65565 EQU65565 EGY65565 DXC65565 DNG65565 DDK65565 CTO65565 CJS65565 BZW65565 BQA65565 BGE65565 AWI65565 AMM65565 ACQ65565 SU65565 IY65565 C65565 IY9:IY12 SU9:SU12 ACQ9:ACQ12 AMM9:AMM12 AWI9:AWI12 BGE9:BGE12 BQA9:BQA12 BZW9:BZW12 CJS9:CJS12 CTO9:CTO12 DDK9:DDK12 DNG9:DNG12 DXC9:DXC12 EGY9:EGY12 EQU9:EQU12 FAQ9:FAQ12 FKM9:FKM12 FUI9:FUI12 GEE9:GEE12 GOA9:GOA12 GXW9:GXW12 HHS9:HHS12 HRO9:HRO12 IBK9:IBK12 ILG9:ILG12 IVC9:IVC12 JEY9:JEY12 JOU9:JOU12 JYQ9:JYQ12 KIM9:KIM12 KSI9:KSI12 LCE9:LCE12 LMA9:LMA12 LVW9:LVW12 MFS9:MFS12 MPO9:MPO12 MZK9:MZK12 NJG9:NJG12 NTC9:NTC12 OCY9:OCY12 OMU9:OMU12 OWQ9:OWQ12 PGM9:PGM12 PQI9:PQI12 QAE9:QAE12 QKA9:QKA12 QTW9:QTW12 RDS9:RDS12 RNO9:RNO12 RXK9:RXK12 SHG9:SHG12 SRC9:SRC12 TAY9:TAY12 TKU9:TKU12 TUQ9:TUQ12 UEM9:UEM12 UOI9:UOI12 UYE9:UYE12 VIA9:VIA12 VRW9:VRW12 WBS9:WBS12 WLO9:WLO12 WVK9:WVK12 C9"/>
    <dataValidation imeMode="hiragana" allowBlank="1" showInputMessage="1" showErrorMessage="1" sqref="D28:F29 G18:L18 C19:L20 C22:L22 C23:F23 I23:L23 I27:L29 K6"/>
    <dataValidation type="list" allowBlank="1" showInputMessage="1" showErrorMessage="1" sqref="F2:H2">
      <formula1>"【フルオンライン(通所なし)】"</formula1>
    </dataValidation>
  </dataValidations>
  <hyperlinks>
    <hyperlink ref="O50" location="'コース案内(裏)基'!J111" display="コース案内(裏/基礎)作成へ"/>
    <hyperlink ref="O51" location="'コース案内(裏)実'!I87" display="コース案内(裏/実践)作成へ"/>
    <hyperlink ref="O53" location="一覧表!M76" display="一覧表へ戻る"/>
  </hyperlinks>
  <printOptions horizontalCentered="1"/>
  <pageMargins left="0.47244094488188981" right="0.19685039370078741" top="0.39370078740157483" bottom="0" header="0" footer="0.19685039370078741"/>
  <pageSetup paperSize="9" scale="83" orientation="portrait" r:id="rId1"/>
  <headerFooter scaleWithDoc="0"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0" id="{396F27CC-44C1-49FC-94BE-EA5627B401B3}">
            <xm:f>様式1!$E$20=""</xm:f>
            <x14:dxf>
              <fill>
                <patternFill>
                  <bgColor rgb="FF0000FF"/>
                </patternFill>
              </fill>
            </x14:dxf>
          </x14:cfRule>
          <xm:sqref>O50:P50</xm:sqref>
        </x14:conditionalFormatting>
        <x14:conditionalFormatting xmlns:xm="http://schemas.microsoft.com/office/excel/2006/main">
          <x14:cfRule type="expression" priority="29" id="{B0CA0A7D-B4BA-4884-B74F-639440D86234}">
            <xm:f>様式1!$E$21=""</xm:f>
            <x14:dxf>
              <fill>
                <patternFill>
                  <bgColor rgb="FF0000FF"/>
                </patternFill>
              </fill>
            </x14:dxf>
          </x14:cfRule>
          <xm:sqref>O51:P51</xm:sqref>
        </x14:conditionalFormatting>
        <x14:conditionalFormatting xmlns:xm="http://schemas.microsoft.com/office/excel/2006/main">
          <x14:cfRule type="expression" priority="2" id="{90FDBBAC-5663-4A9A-9B10-BEB08A70425E}">
            <xm:f>IF(様式5実!AJ132="","",AND(様式6!X178&gt;0,様式5実!H125=様式5実!AJ132))</xm:f>
            <x14:dxf>
              <fill>
                <patternFill>
                  <bgColor rgb="FFCCECFF"/>
                </patternFill>
              </fill>
            </x14:dxf>
          </x14:cfRule>
          <xm:sqref>F2:I2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99FF"/>
  </sheetPr>
  <dimension ref="A1:AE118"/>
  <sheetViews>
    <sheetView zoomScale="80" zoomScaleNormal="80" zoomScaleSheetLayoutView="75" zoomScalePageLayoutView="75" workbookViewId="0">
      <selection activeCell="AB4" sqref="AB4"/>
    </sheetView>
  </sheetViews>
  <sheetFormatPr defaultColWidth="12.625" defaultRowHeight="30" customHeight="1"/>
  <cols>
    <col min="1" max="1" width="3.875" style="588" customWidth="1"/>
    <col min="2" max="2" width="3.625" style="588" customWidth="1"/>
    <col min="3" max="3" width="4.75" style="588" customWidth="1"/>
    <col min="4" max="4" width="12.125" style="588" customWidth="1"/>
    <col min="5" max="5" width="5.375" style="588" customWidth="1"/>
    <col min="6" max="7" width="3.875" style="588" customWidth="1"/>
    <col min="8" max="8" width="4.125" style="588" customWidth="1"/>
    <col min="9" max="9" width="3.875" style="588" customWidth="1"/>
    <col min="10" max="17" width="6.375" style="588" customWidth="1"/>
    <col min="18" max="19" width="3.875" style="588" customWidth="1"/>
    <col min="20" max="23" width="7.125" style="588" customWidth="1"/>
    <col min="24" max="24" width="1.375" style="588" customWidth="1"/>
    <col min="25" max="25" width="3.375" style="588" customWidth="1"/>
    <col min="26" max="26" width="15.125" style="588" customWidth="1"/>
    <col min="27" max="27" width="4.25" style="2573" customWidth="1"/>
    <col min="28" max="28" width="15.5" style="1020" customWidth="1"/>
    <col min="29" max="29" width="22.625" style="588" customWidth="1"/>
    <col min="30" max="30" width="3.625" style="588" customWidth="1"/>
    <col min="31" max="258" width="12.625" style="588"/>
    <col min="259" max="259" width="3.875" style="588" customWidth="1"/>
    <col min="260" max="260" width="3.625" style="588" customWidth="1"/>
    <col min="261" max="261" width="12.125" style="588" customWidth="1"/>
    <col min="262" max="276" width="3.875" style="588" customWidth="1"/>
    <col min="277" max="277" width="13.625" style="588" customWidth="1"/>
    <col min="278" max="278" width="14" style="588" customWidth="1"/>
    <col min="279" max="279" width="1.375" style="588" customWidth="1"/>
    <col min="280" max="280" width="3.375" style="588" customWidth="1"/>
    <col min="281" max="281" width="15.125" style="588" customWidth="1"/>
    <col min="282" max="514" width="12.625" style="588"/>
    <col min="515" max="515" width="3.875" style="588" customWidth="1"/>
    <col min="516" max="516" width="3.625" style="588" customWidth="1"/>
    <col min="517" max="517" width="12.125" style="588" customWidth="1"/>
    <col min="518" max="532" width="3.875" style="588" customWidth="1"/>
    <col min="533" max="533" width="13.625" style="588" customWidth="1"/>
    <col min="534" max="534" width="14" style="588" customWidth="1"/>
    <col min="535" max="535" width="1.375" style="588" customWidth="1"/>
    <col min="536" max="536" width="3.375" style="588" customWidth="1"/>
    <col min="537" max="537" width="15.125" style="588" customWidth="1"/>
    <col min="538" max="770" width="12.625" style="588"/>
    <col min="771" max="771" width="3.875" style="588" customWidth="1"/>
    <col min="772" max="772" width="3.625" style="588" customWidth="1"/>
    <col min="773" max="773" width="12.125" style="588" customWidth="1"/>
    <col min="774" max="788" width="3.875" style="588" customWidth="1"/>
    <col min="789" max="789" width="13.625" style="588" customWidth="1"/>
    <col min="790" max="790" width="14" style="588" customWidth="1"/>
    <col min="791" max="791" width="1.375" style="588" customWidth="1"/>
    <col min="792" max="792" width="3.375" style="588" customWidth="1"/>
    <col min="793" max="793" width="15.125" style="588" customWidth="1"/>
    <col min="794" max="1026" width="12.625" style="588"/>
    <col min="1027" max="1027" width="3.875" style="588" customWidth="1"/>
    <col min="1028" max="1028" width="3.625" style="588" customWidth="1"/>
    <col min="1029" max="1029" width="12.125" style="588" customWidth="1"/>
    <col min="1030" max="1044" width="3.875" style="588" customWidth="1"/>
    <col min="1045" max="1045" width="13.625" style="588" customWidth="1"/>
    <col min="1046" max="1046" width="14" style="588" customWidth="1"/>
    <col min="1047" max="1047" width="1.375" style="588" customWidth="1"/>
    <col min="1048" max="1048" width="3.375" style="588" customWidth="1"/>
    <col min="1049" max="1049" width="15.125" style="588" customWidth="1"/>
    <col min="1050" max="1282" width="12.625" style="588"/>
    <col min="1283" max="1283" width="3.875" style="588" customWidth="1"/>
    <col min="1284" max="1284" width="3.625" style="588" customWidth="1"/>
    <col min="1285" max="1285" width="12.125" style="588" customWidth="1"/>
    <col min="1286" max="1300" width="3.875" style="588" customWidth="1"/>
    <col min="1301" max="1301" width="13.625" style="588" customWidth="1"/>
    <col min="1302" max="1302" width="14" style="588" customWidth="1"/>
    <col min="1303" max="1303" width="1.375" style="588" customWidth="1"/>
    <col min="1304" max="1304" width="3.375" style="588" customWidth="1"/>
    <col min="1305" max="1305" width="15.125" style="588" customWidth="1"/>
    <col min="1306" max="1538" width="12.625" style="588"/>
    <col min="1539" max="1539" width="3.875" style="588" customWidth="1"/>
    <col min="1540" max="1540" width="3.625" style="588" customWidth="1"/>
    <col min="1541" max="1541" width="12.125" style="588" customWidth="1"/>
    <col min="1542" max="1556" width="3.875" style="588" customWidth="1"/>
    <col min="1557" max="1557" width="13.625" style="588" customWidth="1"/>
    <col min="1558" max="1558" width="14" style="588" customWidth="1"/>
    <col min="1559" max="1559" width="1.375" style="588" customWidth="1"/>
    <col min="1560" max="1560" width="3.375" style="588" customWidth="1"/>
    <col min="1561" max="1561" width="15.125" style="588" customWidth="1"/>
    <col min="1562" max="1794" width="12.625" style="588"/>
    <col min="1795" max="1795" width="3.875" style="588" customWidth="1"/>
    <col min="1796" max="1796" width="3.625" style="588" customWidth="1"/>
    <col min="1797" max="1797" width="12.125" style="588" customWidth="1"/>
    <col min="1798" max="1812" width="3.875" style="588" customWidth="1"/>
    <col min="1813" max="1813" width="13.625" style="588" customWidth="1"/>
    <col min="1814" max="1814" width="14" style="588" customWidth="1"/>
    <col min="1815" max="1815" width="1.375" style="588" customWidth="1"/>
    <col min="1816" max="1816" width="3.375" style="588" customWidth="1"/>
    <col min="1817" max="1817" width="15.125" style="588" customWidth="1"/>
    <col min="1818" max="2050" width="12.625" style="588"/>
    <col min="2051" max="2051" width="3.875" style="588" customWidth="1"/>
    <col min="2052" max="2052" width="3.625" style="588" customWidth="1"/>
    <col min="2053" max="2053" width="12.125" style="588" customWidth="1"/>
    <col min="2054" max="2068" width="3.875" style="588" customWidth="1"/>
    <col min="2069" max="2069" width="13.625" style="588" customWidth="1"/>
    <col min="2070" max="2070" width="14" style="588" customWidth="1"/>
    <col min="2071" max="2071" width="1.375" style="588" customWidth="1"/>
    <col min="2072" max="2072" width="3.375" style="588" customWidth="1"/>
    <col min="2073" max="2073" width="15.125" style="588" customWidth="1"/>
    <col min="2074" max="2306" width="12.625" style="588"/>
    <col min="2307" max="2307" width="3.875" style="588" customWidth="1"/>
    <col min="2308" max="2308" width="3.625" style="588" customWidth="1"/>
    <col min="2309" max="2309" width="12.125" style="588" customWidth="1"/>
    <col min="2310" max="2324" width="3.875" style="588" customWidth="1"/>
    <col min="2325" max="2325" width="13.625" style="588" customWidth="1"/>
    <col min="2326" max="2326" width="14" style="588" customWidth="1"/>
    <col min="2327" max="2327" width="1.375" style="588" customWidth="1"/>
    <col min="2328" max="2328" width="3.375" style="588" customWidth="1"/>
    <col min="2329" max="2329" width="15.125" style="588" customWidth="1"/>
    <col min="2330" max="2562" width="12.625" style="588"/>
    <col min="2563" max="2563" width="3.875" style="588" customWidth="1"/>
    <col min="2564" max="2564" width="3.625" style="588" customWidth="1"/>
    <col min="2565" max="2565" width="12.125" style="588" customWidth="1"/>
    <col min="2566" max="2580" width="3.875" style="588" customWidth="1"/>
    <col min="2581" max="2581" width="13.625" style="588" customWidth="1"/>
    <col min="2582" max="2582" width="14" style="588" customWidth="1"/>
    <col min="2583" max="2583" width="1.375" style="588" customWidth="1"/>
    <col min="2584" max="2584" width="3.375" style="588" customWidth="1"/>
    <col min="2585" max="2585" width="15.125" style="588" customWidth="1"/>
    <col min="2586" max="2818" width="12.625" style="588"/>
    <col min="2819" max="2819" width="3.875" style="588" customWidth="1"/>
    <col min="2820" max="2820" width="3.625" style="588" customWidth="1"/>
    <col min="2821" max="2821" width="12.125" style="588" customWidth="1"/>
    <col min="2822" max="2836" width="3.875" style="588" customWidth="1"/>
    <col min="2837" max="2837" width="13.625" style="588" customWidth="1"/>
    <col min="2838" max="2838" width="14" style="588" customWidth="1"/>
    <col min="2839" max="2839" width="1.375" style="588" customWidth="1"/>
    <col min="2840" max="2840" width="3.375" style="588" customWidth="1"/>
    <col min="2841" max="2841" width="15.125" style="588" customWidth="1"/>
    <col min="2842" max="3074" width="12.625" style="588"/>
    <col min="3075" max="3075" width="3.875" style="588" customWidth="1"/>
    <col min="3076" max="3076" width="3.625" style="588" customWidth="1"/>
    <col min="3077" max="3077" width="12.125" style="588" customWidth="1"/>
    <col min="3078" max="3092" width="3.875" style="588" customWidth="1"/>
    <col min="3093" max="3093" width="13.625" style="588" customWidth="1"/>
    <col min="3094" max="3094" width="14" style="588" customWidth="1"/>
    <col min="3095" max="3095" width="1.375" style="588" customWidth="1"/>
    <col min="3096" max="3096" width="3.375" style="588" customWidth="1"/>
    <col min="3097" max="3097" width="15.125" style="588" customWidth="1"/>
    <col min="3098" max="3330" width="12.625" style="588"/>
    <col min="3331" max="3331" width="3.875" style="588" customWidth="1"/>
    <col min="3332" max="3332" width="3.625" style="588" customWidth="1"/>
    <col min="3333" max="3333" width="12.125" style="588" customWidth="1"/>
    <col min="3334" max="3348" width="3.875" style="588" customWidth="1"/>
    <col min="3349" max="3349" width="13.625" style="588" customWidth="1"/>
    <col min="3350" max="3350" width="14" style="588" customWidth="1"/>
    <col min="3351" max="3351" width="1.375" style="588" customWidth="1"/>
    <col min="3352" max="3352" width="3.375" style="588" customWidth="1"/>
    <col min="3353" max="3353" width="15.125" style="588" customWidth="1"/>
    <col min="3354" max="3586" width="12.625" style="588"/>
    <col min="3587" max="3587" width="3.875" style="588" customWidth="1"/>
    <col min="3588" max="3588" width="3.625" style="588" customWidth="1"/>
    <col min="3589" max="3589" width="12.125" style="588" customWidth="1"/>
    <col min="3590" max="3604" width="3.875" style="588" customWidth="1"/>
    <col min="3605" max="3605" width="13.625" style="588" customWidth="1"/>
    <col min="3606" max="3606" width="14" style="588" customWidth="1"/>
    <col min="3607" max="3607" width="1.375" style="588" customWidth="1"/>
    <col min="3608" max="3608" width="3.375" style="588" customWidth="1"/>
    <col min="3609" max="3609" width="15.125" style="588" customWidth="1"/>
    <col min="3610" max="3842" width="12.625" style="588"/>
    <col min="3843" max="3843" width="3.875" style="588" customWidth="1"/>
    <col min="3844" max="3844" width="3.625" style="588" customWidth="1"/>
    <col min="3845" max="3845" width="12.125" style="588" customWidth="1"/>
    <col min="3846" max="3860" width="3.875" style="588" customWidth="1"/>
    <col min="3861" max="3861" width="13.625" style="588" customWidth="1"/>
    <col min="3862" max="3862" width="14" style="588" customWidth="1"/>
    <col min="3863" max="3863" width="1.375" style="588" customWidth="1"/>
    <col min="3864" max="3864" width="3.375" style="588" customWidth="1"/>
    <col min="3865" max="3865" width="15.125" style="588" customWidth="1"/>
    <col min="3866" max="4098" width="12.625" style="588"/>
    <col min="4099" max="4099" width="3.875" style="588" customWidth="1"/>
    <col min="4100" max="4100" width="3.625" style="588" customWidth="1"/>
    <col min="4101" max="4101" width="12.125" style="588" customWidth="1"/>
    <col min="4102" max="4116" width="3.875" style="588" customWidth="1"/>
    <col min="4117" max="4117" width="13.625" style="588" customWidth="1"/>
    <col min="4118" max="4118" width="14" style="588" customWidth="1"/>
    <col min="4119" max="4119" width="1.375" style="588" customWidth="1"/>
    <col min="4120" max="4120" width="3.375" style="588" customWidth="1"/>
    <col min="4121" max="4121" width="15.125" style="588" customWidth="1"/>
    <col min="4122" max="4354" width="12.625" style="588"/>
    <col min="4355" max="4355" width="3.875" style="588" customWidth="1"/>
    <col min="4356" max="4356" width="3.625" style="588" customWidth="1"/>
    <col min="4357" max="4357" width="12.125" style="588" customWidth="1"/>
    <col min="4358" max="4372" width="3.875" style="588" customWidth="1"/>
    <col min="4373" max="4373" width="13.625" style="588" customWidth="1"/>
    <col min="4374" max="4374" width="14" style="588" customWidth="1"/>
    <col min="4375" max="4375" width="1.375" style="588" customWidth="1"/>
    <col min="4376" max="4376" width="3.375" style="588" customWidth="1"/>
    <col min="4377" max="4377" width="15.125" style="588" customWidth="1"/>
    <col min="4378" max="4610" width="12.625" style="588"/>
    <col min="4611" max="4611" width="3.875" style="588" customWidth="1"/>
    <col min="4612" max="4612" width="3.625" style="588" customWidth="1"/>
    <col min="4613" max="4613" width="12.125" style="588" customWidth="1"/>
    <col min="4614" max="4628" width="3.875" style="588" customWidth="1"/>
    <col min="4629" max="4629" width="13.625" style="588" customWidth="1"/>
    <col min="4630" max="4630" width="14" style="588" customWidth="1"/>
    <col min="4631" max="4631" width="1.375" style="588" customWidth="1"/>
    <col min="4632" max="4632" width="3.375" style="588" customWidth="1"/>
    <col min="4633" max="4633" width="15.125" style="588" customWidth="1"/>
    <col min="4634" max="4866" width="12.625" style="588"/>
    <col min="4867" max="4867" width="3.875" style="588" customWidth="1"/>
    <col min="4868" max="4868" width="3.625" style="588" customWidth="1"/>
    <col min="4869" max="4869" width="12.125" style="588" customWidth="1"/>
    <col min="4870" max="4884" width="3.875" style="588" customWidth="1"/>
    <col min="4885" max="4885" width="13.625" style="588" customWidth="1"/>
    <col min="4886" max="4886" width="14" style="588" customWidth="1"/>
    <col min="4887" max="4887" width="1.375" style="588" customWidth="1"/>
    <col min="4888" max="4888" width="3.375" style="588" customWidth="1"/>
    <col min="4889" max="4889" width="15.125" style="588" customWidth="1"/>
    <col min="4890" max="5122" width="12.625" style="588"/>
    <col min="5123" max="5123" width="3.875" style="588" customWidth="1"/>
    <col min="5124" max="5124" width="3.625" style="588" customWidth="1"/>
    <col min="5125" max="5125" width="12.125" style="588" customWidth="1"/>
    <col min="5126" max="5140" width="3.875" style="588" customWidth="1"/>
    <col min="5141" max="5141" width="13.625" style="588" customWidth="1"/>
    <col min="5142" max="5142" width="14" style="588" customWidth="1"/>
    <col min="5143" max="5143" width="1.375" style="588" customWidth="1"/>
    <col min="5144" max="5144" width="3.375" style="588" customWidth="1"/>
    <col min="5145" max="5145" width="15.125" style="588" customWidth="1"/>
    <col min="5146" max="5378" width="12.625" style="588"/>
    <col min="5379" max="5379" width="3.875" style="588" customWidth="1"/>
    <col min="5380" max="5380" width="3.625" style="588" customWidth="1"/>
    <col min="5381" max="5381" width="12.125" style="588" customWidth="1"/>
    <col min="5382" max="5396" width="3.875" style="588" customWidth="1"/>
    <col min="5397" max="5397" width="13.625" style="588" customWidth="1"/>
    <col min="5398" max="5398" width="14" style="588" customWidth="1"/>
    <col min="5399" max="5399" width="1.375" style="588" customWidth="1"/>
    <col min="5400" max="5400" width="3.375" style="588" customWidth="1"/>
    <col min="5401" max="5401" width="15.125" style="588" customWidth="1"/>
    <col min="5402" max="5634" width="12.625" style="588"/>
    <col min="5635" max="5635" width="3.875" style="588" customWidth="1"/>
    <col min="5636" max="5636" width="3.625" style="588" customWidth="1"/>
    <col min="5637" max="5637" width="12.125" style="588" customWidth="1"/>
    <col min="5638" max="5652" width="3.875" style="588" customWidth="1"/>
    <col min="5653" max="5653" width="13.625" style="588" customWidth="1"/>
    <col min="5654" max="5654" width="14" style="588" customWidth="1"/>
    <col min="5655" max="5655" width="1.375" style="588" customWidth="1"/>
    <col min="5656" max="5656" width="3.375" style="588" customWidth="1"/>
    <col min="5657" max="5657" width="15.125" style="588" customWidth="1"/>
    <col min="5658" max="5890" width="12.625" style="588"/>
    <col min="5891" max="5891" width="3.875" style="588" customWidth="1"/>
    <col min="5892" max="5892" width="3.625" style="588" customWidth="1"/>
    <col min="5893" max="5893" width="12.125" style="588" customWidth="1"/>
    <col min="5894" max="5908" width="3.875" style="588" customWidth="1"/>
    <col min="5909" max="5909" width="13.625" style="588" customWidth="1"/>
    <col min="5910" max="5910" width="14" style="588" customWidth="1"/>
    <col min="5911" max="5911" width="1.375" style="588" customWidth="1"/>
    <col min="5912" max="5912" width="3.375" style="588" customWidth="1"/>
    <col min="5913" max="5913" width="15.125" style="588" customWidth="1"/>
    <col min="5914" max="6146" width="12.625" style="588"/>
    <col min="6147" max="6147" width="3.875" style="588" customWidth="1"/>
    <col min="6148" max="6148" width="3.625" style="588" customWidth="1"/>
    <col min="6149" max="6149" width="12.125" style="588" customWidth="1"/>
    <col min="6150" max="6164" width="3.875" style="588" customWidth="1"/>
    <col min="6165" max="6165" width="13.625" style="588" customWidth="1"/>
    <col min="6166" max="6166" width="14" style="588" customWidth="1"/>
    <col min="6167" max="6167" width="1.375" style="588" customWidth="1"/>
    <col min="6168" max="6168" width="3.375" style="588" customWidth="1"/>
    <col min="6169" max="6169" width="15.125" style="588" customWidth="1"/>
    <col min="6170" max="6402" width="12.625" style="588"/>
    <col min="6403" max="6403" width="3.875" style="588" customWidth="1"/>
    <col min="6404" max="6404" width="3.625" style="588" customWidth="1"/>
    <col min="6405" max="6405" width="12.125" style="588" customWidth="1"/>
    <col min="6406" max="6420" width="3.875" style="588" customWidth="1"/>
    <col min="6421" max="6421" width="13.625" style="588" customWidth="1"/>
    <col min="6422" max="6422" width="14" style="588" customWidth="1"/>
    <col min="6423" max="6423" width="1.375" style="588" customWidth="1"/>
    <col min="6424" max="6424" width="3.375" style="588" customWidth="1"/>
    <col min="6425" max="6425" width="15.125" style="588" customWidth="1"/>
    <col min="6426" max="6658" width="12.625" style="588"/>
    <col min="6659" max="6659" width="3.875" style="588" customWidth="1"/>
    <col min="6660" max="6660" width="3.625" style="588" customWidth="1"/>
    <col min="6661" max="6661" width="12.125" style="588" customWidth="1"/>
    <col min="6662" max="6676" width="3.875" style="588" customWidth="1"/>
    <col min="6677" max="6677" width="13.625" style="588" customWidth="1"/>
    <col min="6678" max="6678" width="14" style="588" customWidth="1"/>
    <col min="6679" max="6679" width="1.375" style="588" customWidth="1"/>
    <col min="6680" max="6680" width="3.375" style="588" customWidth="1"/>
    <col min="6681" max="6681" width="15.125" style="588" customWidth="1"/>
    <col min="6682" max="6914" width="12.625" style="588"/>
    <col min="6915" max="6915" width="3.875" style="588" customWidth="1"/>
    <col min="6916" max="6916" width="3.625" style="588" customWidth="1"/>
    <col min="6917" max="6917" width="12.125" style="588" customWidth="1"/>
    <col min="6918" max="6932" width="3.875" style="588" customWidth="1"/>
    <col min="6933" max="6933" width="13.625" style="588" customWidth="1"/>
    <col min="6934" max="6934" width="14" style="588" customWidth="1"/>
    <col min="6935" max="6935" width="1.375" style="588" customWidth="1"/>
    <col min="6936" max="6936" width="3.375" style="588" customWidth="1"/>
    <col min="6937" max="6937" width="15.125" style="588" customWidth="1"/>
    <col min="6938" max="7170" width="12.625" style="588"/>
    <col min="7171" max="7171" width="3.875" style="588" customWidth="1"/>
    <col min="7172" max="7172" width="3.625" style="588" customWidth="1"/>
    <col min="7173" max="7173" width="12.125" style="588" customWidth="1"/>
    <col min="7174" max="7188" width="3.875" style="588" customWidth="1"/>
    <col min="7189" max="7189" width="13.625" style="588" customWidth="1"/>
    <col min="7190" max="7190" width="14" style="588" customWidth="1"/>
    <col min="7191" max="7191" width="1.375" style="588" customWidth="1"/>
    <col min="7192" max="7192" width="3.375" style="588" customWidth="1"/>
    <col min="7193" max="7193" width="15.125" style="588" customWidth="1"/>
    <col min="7194" max="7426" width="12.625" style="588"/>
    <col min="7427" max="7427" width="3.875" style="588" customWidth="1"/>
    <col min="7428" max="7428" width="3.625" style="588" customWidth="1"/>
    <col min="7429" max="7429" width="12.125" style="588" customWidth="1"/>
    <col min="7430" max="7444" width="3.875" style="588" customWidth="1"/>
    <col min="7445" max="7445" width="13.625" style="588" customWidth="1"/>
    <col min="7446" max="7446" width="14" style="588" customWidth="1"/>
    <col min="7447" max="7447" width="1.375" style="588" customWidth="1"/>
    <col min="7448" max="7448" width="3.375" style="588" customWidth="1"/>
    <col min="7449" max="7449" width="15.125" style="588" customWidth="1"/>
    <col min="7450" max="7682" width="12.625" style="588"/>
    <col min="7683" max="7683" width="3.875" style="588" customWidth="1"/>
    <col min="7684" max="7684" width="3.625" style="588" customWidth="1"/>
    <col min="7685" max="7685" width="12.125" style="588" customWidth="1"/>
    <col min="7686" max="7700" width="3.875" style="588" customWidth="1"/>
    <col min="7701" max="7701" width="13.625" style="588" customWidth="1"/>
    <col min="7702" max="7702" width="14" style="588" customWidth="1"/>
    <col min="7703" max="7703" width="1.375" style="588" customWidth="1"/>
    <col min="7704" max="7704" width="3.375" style="588" customWidth="1"/>
    <col min="7705" max="7705" width="15.125" style="588" customWidth="1"/>
    <col min="7706" max="7938" width="12.625" style="588"/>
    <col min="7939" max="7939" width="3.875" style="588" customWidth="1"/>
    <col min="7940" max="7940" width="3.625" style="588" customWidth="1"/>
    <col min="7941" max="7941" width="12.125" style="588" customWidth="1"/>
    <col min="7942" max="7956" width="3.875" style="588" customWidth="1"/>
    <col min="7957" max="7957" width="13.625" style="588" customWidth="1"/>
    <col min="7958" max="7958" width="14" style="588" customWidth="1"/>
    <col min="7959" max="7959" width="1.375" style="588" customWidth="1"/>
    <col min="7960" max="7960" width="3.375" style="588" customWidth="1"/>
    <col min="7961" max="7961" width="15.125" style="588" customWidth="1"/>
    <col min="7962" max="8194" width="12.625" style="588"/>
    <col min="8195" max="8195" width="3.875" style="588" customWidth="1"/>
    <col min="8196" max="8196" width="3.625" style="588" customWidth="1"/>
    <col min="8197" max="8197" width="12.125" style="588" customWidth="1"/>
    <col min="8198" max="8212" width="3.875" style="588" customWidth="1"/>
    <col min="8213" max="8213" width="13.625" style="588" customWidth="1"/>
    <col min="8214" max="8214" width="14" style="588" customWidth="1"/>
    <col min="8215" max="8215" width="1.375" style="588" customWidth="1"/>
    <col min="8216" max="8216" width="3.375" style="588" customWidth="1"/>
    <col min="8217" max="8217" width="15.125" style="588" customWidth="1"/>
    <col min="8218" max="8450" width="12.625" style="588"/>
    <col min="8451" max="8451" width="3.875" style="588" customWidth="1"/>
    <col min="8452" max="8452" width="3.625" style="588" customWidth="1"/>
    <col min="8453" max="8453" width="12.125" style="588" customWidth="1"/>
    <col min="8454" max="8468" width="3.875" style="588" customWidth="1"/>
    <col min="8469" max="8469" width="13.625" style="588" customWidth="1"/>
    <col min="8470" max="8470" width="14" style="588" customWidth="1"/>
    <col min="8471" max="8471" width="1.375" style="588" customWidth="1"/>
    <col min="8472" max="8472" width="3.375" style="588" customWidth="1"/>
    <col min="8473" max="8473" width="15.125" style="588" customWidth="1"/>
    <col min="8474" max="8706" width="12.625" style="588"/>
    <col min="8707" max="8707" width="3.875" style="588" customWidth="1"/>
    <col min="8708" max="8708" width="3.625" style="588" customWidth="1"/>
    <col min="8709" max="8709" width="12.125" style="588" customWidth="1"/>
    <col min="8710" max="8724" width="3.875" style="588" customWidth="1"/>
    <col min="8725" max="8725" width="13.625" style="588" customWidth="1"/>
    <col min="8726" max="8726" width="14" style="588" customWidth="1"/>
    <col min="8727" max="8727" width="1.375" style="588" customWidth="1"/>
    <col min="8728" max="8728" width="3.375" style="588" customWidth="1"/>
    <col min="8729" max="8729" width="15.125" style="588" customWidth="1"/>
    <col min="8730" max="8962" width="12.625" style="588"/>
    <col min="8963" max="8963" width="3.875" style="588" customWidth="1"/>
    <col min="8964" max="8964" width="3.625" style="588" customWidth="1"/>
    <col min="8965" max="8965" width="12.125" style="588" customWidth="1"/>
    <col min="8966" max="8980" width="3.875" style="588" customWidth="1"/>
    <col min="8981" max="8981" width="13.625" style="588" customWidth="1"/>
    <col min="8982" max="8982" width="14" style="588" customWidth="1"/>
    <col min="8983" max="8983" width="1.375" style="588" customWidth="1"/>
    <col min="8984" max="8984" width="3.375" style="588" customWidth="1"/>
    <col min="8985" max="8985" width="15.125" style="588" customWidth="1"/>
    <col min="8986" max="9218" width="12.625" style="588"/>
    <col min="9219" max="9219" width="3.875" style="588" customWidth="1"/>
    <col min="9220" max="9220" width="3.625" style="588" customWidth="1"/>
    <col min="9221" max="9221" width="12.125" style="588" customWidth="1"/>
    <col min="9222" max="9236" width="3.875" style="588" customWidth="1"/>
    <col min="9237" max="9237" width="13.625" style="588" customWidth="1"/>
    <col min="9238" max="9238" width="14" style="588" customWidth="1"/>
    <col min="9239" max="9239" width="1.375" style="588" customWidth="1"/>
    <col min="9240" max="9240" width="3.375" style="588" customWidth="1"/>
    <col min="9241" max="9241" width="15.125" style="588" customWidth="1"/>
    <col min="9242" max="9474" width="12.625" style="588"/>
    <col min="9475" max="9475" width="3.875" style="588" customWidth="1"/>
    <col min="9476" max="9476" width="3.625" style="588" customWidth="1"/>
    <col min="9477" max="9477" width="12.125" style="588" customWidth="1"/>
    <col min="9478" max="9492" width="3.875" style="588" customWidth="1"/>
    <col min="9493" max="9493" width="13.625" style="588" customWidth="1"/>
    <col min="9494" max="9494" width="14" style="588" customWidth="1"/>
    <col min="9495" max="9495" width="1.375" style="588" customWidth="1"/>
    <col min="9496" max="9496" width="3.375" style="588" customWidth="1"/>
    <col min="9497" max="9497" width="15.125" style="588" customWidth="1"/>
    <col min="9498" max="9730" width="12.625" style="588"/>
    <col min="9731" max="9731" width="3.875" style="588" customWidth="1"/>
    <col min="9732" max="9732" width="3.625" style="588" customWidth="1"/>
    <col min="9733" max="9733" width="12.125" style="588" customWidth="1"/>
    <col min="9734" max="9748" width="3.875" style="588" customWidth="1"/>
    <col min="9749" max="9749" width="13.625" style="588" customWidth="1"/>
    <col min="9750" max="9750" width="14" style="588" customWidth="1"/>
    <col min="9751" max="9751" width="1.375" style="588" customWidth="1"/>
    <col min="9752" max="9752" width="3.375" style="588" customWidth="1"/>
    <col min="9753" max="9753" width="15.125" style="588" customWidth="1"/>
    <col min="9754" max="9986" width="12.625" style="588"/>
    <col min="9987" max="9987" width="3.875" style="588" customWidth="1"/>
    <col min="9988" max="9988" width="3.625" style="588" customWidth="1"/>
    <col min="9989" max="9989" width="12.125" style="588" customWidth="1"/>
    <col min="9990" max="10004" width="3.875" style="588" customWidth="1"/>
    <col min="10005" max="10005" width="13.625" style="588" customWidth="1"/>
    <col min="10006" max="10006" width="14" style="588" customWidth="1"/>
    <col min="10007" max="10007" width="1.375" style="588" customWidth="1"/>
    <col min="10008" max="10008" width="3.375" style="588" customWidth="1"/>
    <col min="10009" max="10009" width="15.125" style="588" customWidth="1"/>
    <col min="10010" max="10242" width="12.625" style="588"/>
    <col min="10243" max="10243" width="3.875" style="588" customWidth="1"/>
    <col min="10244" max="10244" width="3.625" style="588" customWidth="1"/>
    <col min="10245" max="10245" width="12.125" style="588" customWidth="1"/>
    <col min="10246" max="10260" width="3.875" style="588" customWidth="1"/>
    <col min="10261" max="10261" width="13.625" style="588" customWidth="1"/>
    <col min="10262" max="10262" width="14" style="588" customWidth="1"/>
    <col min="10263" max="10263" width="1.375" style="588" customWidth="1"/>
    <col min="10264" max="10264" width="3.375" style="588" customWidth="1"/>
    <col min="10265" max="10265" width="15.125" style="588" customWidth="1"/>
    <col min="10266" max="10498" width="12.625" style="588"/>
    <col min="10499" max="10499" width="3.875" style="588" customWidth="1"/>
    <col min="10500" max="10500" width="3.625" style="588" customWidth="1"/>
    <col min="10501" max="10501" width="12.125" style="588" customWidth="1"/>
    <col min="10502" max="10516" width="3.875" style="588" customWidth="1"/>
    <col min="10517" max="10517" width="13.625" style="588" customWidth="1"/>
    <col min="10518" max="10518" width="14" style="588" customWidth="1"/>
    <col min="10519" max="10519" width="1.375" style="588" customWidth="1"/>
    <col min="10520" max="10520" width="3.375" style="588" customWidth="1"/>
    <col min="10521" max="10521" width="15.125" style="588" customWidth="1"/>
    <col min="10522" max="10754" width="12.625" style="588"/>
    <col min="10755" max="10755" width="3.875" style="588" customWidth="1"/>
    <col min="10756" max="10756" width="3.625" style="588" customWidth="1"/>
    <col min="10757" max="10757" width="12.125" style="588" customWidth="1"/>
    <col min="10758" max="10772" width="3.875" style="588" customWidth="1"/>
    <col min="10773" max="10773" width="13.625" style="588" customWidth="1"/>
    <col min="10774" max="10774" width="14" style="588" customWidth="1"/>
    <col min="10775" max="10775" width="1.375" style="588" customWidth="1"/>
    <col min="10776" max="10776" width="3.375" style="588" customWidth="1"/>
    <col min="10777" max="10777" width="15.125" style="588" customWidth="1"/>
    <col min="10778" max="11010" width="12.625" style="588"/>
    <col min="11011" max="11011" width="3.875" style="588" customWidth="1"/>
    <col min="11012" max="11012" width="3.625" style="588" customWidth="1"/>
    <col min="11013" max="11013" width="12.125" style="588" customWidth="1"/>
    <col min="11014" max="11028" width="3.875" style="588" customWidth="1"/>
    <col min="11029" max="11029" width="13.625" style="588" customWidth="1"/>
    <col min="11030" max="11030" width="14" style="588" customWidth="1"/>
    <col min="11031" max="11031" width="1.375" style="588" customWidth="1"/>
    <col min="11032" max="11032" width="3.375" style="588" customWidth="1"/>
    <col min="11033" max="11033" width="15.125" style="588" customWidth="1"/>
    <col min="11034" max="11266" width="12.625" style="588"/>
    <col min="11267" max="11267" width="3.875" style="588" customWidth="1"/>
    <col min="11268" max="11268" width="3.625" style="588" customWidth="1"/>
    <col min="11269" max="11269" width="12.125" style="588" customWidth="1"/>
    <col min="11270" max="11284" width="3.875" style="588" customWidth="1"/>
    <col min="11285" max="11285" width="13.625" style="588" customWidth="1"/>
    <col min="11286" max="11286" width="14" style="588" customWidth="1"/>
    <col min="11287" max="11287" width="1.375" style="588" customWidth="1"/>
    <col min="11288" max="11288" width="3.375" style="588" customWidth="1"/>
    <col min="11289" max="11289" width="15.125" style="588" customWidth="1"/>
    <col min="11290" max="11522" width="12.625" style="588"/>
    <col min="11523" max="11523" width="3.875" style="588" customWidth="1"/>
    <col min="11524" max="11524" width="3.625" style="588" customWidth="1"/>
    <col min="11525" max="11525" width="12.125" style="588" customWidth="1"/>
    <col min="11526" max="11540" width="3.875" style="588" customWidth="1"/>
    <col min="11541" max="11541" width="13.625" style="588" customWidth="1"/>
    <col min="11542" max="11542" width="14" style="588" customWidth="1"/>
    <col min="11543" max="11543" width="1.375" style="588" customWidth="1"/>
    <col min="11544" max="11544" width="3.375" style="588" customWidth="1"/>
    <col min="11545" max="11545" width="15.125" style="588" customWidth="1"/>
    <col min="11546" max="11778" width="12.625" style="588"/>
    <col min="11779" max="11779" width="3.875" style="588" customWidth="1"/>
    <col min="11780" max="11780" width="3.625" style="588" customWidth="1"/>
    <col min="11781" max="11781" width="12.125" style="588" customWidth="1"/>
    <col min="11782" max="11796" width="3.875" style="588" customWidth="1"/>
    <col min="11797" max="11797" width="13.625" style="588" customWidth="1"/>
    <col min="11798" max="11798" width="14" style="588" customWidth="1"/>
    <col min="11799" max="11799" width="1.375" style="588" customWidth="1"/>
    <col min="11800" max="11800" width="3.375" style="588" customWidth="1"/>
    <col min="11801" max="11801" width="15.125" style="588" customWidth="1"/>
    <col min="11802" max="12034" width="12.625" style="588"/>
    <col min="12035" max="12035" width="3.875" style="588" customWidth="1"/>
    <col min="12036" max="12036" width="3.625" style="588" customWidth="1"/>
    <col min="12037" max="12037" width="12.125" style="588" customWidth="1"/>
    <col min="12038" max="12052" width="3.875" style="588" customWidth="1"/>
    <col min="12053" max="12053" width="13.625" style="588" customWidth="1"/>
    <col min="12054" max="12054" width="14" style="588" customWidth="1"/>
    <col min="12055" max="12055" width="1.375" style="588" customWidth="1"/>
    <col min="12056" max="12056" width="3.375" style="588" customWidth="1"/>
    <col min="12057" max="12057" width="15.125" style="588" customWidth="1"/>
    <col min="12058" max="12290" width="12.625" style="588"/>
    <col min="12291" max="12291" width="3.875" style="588" customWidth="1"/>
    <col min="12292" max="12292" width="3.625" style="588" customWidth="1"/>
    <col min="12293" max="12293" width="12.125" style="588" customWidth="1"/>
    <col min="12294" max="12308" width="3.875" style="588" customWidth="1"/>
    <col min="12309" max="12309" width="13.625" style="588" customWidth="1"/>
    <col min="12310" max="12310" width="14" style="588" customWidth="1"/>
    <col min="12311" max="12311" width="1.375" style="588" customWidth="1"/>
    <col min="12312" max="12312" width="3.375" style="588" customWidth="1"/>
    <col min="12313" max="12313" width="15.125" style="588" customWidth="1"/>
    <col min="12314" max="12546" width="12.625" style="588"/>
    <col min="12547" max="12547" width="3.875" style="588" customWidth="1"/>
    <col min="12548" max="12548" width="3.625" style="588" customWidth="1"/>
    <col min="12549" max="12549" width="12.125" style="588" customWidth="1"/>
    <col min="12550" max="12564" width="3.875" style="588" customWidth="1"/>
    <col min="12565" max="12565" width="13.625" style="588" customWidth="1"/>
    <col min="12566" max="12566" width="14" style="588" customWidth="1"/>
    <col min="12567" max="12567" width="1.375" style="588" customWidth="1"/>
    <col min="12568" max="12568" width="3.375" style="588" customWidth="1"/>
    <col min="12569" max="12569" width="15.125" style="588" customWidth="1"/>
    <col min="12570" max="12802" width="12.625" style="588"/>
    <col min="12803" max="12803" width="3.875" style="588" customWidth="1"/>
    <col min="12804" max="12804" width="3.625" style="588" customWidth="1"/>
    <col min="12805" max="12805" width="12.125" style="588" customWidth="1"/>
    <col min="12806" max="12820" width="3.875" style="588" customWidth="1"/>
    <col min="12821" max="12821" width="13.625" style="588" customWidth="1"/>
    <col min="12822" max="12822" width="14" style="588" customWidth="1"/>
    <col min="12823" max="12823" width="1.375" style="588" customWidth="1"/>
    <col min="12824" max="12824" width="3.375" style="588" customWidth="1"/>
    <col min="12825" max="12825" width="15.125" style="588" customWidth="1"/>
    <col min="12826" max="13058" width="12.625" style="588"/>
    <col min="13059" max="13059" width="3.875" style="588" customWidth="1"/>
    <col min="13060" max="13060" width="3.625" style="588" customWidth="1"/>
    <col min="13061" max="13061" width="12.125" style="588" customWidth="1"/>
    <col min="13062" max="13076" width="3.875" style="588" customWidth="1"/>
    <col min="13077" max="13077" width="13.625" style="588" customWidth="1"/>
    <col min="13078" max="13078" width="14" style="588" customWidth="1"/>
    <col min="13079" max="13079" width="1.375" style="588" customWidth="1"/>
    <col min="13080" max="13080" width="3.375" style="588" customWidth="1"/>
    <col min="13081" max="13081" width="15.125" style="588" customWidth="1"/>
    <col min="13082" max="13314" width="12.625" style="588"/>
    <col min="13315" max="13315" width="3.875" style="588" customWidth="1"/>
    <col min="13316" max="13316" width="3.625" style="588" customWidth="1"/>
    <col min="13317" max="13317" width="12.125" style="588" customWidth="1"/>
    <col min="13318" max="13332" width="3.875" style="588" customWidth="1"/>
    <col min="13333" max="13333" width="13.625" style="588" customWidth="1"/>
    <col min="13334" max="13334" width="14" style="588" customWidth="1"/>
    <col min="13335" max="13335" width="1.375" style="588" customWidth="1"/>
    <col min="13336" max="13336" width="3.375" style="588" customWidth="1"/>
    <col min="13337" max="13337" width="15.125" style="588" customWidth="1"/>
    <col min="13338" max="13570" width="12.625" style="588"/>
    <col min="13571" max="13571" width="3.875" style="588" customWidth="1"/>
    <col min="13572" max="13572" width="3.625" style="588" customWidth="1"/>
    <col min="13573" max="13573" width="12.125" style="588" customWidth="1"/>
    <col min="13574" max="13588" width="3.875" style="588" customWidth="1"/>
    <col min="13589" max="13589" width="13.625" style="588" customWidth="1"/>
    <col min="13590" max="13590" width="14" style="588" customWidth="1"/>
    <col min="13591" max="13591" width="1.375" style="588" customWidth="1"/>
    <col min="13592" max="13592" width="3.375" style="588" customWidth="1"/>
    <col min="13593" max="13593" width="15.125" style="588" customWidth="1"/>
    <col min="13594" max="13826" width="12.625" style="588"/>
    <col min="13827" max="13827" width="3.875" style="588" customWidth="1"/>
    <col min="13828" max="13828" width="3.625" style="588" customWidth="1"/>
    <col min="13829" max="13829" width="12.125" style="588" customWidth="1"/>
    <col min="13830" max="13844" width="3.875" style="588" customWidth="1"/>
    <col min="13845" max="13845" width="13.625" style="588" customWidth="1"/>
    <col min="13846" max="13846" width="14" style="588" customWidth="1"/>
    <col min="13847" max="13847" width="1.375" style="588" customWidth="1"/>
    <col min="13848" max="13848" width="3.375" style="588" customWidth="1"/>
    <col min="13849" max="13849" width="15.125" style="588" customWidth="1"/>
    <col min="13850" max="14082" width="12.625" style="588"/>
    <col min="14083" max="14083" width="3.875" style="588" customWidth="1"/>
    <col min="14084" max="14084" width="3.625" style="588" customWidth="1"/>
    <col min="14085" max="14085" width="12.125" style="588" customWidth="1"/>
    <col min="14086" max="14100" width="3.875" style="588" customWidth="1"/>
    <col min="14101" max="14101" width="13.625" style="588" customWidth="1"/>
    <col min="14102" max="14102" width="14" style="588" customWidth="1"/>
    <col min="14103" max="14103" width="1.375" style="588" customWidth="1"/>
    <col min="14104" max="14104" width="3.375" style="588" customWidth="1"/>
    <col min="14105" max="14105" width="15.125" style="588" customWidth="1"/>
    <col min="14106" max="14338" width="12.625" style="588"/>
    <col min="14339" max="14339" width="3.875" style="588" customWidth="1"/>
    <col min="14340" max="14340" width="3.625" style="588" customWidth="1"/>
    <col min="14341" max="14341" width="12.125" style="588" customWidth="1"/>
    <col min="14342" max="14356" width="3.875" style="588" customWidth="1"/>
    <col min="14357" max="14357" width="13.625" style="588" customWidth="1"/>
    <col min="14358" max="14358" width="14" style="588" customWidth="1"/>
    <col min="14359" max="14359" width="1.375" style="588" customWidth="1"/>
    <col min="14360" max="14360" width="3.375" style="588" customWidth="1"/>
    <col min="14361" max="14361" width="15.125" style="588" customWidth="1"/>
    <col min="14362" max="14594" width="12.625" style="588"/>
    <col min="14595" max="14595" width="3.875" style="588" customWidth="1"/>
    <col min="14596" max="14596" width="3.625" style="588" customWidth="1"/>
    <col min="14597" max="14597" width="12.125" style="588" customWidth="1"/>
    <col min="14598" max="14612" width="3.875" style="588" customWidth="1"/>
    <col min="14613" max="14613" width="13.625" style="588" customWidth="1"/>
    <col min="14614" max="14614" width="14" style="588" customWidth="1"/>
    <col min="14615" max="14615" width="1.375" style="588" customWidth="1"/>
    <col min="14616" max="14616" width="3.375" style="588" customWidth="1"/>
    <col min="14617" max="14617" width="15.125" style="588" customWidth="1"/>
    <col min="14618" max="14850" width="12.625" style="588"/>
    <col min="14851" max="14851" width="3.875" style="588" customWidth="1"/>
    <col min="14852" max="14852" width="3.625" style="588" customWidth="1"/>
    <col min="14853" max="14853" width="12.125" style="588" customWidth="1"/>
    <col min="14854" max="14868" width="3.875" style="588" customWidth="1"/>
    <col min="14869" max="14869" width="13.625" style="588" customWidth="1"/>
    <col min="14870" max="14870" width="14" style="588" customWidth="1"/>
    <col min="14871" max="14871" width="1.375" style="588" customWidth="1"/>
    <col min="14872" max="14872" width="3.375" style="588" customWidth="1"/>
    <col min="14873" max="14873" width="15.125" style="588" customWidth="1"/>
    <col min="14874" max="15106" width="12.625" style="588"/>
    <col min="15107" max="15107" width="3.875" style="588" customWidth="1"/>
    <col min="15108" max="15108" width="3.625" style="588" customWidth="1"/>
    <col min="15109" max="15109" width="12.125" style="588" customWidth="1"/>
    <col min="15110" max="15124" width="3.875" style="588" customWidth="1"/>
    <col min="15125" max="15125" width="13.625" style="588" customWidth="1"/>
    <col min="15126" max="15126" width="14" style="588" customWidth="1"/>
    <col min="15127" max="15127" width="1.375" style="588" customWidth="1"/>
    <col min="15128" max="15128" width="3.375" style="588" customWidth="1"/>
    <col min="15129" max="15129" width="15.125" style="588" customWidth="1"/>
    <col min="15130" max="15362" width="12.625" style="588"/>
    <col min="15363" max="15363" width="3.875" style="588" customWidth="1"/>
    <col min="15364" max="15364" width="3.625" style="588" customWidth="1"/>
    <col min="15365" max="15365" width="12.125" style="588" customWidth="1"/>
    <col min="15366" max="15380" width="3.875" style="588" customWidth="1"/>
    <col min="15381" max="15381" width="13.625" style="588" customWidth="1"/>
    <col min="15382" max="15382" width="14" style="588" customWidth="1"/>
    <col min="15383" max="15383" width="1.375" style="588" customWidth="1"/>
    <col min="15384" max="15384" width="3.375" style="588" customWidth="1"/>
    <col min="15385" max="15385" width="15.125" style="588" customWidth="1"/>
    <col min="15386" max="15618" width="12.625" style="588"/>
    <col min="15619" max="15619" width="3.875" style="588" customWidth="1"/>
    <col min="15620" max="15620" width="3.625" style="588" customWidth="1"/>
    <col min="15621" max="15621" width="12.125" style="588" customWidth="1"/>
    <col min="15622" max="15636" width="3.875" style="588" customWidth="1"/>
    <col min="15637" max="15637" width="13.625" style="588" customWidth="1"/>
    <col min="15638" max="15638" width="14" style="588" customWidth="1"/>
    <col min="15639" max="15639" width="1.375" style="588" customWidth="1"/>
    <col min="15640" max="15640" width="3.375" style="588" customWidth="1"/>
    <col min="15641" max="15641" width="15.125" style="588" customWidth="1"/>
    <col min="15642" max="15874" width="12.625" style="588"/>
    <col min="15875" max="15875" width="3.875" style="588" customWidth="1"/>
    <col min="15876" max="15876" width="3.625" style="588" customWidth="1"/>
    <col min="15877" max="15877" width="12.125" style="588" customWidth="1"/>
    <col min="15878" max="15892" width="3.875" style="588" customWidth="1"/>
    <col min="15893" max="15893" width="13.625" style="588" customWidth="1"/>
    <col min="15894" max="15894" width="14" style="588" customWidth="1"/>
    <col min="15895" max="15895" width="1.375" style="588" customWidth="1"/>
    <col min="15896" max="15896" width="3.375" style="588" customWidth="1"/>
    <col min="15897" max="15897" width="15.125" style="588" customWidth="1"/>
    <col min="15898" max="16130" width="12.625" style="588"/>
    <col min="16131" max="16131" width="3.875" style="588" customWidth="1"/>
    <col min="16132" max="16132" width="3.625" style="588" customWidth="1"/>
    <col min="16133" max="16133" width="12.125" style="588" customWidth="1"/>
    <col min="16134" max="16148" width="3.875" style="588" customWidth="1"/>
    <col min="16149" max="16149" width="13.625" style="588" customWidth="1"/>
    <col min="16150" max="16150" width="14" style="588" customWidth="1"/>
    <col min="16151" max="16151" width="1.375" style="588" customWidth="1"/>
    <col min="16152" max="16152" width="3.375" style="588" customWidth="1"/>
    <col min="16153" max="16153" width="15.125" style="588" customWidth="1"/>
    <col min="16154" max="16384" width="12.625" style="588"/>
  </cols>
  <sheetData>
    <row r="1" spans="1:30" ht="19.5" customHeight="1">
      <c r="A1" s="5597" t="s">
        <v>1853</v>
      </c>
      <c r="B1" s="5598"/>
      <c r="C1" s="5598"/>
      <c r="D1" s="2283" t="str">
        <f>IF(申請書受理番号="","(5-○○-40-○○○-○○－○○○○）",元号コード&amp;"-"&amp;申請書受理番号&amp;受理番号連番)</f>
        <v>(5-○○-40-○○○-○○－○○○○）</v>
      </c>
      <c r="E1" s="2282"/>
      <c r="F1" s="2282"/>
      <c r="G1" s="848"/>
      <c r="K1" s="2281" t="s">
        <v>2109</v>
      </c>
      <c r="Z1" s="569"/>
      <c r="AA1" s="2568"/>
      <c r="AB1" s="986"/>
      <c r="AC1" s="785"/>
      <c r="AD1" s="785"/>
    </row>
    <row r="2" spans="1:30" ht="21">
      <c r="A2" s="5668" t="s">
        <v>1004</v>
      </c>
      <c r="B2" s="4058"/>
      <c r="C2" s="4058"/>
      <c r="D2" s="4058"/>
      <c r="E2" s="4058"/>
      <c r="F2" s="4058"/>
      <c r="G2" s="4058"/>
      <c r="H2" s="4058"/>
      <c r="I2" s="4058"/>
      <c r="J2" s="4058"/>
      <c r="K2" s="4058"/>
      <c r="L2" s="4058"/>
      <c r="M2" s="4058"/>
      <c r="N2" s="4058"/>
      <c r="O2" s="4058"/>
      <c r="P2" s="4058"/>
      <c r="Q2" s="4058"/>
      <c r="R2" s="4058"/>
      <c r="S2" s="4058"/>
      <c r="T2" s="4058"/>
      <c r="U2" s="4058"/>
      <c r="V2" s="4058"/>
      <c r="W2" s="4058"/>
      <c r="X2" s="4058"/>
      <c r="Y2" s="4058"/>
      <c r="Z2" s="4058"/>
      <c r="AA2" s="2568"/>
      <c r="AB2" s="986"/>
      <c r="AC2" s="785"/>
      <c r="AD2" s="785"/>
    </row>
    <row r="3" spans="1:30" ht="20.100000000000001" customHeight="1">
      <c r="A3" s="5675" t="s">
        <v>219</v>
      </c>
      <c r="B3" s="5675"/>
      <c r="C3" s="5675"/>
      <c r="D3" s="5675"/>
      <c r="E3" s="5679" t="str">
        <f>実施機関名</f>
        <v/>
      </c>
      <c r="F3" s="5680"/>
      <c r="G3" s="5680"/>
      <c r="H3" s="5680"/>
      <c r="I3" s="5680"/>
      <c r="J3" s="5680"/>
      <c r="K3" s="5680"/>
      <c r="L3" s="5680"/>
      <c r="M3" s="5680"/>
      <c r="N3" s="5680"/>
      <c r="O3" s="5680"/>
      <c r="P3" s="5680"/>
      <c r="Q3" s="5680"/>
      <c r="R3" s="5680"/>
      <c r="S3" s="5680"/>
      <c r="AA3" s="2568"/>
      <c r="AB3" s="986"/>
      <c r="AC3" s="785"/>
      <c r="AD3" s="785"/>
    </row>
    <row r="4" spans="1:30" ht="9.9499999999999993" customHeight="1" thickBot="1">
      <c r="A4" s="585"/>
      <c r="B4" s="585"/>
      <c r="C4" s="585"/>
      <c r="D4" s="585"/>
      <c r="AA4" s="2568"/>
      <c r="AB4" s="986"/>
      <c r="AC4" s="785"/>
      <c r="AD4" s="785"/>
    </row>
    <row r="5" spans="1:30" ht="51.75" customHeight="1" thickBot="1">
      <c r="A5" s="5672" t="s">
        <v>1854</v>
      </c>
      <c r="B5" s="5673"/>
      <c r="C5" s="5673"/>
      <c r="D5" s="5674"/>
      <c r="E5" s="5676" t="str">
        <f>訓練目標</f>
        <v/>
      </c>
      <c r="F5" s="5677"/>
      <c r="G5" s="5677"/>
      <c r="H5" s="5677"/>
      <c r="I5" s="5677"/>
      <c r="J5" s="5677"/>
      <c r="K5" s="5677"/>
      <c r="L5" s="5677"/>
      <c r="M5" s="5677"/>
      <c r="N5" s="5677"/>
      <c r="O5" s="5677"/>
      <c r="P5" s="5677"/>
      <c r="Q5" s="5677"/>
      <c r="R5" s="5677"/>
      <c r="S5" s="5677"/>
      <c r="T5" s="5677"/>
      <c r="U5" s="5677"/>
      <c r="V5" s="5677"/>
      <c r="W5" s="5677"/>
      <c r="X5" s="5677"/>
      <c r="Y5" s="5677"/>
      <c r="Z5" s="5678"/>
      <c r="AA5" s="2569"/>
      <c r="AB5" s="986"/>
      <c r="AC5" s="1533" t="s">
        <v>1330</v>
      </c>
      <c r="AD5" s="785"/>
    </row>
    <row r="6" spans="1:30" ht="22.5" customHeight="1">
      <c r="A6" s="5722" t="s">
        <v>229</v>
      </c>
      <c r="B6" s="5723"/>
      <c r="C6" s="5723"/>
      <c r="D6" s="5724"/>
      <c r="E6" s="589" t="s">
        <v>93</v>
      </c>
      <c r="F6" s="571"/>
      <c r="G6" s="5662" t="str">
        <f>IF(様式5基!$I$21="","",様式5基!$I$21)</f>
        <v/>
      </c>
      <c r="H6" s="5663"/>
      <c r="I6" s="5663"/>
      <c r="J6" s="5663"/>
      <c r="K6" s="5663"/>
      <c r="L6" s="5663"/>
      <c r="M6" s="5663"/>
      <c r="N6" s="5663"/>
      <c r="O6" s="5663"/>
      <c r="P6" s="5660" t="s">
        <v>1006</v>
      </c>
      <c r="Q6" s="5660"/>
      <c r="R6" s="5660"/>
      <c r="S6" s="5662" t="str">
        <f>IF(様式5基!$Z$21="","",様式5基!$Z$21)</f>
        <v/>
      </c>
      <c r="T6" s="5663"/>
      <c r="U6" s="5663"/>
      <c r="V6" s="5663"/>
      <c r="W6" s="5663"/>
      <c r="X6" s="584" t="s">
        <v>1005</v>
      </c>
      <c r="Y6" s="586" t="str">
        <f>IF(様式5基!$AI$21="","",様式5基!$AI$21)</f>
        <v/>
      </c>
      <c r="Z6" s="581" t="s">
        <v>230</v>
      </c>
      <c r="AA6" s="2570">
        <v>1</v>
      </c>
      <c r="AB6" s="2574"/>
      <c r="AC6" s="785"/>
      <c r="AD6" s="785"/>
    </row>
    <row r="7" spans="1:30" ht="22.5" customHeight="1">
      <c r="A7" s="5725"/>
      <c r="B7" s="5726"/>
      <c r="C7" s="5726"/>
      <c r="D7" s="5727"/>
      <c r="E7" s="590" t="s">
        <v>93</v>
      </c>
      <c r="G7" s="5594" t="str">
        <f>IF(様式5基!$I$22="","",様式5基!$I$22)</f>
        <v/>
      </c>
      <c r="H7" s="5595"/>
      <c r="I7" s="5595"/>
      <c r="J7" s="5595"/>
      <c r="K7" s="5595"/>
      <c r="L7" s="5595"/>
      <c r="M7" s="5595"/>
      <c r="N7" s="5595"/>
      <c r="O7" s="5595"/>
      <c r="P7" s="5596" t="s">
        <v>1006</v>
      </c>
      <c r="Q7" s="5596"/>
      <c r="R7" s="5596"/>
      <c r="S7" s="5594" t="str">
        <f>IF(様式5基!$Z$22="","",様式5基!$Z$22)</f>
        <v/>
      </c>
      <c r="T7" s="5595"/>
      <c r="U7" s="5595"/>
      <c r="V7" s="5595"/>
      <c r="W7" s="5595"/>
      <c r="X7" s="585" t="s">
        <v>1005</v>
      </c>
      <c r="Y7" s="591" t="str">
        <f>IF(様式5基!$AI$22="","",様式5基!$AI$22)</f>
        <v/>
      </c>
      <c r="Z7" s="580" t="s">
        <v>230</v>
      </c>
      <c r="AA7" s="1946">
        <v>2</v>
      </c>
      <c r="AB7" s="986"/>
      <c r="AC7" s="785"/>
      <c r="AD7" s="785"/>
    </row>
    <row r="8" spans="1:30" ht="22.5" customHeight="1">
      <c r="A8" s="5725"/>
      <c r="B8" s="5726"/>
      <c r="C8" s="5726"/>
      <c r="D8" s="5727"/>
      <c r="E8" s="590" t="s">
        <v>93</v>
      </c>
      <c r="G8" s="5594" t="str">
        <f>IF(様式5基!$I$23="","",様式5基!$I$23)</f>
        <v/>
      </c>
      <c r="H8" s="5595"/>
      <c r="I8" s="5595"/>
      <c r="J8" s="5595"/>
      <c r="K8" s="5595"/>
      <c r="L8" s="5595"/>
      <c r="M8" s="5595"/>
      <c r="N8" s="5595"/>
      <c r="O8" s="5595"/>
      <c r="P8" s="5596" t="s">
        <v>518</v>
      </c>
      <c r="Q8" s="5596"/>
      <c r="R8" s="5596"/>
      <c r="S8" s="5594" t="str">
        <f>IF(様式5基!$Z$23="","",様式5基!$Z$23)</f>
        <v/>
      </c>
      <c r="T8" s="5595"/>
      <c r="U8" s="5595"/>
      <c r="V8" s="5595"/>
      <c r="W8" s="5595"/>
      <c r="X8" s="585" t="s">
        <v>1005</v>
      </c>
      <c r="Y8" s="591" t="str">
        <f>IF(様式5基!$AI$23="","",様式5基!$AI$23)</f>
        <v/>
      </c>
      <c r="Z8" s="580" t="s">
        <v>230</v>
      </c>
      <c r="AA8" s="1945">
        <v>3</v>
      </c>
      <c r="AB8" s="1026" t="s">
        <v>1055</v>
      </c>
      <c r="AC8" s="785"/>
      <c r="AD8" s="785"/>
    </row>
    <row r="9" spans="1:30" ht="22.5" hidden="1" customHeight="1">
      <c r="A9" s="5725"/>
      <c r="B9" s="5726"/>
      <c r="C9" s="5726"/>
      <c r="D9" s="5727"/>
      <c r="E9" s="590" t="s">
        <v>93</v>
      </c>
      <c r="G9" s="5594" t="str">
        <f>IF(様式5基!$I$24="","",様式5基!$I$24)</f>
        <v/>
      </c>
      <c r="H9" s="5595"/>
      <c r="I9" s="5595"/>
      <c r="J9" s="5595"/>
      <c r="K9" s="5595"/>
      <c r="L9" s="5595"/>
      <c r="M9" s="5595"/>
      <c r="N9" s="5595"/>
      <c r="O9" s="5595"/>
      <c r="P9" s="5596" t="s">
        <v>1006</v>
      </c>
      <c r="Q9" s="5596"/>
      <c r="R9" s="5596"/>
      <c r="S9" s="5594" t="str">
        <f>IF(様式5基!$Z$24="","",様式5基!$Z$24)</f>
        <v/>
      </c>
      <c r="T9" s="5595"/>
      <c r="U9" s="5595"/>
      <c r="V9" s="5595"/>
      <c r="W9" s="5595"/>
      <c r="X9" s="585" t="s">
        <v>1005</v>
      </c>
      <c r="Y9" s="591" t="str">
        <f>IF(様式5基!$AI$24="","",様式5基!$AI$24)</f>
        <v/>
      </c>
      <c r="Z9" s="580" t="s">
        <v>230</v>
      </c>
      <c r="AA9" s="1946">
        <v>4</v>
      </c>
      <c r="AB9" s="986"/>
      <c r="AC9" s="1534"/>
      <c r="AD9" s="785"/>
    </row>
    <row r="10" spans="1:30" ht="22.5" hidden="1" customHeight="1">
      <c r="A10" s="5725"/>
      <c r="B10" s="5726"/>
      <c r="C10" s="5726"/>
      <c r="D10" s="5727"/>
      <c r="E10" s="590" t="s">
        <v>93</v>
      </c>
      <c r="G10" s="5594" t="str">
        <f>IF(様式5基!$I$25="","",様式5基!$I$25)</f>
        <v/>
      </c>
      <c r="H10" s="5595"/>
      <c r="I10" s="5595"/>
      <c r="J10" s="5595"/>
      <c r="K10" s="5595"/>
      <c r="L10" s="5595"/>
      <c r="M10" s="5595"/>
      <c r="N10" s="5595"/>
      <c r="O10" s="5595"/>
      <c r="P10" s="5596" t="s">
        <v>1006</v>
      </c>
      <c r="Q10" s="5596"/>
      <c r="R10" s="5596"/>
      <c r="S10" s="5594" t="str">
        <f>IF(様式5基!$Z$25="","",様式5基!$Z$25)</f>
        <v/>
      </c>
      <c r="T10" s="5595"/>
      <c r="U10" s="5595"/>
      <c r="V10" s="5595"/>
      <c r="W10" s="5595"/>
      <c r="X10" s="585" t="s">
        <v>1005</v>
      </c>
      <c r="Y10" s="591" t="str">
        <f>IF(様式5基!$AI$25="","",様式5基!$AI$25)</f>
        <v/>
      </c>
      <c r="Z10" s="580" t="s">
        <v>230</v>
      </c>
      <c r="AA10" s="1946">
        <v>5</v>
      </c>
      <c r="AB10" s="986"/>
      <c r="AC10" s="1534"/>
      <c r="AD10" s="785"/>
    </row>
    <row r="11" spans="1:30" ht="22.5" hidden="1" customHeight="1">
      <c r="A11" s="5725"/>
      <c r="B11" s="5726"/>
      <c r="C11" s="5726"/>
      <c r="D11" s="5727"/>
      <c r="E11" s="590" t="s">
        <v>93</v>
      </c>
      <c r="G11" s="5594" t="str">
        <f>IF(様式5基!$I$26="","",様式5基!$I$26)</f>
        <v/>
      </c>
      <c r="H11" s="5595"/>
      <c r="I11" s="5595"/>
      <c r="J11" s="5595"/>
      <c r="K11" s="5595"/>
      <c r="L11" s="5595"/>
      <c r="M11" s="5595"/>
      <c r="N11" s="5595"/>
      <c r="O11" s="5595"/>
      <c r="P11" s="5596" t="s">
        <v>1006</v>
      </c>
      <c r="Q11" s="5596"/>
      <c r="R11" s="5596"/>
      <c r="S11" s="5594" t="str">
        <f>IF(様式5基!$Z$26="","",様式5基!$Z$26)</f>
        <v/>
      </c>
      <c r="T11" s="5595"/>
      <c r="U11" s="5595"/>
      <c r="V11" s="5595"/>
      <c r="W11" s="5595"/>
      <c r="X11" s="585" t="s">
        <v>1005</v>
      </c>
      <c r="Y11" s="591" t="str">
        <f>IF(様式5基!$AI$26="","",様式5基!$AI$26)</f>
        <v/>
      </c>
      <c r="Z11" s="580" t="s">
        <v>230</v>
      </c>
      <c r="AA11" s="1946">
        <v>6</v>
      </c>
      <c r="AB11" s="986"/>
      <c r="AC11" s="1534"/>
      <c r="AD11" s="785"/>
    </row>
    <row r="12" spans="1:30" ht="22.5" customHeight="1" thickBot="1">
      <c r="A12" s="5728"/>
      <c r="B12" s="5729"/>
      <c r="C12" s="5729"/>
      <c r="D12" s="5730"/>
      <c r="E12" s="592" t="s">
        <v>93</v>
      </c>
      <c r="F12" s="570"/>
      <c r="G12" s="5664" t="str">
        <f>IF(様式5基!$I$27="","",様式5基!$I$27)</f>
        <v/>
      </c>
      <c r="H12" s="5665"/>
      <c r="I12" s="5665"/>
      <c r="J12" s="5665"/>
      <c r="K12" s="5665"/>
      <c r="L12" s="5665"/>
      <c r="M12" s="5665"/>
      <c r="N12" s="5665"/>
      <c r="O12" s="5665"/>
      <c r="P12" s="5661" t="s">
        <v>1006</v>
      </c>
      <c r="Q12" s="5661"/>
      <c r="R12" s="5661"/>
      <c r="S12" s="5664" t="str">
        <f>IF(様式5基!$Z$27="","",様式5基!$Z$27)</f>
        <v/>
      </c>
      <c r="T12" s="5665"/>
      <c r="U12" s="5665"/>
      <c r="V12" s="5665"/>
      <c r="W12" s="5665"/>
      <c r="X12" s="583" t="s">
        <v>1005</v>
      </c>
      <c r="Y12" s="587" t="str">
        <f>IF(様式5基!$AI$27="","",様式5基!$AI$27)</f>
        <v/>
      </c>
      <c r="Z12" s="582" t="s">
        <v>230</v>
      </c>
      <c r="AA12" s="1945">
        <v>7</v>
      </c>
      <c r="AB12" s="1026" t="s">
        <v>1056</v>
      </c>
      <c r="AC12" s="785"/>
      <c r="AD12" s="785"/>
    </row>
    <row r="13" spans="1:30" s="593" customFormat="1" ht="34.700000000000003" customHeight="1" thickBot="1">
      <c r="A13" s="5646" t="s">
        <v>519</v>
      </c>
      <c r="B13" s="5707" t="s">
        <v>520</v>
      </c>
      <c r="C13" s="5708"/>
      <c r="D13" s="5709"/>
      <c r="E13" s="5676" t="str">
        <f>訓練概要</f>
        <v/>
      </c>
      <c r="F13" s="5701"/>
      <c r="G13" s="5701"/>
      <c r="H13" s="5701"/>
      <c r="I13" s="5701"/>
      <c r="J13" s="5701"/>
      <c r="K13" s="5701"/>
      <c r="L13" s="5701"/>
      <c r="M13" s="5701"/>
      <c r="N13" s="5701"/>
      <c r="O13" s="5701"/>
      <c r="P13" s="5701"/>
      <c r="Q13" s="5701"/>
      <c r="R13" s="5701"/>
      <c r="S13" s="5701"/>
      <c r="T13" s="5701"/>
      <c r="U13" s="5701"/>
      <c r="V13" s="5701"/>
      <c r="W13" s="5701"/>
      <c r="X13" s="5701"/>
      <c r="Y13" s="5701"/>
      <c r="Z13" s="5702"/>
      <c r="AA13" s="2571"/>
      <c r="AB13" s="1026"/>
      <c r="AC13" s="1020" t="str">
        <f>+様式5基!$AO$32</f>
        <v>&lt;科目数と入力行数&gt;</v>
      </c>
      <c r="AD13" s="786"/>
    </row>
    <row r="14" spans="1:30" s="593" customFormat="1" ht="16.7" customHeight="1">
      <c r="A14" s="5647"/>
      <c r="B14" s="5703" t="s">
        <v>231</v>
      </c>
      <c r="C14" s="5704"/>
      <c r="D14" s="5704"/>
      <c r="E14" s="5704"/>
      <c r="F14" s="5704"/>
      <c r="G14" s="5704"/>
      <c r="H14" s="5704"/>
      <c r="I14" s="5705"/>
      <c r="J14" s="5703" t="s">
        <v>232</v>
      </c>
      <c r="K14" s="5704"/>
      <c r="L14" s="5704"/>
      <c r="M14" s="5704"/>
      <c r="N14" s="5704"/>
      <c r="O14" s="5704"/>
      <c r="P14" s="5704"/>
      <c r="Q14" s="5704"/>
      <c r="R14" s="5704"/>
      <c r="S14" s="5704"/>
      <c r="T14" s="5704"/>
      <c r="U14" s="5704"/>
      <c r="V14" s="5704"/>
      <c r="W14" s="5704"/>
      <c r="X14" s="5704"/>
      <c r="Y14" s="5705"/>
      <c r="Z14" s="1393" t="s">
        <v>226</v>
      </c>
      <c r="AA14" s="2569"/>
      <c r="AB14" s="986"/>
      <c r="AC14" s="785"/>
      <c r="AD14" s="786"/>
    </row>
    <row r="15" spans="1:30" s="593" customFormat="1" ht="20.100000000000001" customHeight="1">
      <c r="A15" s="5647"/>
      <c r="B15" s="5658" t="s">
        <v>1009</v>
      </c>
      <c r="C15" s="5666" t="s">
        <v>1886</v>
      </c>
      <c r="D15" s="3515" t="str">
        <f>IF(様式5基!$D$33="","",様式5基!$D$33)</f>
        <v/>
      </c>
      <c r="E15" s="5604"/>
      <c r="F15" s="5604"/>
      <c r="G15" s="5604"/>
      <c r="H15" s="5604"/>
      <c r="I15" s="5605"/>
      <c r="J15" s="5669" t="str">
        <f>IF(様式5基!$L$33="","",様式5基!$L$33)</f>
        <v/>
      </c>
      <c r="K15" s="5670"/>
      <c r="L15" s="5670"/>
      <c r="M15" s="5670"/>
      <c r="N15" s="5670"/>
      <c r="O15" s="5670"/>
      <c r="P15" s="5670"/>
      <c r="Q15" s="5670"/>
      <c r="R15" s="5670"/>
      <c r="S15" s="5670"/>
      <c r="T15" s="5670"/>
      <c r="U15" s="5670"/>
      <c r="V15" s="5670"/>
      <c r="W15" s="5670"/>
      <c r="X15" s="5670"/>
      <c r="Y15" s="5671"/>
      <c r="Z15" s="573" t="str">
        <f>IF(様式5基!$AJ$33="","",様式5基!$AJ$33)</f>
        <v/>
      </c>
      <c r="AA15" s="2572">
        <v>1</v>
      </c>
      <c r="AB15" s="1026"/>
      <c r="AC15" s="1189" t="str">
        <f>+様式5基!$AO$33</f>
        <v>【ビジネステクニック】</v>
      </c>
      <c r="AD15" s="786"/>
    </row>
    <row r="16" spans="1:30" s="593" customFormat="1" ht="20.100000000000001" customHeight="1">
      <c r="A16" s="5647"/>
      <c r="B16" s="5659"/>
      <c r="C16" s="5667"/>
      <c r="D16" s="3518" t="str">
        <f>IF(様式5基!$D$34="","",様式5基!$D$34)</f>
        <v/>
      </c>
      <c r="E16" s="5607"/>
      <c r="F16" s="5607"/>
      <c r="G16" s="5607"/>
      <c r="H16" s="5607"/>
      <c r="I16" s="5606"/>
      <c r="J16" s="5599" t="str">
        <f>IF(様式5基!$L$34="","",様式5基!$L$34)</f>
        <v/>
      </c>
      <c r="K16" s="5600"/>
      <c r="L16" s="5600"/>
      <c r="M16" s="5600"/>
      <c r="N16" s="5600"/>
      <c r="O16" s="5600"/>
      <c r="P16" s="5600"/>
      <c r="Q16" s="5600"/>
      <c r="R16" s="5600"/>
      <c r="S16" s="5600"/>
      <c r="T16" s="5600"/>
      <c r="U16" s="5600"/>
      <c r="V16" s="5600"/>
      <c r="W16" s="5600"/>
      <c r="X16" s="5600"/>
      <c r="Y16" s="5601"/>
      <c r="Z16" s="594" t="str">
        <f>IF(様式5基!$AJ$34="","",様式5基!$AJ$34)</f>
        <v/>
      </c>
      <c r="AA16" s="2572">
        <v>2</v>
      </c>
      <c r="AB16" s="1026"/>
      <c r="AC16" s="1190" t="str">
        <f>+様式5基!$AO$34</f>
        <v>0科目　0行使用</v>
      </c>
      <c r="AD16" s="786"/>
    </row>
    <row r="17" spans="1:30" s="593" customFormat="1" ht="20.100000000000001" customHeight="1">
      <c r="A17" s="5647"/>
      <c r="B17" s="5659"/>
      <c r="C17" s="5667"/>
      <c r="D17" s="3518" t="str">
        <f>IF(様式5基!$D$35="","",様式5基!$D$35)</f>
        <v/>
      </c>
      <c r="E17" s="5607"/>
      <c r="F17" s="5607"/>
      <c r="G17" s="5607"/>
      <c r="H17" s="5607"/>
      <c r="I17" s="5606"/>
      <c r="J17" s="5599" t="str">
        <f>IF(様式5基!$L$35="","",様式5基!$L$35)</f>
        <v/>
      </c>
      <c r="K17" s="5600"/>
      <c r="L17" s="5600"/>
      <c r="M17" s="5600"/>
      <c r="N17" s="5600"/>
      <c r="O17" s="5600"/>
      <c r="P17" s="5600"/>
      <c r="Q17" s="5600"/>
      <c r="R17" s="5600"/>
      <c r="S17" s="5600"/>
      <c r="T17" s="5600"/>
      <c r="U17" s="5600"/>
      <c r="V17" s="5600"/>
      <c r="W17" s="5600"/>
      <c r="X17" s="5600"/>
      <c r="Y17" s="5601"/>
      <c r="Z17" s="594" t="str">
        <f>IF(様式5基!$AJ$35="","",様式5基!$AJ$35)</f>
        <v/>
      </c>
      <c r="AA17" s="2572">
        <v>3</v>
      </c>
      <c r="AB17" s="1026"/>
      <c r="AC17" s="786"/>
      <c r="AD17" s="786"/>
    </row>
    <row r="18" spans="1:30" s="593" customFormat="1" ht="20.100000000000001" customHeight="1">
      <c r="A18" s="5647"/>
      <c r="B18" s="5659"/>
      <c r="C18" s="5667"/>
      <c r="D18" s="3518" t="str">
        <f>IF(様式5基!$D$36="","",様式5基!$D$36)</f>
        <v/>
      </c>
      <c r="E18" s="5607"/>
      <c r="F18" s="5607"/>
      <c r="G18" s="5607"/>
      <c r="H18" s="5607"/>
      <c r="I18" s="5606"/>
      <c r="J18" s="5599" t="str">
        <f>IF(様式5基!$L$36="","",様式5基!$L$36)</f>
        <v/>
      </c>
      <c r="K18" s="5600"/>
      <c r="L18" s="5600"/>
      <c r="M18" s="5600"/>
      <c r="N18" s="5600"/>
      <c r="O18" s="5600"/>
      <c r="P18" s="5600"/>
      <c r="Q18" s="5600"/>
      <c r="R18" s="5600"/>
      <c r="S18" s="5600"/>
      <c r="T18" s="5600"/>
      <c r="U18" s="5600"/>
      <c r="V18" s="5600"/>
      <c r="W18" s="5600"/>
      <c r="X18" s="5600"/>
      <c r="Y18" s="5601"/>
      <c r="Z18" s="594" t="str">
        <f>IF(様式5基!$AJ$36="","",様式5基!$AJ$36)</f>
        <v/>
      </c>
      <c r="AA18" s="787">
        <v>4</v>
      </c>
      <c r="AB18" s="1026" t="s">
        <v>1055</v>
      </c>
      <c r="AC18" s="786"/>
      <c r="AD18" s="786"/>
    </row>
    <row r="19" spans="1:30" s="593" customFormat="1" ht="20.100000000000001" hidden="1" customHeight="1">
      <c r="A19" s="5647"/>
      <c r="B19" s="5659"/>
      <c r="C19" s="5667"/>
      <c r="D19" s="3518" t="str">
        <f>IF(様式5基!$D$37="","",様式5基!$D$37)</f>
        <v/>
      </c>
      <c r="E19" s="5607"/>
      <c r="F19" s="5607"/>
      <c r="G19" s="5607"/>
      <c r="H19" s="5607"/>
      <c r="I19" s="5606"/>
      <c r="J19" s="5599" t="str">
        <f>IF(様式5基!$L$37="","",様式5基!$L$37)</f>
        <v/>
      </c>
      <c r="K19" s="5600"/>
      <c r="L19" s="5600"/>
      <c r="M19" s="5600"/>
      <c r="N19" s="5600"/>
      <c r="O19" s="5600"/>
      <c r="P19" s="5600"/>
      <c r="Q19" s="5600"/>
      <c r="R19" s="5600"/>
      <c r="S19" s="5600"/>
      <c r="T19" s="5600"/>
      <c r="U19" s="5600"/>
      <c r="V19" s="5600"/>
      <c r="W19" s="5600"/>
      <c r="X19" s="5600"/>
      <c r="Y19" s="5601"/>
      <c r="Z19" s="594" t="str">
        <f>IF(様式5基!$AJ$37="","",様式5基!$AJ$37)</f>
        <v/>
      </c>
      <c r="AA19" s="2572">
        <v>5</v>
      </c>
      <c r="AB19" s="1026"/>
      <c r="AC19" s="786"/>
      <c r="AD19" s="786"/>
    </row>
    <row r="20" spans="1:30" s="593" customFormat="1" ht="20.100000000000001" hidden="1" customHeight="1">
      <c r="A20" s="5647"/>
      <c r="B20" s="5659"/>
      <c r="C20" s="5667"/>
      <c r="D20" s="3518" t="str">
        <f>IF(様式5基!$D$38="","",様式5基!$D$38)</f>
        <v/>
      </c>
      <c r="E20" s="5607"/>
      <c r="F20" s="5607"/>
      <c r="G20" s="5607"/>
      <c r="H20" s="5607"/>
      <c r="I20" s="5606"/>
      <c r="J20" s="5599" t="str">
        <f>IF(様式5基!$L$38="","",様式5基!$L$38)</f>
        <v/>
      </c>
      <c r="K20" s="5600"/>
      <c r="L20" s="5600"/>
      <c r="M20" s="5600"/>
      <c r="N20" s="5600"/>
      <c r="O20" s="5600"/>
      <c r="P20" s="5600"/>
      <c r="Q20" s="5600"/>
      <c r="R20" s="5600"/>
      <c r="S20" s="5600"/>
      <c r="T20" s="5600"/>
      <c r="U20" s="5600"/>
      <c r="V20" s="5600"/>
      <c r="W20" s="5600"/>
      <c r="X20" s="5600"/>
      <c r="Y20" s="5601"/>
      <c r="Z20" s="594" t="str">
        <f>IF(様式5基!$AJ$38="","",様式5基!$AJ$38)</f>
        <v/>
      </c>
      <c r="AA20" s="2572">
        <v>6</v>
      </c>
      <c r="AB20" s="1026"/>
      <c r="AC20" s="786"/>
      <c r="AD20" s="786"/>
    </row>
    <row r="21" spans="1:30" s="593" customFormat="1" ht="20.100000000000001" customHeight="1">
      <c r="A21" s="5647"/>
      <c r="B21" s="5659"/>
      <c r="C21" s="5667"/>
      <c r="D21" s="3518" t="str">
        <f>IF(様式5基!$D$39="","",様式5基!$D$39)</f>
        <v/>
      </c>
      <c r="E21" s="5607"/>
      <c r="F21" s="5607"/>
      <c r="G21" s="5607"/>
      <c r="H21" s="5607"/>
      <c r="I21" s="5606"/>
      <c r="J21" s="5651" t="str">
        <f>IF(様式5基!$L$39="","",様式5基!$L$39)</f>
        <v/>
      </c>
      <c r="K21" s="5652"/>
      <c r="L21" s="5652"/>
      <c r="M21" s="5652"/>
      <c r="N21" s="5652"/>
      <c r="O21" s="5652"/>
      <c r="P21" s="5652"/>
      <c r="Q21" s="5652"/>
      <c r="R21" s="5652"/>
      <c r="S21" s="5652"/>
      <c r="T21" s="5652"/>
      <c r="U21" s="5652"/>
      <c r="V21" s="5652"/>
      <c r="W21" s="5652"/>
      <c r="X21" s="5652"/>
      <c r="Y21" s="5653"/>
      <c r="Z21" s="574" t="str">
        <f>IF(様式5基!$AJ$39="","",様式5基!$AJ$39)</f>
        <v/>
      </c>
      <c r="AA21" s="787">
        <v>7</v>
      </c>
      <c r="AB21" s="1026" t="s">
        <v>1056</v>
      </c>
      <c r="AC21" s="786"/>
      <c r="AD21" s="786"/>
    </row>
    <row r="22" spans="1:30" s="593" customFormat="1" ht="23.25" customHeight="1">
      <c r="A22" s="5647"/>
      <c r="B22" s="5659"/>
      <c r="C22" s="5654" t="s">
        <v>1287</v>
      </c>
      <c r="D22" s="3515" t="str">
        <f>IF(様式5基!$D$40="","",様式5基!$D$40)</f>
        <v/>
      </c>
      <c r="E22" s="5604"/>
      <c r="F22" s="5604"/>
      <c r="G22" s="5604"/>
      <c r="H22" s="5604"/>
      <c r="I22" s="5605"/>
      <c r="J22" s="5669" t="str">
        <f>IF(様式5基!$L$40="","",様式5基!$L$40)</f>
        <v/>
      </c>
      <c r="K22" s="5670"/>
      <c r="L22" s="5670"/>
      <c r="M22" s="5670"/>
      <c r="N22" s="5670"/>
      <c r="O22" s="5670"/>
      <c r="P22" s="5670"/>
      <c r="Q22" s="5670"/>
      <c r="R22" s="5670"/>
      <c r="S22" s="5670"/>
      <c r="T22" s="5670"/>
      <c r="U22" s="5670"/>
      <c r="V22" s="5670"/>
      <c r="W22" s="5670"/>
      <c r="X22" s="5670"/>
      <c r="Y22" s="5671"/>
      <c r="Z22" s="573" t="str">
        <f>IF(様式5基!$AJ$40="","",様式5基!$AJ$40)</f>
        <v/>
      </c>
      <c r="AA22" s="787">
        <v>8</v>
      </c>
      <c r="AB22" s="1026" t="s">
        <v>1055</v>
      </c>
      <c r="AC22" s="1191" t="str">
        <f>+様式5基!$AO$40</f>
        <v>【ビジネスヒューマン】</v>
      </c>
      <c r="AD22" s="786"/>
    </row>
    <row r="23" spans="1:30" s="593" customFormat="1" ht="23.25" hidden="1" customHeight="1">
      <c r="A23" s="5647"/>
      <c r="B23" s="5659"/>
      <c r="C23" s="5655"/>
      <c r="D23" s="3518" t="str">
        <f>IF(様式5基!$D$41="","",様式5基!$D$41)</f>
        <v/>
      </c>
      <c r="E23" s="5595"/>
      <c r="F23" s="5595"/>
      <c r="G23" s="5595"/>
      <c r="H23" s="5595"/>
      <c r="I23" s="5606"/>
      <c r="J23" s="5599" t="str">
        <f>IF(様式5基!$L$41="","",様式5基!$L$41)</f>
        <v/>
      </c>
      <c r="K23" s="5600"/>
      <c r="L23" s="5600"/>
      <c r="M23" s="5600"/>
      <c r="N23" s="5600"/>
      <c r="O23" s="5600"/>
      <c r="P23" s="5600"/>
      <c r="Q23" s="5600"/>
      <c r="R23" s="5600"/>
      <c r="S23" s="5600"/>
      <c r="T23" s="5600"/>
      <c r="U23" s="5600"/>
      <c r="V23" s="5600"/>
      <c r="W23" s="5600"/>
      <c r="X23" s="5600"/>
      <c r="Y23" s="5601"/>
      <c r="Z23" s="594" t="str">
        <f>IF(様式5基!$AJ$41="","",様式5基!$AJ$41)</f>
        <v/>
      </c>
      <c r="AA23" s="2572">
        <v>9</v>
      </c>
      <c r="AB23" s="1026"/>
      <c r="AC23" s="1192"/>
      <c r="AD23" s="786"/>
    </row>
    <row r="24" spans="1:30" s="593" customFormat="1" ht="23.25" hidden="1" customHeight="1">
      <c r="A24" s="5647"/>
      <c r="B24" s="5659"/>
      <c r="C24" s="5655"/>
      <c r="D24" s="3518" t="str">
        <f>IF(様式5基!$D$42="","",様式5基!$D$42)</f>
        <v/>
      </c>
      <c r="E24" s="5595"/>
      <c r="F24" s="5595"/>
      <c r="G24" s="5595"/>
      <c r="H24" s="5595"/>
      <c r="I24" s="5606"/>
      <c r="J24" s="5599" t="str">
        <f>IF(様式5基!$L$42="","",様式5基!$L$42)</f>
        <v/>
      </c>
      <c r="K24" s="5600"/>
      <c r="L24" s="5600"/>
      <c r="M24" s="5600"/>
      <c r="N24" s="5600"/>
      <c r="O24" s="5600"/>
      <c r="P24" s="5600"/>
      <c r="Q24" s="5600"/>
      <c r="R24" s="5600"/>
      <c r="S24" s="5600"/>
      <c r="T24" s="5600"/>
      <c r="U24" s="5600"/>
      <c r="V24" s="5600"/>
      <c r="W24" s="5600"/>
      <c r="X24" s="5600"/>
      <c r="Y24" s="5601"/>
      <c r="Z24" s="594" t="str">
        <f>IF(様式5基!$AJ$42="","",様式5基!$AJ$42)</f>
        <v/>
      </c>
      <c r="AA24" s="2572">
        <v>10</v>
      </c>
      <c r="AB24" s="1026"/>
      <c r="AC24" s="1192"/>
      <c r="AD24" s="786"/>
    </row>
    <row r="25" spans="1:30" s="593" customFormat="1" ht="23.25" customHeight="1">
      <c r="A25" s="5647"/>
      <c r="B25" s="5659"/>
      <c r="C25" s="5656"/>
      <c r="D25" s="5648" t="str">
        <f>IF(様式5基!$D$43="","",様式5基!$D$43)</f>
        <v/>
      </c>
      <c r="E25" s="5649"/>
      <c r="F25" s="5649"/>
      <c r="G25" s="5649"/>
      <c r="H25" s="5649"/>
      <c r="I25" s="5650"/>
      <c r="J25" s="5651" t="str">
        <f>IF(様式5基!$L$43="","",様式5基!$L$43)</f>
        <v/>
      </c>
      <c r="K25" s="5652"/>
      <c r="L25" s="5652"/>
      <c r="M25" s="5652"/>
      <c r="N25" s="5652"/>
      <c r="O25" s="5652"/>
      <c r="P25" s="5652"/>
      <c r="Q25" s="5652"/>
      <c r="R25" s="5652"/>
      <c r="S25" s="5652"/>
      <c r="T25" s="5652"/>
      <c r="U25" s="5652"/>
      <c r="V25" s="5652"/>
      <c r="W25" s="5652"/>
      <c r="X25" s="5652"/>
      <c r="Y25" s="5653"/>
      <c r="Z25" s="574" t="str">
        <f>IF(様式5基!$AJ$43="","",様式5基!$AJ$43)</f>
        <v/>
      </c>
      <c r="AA25" s="787">
        <v>11</v>
      </c>
      <c r="AB25" s="1026" t="s">
        <v>1056</v>
      </c>
      <c r="AC25" s="1190" t="str">
        <f>+様式5基!$AO$43</f>
        <v>0科目　0行使用</v>
      </c>
      <c r="AD25" s="786"/>
    </row>
    <row r="26" spans="1:30" s="593" customFormat="1" ht="20.100000000000001" customHeight="1">
      <c r="A26" s="5647"/>
      <c r="B26" s="5659"/>
      <c r="C26" s="5657" t="s">
        <v>1007</v>
      </c>
      <c r="D26" s="3518" t="str">
        <f>IF(様式5基!$D$44="","",様式5基!$D$44)</f>
        <v/>
      </c>
      <c r="E26" s="5607"/>
      <c r="F26" s="5607"/>
      <c r="G26" s="5607"/>
      <c r="H26" s="5607"/>
      <c r="I26" s="5606"/>
      <c r="J26" s="5599" t="str">
        <f>IF(様式5基!$L$44="","",様式5基!$L$44)</f>
        <v/>
      </c>
      <c r="K26" s="5600"/>
      <c r="L26" s="5600"/>
      <c r="M26" s="5600"/>
      <c r="N26" s="5600"/>
      <c r="O26" s="5600"/>
      <c r="P26" s="5600"/>
      <c r="Q26" s="5600"/>
      <c r="R26" s="5600"/>
      <c r="S26" s="5600"/>
      <c r="T26" s="5600"/>
      <c r="U26" s="5600"/>
      <c r="V26" s="5600"/>
      <c r="W26" s="5600"/>
      <c r="X26" s="5600"/>
      <c r="Y26" s="5601"/>
      <c r="Z26" s="594" t="str">
        <f>IF(様式5基!$AJ$44="","",様式5基!$AJ$44)</f>
        <v/>
      </c>
      <c r="AA26" s="2572">
        <v>12</v>
      </c>
      <c r="AB26" s="1026"/>
      <c r="AC26" s="1189" t="str">
        <f>+様式5基!$AO$44</f>
        <v>【就職活動計画】</v>
      </c>
      <c r="AD26" s="786"/>
    </row>
    <row r="27" spans="1:30" s="593" customFormat="1" ht="20.100000000000001" customHeight="1">
      <c r="A27" s="5647"/>
      <c r="B27" s="5659"/>
      <c r="C27" s="5603"/>
      <c r="D27" s="3518" t="str">
        <f>IF(様式5基!$D$45="","",様式5基!$D$45)</f>
        <v/>
      </c>
      <c r="E27" s="5607"/>
      <c r="F27" s="5607"/>
      <c r="G27" s="5607"/>
      <c r="H27" s="5607"/>
      <c r="I27" s="5606"/>
      <c r="J27" s="5599" t="str">
        <f>IF(様式5基!$L$45="","",様式5基!$L$45)</f>
        <v/>
      </c>
      <c r="K27" s="5600"/>
      <c r="L27" s="5600"/>
      <c r="M27" s="5600"/>
      <c r="N27" s="5600"/>
      <c r="O27" s="5600"/>
      <c r="P27" s="5600"/>
      <c r="Q27" s="5600"/>
      <c r="R27" s="5600"/>
      <c r="S27" s="5600"/>
      <c r="T27" s="5600"/>
      <c r="U27" s="5600"/>
      <c r="V27" s="5600"/>
      <c r="W27" s="5600"/>
      <c r="X27" s="5600"/>
      <c r="Y27" s="5601"/>
      <c r="Z27" s="594" t="str">
        <f>IF(様式5基!$AJ$45="","",様式5基!$AJ$45)</f>
        <v/>
      </c>
      <c r="AA27" s="2572">
        <v>13</v>
      </c>
      <c r="AB27" s="1026"/>
      <c r="AC27" s="1190" t="str">
        <f>+様式5基!$AO$45</f>
        <v>0科目　0行使用</v>
      </c>
      <c r="AD27" s="786"/>
    </row>
    <row r="28" spans="1:30" s="593" customFormat="1" ht="20.100000000000001" customHeight="1">
      <c r="A28" s="5647"/>
      <c r="B28" s="5659"/>
      <c r="C28" s="5603"/>
      <c r="D28" s="3518" t="str">
        <f>IF(様式5基!$D$46="","",様式5基!$D$46)</f>
        <v/>
      </c>
      <c r="E28" s="5607"/>
      <c r="F28" s="5607"/>
      <c r="G28" s="5607"/>
      <c r="H28" s="5607"/>
      <c r="I28" s="5606"/>
      <c r="J28" s="5599" t="str">
        <f>IF(様式5基!$L$46="","",様式5基!$L$46)</f>
        <v/>
      </c>
      <c r="K28" s="5600"/>
      <c r="L28" s="5600"/>
      <c r="M28" s="5600"/>
      <c r="N28" s="5600"/>
      <c r="O28" s="5600"/>
      <c r="P28" s="5600"/>
      <c r="Q28" s="5600"/>
      <c r="R28" s="5600"/>
      <c r="S28" s="5600"/>
      <c r="T28" s="5600"/>
      <c r="U28" s="5600"/>
      <c r="V28" s="5600"/>
      <c r="W28" s="5600"/>
      <c r="X28" s="5600"/>
      <c r="Y28" s="5601"/>
      <c r="Z28" s="594" t="str">
        <f>IF(様式5基!$AJ$46="","",様式5基!$AJ$46)</f>
        <v/>
      </c>
      <c r="AA28" s="2572">
        <v>14</v>
      </c>
      <c r="AB28" s="1026"/>
      <c r="AC28" s="786"/>
      <c r="AD28" s="786"/>
    </row>
    <row r="29" spans="1:30" s="593" customFormat="1" ht="20.100000000000001" customHeight="1">
      <c r="A29" s="5647"/>
      <c r="B29" s="5659"/>
      <c r="C29" s="5603"/>
      <c r="D29" s="3518" t="str">
        <f>IF(様式5基!$D$47="","",様式5基!$D$47)</f>
        <v/>
      </c>
      <c r="E29" s="5607"/>
      <c r="F29" s="5607"/>
      <c r="G29" s="5607"/>
      <c r="H29" s="5607"/>
      <c r="I29" s="5606"/>
      <c r="J29" s="5599" t="str">
        <f>IF(様式5基!$L$47="","",様式5基!$L$47)</f>
        <v/>
      </c>
      <c r="K29" s="5600"/>
      <c r="L29" s="5600"/>
      <c r="M29" s="5600"/>
      <c r="N29" s="5600"/>
      <c r="O29" s="5600"/>
      <c r="P29" s="5600"/>
      <c r="Q29" s="5600"/>
      <c r="R29" s="5600"/>
      <c r="S29" s="5600"/>
      <c r="T29" s="5600"/>
      <c r="U29" s="5600"/>
      <c r="V29" s="5600"/>
      <c r="W29" s="5600"/>
      <c r="X29" s="5600"/>
      <c r="Y29" s="5601"/>
      <c r="Z29" s="594" t="str">
        <f>IF(様式5基!$AJ$47="","",様式5基!$AJ$47)</f>
        <v/>
      </c>
      <c r="AA29" s="787">
        <v>15</v>
      </c>
      <c r="AB29" s="1026" t="s">
        <v>1055</v>
      </c>
      <c r="AC29" s="786"/>
      <c r="AD29" s="786"/>
    </row>
    <row r="30" spans="1:30" s="593" customFormat="1" ht="20.100000000000001" hidden="1" customHeight="1">
      <c r="A30" s="5647"/>
      <c r="B30" s="5659"/>
      <c r="C30" s="5603"/>
      <c r="D30" s="3518" t="str">
        <f>IF(様式5基!$D$48="","",様式5基!$D$48)</f>
        <v/>
      </c>
      <c r="E30" s="5607"/>
      <c r="F30" s="5607"/>
      <c r="G30" s="5607"/>
      <c r="H30" s="5607"/>
      <c r="I30" s="5606"/>
      <c r="J30" s="5599" t="str">
        <f>IF(様式5基!$L$48="","",様式5基!$L$48)</f>
        <v/>
      </c>
      <c r="K30" s="5600"/>
      <c r="L30" s="5600"/>
      <c r="M30" s="5600"/>
      <c r="N30" s="5600"/>
      <c r="O30" s="5600"/>
      <c r="P30" s="5600"/>
      <c r="Q30" s="5600"/>
      <c r="R30" s="5600"/>
      <c r="S30" s="5600"/>
      <c r="T30" s="5600"/>
      <c r="U30" s="5600"/>
      <c r="V30" s="5600"/>
      <c r="W30" s="5600"/>
      <c r="X30" s="5600"/>
      <c r="Y30" s="5601"/>
      <c r="Z30" s="594" t="str">
        <f>IF(様式5基!$AJ$48="","",様式5基!$AJ$48)</f>
        <v/>
      </c>
      <c r="AA30" s="2572">
        <v>16</v>
      </c>
      <c r="AB30" s="1026"/>
      <c r="AC30" s="786"/>
      <c r="AD30" s="786"/>
    </row>
    <row r="31" spans="1:30" s="593" customFormat="1" ht="20.100000000000001" customHeight="1">
      <c r="A31" s="5647"/>
      <c r="B31" s="5659"/>
      <c r="C31" s="5603"/>
      <c r="D31" s="3518" t="str">
        <f>IF(様式5基!$D$49="","",様式5基!$D$49)</f>
        <v/>
      </c>
      <c r="E31" s="5607"/>
      <c r="F31" s="5607"/>
      <c r="G31" s="5607"/>
      <c r="H31" s="5607"/>
      <c r="I31" s="5606"/>
      <c r="J31" s="5599" t="str">
        <f>IF(様式5基!$L$49="","",様式5基!$L$49)</f>
        <v/>
      </c>
      <c r="K31" s="5600"/>
      <c r="L31" s="5600"/>
      <c r="M31" s="5600"/>
      <c r="N31" s="5600"/>
      <c r="O31" s="5600"/>
      <c r="P31" s="5600"/>
      <c r="Q31" s="5600"/>
      <c r="R31" s="5600"/>
      <c r="S31" s="5600"/>
      <c r="T31" s="5600"/>
      <c r="U31" s="5600"/>
      <c r="V31" s="5600"/>
      <c r="W31" s="5600"/>
      <c r="X31" s="5600"/>
      <c r="Y31" s="5601"/>
      <c r="Z31" s="594" t="str">
        <f>IF(様式5基!$AJ$49="","",様式5基!$AJ$49)</f>
        <v/>
      </c>
      <c r="AA31" s="787">
        <v>17</v>
      </c>
      <c r="AB31" s="1026" t="s">
        <v>1056</v>
      </c>
      <c r="AC31" s="786"/>
      <c r="AD31" s="786"/>
    </row>
    <row r="32" spans="1:30" s="593" customFormat="1" ht="20.100000000000001" customHeight="1">
      <c r="A32" s="5647"/>
      <c r="B32" s="5659"/>
      <c r="C32" s="5602" t="s">
        <v>1008</v>
      </c>
      <c r="D32" s="3515" t="str">
        <f>IF(様式5基!$D$50="","",様式5基!$D$50)</f>
        <v/>
      </c>
      <c r="E32" s="5604"/>
      <c r="F32" s="5604"/>
      <c r="G32" s="5604"/>
      <c r="H32" s="5604"/>
      <c r="I32" s="5605"/>
      <c r="J32" s="5669" t="str">
        <f>IF(様式5基!$L$50="","",様式5基!$L$50)</f>
        <v/>
      </c>
      <c r="K32" s="5670"/>
      <c r="L32" s="5670"/>
      <c r="M32" s="5670"/>
      <c r="N32" s="5670"/>
      <c r="O32" s="5670"/>
      <c r="P32" s="5670"/>
      <c r="Q32" s="5670"/>
      <c r="R32" s="5670"/>
      <c r="S32" s="5670"/>
      <c r="T32" s="5670"/>
      <c r="U32" s="5670"/>
      <c r="V32" s="5670"/>
      <c r="W32" s="5670"/>
      <c r="X32" s="5670"/>
      <c r="Y32" s="5671"/>
      <c r="Z32" s="573" t="str">
        <f>IF(様式5基!$AJ$50="","",様式5基!$AJ$50)</f>
        <v/>
      </c>
      <c r="AA32" s="2572">
        <v>18</v>
      </c>
      <c r="AB32" s="1026"/>
      <c r="AC32" s="1189" t="str">
        <f>+様式5基!$AO$50</f>
        <v>【職業生活計画】</v>
      </c>
      <c r="AD32" s="786"/>
    </row>
    <row r="33" spans="1:30" s="593" customFormat="1" ht="20.100000000000001" customHeight="1">
      <c r="A33" s="5647"/>
      <c r="B33" s="5659"/>
      <c r="C33" s="5603"/>
      <c r="D33" s="3518" t="str">
        <f>IF(様式5基!$D$51="","",様式5基!$D$51)</f>
        <v/>
      </c>
      <c r="E33" s="5595"/>
      <c r="F33" s="5595"/>
      <c r="G33" s="5595"/>
      <c r="H33" s="5595"/>
      <c r="I33" s="5606"/>
      <c r="J33" s="5599" t="str">
        <f>IF(様式5基!$L$51="","",様式5基!$L$51)</f>
        <v/>
      </c>
      <c r="K33" s="5600"/>
      <c r="L33" s="5600"/>
      <c r="M33" s="5600"/>
      <c r="N33" s="5600"/>
      <c r="O33" s="5600"/>
      <c r="P33" s="5600"/>
      <c r="Q33" s="5600"/>
      <c r="R33" s="5600"/>
      <c r="S33" s="5600"/>
      <c r="T33" s="5600"/>
      <c r="U33" s="5600"/>
      <c r="V33" s="5600"/>
      <c r="W33" s="5600"/>
      <c r="X33" s="5600"/>
      <c r="Y33" s="5601"/>
      <c r="Z33" s="594" t="str">
        <f>IF(様式5基!$AJ$51="","",様式5基!$AJ$51)</f>
        <v/>
      </c>
      <c r="AA33" s="2572">
        <v>19</v>
      </c>
      <c r="AB33" s="1026"/>
      <c r="AC33" s="1190" t="str">
        <f>+様式5基!$AO$51</f>
        <v>0科目　0行使用</v>
      </c>
      <c r="AD33" s="786"/>
    </row>
    <row r="34" spans="1:30" s="593" customFormat="1" ht="20.100000000000001" customHeight="1">
      <c r="A34" s="5647"/>
      <c r="B34" s="5659"/>
      <c r="C34" s="5603"/>
      <c r="D34" s="3518" t="str">
        <f>IF(様式5基!$D$52="","",様式5基!$D$52)</f>
        <v/>
      </c>
      <c r="E34" s="5595"/>
      <c r="F34" s="5595"/>
      <c r="G34" s="5595"/>
      <c r="H34" s="5595"/>
      <c r="I34" s="5606"/>
      <c r="J34" s="5599" t="str">
        <f>IF(様式5基!$L$52="","",様式5基!$L$52)</f>
        <v/>
      </c>
      <c r="K34" s="5600"/>
      <c r="L34" s="5600"/>
      <c r="M34" s="5600"/>
      <c r="N34" s="5600"/>
      <c r="O34" s="5600"/>
      <c r="P34" s="5600"/>
      <c r="Q34" s="5600"/>
      <c r="R34" s="5600"/>
      <c r="S34" s="5600"/>
      <c r="T34" s="5600"/>
      <c r="U34" s="5600"/>
      <c r="V34" s="5600"/>
      <c r="W34" s="5600"/>
      <c r="X34" s="5600"/>
      <c r="Y34" s="5601"/>
      <c r="Z34" s="594" t="str">
        <f>IF(様式5基!$AJ$52="","",様式5基!$AJ$52)</f>
        <v/>
      </c>
      <c r="AA34" s="787">
        <v>20</v>
      </c>
      <c r="AB34" s="1026" t="s">
        <v>1055</v>
      </c>
      <c r="AC34" s="786"/>
      <c r="AD34" s="786"/>
    </row>
    <row r="35" spans="1:30" s="593" customFormat="1" ht="20.100000000000001" hidden="1" customHeight="1">
      <c r="A35" s="5647"/>
      <c r="B35" s="5659"/>
      <c r="C35" s="5603"/>
      <c r="D35" s="3518" t="str">
        <f>IF(様式5基!$D$53="","",様式5基!$D$53)</f>
        <v/>
      </c>
      <c r="E35" s="5595"/>
      <c r="F35" s="5595"/>
      <c r="G35" s="5595"/>
      <c r="H35" s="5595"/>
      <c r="I35" s="5606"/>
      <c r="J35" s="5599" t="str">
        <f>IF(様式5基!$L$53="","",様式5基!$L$53)</f>
        <v/>
      </c>
      <c r="K35" s="5600"/>
      <c r="L35" s="5600"/>
      <c r="M35" s="5600"/>
      <c r="N35" s="5600"/>
      <c r="O35" s="5600"/>
      <c r="P35" s="5600"/>
      <c r="Q35" s="5600"/>
      <c r="R35" s="5600"/>
      <c r="S35" s="5600"/>
      <c r="T35" s="5600"/>
      <c r="U35" s="5600"/>
      <c r="V35" s="5600"/>
      <c r="W35" s="5600"/>
      <c r="X35" s="5600"/>
      <c r="Y35" s="5601"/>
      <c r="Z35" s="594" t="str">
        <f>IF(様式5基!$AJ$53="","",様式5基!$AJ$53)</f>
        <v/>
      </c>
      <c r="AA35" s="2572">
        <v>21</v>
      </c>
      <c r="AB35" s="1026"/>
      <c r="AC35" s="786"/>
      <c r="AD35" s="786"/>
    </row>
    <row r="36" spans="1:30" s="593" customFormat="1" ht="20.100000000000001" customHeight="1">
      <c r="A36" s="5647"/>
      <c r="B36" s="5659"/>
      <c r="C36" s="5603"/>
      <c r="D36" s="5648" t="str">
        <f>IF(様式5基!$D$54="","",様式5基!$D$54)</f>
        <v/>
      </c>
      <c r="E36" s="5649"/>
      <c r="F36" s="5649"/>
      <c r="G36" s="5649"/>
      <c r="H36" s="5649"/>
      <c r="I36" s="5650"/>
      <c r="J36" s="5651" t="str">
        <f>IF(様式5基!$L$54="","",様式5基!$L$54)</f>
        <v/>
      </c>
      <c r="K36" s="5652"/>
      <c r="L36" s="5652"/>
      <c r="M36" s="5652"/>
      <c r="N36" s="5652"/>
      <c r="O36" s="5652"/>
      <c r="P36" s="5652"/>
      <c r="Q36" s="5652"/>
      <c r="R36" s="5652"/>
      <c r="S36" s="5652"/>
      <c r="T36" s="5652"/>
      <c r="U36" s="5652"/>
      <c r="V36" s="5652"/>
      <c r="W36" s="5652"/>
      <c r="X36" s="5652"/>
      <c r="Y36" s="5653"/>
      <c r="Z36" s="574" t="str">
        <f>IF(様式5基!$AJ$54="","",様式5基!$AJ$54)</f>
        <v/>
      </c>
      <c r="AA36" s="787">
        <v>22</v>
      </c>
      <c r="AB36" s="1026" t="s">
        <v>1056</v>
      </c>
      <c r="AC36" s="786"/>
      <c r="AD36" s="786"/>
    </row>
    <row r="37" spans="1:30" s="593" customFormat="1" ht="20.100000000000001" customHeight="1">
      <c r="A37" s="5647"/>
      <c r="B37" s="5766" t="s">
        <v>1289</v>
      </c>
      <c r="C37" s="5767"/>
      <c r="D37" s="3518" t="str">
        <f>IF(様式5基!$D$55="","",様式5基!$D$55)</f>
        <v/>
      </c>
      <c r="E37" s="5607"/>
      <c r="F37" s="5607"/>
      <c r="G37" s="5607"/>
      <c r="H37" s="5607"/>
      <c r="I37" s="5606"/>
      <c r="J37" s="5599" t="str">
        <f>IF(様式5基!$L$55="","",様式5基!$L$55)</f>
        <v/>
      </c>
      <c r="K37" s="5600"/>
      <c r="L37" s="5600"/>
      <c r="M37" s="5600"/>
      <c r="N37" s="5600"/>
      <c r="O37" s="5600"/>
      <c r="P37" s="5600"/>
      <c r="Q37" s="5600"/>
      <c r="R37" s="5600"/>
      <c r="S37" s="5600"/>
      <c r="T37" s="5600"/>
      <c r="U37" s="5600"/>
      <c r="V37" s="5600"/>
      <c r="W37" s="5600"/>
      <c r="X37" s="5600"/>
      <c r="Y37" s="5601"/>
      <c r="Z37" s="594" t="str">
        <f>IF(様式5基!$AJ$55="","",様式5基!$AJ$55)</f>
        <v/>
      </c>
      <c r="AA37" s="2572">
        <v>1</v>
      </c>
      <c r="AB37" s="1026"/>
      <c r="AC37" s="1189" t="str">
        <f>+様式5基!$AO$55</f>
        <v>【学科】</v>
      </c>
      <c r="AD37" s="786"/>
    </row>
    <row r="38" spans="1:30" s="593" customFormat="1" ht="20.100000000000001" customHeight="1">
      <c r="A38" s="5647"/>
      <c r="B38" s="5768"/>
      <c r="C38" s="5769"/>
      <c r="D38" s="3518" t="str">
        <f>IF(様式5基!$D$56="","",様式5基!$D$56)</f>
        <v/>
      </c>
      <c r="E38" s="5607"/>
      <c r="F38" s="5607"/>
      <c r="G38" s="5607"/>
      <c r="H38" s="5607"/>
      <c r="I38" s="5606"/>
      <c r="J38" s="5599" t="str">
        <f>IF(様式5基!$L$56="","",様式5基!$L$56)</f>
        <v/>
      </c>
      <c r="K38" s="5600"/>
      <c r="L38" s="5600"/>
      <c r="M38" s="5600"/>
      <c r="N38" s="5600"/>
      <c r="O38" s="5600"/>
      <c r="P38" s="5600"/>
      <c r="Q38" s="5600"/>
      <c r="R38" s="5600"/>
      <c r="S38" s="5600"/>
      <c r="T38" s="5600"/>
      <c r="U38" s="5600"/>
      <c r="V38" s="5600"/>
      <c r="W38" s="5600"/>
      <c r="X38" s="5600"/>
      <c r="Y38" s="5601"/>
      <c r="Z38" s="594" t="str">
        <f>IF(様式5基!$AJ$56="","",様式5基!$AJ$56)</f>
        <v/>
      </c>
      <c r="AA38" s="2572">
        <v>2</v>
      </c>
      <c r="AB38" s="1026"/>
      <c r="AC38" s="1190" t="str">
        <f>+様式5基!$AO$56</f>
        <v>0科目　0行使用</v>
      </c>
      <c r="AD38" s="786"/>
    </row>
    <row r="39" spans="1:30" s="593" customFormat="1" ht="20.100000000000001" customHeight="1">
      <c r="A39" s="5647"/>
      <c r="B39" s="5768"/>
      <c r="C39" s="5769"/>
      <c r="D39" s="3518" t="str">
        <f>IF(様式5基!$D$57="","",様式5基!$D$57)</f>
        <v/>
      </c>
      <c r="E39" s="5607"/>
      <c r="F39" s="5607"/>
      <c r="G39" s="5607"/>
      <c r="H39" s="5607"/>
      <c r="I39" s="5606"/>
      <c r="J39" s="5599" t="str">
        <f>IF(様式5基!$L$57="","",様式5基!$L$57)</f>
        <v/>
      </c>
      <c r="K39" s="5600"/>
      <c r="L39" s="5600"/>
      <c r="M39" s="5600"/>
      <c r="N39" s="5600"/>
      <c r="O39" s="5600"/>
      <c r="P39" s="5600"/>
      <c r="Q39" s="5600"/>
      <c r="R39" s="5600"/>
      <c r="S39" s="5600"/>
      <c r="T39" s="5600"/>
      <c r="U39" s="5600"/>
      <c r="V39" s="5600"/>
      <c r="W39" s="5600"/>
      <c r="X39" s="5600"/>
      <c r="Y39" s="5601"/>
      <c r="Z39" s="594" t="str">
        <f>IF(様式5基!$AJ$57="","",様式5基!$AJ$57)</f>
        <v/>
      </c>
      <c r="AA39" s="2572">
        <v>3</v>
      </c>
      <c r="AB39" s="1026"/>
      <c r="AC39" s="786"/>
      <c r="AD39" s="786"/>
    </row>
    <row r="40" spans="1:30" s="593" customFormat="1" ht="20.100000000000001" customHeight="1">
      <c r="A40" s="5647"/>
      <c r="B40" s="5768"/>
      <c r="C40" s="5769"/>
      <c r="D40" s="3518" t="str">
        <f>IF(様式5基!$D$58="","",様式5基!$D$58)</f>
        <v/>
      </c>
      <c r="E40" s="5607"/>
      <c r="F40" s="5607"/>
      <c r="G40" s="5607"/>
      <c r="H40" s="5607"/>
      <c r="I40" s="5606"/>
      <c r="J40" s="5599" t="str">
        <f>IF(様式5基!$L$58="","",様式5基!$L$58)</f>
        <v/>
      </c>
      <c r="K40" s="5600"/>
      <c r="L40" s="5600"/>
      <c r="M40" s="5600"/>
      <c r="N40" s="5600"/>
      <c r="O40" s="5600"/>
      <c r="P40" s="5600"/>
      <c r="Q40" s="5600"/>
      <c r="R40" s="5600"/>
      <c r="S40" s="5600"/>
      <c r="T40" s="5600"/>
      <c r="U40" s="5600"/>
      <c r="V40" s="5600"/>
      <c r="W40" s="5600"/>
      <c r="X40" s="5600"/>
      <c r="Y40" s="5601"/>
      <c r="Z40" s="594" t="str">
        <f>IF(様式5基!$AJ$58="","",様式5基!$AJ$58)</f>
        <v/>
      </c>
      <c r="AA40" s="2572">
        <v>4</v>
      </c>
      <c r="AB40" s="1026"/>
      <c r="AC40" s="786"/>
      <c r="AD40" s="786"/>
    </row>
    <row r="41" spans="1:30" s="593" customFormat="1" ht="20.100000000000001" customHeight="1">
      <c r="A41" s="5647"/>
      <c r="B41" s="5768"/>
      <c r="C41" s="5769"/>
      <c r="D41" s="3518" t="str">
        <f>IF(様式5基!$D$59="","",様式5基!$D$59)</f>
        <v/>
      </c>
      <c r="E41" s="5607"/>
      <c r="F41" s="5607"/>
      <c r="G41" s="5607"/>
      <c r="H41" s="5607"/>
      <c r="I41" s="5606"/>
      <c r="J41" s="5599" t="str">
        <f>IF(様式5基!$L$59="","",様式5基!$L$59)</f>
        <v/>
      </c>
      <c r="K41" s="5600"/>
      <c r="L41" s="5600"/>
      <c r="M41" s="5600"/>
      <c r="N41" s="5600"/>
      <c r="O41" s="5600"/>
      <c r="P41" s="5600"/>
      <c r="Q41" s="5600"/>
      <c r="R41" s="5600"/>
      <c r="S41" s="5600"/>
      <c r="T41" s="5600"/>
      <c r="U41" s="5600"/>
      <c r="V41" s="5600"/>
      <c r="W41" s="5600"/>
      <c r="X41" s="5600"/>
      <c r="Y41" s="5601"/>
      <c r="Z41" s="594" t="str">
        <f>IF(様式5基!$AJ$59="","",様式5基!$AJ$59)</f>
        <v/>
      </c>
      <c r="AA41" s="2572">
        <v>5</v>
      </c>
      <c r="AB41" s="1026"/>
      <c r="AC41" s="786"/>
      <c r="AD41" s="786"/>
    </row>
    <row r="42" spans="1:30" s="593" customFormat="1" ht="20.100000000000001" customHeight="1">
      <c r="A42" s="5647"/>
      <c r="B42" s="5768"/>
      <c r="C42" s="5769"/>
      <c r="D42" s="3518" t="str">
        <f>IF(様式5基!$D$60="","",様式5基!$D$60)</f>
        <v/>
      </c>
      <c r="E42" s="5607"/>
      <c r="F42" s="5607"/>
      <c r="G42" s="5607"/>
      <c r="H42" s="5607"/>
      <c r="I42" s="5606"/>
      <c r="J42" s="5599" t="str">
        <f>IF(様式5基!$L$60="","",様式5基!$L$60)</f>
        <v/>
      </c>
      <c r="K42" s="5600"/>
      <c r="L42" s="5600"/>
      <c r="M42" s="5600"/>
      <c r="N42" s="5600"/>
      <c r="O42" s="5600"/>
      <c r="P42" s="5600"/>
      <c r="Q42" s="5600"/>
      <c r="R42" s="5600"/>
      <c r="S42" s="5600"/>
      <c r="T42" s="5600"/>
      <c r="U42" s="5600"/>
      <c r="V42" s="5600"/>
      <c r="W42" s="5600"/>
      <c r="X42" s="5600"/>
      <c r="Y42" s="5601"/>
      <c r="Z42" s="594" t="str">
        <f>IF(様式5基!$AJ$60="","",様式5基!$AJ$60)</f>
        <v/>
      </c>
      <c r="AA42" s="787">
        <v>6</v>
      </c>
      <c r="AB42" s="1026" t="s">
        <v>1055</v>
      </c>
      <c r="AC42" s="786"/>
      <c r="AD42" s="786"/>
    </row>
    <row r="43" spans="1:30" s="593" customFormat="1" ht="20.100000000000001" hidden="1" customHeight="1">
      <c r="A43" s="5647"/>
      <c r="B43" s="5768"/>
      <c r="C43" s="5769"/>
      <c r="D43" s="3518" t="str">
        <f>IF(様式5基!$D$61="","",様式5基!$D$61)</f>
        <v/>
      </c>
      <c r="E43" s="5607"/>
      <c r="F43" s="5607"/>
      <c r="G43" s="5607"/>
      <c r="H43" s="5607"/>
      <c r="I43" s="5606"/>
      <c r="J43" s="5599" t="str">
        <f>IF(様式5基!$L$61="","",様式5基!$L$61)</f>
        <v/>
      </c>
      <c r="K43" s="5600"/>
      <c r="L43" s="5600"/>
      <c r="M43" s="5600"/>
      <c r="N43" s="5600"/>
      <c r="O43" s="5600"/>
      <c r="P43" s="5600"/>
      <c r="Q43" s="5600"/>
      <c r="R43" s="5600"/>
      <c r="S43" s="5600"/>
      <c r="T43" s="5600"/>
      <c r="U43" s="5600"/>
      <c r="V43" s="5600"/>
      <c r="W43" s="5600"/>
      <c r="X43" s="5600"/>
      <c r="Y43" s="5601"/>
      <c r="Z43" s="594" t="str">
        <f>IF(様式5基!$AJ$61="","",様式5基!$AJ$61)</f>
        <v/>
      </c>
      <c r="AA43" s="2572">
        <v>7</v>
      </c>
      <c r="AB43" s="1026"/>
      <c r="AC43" s="786"/>
      <c r="AD43" s="786"/>
    </row>
    <row r="44" spans="1:30" s="593" customFormat="1" ht="20.100000000000001" hidden="1" customHeight="1">
      <c r="A44" s="5647"/>
      <c r="B44" s="5768"/>
      <c r="C44" s="5769"/>
      <c r="D44" s="3518" t="str">
        <f>IF(様式5基!$D$62="","",様式5基!$D$62)</f>
        <v/>
      </c>
      <c r="E44" s="5607"/>
      <c r="F44" s="5607"/>
      <c r="G44" s="5607"/>
      <c r="H44" s="5607"/>
      <c r="I44" s="5606"/>
      <c r="J44" s="5599" t="str">
        <f>IF(様式5基!$L$62="","",様式5基!$L$62)</f>
        <v/>
      </c>
      <c r="K44" s="5600"/>
      <c r="L44" s="5600"/>
      <c r="M44" s="5600"/>
      <c r="N44" s="5600"/>
      <c r="O44" s="5600"/>
      <c r="P44" s="5600"/>
      <c r="Q44" s="5600"/>
      <c r="R44" s="5600"/>
      <c r="S44" s="5600"/>
      <c r="T44" s="5600"/>
      <c r="U44" s="5600"/>
      <c r="V44" s="5600"/>
      <c r="W44" s="5600"/>
      <c r="X44" s="5600"/>
      <c r="Y44" s="5601"/>
      <c r="Z44" s="594" t="str">
        <f>IF(様式5基!$AJ$62="","",様式5基!$AJ$62)</f>
        <v/>
      </c>
      <c r="AA44" s="2572">
        <v>8</v>
      </c>
      <c r="AB44" s="1026"/>
      <c r="AC44" s="786"/>
      <c r="AD44" s="786"/>
    </row>
    <row r="45" spans="1:30" s="593" customFormat="1" ht="20.100000000000001" hidden="1" customHeight="1">
      <c r="A45" s="5647"/>
      <c r="B45" s="5768"/>
      <c r="C45" s="5769"/>
      <c r="D45" s="3518" t="str">
        <f>IF(様式5基!$D$63="","",様式5基!$D$63)</f>
        <v/>
      </c>
      <c r="E45" s="5607"/>
      <c r="F45" s="5607"/>
      <c r="G45" s="5607"/>
      <c r="H45" s="5607"/>
      <c r="I45" s="5606"/>
      <c r="J45" s="5599" t="str">
        <f>IF(様式5基!$L$63="","",様式5基!$L$63)</f>
        <v/>
      </c>
      <c r="K45" s="5600"/>
      <c r="L45" s="5600"/>
      <c r="M45" s="5600"/>
      <c r="N45" s="5600"/>
      <c r="O45" s="5600"/>
      <c r="P45" s="5600"/>
      <c r="Q45" s="5600"/>
      <c r="R45" s="5600"/>
      <c r="S45" s="5600"/>
      <c r="T45" s="5600"/>
      <c r="U45" s="5600"/>
      <c r="V45" s="5600"/>
      <c r="W45" s="5600"/>
      <c r="X45" s="5600"/>
      <c r="Y45" s="5601"/>
      <c r="Z45" s="594" t="str">
        <f>IF(様式5基!$AJ$63="","",様式5基!$AJ$63)</f>
        <v/>
      </c>
      <c r="AA45" s="2572">
        <v>9</v>
      </c>
      <c r="AB45" s="1026"/>
      <c r="AC45" s="786"/>
      <c r="AD45" s="786"/>
    </row>
    <row r="46" spans="1:30" s="593" customFormat="1" ht="20.100000000000001" hidden="1" customHeight="1">
      <c r="A46" s="5647"/>
      <c r="B46" s="5768"/>
      <c r="C46" s="5769"/>
      <c r="D46" s="3518" t="str">
        <f>IF(様式5基!$D$64="","",様式5基!$D$64)</f>
        <v/>
      </c>
      <c r="E46" s="5607"/>
      <c r="F46" s="5607"/>
      <c r="G46" s="5607"/>
      <c r="H46" s="5607"/>
      <c r="I46" s="5606"/>
      <c r="J46" s="5599" t="str">
        <f>IF(様式5基!$L$64="","",様式5基!$L$64)</f>
        <v/>
      </c>
      <c r="K46" s="5600"/>
      <c r="L46" s="5600"/>
      <c r="M46" s="5600"/>
      <c r="N46" s="5600"/>
      <c r="O46" s="5600"/>
      <c r="P46" s="5600"/>
      <c r="Q46" s="5600"/>
      <c r="R46" s="5600"/>
      <c r="S46" s="5600"/>
      <c r="T46" s="5600"/>
      <c r="U46" s="5600"/>
      <c r="V46" s="5600"/>
      <c r="W46" s="5600"/>
      <c r="X46" s="5600"/>
      <c r="Y46" s="5601"/>
      <c r="Z46" s="594" t="str">
        <f>IF(様式5基!$AJ$64="","",様式5基!$AJ$64)</f>
        <v/>
      </c>
      <c r="AA46" s="2572">
        <v>10</v>
      </c>
      <c r="AB46" s="1026"/>
      <c r="AC46" s="786"/>
      <c r="AD46" s="786"/>
    </row>
    <row r="47" spans="1:30" s="593" customFormat="1" ht="20.100000000000001" hidden="1" customHeight="1">
      <c r="A47" s="5647"/>
      <c r="B47" s="5768"/>
      <c r="C47" s="5769"/>
      <c r="D47" s="3518" t="str">
        <f>IF(様式5基!$D$65="","",様式5基!$D$65)</f>
        <v/>
      </c>
      <c r="E47" s="5607"/>
      <c r="F47" s="5607"/>
      <c r="G47" s="5607"/>
      <c r="H47" s="5607"/>
      <c r="I47" s="5606"/>
      <c r="J47" s="5599" t="str">
        <f>IF(様式5基!$L$65="","",様式5基!$L$65)</f>
        <v/>
      </c>
      <c r="K47" s="5600"/>
      <c r="L47" s="5600"/>
      <c r="M47" s="5600"/>
      <c r="N47" s="5600"/>
      <c r="O47" s="5600"/>
      <c r="P47" s="5600"/>
      <c r="Q47" s="5600"/>
      <c r="R47" s="5600"/>
      <c r="S47" s="5600"/>
      <c r="T47" s="5600"/>
      <c r="U47" s="5600"/>
      <c r="V47" s="5600"/>
      <c r="W47" s="5600"/>
      <c r="X47" s="5600"/>
      <c r="Y47" s="5601"/>
      <c r="Z47" s="594" t="str">
        <f>IF(様式5基!$AJ$65="","",様式5基!$AJ$65)</f>
        <v/>
      </c>
      <c r="AA47" s="2572">
        <v>11</v>
      </c>
      <c r="AB47" s="1026"/>
      <c r="AC47" s="786"/>
      <c r="AD47" s="786"/>
    </row>
    <row r="48" spans="1:30" s="593" customFormat="1" ht="20.100000000000001" hidden="1" customHeight="1">
      <c r="A48" s="5647"/>
      <c r="B48" s="5768"/>
      <c r="C48" s="5769"/>
      <c r="D48" s="3518" t="str">
        <f>IF(様式5基!$D$66="","",様式5基!$D$66)</f>
        <v/>
      </c>
      <c r="E48" s="5607"/>
      <c r="F48" s="5607"/>
      <c r="G48" s="5607"/>
      <c r="H48" s="5607"/>
      <c r="I48" s="5606"/>
      <c r="J48" s="5599" t="str">
        <f>IF(様式5基!$L$66="","",様式5基!$L$66)</f>
        <v/>
      </c>
      <c r="K48" s="5600"/>
      <c r="L48" s="5600"/>
      <c r="M48" s="5600"/>
      <c r="N48" s="5600"/>
      <c r="O48" s="5600"/>
      <c r="P48" s="5600"/>
      <c r="Q48" s="5600"/>
      <c r="R48" s="5600"/>
      <c r="S48" s="5600"/>
      <c r="T48" s="5600"/>
      <c r="U48" s="5600"/>
      <c r="V48" s="5600"/>
      <c r="W48" s="5600"/>
      <c r="X48" s="5600"/>
      <c r="Y48" s="5601"/>
      <c r="Z48" s="594" t="str">
        <f>IF(様式5基!$AJ$66="","",様式5基!$AJ$66)</f>
        <v/>
      </c>
      <c r="AA48" s="2572">
        <v>12</v>
      </c>
      <c r="AB48" s="1026"/>
      <c r="AC48" s="786"/>
      <c r="AD48" s="786"/>
    </row>
    <row r="49" spans="1:30" s="593" customFormat="1" ht="20.100000000000001" hidden="1" customHeight="1">
      <c r="A49" s="5647"/>
      <c r="B49" s="5768"/>
      <c r="C49" s="5769"/>
      <c r="D49" s="3518" t="str">
        <f>IF(様式5基!$D$67="","",様式5基!$D$67)</f>
        <v/>
      </c>
      <c r="E49" s="5607"/>
      <c r="F49" s="5607"/>
      <c r="G49" s="5607"/>
      <c r="H49" s="5607"/>
      <c r="I49" s="5606"/>
      <c r="J49" s="5599" t="str">
        <f>IF(様式5基!$L$67="","",様式5基!$L$67)</f>
        <v/>
      </c>
      <c r="K49" s="5600"/>
      <c r="L49" s="5600"/>
      <c r="M49" s="5600"/>
      <c r="N49" s="5600"/>
      <c r="O49" s="5600"/>
      <c r="P49" s="5600"/>
      <c r="Q49" s="5600"/>
      <c r="R49" s="5600"/>
      <c r="S49" s="5600"/>
      <c r="T49" s="5600"/>
      <c r="U49" s="5600"/>
      <c r="V49" s="5600"/>
      <c r="W49" s="5600"/>
      <c r="X49" s="5600"/>
      <c r="Y49" s="5601"/>
      <c r="Z49" s="594" t="str">
        <f>IF(様式5基!$AJ$67="","",様式5基!$AJ$67)</f>
        <v/>
      </c>
      <c r="AA49" s="2572">
        <v>13</v>
      </c>
      <c r="AB49" s="1026"/>
      <c r="AC49" s="786"/>
      <c r="AD49" s="786"/>
    </row>
    <row r="50" spans="1:30" s="593" customFormat="1" ht="20.100000000000001" hidden="1" customHeight="1">
      <c r="A50" s="5647"/>
      <c r="B50" s="5768"/>
      <c r="C50" s="5769"/>
      <c r="D50" s="3518" t="str">
        <f>IF(様式5基!$D$68="","",様式5基!$D$68)</f>
        <v/>
      </c>
      <c r="E50" s="5607"/>
      <c r="F50" s="5607"/>
      <c r="G50" s="5607"/>
      <c r="H50" s="5607"/>
      <c r="I50" s="5606"/>
      <c r="J50" s="5599" t="str">
        <f>IF(様式5基!$L$68="","",様式5基!$L$68)</f>
        <v/>
      </c>
      <c r="K50" s="5600"/>
      <c r="L50" s="5600"/>
      <c r="M50" s="5600"/>
      <c r="N50" s="5600"/>
      <c r="O50" s="5600"/>
      <c r="P50" s="5600"/>
      <c r="Q50" s="5600"/>
      <c r="R50" s="5600"/>
      <c r="S50" s="5600"/>
      <c r="T50" s="5600"/>
      <c r="U50" s="5600"/>
      <c r="V50" s="5600"/>
      <c r="W50" s="5600"/>
      <c r="X50" s="5600"/>
      <c r="Y50" s="5601"/>
      <c r="Z50" s="594" t="str">
        <f>IF(様式5基!$AJ$68="","",様式5基!$AJ$68)</f>
        <v/>
      </c>
      <c r="AA50" s="2572">
        <v>14</v>
      </c>
      <c r="AB50" s="1026"/>
      <c r="AC50" s="786"/>
      <c r="AD50" s="786"/>
    </row>
    <row r="51" spans="1:30" s="593" customFormat="1" ht="20.100000000000001" hidden="1" customHeight="1">
      <c r="A51" s="5647"/>
      <c r="B51" s="5768"/>
      <c r="C51" s="5769"/>
      <c r="D51" s="3518" t="str">
        <f>IF(様式5基!$D$69="","",様式5基!$D$69)</f>
        <v/>
      </c>
      <c r="E51" s="5607"/>
      <c r="F51" s="5607"/>
      <c r="G51" s="5607"/>
      <c r="H51" s="5607"/>
      <c r="I51" s="5606"/>
      <c r="J51" s="5599" t="str">
        <f>IF(様式5基!$L$69="","",様式5基!$L$69)</f>
        <v/>
      </c>
      <c r="K51" s="5600"/>
      <c r="L51" s="5600"/>
      <c r="M51" s="5600"/>
      <c r="N51" s="5600"/>
      <c r="O51" s="5600"/>
      <c r="P51" s="5600"/>
      <c r="Q51" s="5600"/>
      <c r="R51" s="5600"/>
      <c r="S51" s="5600"/>
      <c r="T51" s="5600"/>
      <c r="U51" s="5600"/>
      <c r="V51" s="5600"/>
      <c r="W51" s="5600"/>
      <c r="X51" s="5600"/>
      <c r="Y51" s="5601"/>
      <c r="Z51" s="594" t="str">
        <f>IF(様式5基!$AJ$69="","",様式5基!$AJ$69)</f>
        <v/>
      </c>
      <c r="AA51" s="2572">
        <v>15</v>
      </c>
      <c r="AB51" s="1026"/>
      <c r="AC51" s="786"/>
      <c r="AD51" s="786"/>
    </row>
    <row r="52" spans="1:30" s="593" customFormat="1" ht="20.100000000000001" hidden="1" customHeight="1">
      <c r="A52" s="5647"/>
      <c r="B52" s="5768"/>
      <c r="C52" s="5769"/>
      <c r="D52" s="3518" t="str">
        <f>IF(様式5基!$D$70="","",様式5基!$D$70)</f>
        <v/>
      </c>
      <c r="E52" s="5607"/>
      <c r="F52" s="5607"/>
      <c r="G52" s="5607"/>
      <c r="H52" s="5607"/>
      <c r="I52" s="5606"/>
      <c r="J52" s="5599" t="str">
        <f>IF(様式5基!$L$70="","",様式5基!$L$70)</f>
        <v/>
      </c>
      <c r="K52" s="5600"/>
      <c r="L52" s="5600"/>
      <c r="M52" s="5600"/>
      <c r="N52" s="5600"/>
      <c r="O52" s="5600"/>
      <c r="P52" s="5600"/>
      <c r="Q52" s="5600"/>
      <c r="R52" s="5600"/>
      <c r="S52" s="5600"/>
      <c r="T52" s="5600"/>
      <c r="U52" s="5600"/>
      <c r="V52" s="5600"/>
      <c r="W52" s="5600"/>
      <c r="X52" s="5600"/>
      <c r="Y52" s="5601"/>
      <c r="Z52" s="594" t="str">
        <f>IF(様式5基!$AJ$70="","",様式5基!$AJ$70)</f>
        <v/>
      </c>
      <c r="AA52" s="2572">
        <v>16</v>
      </c>
      <c r="AB52" s="1026"/>
      <c r="AC52" s="786"/>
      <c r="AD52" s="786"/>
    </row>
    <row r="53" spans="1:30" s="593" customFormat="1" ht="20.100000000000001" hidden="1" customHeight="1">
      <c r="A53" s="5647"/>
      <c r="B53" s="5768"/>
      <c r="C53" s="5769"/>
      <c r="D53" s="3518" t="str">
        <f>IF(様式5基!$D$71="","",様式5基!$D$71)</f>
        <v/>
      </c>
      <c r="E53" s="5607"/>
      <c r="F53" s="5607"/>
      <c r="G53" s="5607"/>
      <c r="H53" s="5607"/>
      <c r="I53" s="5606"/>
      <c r="J53" s="5599" t="str">
        <f>IF(様式5基!$L$71="","",様式5基!$L$71)</f>
        <v/>
      </c>
      <c r="K53" s="5600"/>
      <c r="L53" s="5600"/>
      <c r="M53" s="5600"/>
      <c r="N53" s="5600"/>
      <c r="O53" s="5600"/>
      <c r="P53" s="5600"/>
      <c r="Q53" s="5600"/>
      <c r="R53" s="5600"/>
      <c r="S53" s="5600"/>
      <c r="T53" s="5600"/>
      <c r="U53" s="5600"/>
      <c r="V53" s="5600"/>
      <c r="W53" s="5600"/>
      <c r="X53" s="5600"/>
      <c r="Y53" s="5601"/>
      <c r="Z53" s="594" t="str">
        <f>IF(様式5基!$AJ$71="","",様式5基!$AJ$71)</f>
        <v/>
      </c>
      <c r="AA53" s="2572">
        <v>17</v>
      </c>
      <c r="AB53" s="1026"/>
      <c r="AC53" s="786"/>
      <c r="AD53" s="786"/>
    </row>
    <row r="54" spans="1:30" s="593" customFormat="1" ht="20.100000000000001" hidden="1" customHeight="1">
      <c r="A54" s="5647"/>
      <c r="B54" s="5768"/>
      <c r="C54" s="5769"/>
      <c r="D54" s="3518" t="str">
        <f>IF(様式5基!$D$72="","",様式5基!$D$72)</f>
        <v/>
      </c>
      <c r="E54" s="5607"/>
      <c r="F54" s="5607"/>
      <c r="G54" s="5607"/>
      <c r="H54" s="5607"/>
      <c r="I54" s="5606"/>
      <c r="J54" s="5599" t="str">
        <f>IF(様式5基!$L$72="","",様式5基!$L$72)</f>
        <v/>
      </c>
      <c r="K54" s="5600"/>
      <c r="L54" s="5600"/>
      <c r="M54" s="5600"/>
      <c r="N54" s="5600"/>
      <c r="O54" s="5600"/>
      <c r="P54" s="5600"/>
      <c r="Q54" s="5600"/>
      <c r="R54" s="5600"/>
      <c r="S54" s="5600"/>
      <c r="T54" s="5600"/>
      <c r="U54" s="5600"/>
      <c r="V54" s="5600"/>
      <c r="W54" s="5600"/>
      <c r="X54" s="5600"/>
      <c r="Y54" s="5601"/>
      <c r="Z54" s="594" t="str">
        <f>IF(様式5基!$AJ$72="","",様式5基!$AJ$72)</f>
        <v/>
      </c>
      <c r="AA54" s="2572">
        <v>18</v>
      </c>
      <c r="AB54" s="1026"/>
      <c r="AC54" s="786"/>
      <c r="AD54" s="786"/>
    </row>
    <row r="55" spans="1:30" s="593" customFormat="1" ht="20.100000000000001" hidden="1" customHeight="1">
      <c r="A55" s="5647"/>
      <c r="B55" s="5768"/>
      <c r="C55" s="5769"/>
      <c r="D55" s="3518" t="str">
        <f>IF(様式5基!$D$73="","",様式5基!$D$73)</f>
        <v/>
      </c>
      <c r="E55" s="5607"/>
      <c r="F55" s="5607"/>
      <c r="G55" s="5607"/>
      <c r="H55" s="5607"/>
      <c r="I55" s="5606"/>
      <c r="J55" s="5599" t="str">
        <f>IF(様式5基!$L$73="","",様式5基!$L$73)</f>
        <v/>
      </c>
      <c r="K55" s="5600"/>
      <c r="L55" s="5600"/>
      <c r="M55" s="5600"/>
      <c r="N55" s="5600"/>
      <c r="O55" s="5600"/>
      <c r="P55" s="5600"/>
      <c r="Q55" s="5600"/>
      <c r="R55" s="5600"/>
      <c r="S55" s="5600"/>
      <c r="T55" s="5600"/>
      <c r="U55" s="5600"/>
      <c r="V55" s="5600"/>
      <c r="W55" s="5600"/>
      <c r="X55" s="5600"/>
      <c r="Y55" s="5601"/>
      <c r="Z55" s="594" t="str">
        <f>IF(様式5基!$AJ$73="","",様式5基!$AJ$73)</f>
        <v/>
      </c>
      <c r="AA55" s="2572">
        <v>19</v>
      </c>
      <c r="AB55" s="1026"/>
      <c r="AC55" s="786"/>
      <c r="AD55" s="786"/>
    </row>
    <row r="56" spans="1:30" s="593" customFormat="1" ht="20.100000000000001" hidden="1" customHeight="1">
      <c r="A56" s="5647"/>
      <c r="B56" s="5768"/>
      <c r="C56" s="5769"/>
      <c r="D56" s="3518" t="str">
        <f>IF(様式5基!$D$74="","",様式5基!$D$74)</f>
        <v/>
      </c>
      <c r="E56" s="5607"/>
      <c r="F56" s="5607"/>
      <c r="G56" s="5607"/>
      <c r="H56" s="5607"/>
      <c r="I56" s="5606"/>
      <c r="J56" s="5599" t="str">
        <f>IF(様式5基!$L$74="","",様式5基!$L$74)</f>
        <v/>
      </c>
      <c r="K56" s="5600"/>
      <c r="L56" s="5600"/>
      <c r="M56" s="5600"/>
      <c r="N56" s="5600"/>
      <c r="O56" s="5600"/>
      <c r="P56" s="5600"/>
      <c r="Q56" s="5600"/>
      <c r="R56" s="5600"/>
      <c r="S56" s="5600"/>
      <c r="T56" s="5600"/>
      <c r="U56" s="5600"/>
      <c r="V56" s="5600"/>
      <c r="W56" s="5600"/>
      <c r="X56" s="5600"/>
      <c r="Y56" s="5601"/>
      <c r="Z56" s="594" t="str">
        <f>IF(様式5基!$AJ$74="","",様式5基!$AJ$74)</f>
        <v/>
      </c>
      <c r="AA56" s="2572">
        <v>20</v>
      </c>
      <c r="AB56" s="1026"/>
      <c r="AC56" s="786"/>
      <c r="AD56" s="786"/>
    </row>
    <row r="57" spans="1:30" s="593" customFormat="1" ht="20.100000000000001" hidden="1" customHeight="1">
      <c r="A57" s="5647"/>
      <c r="B57" s="5768"/>
      <c r="C57" s="5769"/>
      <c r="D57" s="3518" t="str">
        <f>IF(様式5基!$D$75="","",様式5基!$D$75)</f>
        <v/>
      </c>
      <c r="E57" s="5607"/>
      <c r="F57" s="5607"/>
      <c r="G57" s="5607"/>
      <c r="H57" s="5607"/>
      <c r="I57" s="5606"/>
      <c r="J57" s="5599" t="str">
        <f>IF(様式5基!$L$75="","",様式5基!$L$75)</f>
        <v/>
      </c>
      <c r="K57" s="5600"/>
      <c r="L57" s="5600"/>
      <c r="M57" s="5600"/>
      <c r="N57" s="5600"/>
      <c r="O57" s="5600"/>
      <c r="P57" s="5600"/>
      <c r="Q57" s="5600"/>
      <c r="R57" s="5600"/>
      <c r="S57" s="5600"/>
      <c r="T57" s="5600"/>
      <c r="U57" s="5600"/>
      <c r="V57" s="5600"/>
      <c r="W57" s="5600"/>
      <c r="X57" s="5600"/>
      <c r="Y57" s="5601"/>
      <c r="Z57" s="594" t="str">
        <f>IF(様式5基!$AJ$75="","",様式5基!$AJ$75)</f>
        <v/>
      </c>
      <c r="AA57" s="2572">
        <v>21</v>
      </c>
      <c r="AB57" s="1026"/>
      <c r="AC57" s="786"/>
      <c r="AD57" s="786"/>
    </row>
    <row r="58" spans="1:30" s="593" customFormat="1" ht="20.100000000000001" hidden="1" customHeight="1">
      <c r="A58" s="5647"/>
      <c r="B58" s="5768"/>
      <c r="C58" s="5769"/>
      <c r="D58" s="3518" t="str">
        <f>IF(様式5基!$D$76="","",様式5基!$D$76)</f>
        <v/>
      </c>
      <c r="E58" s="5607"/>
      <c r="F58" s="5607"/>
      <c r="G58" s="5607"/>
      <c r="H58" s="5607"/>
      <c r="I58" s="5606"/>
      <c r="J58" s="5599" t="str">
        <f>IF(様式5基!$L$76="","",様式5基!$L$76)</f>
        <v/>
      </c>
      <c r="K58" s="5600"/>
      <c r="L58" s="5600"/>
      <c r="M58" s="5600"/>
      <c r="N58" s="5600"/>
      <c r="O58" s="5600"/>
      <c r="P58" s="5600"/>
      <c r="Q58" s="5600"/>
      <c r="R58" s="5600"/>
      <c r="S58" s="5600"/>
      <c r="T58" s="5600"/>
      <c r="U58" s="5600"/>
      <c r="V58" s="5600"/>
      <c r="W58" s="5600"/>
      <c r="X58" s="5600"/>
      <c r="Y58" s="5601"/>
      <c r="Z58" s="594" t="str">
        <f>IF(様式5基!$AJ$76="","",様式5基!$AJ$76)</f>
        <v/>
      </c>
      <c r="AA58" s="2572">
        <v>22</v>
      </c>
      <c r="AB58" s="1026"/>
      <c r="AC58" s="786"/>
      <c r="AD58" s="786"/>
    </row>
    <row r="59" spans="1:30" s="593" customFormat="1" ht="20.100000000000001" hidden="1" customHeight="1">
      <c r="A59" s="5647"/>
      <c r="B59" s="5768"/>
      <c r="C59" s="5769"/>
      <c r="D59" s="3518" t="str">
        <f>IF(様式5基!$D$77="","",様式5基!$D$77)</f>
        <v/>
      </c>
      <c r="E59" s="5607"/>
      <c r="F59" s="5607"/>
      <c r="G59" s="5607"/>
      <c r="H59" s="5607"/>
      <c r="I59" s="5606"/>
      <c r="J59" s="5599" t="str">
        <f>IF(様式5基!$L$77="","",様式5基!$L$77)</f>
        <v/>
      </c>
      <c r="K59" s="5600"/>
      <c r="L59" s="5600"/>
      <c r="M59" s="5600"/>
      <c r="N59" s="5600"/>
      <c r="O59" s="5600"/>
      <c r="P59" s="5600"/>
      <c r="Q59" s="5600"/>
      <c r="R59" s="5600"/>
      <c r="S59" s="5600"/>
      <c r="T59" s="5600"/>
      <c r="U59" s="5600"/>
      <c r="V59" s="5600"/>
      <c r="W59" s="5600"/>
      <c r="X59" s="5600"/>
      <c r="Y59" s="5601"/>
      <c r="Z59" s="594" t="str">
        <f>IF(様式5基!$AJ$77="","",様式5基!$AJ$77)</f>
        <v/>
      </c>
      <c r="AA59" s="2572">
        <v>23</v>
      </c>
      <c r="AB59" s="1026"/>
      <c r="AC59" s="786"/>
      <c r="AD59" s="786"/>
    </row>
    <row r="60" spans="1:30" s="593" customFormat="1" ht="20.100000000000001" hidden="1" customHeight="1">
      <c r="A60" s="5647"/>
      <c r="B60" s="5768"/>
      <c r="C60" s="5769"/>
      <c r="D60" s="3518" t="str">
        <f>IF(様式5基!$D$78="","",様式5基!$D$78)</f>
        <v/>
      </c>
      <c r="E60" s="5607"/>
      <c r="F60" s="5607"/>
      <c r="G60" s="5607"/>
      <c r="H60" s="5607"/>
      <c r="I60" s="5606"/>
      <c r="J60" s="5599" t="str">
        <f>IF(様式5基!$L$78="","",様式5基!$L$78)</f>
        <v/>
      </c>
      <c r="K60" s="5600"/>
      <c r="L60" s="5600"/>
      <c r="M60" s="5600"/>
      <c r="N60" s="5600"/>
      <c r="O60" s="5600"/>
      <c r="P60" s="5600"/>
      <c r="Q60" s="5600"/>
      <c r="R60" s="5600"/>
      <c r="S60" s="5600"/>
      <c r="T60" s="5600"/>
      <c r="U60" s="5600"/>
      <c r="V60" s="5600"/>
      <c r="W60" s="5600"/>
      <c r="X60" s="5600"/>
      <c r="Y60" s="5601"/>
      <c r="Z60" s="594" t="str">
        <f>IF(様式5基!$AJ$78="","",様式5基!$AJ$78)</f>
        <v/>
      </c>
      <c r="AA60" s="2572">
        <v>24</v>
      </c>
      <c r="AB60" s="1026"/>
      <c r="AC60" s="786"/>
      <c r="AD60" s="786"/>
    </row>
    <row r="61" spans="1:30" s="593" customFormat="1" ht="20.100000000000001" hidden="1" customHeight="1">
      <c r="A61" s="5647"/>
      <c r="B61" s="5768"/>
      <c r="C61" s="5769"/>
      <c r="D61" s="3518" t="str">
        <f>IF(様式5基!$D$79="","",様式5基!$D$79)</f>
        <v/>
      </c>
      <c r="E61" s="5607"/>
      <c r="F61" s="5607"/>
      <c r="G61" s="5607"/>
      <c r="H61" s="5607"/>
      <c r="I61" s="5606"/>
      <c r="J61" s="5599" t="str">
        <f>IF(様式5基!$L$79="","",様式5基!$L$79)</f>
        <v/>
      </c>
      <c r="K61" s="5600"/>
      <c r="L61" s="5600"/>
      <c r="M61" s="5600"/>
      <c r="N61" s="5600"/>
      <c r="O61" s="5600"/>
      <c r="P61" s="5600"/>
      <c r="Q61" s="5600"/>
      <c r="R61" s="5600"/>
      <c r="S61" s="5600"/>
      <c r="T61" s="5600"/>
      <c r="U61" s="5600"/>
      <c r="V61" s="5600"/>
      <c r="W61" s="5600"/>
      <c r="X61" s="5600"/>
      <c r="Y61" s="5601"/>
      <c r="Z61" s="594" t="str">
        <f>IF(様式5基!$AJ$79="","",様式5基!$AJ$79)</f>
        <v/>
      </c>
      <c r="AA61" s="2572">
        <v>25</v>
      </c>
      <c r="AB61" s="1026"/>
      <c r="AC61" s="786"/>
      <c r="AD61" s="786"/>
    </row>
    <row r="62" spans="1:30" s="593" customFormat="1" ht="20.100000000000001" hidden="1" customHeight="1">
      <c r="A62" s="5647"/>
      <c r="B62" s="5768"/>
      <c r="C62" s="5769"/>
      <c r="D62" s="3518" t="str">
        <f>IF(様式5基!$D$80="","",様式5基!$D$80)</f>
        <v/>
      </c>
      <c r="E62" s="5607"/>
      <c r="F62" s="5607"/>
      <c r="G62" s="5607"/>
      <c r="H62" s="5607"/>
      <c r="I62" s="5606"/>
      <c r="J62" s="5599" t="str">
        <f>IF(様式5基!$L$80="","",様式5基!$L$80)</f>
        <v/>
      </c>
      <c r="K62" s="5600"/>
      <c r="L62" s="5600"/>
      <c r="M62" s="5600"/>
      <c r="N62" s="5600"/>
      <c r="O62" s="5600"/>
      <c r="P62" s="5600"/>
      <c r="Q62" s="5600"/>
      <c r="R62" s="5600"/>
      <c r="S62" s="5600"/>
      <c r="T62" s="5600"/>
      <c r="U62" s="5600"/>
      <c r="V62" s="5600"/>
      <c r="W62" s="5600"/>
      <c r="X62" s="5600"/>
      <c r="Y62" s="5601"/>
      <c r="Z62" s="594" t="str">
        <f>IF(様式5基!$AJ$80="","",様式5基!$AJ$80)</f>
        <v/>
      </c>
      <c r="AA62" s="2572">
        <v>26</v>
      </c>
      <c r="AB62" s="1026"/>
      <c r="AC62" s="786"/>
      <c r="AD62" s="786"/>
    </row>
    <row r="63" spans="1:30" s="593" customFormat="1" ht="20.100000000000001" hidden="1" customHeight="1">
      <c r="A63" s="5647"/>
      <c r="B63" s="5768"/>
      <c r="C63" s="5769"/>
      <c r="D63" s="3518" t="str">
        <f>IF(様式5基!$D$81="","",様式5基!$D$81)</f>
        <v/>
      </c>
      <c r="E63" s="5607"/>
      <c r="F63" s="5607"/>
      <c r="G63" s="5607"/>
      <c r="H63" s="5607"/>
      <c r="I63" s="5606"/>
      <c r="J63" s="5599" t="str">
        <f>IF(様式5基!$L$81="","",様式5基!$L$81)</f>
        <v/>
      </c>
      <c r="K63" s="5600"/>
      <c r="L63" s="5600"/>
      <c r="M63" s="5600"/>
      <c r="N63" s="5600"/>
      <c r="O63" s="5600"/>
      <c r="P63" s="5600"/>
      <c r="Q63" s="5600"/>
      <c r="R63" s="5600"/>
      <c r="S63" s="5600"/>
      <c r="T63" s="5600"/>
      <c r="U63" s="5600"/>
      <c r="V63" s="5600"/>
      <c r="W63" s="5600"/>
      <c r="X63" s="5600"/>
      <c r="Y63" s="5601"/>
      <c r="Z63" s="594" t="str">
        <f>IF(様式5基!$AJ$81="","",様式5基!$AJ$81)</f>
        <v/>
      </c>
      <c r="AA63" s="2572">
        <v>27</v>
      </c>
      <c r="AB63" s="1026"/>
      <c r="AC63" s="786"/>
      <c r="AD63" s="786"/>
    </row>
    <row r="64" spans="1:30" s="593" customFormat="1" ht="20.100000000000001" hidden="1" customHeight="1">
      <c r="A64" s="5647"/>
      <c r="B64" s="5768"/>
      <c r="C64" s="5769"/>
      <c r="D64" s="3518" t="str">
        <f>IF(様式5基!$D$82="","",様式5基!$D$82)</f>
        <v/>
      </c>
      <c r="E64" s="5607"/>
      <c r="F64" s="5607"/>
      <c r="G64" s="5607"/>
      <c r="H64" s="5607"/>
      <c r="I64" s="5606"/>
      <c r="J64" s="5599" t="str">
        <f>IF(様式5基!$L$82="","",様式5基!$L$82)</f>
        <v/>
      </c>
      <c r="K64" s="5600"/>
      <c r="L64" s="5600"/>
      <c r="M64" s="5600"/>
      <c r="N64" s="5600"/>
      <c r="O64" s="5600"/>
      <c r="P64" s="5600"/>
      <c r="Q64" s="5600"/>
      <c r="R64" s="5600"/>
      <c r="S64" s="5600"/>
      <c r="T64" s="5600"/>
      <c r="U64" s="5600"/>
      <c r="V64" s="5600"/>
      <c r="W64" s="5600"/>
      <c r="X64" s="5600"/>
      <c r="Y64" s="5601"/>
      <c r="Z64" s="594" t="str">
        <f>IF(様式5基!$AJ$82="","",様式5基!$AJ$82)</f>
        <v/>
      </c>
      <c r="AA64" s="2572">
        <v>28</v>
      </c>
      <c r="AB64" s="1026"/>
      <c r="AC64" s="786"/>
      <c r="AD64" s="786"/>
    </row>
    <row r="65" spans="1:30" s="593" customFormat="1" ht="20.100000000000001" hidden="1" customHeight="1">
      <c r="A65" s="5647"/>
      <c r="B65" s="5768"/>
      <c r="C65" s="5769"/>
      <c r="D65" s="3518" t="str">
        <f>IF(様式5基!$D$83="","",様式5基!$D$83)</f>
        <v/>
      </c>
      <c r="E65" s="5607"/>
      <c r="F65" s="5607"/>
      <c r="G65" s="5607"/>
      <c r="H65" s="5607"/>
      <c r="I65" s="5606"/>
      <c r="J65" s="5599" t="str">
        <f>IF(様式5基!$L$83="","",様式5基!$L$83)</f>
        <v/>
      </c>
      <c r="K65" s="5600"/>
      <c r="L65" s="5600"/>
      <c r="M65" s="5600"/>
      <c r="N65" s="5600"/>
      <c r="O65" s="5600"/>
      <c r="P65" s="5600"/>
      <c r="Q65" s="5600"/>
      <c r="R65" s="5600"/>
      <c r="S65" s="5600"/>
      <c r="T65" s="5600"/>
      <c r="U65" s="5600"/>
      <c r="V65" s="5600"/>
      <c r="W65" s="5600"/>
      <c r="X65" s="5600"/>
      <c r="Y65" s="5601"/>
      <c r="Z65" s="594" t="str">
        <f>IF(様式5基!$AJ$83="","",様式5基!$AJ$83)</f>
        <v/>
      </c>
      <c r="AA65" s="2572">
        <v>29</v>
      </c>
      <c r="AB65" s="1026"/>
      <c r="AC65" s="786"/>
      <c r="AD65" s="786"/>
    </row>
    <row r="66" spans="1:30" s="593" customFormat="1" ht="20.100000000000001" customHeight="1">
      <c r="A66" s="5647"/>
      <c r="B66" s="5770"/>
      <c r="C66" s="5771"/>
      <c r="D66" s="3518" t="str">
        <f>IF(様式5基!$D$84="","",様式5基!$D$84)</f>
        <v/>
      </c>
      <c r="E66" s="5607"/>
      <c r="F66" s="5607"/>
      <c r="G66" s="5607"/>
      <c r="H66" s="5607"/>
      <c r="I66" s="5606"/>
      <c r="J66" s="5599" t="str">
        <f>IF(様式5基!$L$84="","",様式5基!$L$84)</f>
        <v/>
      </c>
      <c r="K66" s="5600"/>
      <c r="L66" s="5600"/>
      <c r="M66" s="5600"/>
      <c r="N66" s="5600"/>
      <c r="O66" s="5600"/>
      <c r="P66" s="5600"/>
      <c r="Q66" s="5600"/>
      <c r="R66" s="5600"/>
      <c r="S66" s="5600"/>
      <c r="T66" s="5600"/>
      <c r="U66" s="5600"/>
      <c r="V66" s="5600"/>
      <c r="W66" s="5600"/>
      <c r="X66" s="5600"/>
      <c r="Y66" s="5601"/>
      <c r="Z66" s="594" t="str">
        <f>IF(様式5基!$AJ$84="","",様式5基!$AJ$84)</f>
        <v/>
      </c>
      <c r="AA66" s="787">
        <v>30</v>
      </c>
      <c r="AB66" s="1026" t="s">
        <v>1056</v>
      </c>
      <c r="AC66" s="786"/>
      <c r="AD66" s="786"/>
    </row>
    <row r="67" spans="1:30" s="593" customFormat="1" ht="20.100000000000001" customHeight="1">
      <c r="A67" s="5647"/>
      <c r="B67" s="5772" t="s">
        <v>1288</v>
      </c>
      <c r="C67" s="5773"/>
      <c r="D67" s="3515" t="str">
        <f>IF(様式5基!$D$85="","",様式5基!$D$85)</f>
        <v/>
      </c>
      <c r="E67" s="5604"/>
      <c r="F67" s="5604"/>
      <c r="G67" s="5604"/>
      <c r="H67" s="5604"/>
      <c r="I67" s="5605"/>
      <c r="J67" s="5669" t="str">
        <f>IF(様式5基!$L$85="","",様式5基!$L$85)</f>
        <v/>
      </c>
      <c r="K67" s="5670"/>
      <c r="L67" s="5670"/>
      <c r="M67" s="5670"/>
      <c r="N67" s="5670"/>
      <c r="O67" s="5670"/>
      <c r="P67" s="5670"/>
      <c r="Q67" s="5670"/>
      <c r="R67" s="5670"/>
      <c r="S67" s="5670"/>
      <c r="T67" s="5670"/>
      <c r="U67" s="5670"/>
      <c r="V67" s="5670"/>
      <c r="W67" s="5670"/>
      <c r="X67" s="5670"/>
      <c r="Y67" s="5671"/>
      <c r="Z67" s="573" t="str">
        <f>IF(様式5基!$AJ$85="","",様式5基!$AJ$85)</f>
        <v/>
      </c>
      <c r="AA67" s="2572">
        <v>1</v>
      </c>
      <c r="AB67" s="1026"/>
      <c r="AC67" s="1189" t="str">
        <f>+様式5基!$AO$85</f>
        <v>【実技】</v>
      </c>
      <c r="AD67" s="786"/>
    </row>
    <row r="68" spans="1:30" s="593" customFormat="1" ht="20.100000000000001" customHeight="1">
      <c r="A68" s="5647"/>
      <c r="B68" s="5774"/>
      <c r="C68" s="5775"/>
      <c r="D68" s="3518" t="str">
        <f>IF(様式5基!$D$86="","",様式5基!$D$86)</f>
        <v/>
      </c>
      <c r="E68" s="5595"/>
      <c r="F68" s="5595"/>
      <c r="G68" s="5595"/>
      <c r="H68" s="5595"/>
      <c r="I68" s="5606"/>
      <c r="J68" s="5599" t="str">
        <f>IF(様式5基!$L$86="","",様式5基!$L$86)</f>
        <v/>
      </c>
      <c r="K68" s="5600"/>
      <c r="L68" s="5600"/>
      <c r="M68" s="5600"/>
      <c r="N68" s="5600"/>
      <c r="O68" s="5600"/>
      <c r="P68" s="5600"/>
      <c r="Q68" s="5600"/>
      <c r="R68" s="5600"/>
      <c r="S68" s="5600"/>
      <c r="T68" s="5600"/>
      <c r="U68" s="5600"/>
      <c r="V68" s="5600"/>
      <c r="W68" s="5600"/>
      <c r="X68" s="5600"/>
      <c r="Y68" s="5601"/>
      <c r="Z68" s="594" t="str">
        <f>IF(様式5基!$AJ$86="","",様式5基!$AJ$86)</f>
        <v/>
      </c>
      <c r="AA68" s="2572">
        <v>2</v>
      </c>
      <c r="AB68" s="1026"/>
      <c r="AC68" s="1190" t="str">
        <f>+様式5基!$AO$86</f>
        <v>0科目　0行使用</v>
      </c>
      <c r="AD68" s="786"/>
    </row>
    <row r="69" spans="1:30" s="593" customFormat="1" ht="20.100000000000001" customHeight="1">
      <c r="A69" s="5647"/>
      <c r="B69" s="5774"/>
      <c r="C69" s="5775"/>
      <c r="D69" s="3518" t="str">
        <f>IF(様式5基!$D$87="","",様式5基!$D$87)</f>
        <v/>
      </c>
      <c r="E69" s="5595"/>
      <c r="F69" s="5595"/>
      <c r="G69" s="5595"/>
      <c r="H69" s="5595"/>
      <c r="I69" s="5606"/>
      <c r="J69" s="5599" t="str">
        <f>IF(様式5基!$L$87="","",様式5基!$L$87)</f>
        <v/>
      </c>
      <c r="K69" s="5600"/>
      <c r="L69" s="5600"/>
      <c r="M69" s="5600"/>
      <c r="N69" s="5600"/>
      <c r="O69" s="5600"/>
      <c r="P69" s="5600"/>
      <c r="Q69" s="5600"/>
      <c r="R69" s="5600"/>
      <c r="S69" s="5600"/>
      <c r="T69" s="5600"/>
      <c r="U69" s="5600"/>
      <c r="V69" s="5600"/>
      <c r="W69" s="5600"/>
      <c r="X69" s="5600"/>
      <c r="Y69" s="5601"/>
      <c r="Z69" s="594" t="str">
        <f>IF(様式5基!$AJ$87="","",様式5基!$AJ$87)</f>
        <v/>
      </c>
      <c r="AA69" s="2572">
        <v>3</v>
      </c>
      <c r="AB69" s="1026"/>
      <c r="AC69" s="786"/>
      <c r="AD69" s="786"/>
    </row>
    <row r="70" spans="1:30" s="593" customFormat="1" ht="20.100000000000001" customHeight="1">
      <c r="A70" s="5647"/>
      <c r="B70" s="5774"/>
      <c r="C70" s="5775"/>
      <c r="D70" s="3518" t="str">
        <f>IF(様式5基!$D$88="","",様式5基!$D$88)</f>
        <v/>
      </c>
      <c r="E70" s="5595"/>
      <c r="F70" s="5595"/>
      <c r="G70" s="5595"/>
      <c r="H70" s="5595"/>
      <c r="I70" s="5606"/>
      <c r="J70" s="5599" t="str">
        <f>IF(様式5基!$L$88="","",様式5基!$L$88)</f>
        <v/>
      </c>
      <c r="K70" s="5600"/>
      <c r="L70" s="5600"/>
      <c r="M70" s="5600"/>
      <c r="N70" s="5600"/>
      <c r="O70" s="5600"/>
      <c r="P70" s="5600"/>
      <c r="Q70" s="5600"/>
      <c r="R70" s="5600"/>
      <c r="S70" s="5600"/>
      <c r="T70" s="5600"/>
      <c r="U70" s="5600"/>
      <c r="V70" s="5600"/>
      <c r="W70" s="5600"/>
      <c r="X70" s="5600"/>
      <c r="Y70" s="5601"/>
      <c r="Z70" s="594" t="str">
        <f>IF(様式5基!$AJ$88="","",様式5基!$AJ$88)</f>
        <v/>
      </c>
      <c r="AA70" s="2572">
        <v>4</v>
      </c>
      <c r="AB70" s="1026"/>
      <c r="AC70" s="786"/>
      <c r="AD70" s="786"/>
    </row>
    <row r="71" spans="1:30" s="593" customFormat="1" ht="20.100000000000001" customHeight="1">
      <c r="A71" s="5647"/>
      <c r="B71" s="5774"/>
      <c r="C71" s="5775"/>
      <c r="D71" s="3518" t="str">
        <f>IF(様式5基!$D$89="","",様式5基!$D$89)</f>
        <v/>
      </c>
      <c r="E71" s="5595"/>
      <c r="F71" s="5595"/>
      <c r="G71" s="5595"/>
      <c r="H71" s="5595"/>
      <c r="I71" s="5606"/>
      <c r="J71" s="5599" t="str">
        <f>IF(様式5基!$L$89="","",様式5基!$L$89)</f>
        <v/>
      </c>
      <c r="K71" s="5600"/>
      <c r="L71" s="5600"/>
      <c r="M71" s="5600"/>
      <c r="N71" s="5600"/>
      <c r="O71" s="5600"/>
      <c r="P71" s="5600"/>
      <c r="Q71" s="5600"/>
      <c r="R71" s="5600"/>
      <c r="S71" s="5600"/>
      <c r="T71" s="5600"/>
      <c r="U71" s="5600"/>
      <c r="V71" s="5600"/>
      <c r="W71" s="5600"/>
      <c r="X71" s="5600"/>
      <c r="Y71" s="5601"/>
      <c r="Z71" s="594" t="str">
        <f>IF(様式5基!$AJ$89="","",様式5基!$AJ$89)</f>
        <v/>
      </c>
      <c r="AA71" s="2572">
        <v>5</v>
      </c>
      <c r="AB71" s="1026"/>
      <c r="AC71" s="786"/>
      <c r="AD71" s="786"/>
    </row>
    <row r="72" spans="1:30" s="593" customFormat="1" ht="20.100000000000001" customHeight="1">
      <c r="A72" s="5647"/>
      <c r="B72" s="5774"/>
      <c r="C72" s="5775"/>
      <c r="D72" s="3518" t="str">
        <f>IF(様式5基!$D$90="","",様式5基!$D$90)</f>
        <v/>
      </c>
      <c r="E72" s="5595"/>
      <c r="F72" s="5595"/>
      <c r="G72" s="5595"/>
      <c r="H72" s="5595"/>
      <c r="I72" s="5606"/>
      <c r="J72" s="5599" t="str">
        <f>IF(様式5基!$L$90="","",様式5基!$L$90)</f>
        <v/>
      </c>
      <c r="K72" s="5600"/>
      <c r="L72" s="5600"/>
      <c r="M72" s="5600"/>
      <c r="N72" s="5600"/>
      <c r="O72" s="5600"/>
      <c r="P72" s="5600"/>
      <c r="Q72" s="5600"/>
      <c r="R72" s="5600"/>
      <c r="S72" s="5600"/>
      <c r="T72" s="5600"/>
      <c r="U72" s="5600"/>
      <c r="V72" s="5600"/>
      <c r="W72" s="5600"/>
      <c r="X72" s="5600"/>
      <c r="Y72" s="5601"/>
      <c r="Z72" s="594" t="str">
        <f>IF(様式5基!$AJ$90="","",様式5基!$AJ$90)</f>
        <v/>
      </c>
      <c r="AA72" s="2572">
        <v>6</v>
      </c>
      <c r="AB72" s="1026"/>
      <c r="AC72" s="786"/>
      <c r="AD72" s="786"/>
    </row>
    <row r="73" spans="1:30" s="593" customFormat="1" ht="20.100000000000001" customHeight="1">
      <c r="A73" s="5647"/>
      <c r="B73" s="5774"/>
      <c r="C73" s="5775"/>
      <c r="D73" s="3518" t="str">
        <f>IF(様式5基!$D$91="","",様式5基!$D$91)</f>
        <v/>
      </c>
      <c r="E73" s="5595"/>
      <c r="F73" s="5595"/>
      <c r="G73" s="5595"/>
      <c r="H73" s="5595"/>
      <c r="I73" s="5606"/>
      <c r="J73" s="5599" t="str">
        <f>IF(様式5基!$L$91="","",様式5基!$L$91)</f>
        <v/>
      </c>
      <c r="K73" s="5600"/>
      <c r="L73" s="5600"/>
      <c r="M73" s="5600"/>
      <c r="N73" s="5600"/>
      <c r="O73" s="5600"/>
      <c r="P73" s="5600"/>
      <c r="Q73" s="5600"/>
      <c r="R73" s="5600"/>
      <c r="S73" s="5600"/>
      <c r="T73" s="5600"/>
      <c r="U73" s="5600"/>
      <c r="V73" s="5600"/>
      <c r="W73" s="5600"/>
      <c r="X73" s="5600"/>
      <c r="Y73" s="5601"/>
      <c r="Z73" s="594" t="str">
        <f>IF(様式5基!$AJ$91="","",様式5基!$AJ$91)</f>
        <v/>
      </c>
      <c r="AA73" s="787">
        <v>7</v>
      </c>
      <c r="AB73" s="1026" t="s">
        <v>1055</v>
      </c>
      <c r="AC73" s="786"/>
      <c r="AD73" s="786"/>
    </row>
    <row r="74" spans="1:30" s="593" customFormat="1" ht="20.100000000000001" hidden="1" customHeight="1">
      <c r="A74" s="5647"/>
      <c r="B74" s="5774"/>
      <c r="C74" s="5775"/>
      <c r="D74" s="3518" t="str">
        <f>IF(様式5基!$D$92="","",様式5基!$D$92)</f>
        <v/>
      </c>
      <c r="E74" s="5595"/>
      <c r="F74" s="5595"/>
      <c r="G74" s="5595"/>
      <c r="H74" s="5595"/>
      <c r="I74" s="5606"/>
      <c r="J74" s="5599" t="str">
        <f>IF(様式5基!$L$92="","",様式5基!$L$92)</f>
        <v/>
      </c>
      <c r="K74" s="5600"/>
      <c r="L74" s="5600"/>
      <c r="M74" s="5600"/>
      <c r="N74" s="5600"/>
      <c r="O74" s="5600"/>
      <c r="P74" s="5600"/>
      <c r="Q74" s="5600"/>
      <c r="R74" s="5600"/>
      <c r="S74" s="5600"/>
      <c r="T74" s="5600"/>
      <c r="U74" s="5600"/>
      <c r="V74" s="5600"/>
      <c r="W74" s="5600"/>
      <c r="X74" s="5600"/>
      <c r="Y74" s="5601"/>
      <c r="Z74" s="594" t="str">
        <f>IF(様式5基!$AJ$92="","",様式5基!$AJ$92)</f>
        <v/>
      </c>
      <c r="AA74" s="2572">
        <v>8</v>
      </c>
      <c r="AB74" s="1026"/>
      <c r="AC74" s="786"/>
      <c r="AD74" s="786"/>
    </row>
    <row r="75" spans="1:30" s="593" customFormat="1" ht="20.100000000000001" hidden="1" customHeight="1">
      <c r="A75" s="5647"/>
      <c r="B75" s="5774"/>
      <c r="C75" s="5775"/>
      <c r="D75" s="3518" t="str">
        <f>IF(様式5基!$D$93="","",様式5基!$D$93)</f>
        <v/>
      </c>
      <c r="E75" s="5595"/>
      <c r="F75" s="5595"/>
      <c r="G75" s="5595"/>
      <c r="H75" s="5595"/>
      <c r="I75" s="5606"/>
      <c r="J75" s="5599" t="str">
        <f>IF(様式5基!$L$93="","",様式5基!$L$93)</f>
        <v/>
      </c>
      <c r="K75" s="5600"/>
      <c r="L75" s="5600"/>
      <c r="M75" s="5600"/>
      <c r="N75" s="5600"/>
      <c r="O75" s="5600"/>
      <c r="P75" s="5600"/>
      <c r="Q75" s="5600"/>
      <c r="R75" s="5600"/>
      <c r="S75" s="5600"/>
      <c r="T75" s="5600"/>
      <c r="U75" s="5600"/>
      <c r="V75" s="5600"/>
      <c r="W75" s="5600"/>
      <c r="X75" s="5600"/>
      <c r="Y75" s="5601"/>
      <c r="Z75" s="594" t="str">
        <f>IF(様式5基!$AJ$93="","",様式5基!$AJ$93)</f>
        <v/>
      </c>
      <c r="AA75" s="2572">
        <v>9</v>
      </c>
      <c r="AB75" s="1026"/>
      <c r="AC75" s="786"/>
      <c r="AD75" s="786"/>
    </row>
    <row r="76" spans="1:30" s="593" customFormat="1" ht="20.100000000000001" hidden="1" customHeight="1">
      <c r="A76" s="5647"/>
      <c r="B76" s="5774"/>
      <c r="C76" s="5775"/>
      <c r="D76" s="3518" t="str">
        <f>IF(様式5基!$D$94="","",様式5基!$D$94)</f>
        <v/>
      </c>
      <c r="E76" s="5595"/>
      <c r="F76" s="5595"/>
      <c r="G76" s="5595"/>
      <c r="H76" s="5595"/>
      <c r="I76" s="5606"/>
      <c r="J76" s="5599" t="str">
        <f>IF(様式5基!$L$94="","",様式5基!$L$94)</f>
        <v/>
      </c>
      <c r="K76" s="5600"/>
      <c r="L76" s="5600"/>
      <c r="M76" s="5600"/>
      <c r="N76" s="5600"/>
      <c r="O76" s="5600"/>
      <c r="P76" s="5600"/>
      <c r="Q76" s="5600"/>
      <c r="R76" s="5600"/>
      <c r="S76" s="5600"/>
      <c r="T76" s="5600"/>
      <c r="U76" s="5600"/>
      <c r="V76" s="5600"/>
      <c r="W76" s="5600"/>
      <c r="X76" s="5600"/>
      <c r="Y76" s="5601"/>
      <c r="Z76" s="594" t="str">
        <f>IF(様式5基!$AJ$94="","",様式5基!$AJ$94)</f>
        <v/>
      </c>
      <c r="AA76" s="2572">
        <v>10</v>
      </c>
      <c r="AB76" s="1026"/>
      <c r="AC76" s="786"/>
      <c r="AD76" s="786"/>
    </row>
    <row r="77" spans="1:30" s="593" customFormat="1" ht="20.100000000000001" hidden="1" customHeight="1">
      <c r="A77" s="5647"/>
      <c r="B77" s="5774"/>
      <c r="C77" s="5775"/>
      <c r="D77" s="3518" t="str">
        <f>IF(様式5基!$D$95="","",様式5基!$D$95)</f>
        <v/>
      </c>
      <c r="E77" s="5595"/>
      <c r="F77" s="5595"/>
      <c r="G77" s="5595"/>
      <c r="H77" s="5595"/>
      <c r="I77" s="5606"/>
      <c r="J77" s="5599" t="str">
        <f>IF(様式5基!$L$95="","",様式5基!$L$95)</f>
        <v/>
      </c>
      <c r="K77" s="5600"/>
      <c r="L77" s="5600"/>
      <c r="M77" s="5600"/>
      <c r="N77" s="5600"/>
      <c r="O77" s="5600"/>
      <c r="P77" s="5600"/>
      <c r="Q77" s="5600"/>
      <c r="R77" s="5600"/>
      <c r="S77" s="5600"/>
      <c r="T77" s="5600"/>
      <c r="U77" s="5600"/>
      <c r="V77" s="5600"/>
      <c r="W77" s="5600"/>
      <c r="X77" s="5600"/>
      <c r="Y77" s="5601"/>
      <c r="Z77" s="594" t="str">
        <f>IF(様式5基!$AJ$95="","",様式5基!$AJ$95)</f>
        <v/>
      </c>
      <c r="AA77" s="2572">
        <v>11</v>
      </c>
      <c r="AB77" s="1026"/>
      <c r="AC77" s="786"/>
      <c r="AD77" s="786"/>
    </row>
    <row r="78" spans="1:30" s="593" customFormat="1" ht="20.100000000000001" hidden="1" customHeight="1">
      <c r="A78" s="5647"/>
      <c r="B78" s="5774"/>
      <c r="C78" s="5775"/>
      <c r="D78" s="3518" t="str">
        <f>IF(様式5基!$D$96="","",様式5基!$D$96)</f>
        <v/>
      </c>
      <c r="E78" s="5595"/>
      <c r="F78" s="5595"/>
      <c r="G78" s="5595"/>
      <c r="H78" s="5595"/>
      <c r="I78" s="5606"/>
      <c r="J78" s="5599" t="str">
        <f>IF(様式5基!$L$96="","",様式5基!$L$96)</f>
        <v/>
      </c>
      <c r="K78" s="5600"/>
      <c r="L78" s="5600"/>
      <c r="M78" s="5600"/>
      <c r="N78" s="5600"/>
      <c r="O78" s="5600"/>
      <c r="P78" s="5600"/>
      <c r="Q78" s="5600"/>
      <c r="R78" s="5600"/>
      <c r="S78" s="5600"/>
      <c r="T78" s="5600"/>
      <c r="U78" s="5600"/>
      <c r="V78" s="5600"/>
      <c r="W78" s="5600"/>
      <c r="X78" s="5600"/>
      <c r="Y78" s="5601"/>
      <c r="Z78" s="594" t="str">
        <f>IF(様式5基!$AJ$96="","",様式5基!$AJ$96)</f>
        <v/>
      </c>
      <c r="AA78" s="2572">
        <v>12</v>
      </c>
      <c r="AB78" s="1026"/>
      <c r="AC78" s="786"/>
      <c r="AD78" s="786"/>
    </row>
    <row r="79" spans="1:30" s="593" customFormat="1" ht="20.100000000000001" hidden="1" customHeight="1">
      <c r="A79" s="5647"/>
      <c r="B79" s="5774"/>
      <c r="C79" s="5775"/>
      <c r="D79" s="3518" t="str">
        <f>IF(様式5基!$D$97="","",様式5基!$D$97)</f>
        <v/>
      </c>
      <c r="E79" s="5595"/>
      <c r="F79" s="5595"/>
      <c r="G79" s="5595"/>
      <c r="H79" s="5595"/>
      <c r="I79" s="5606"/>
      <c r="J79" s="5599" t="str">
        <f>IF(様式5基!$L$97="","",様式5基!$L$97)</f>
        <v/>
      </c>
      <c r="K79" s="5600"/>
      <c r="L79" s="5600"/>
      <c r="M79" s="5600"/>
      <c r="N79" s="5600"/>
      <c r="O79" s="5600"/>
      <c r="P79" s="5600"/>
      <c r="Q79" s="5600"/>
      <c r="R79" s="5600"/>
      <c r="S79" s="5600"/>
      <c r="T79" s="5600"/>
      <c r="U79" s="5600"/>
      <c r="V79" s="5600"/>
      <c r="W79" s="5600"/>
      <c r="X79" s="5600"/>
      <c r="Y79" s="5601"/>
      <c r="Z79" s="594" t="str">
        <f>IF(様式5基!$AJ$97="","",様式5基!$AJ$97)</f>
        <v/>
      </c>
      <c r="AA79" s="2572">
        <v>13</v>
      </c>
      <c r="AB79" s="1026"/>
      <c r="AC79" s="786"/>
      <c r="AD79" s="786"/>
    </row>
    <row r="80" spans="1:30" s="593" customFormat="1" ht="20.100000000000001" hidden="1" customHeight="1">
      <c r="A80" s="5647"/>
      <c r="B80" s="5774"/>
      <c r="C80" s="5775"/>
      <c r="D80" s="3518" t="str">
        <f>IF(様式5基!$D$98="","",様式5基!$D$98)</f>
        <v/>
      </c>
      <c r="E80" s="5595"/>
      <c r="F80" s="5595"/>
      <c r="G80" s="5595"/>
      <c r="H80" s="5595"/>
      <c r="I80" s="5606"/>
      <c r="J80" s="5599" t="str">
        <f>IF(様式5基!$L$98="","",様式5基!$L$98)</f>
        <v/>
      </c>
      <c r="K80" s="5600"/>
      <c r="L80" s="5600"/>
      <c r="M80" s="5600"/>
      <c r="N80" s="5600"/>
      <c r="O80" s="5600"/>
      <c r="P80" s="5600"/>
      <c r="Q80" s="5600"/>
      <c r="R80" s="5600"/>
      <c r="S80" s="5600"/>
      <c r="T80" s="5600"/>
      <c r="U80" s="5600"/>
      <c r="V80" s="5600"/>
      <c r="W80" s="5600"/>
      <c r="X80" s="5600"/>
      <c r="Y80" s="5601"/>
      <c r="Z80" s="594" t="str">
        <f>IF(様式5基!$AJ$98="","",様式5基!$AJ$98)</f>
        <v/>
      </c>
      <c r="AA80" s="2572">
        <v>14</v>
      </c>
      <c r="AB80" s="1026"/>
      <c r="AC80" s="786"/>
      <c r="AD80" s="786"/>
    </row>
    <row r="81" spans="1:30" s="593" customFormat="1" ht="20.100000000000001" hidden="1" customHeight="1">
      <c r="A81" s="5647"/>
      <c r="B81" s="5774"/>
      <c r="C81" s="5775"/>
      <c r="D81" s="3518" t="str">
        <f>IF(様式5基!$D$99="","",様式5基!$D$99)</f>
        <v/>
      </c>
      <c r="E81" s="5595"/>
      <c r="F81" s="5595"/>
      <c r="G81" s="5595"/>
      <c r="H81" s="5595"/>
      <c r="I81" s="5606"/>
      <c r="J81" s="5599" t="str">
        <f>IF(様式5基!$L$99="","",様式5基!$L$99)</f>
        <v/>
      </c>
      <c r="K81" s="5600"/>
      <c r="L81" s="5600"/>
      <c r="M81" s="5600"/>
      <c r="N81" s="5600"/>
      <c r="O81" s="5600"/>
      <c r="P81" s="5600"/>
      <c r="Q81" s="5600"/>
      <c r="R81" s="5600"/>
      <c r="S81" s="5600"/>
      <c r="T81" s="5600"/>
      <c r="U81" s="5600"/>
      <c r="V81" s="5600"/>
      <c r="W81" s="5600"/>
      <c r="X81" s="5600"/>
      <c r="Y81" s="5601"/>
      <c r="Z81" s="594" t="str">
        <f>IF(様式5基!$AJ$99="","",様式5基!$AJ$99)</f>
        <v/>
      </c>
      <c r="AA81" s="2572">
        <v>15</v>
      </c>
      <c r="AB81" s="1026"/>
      <c r="AC81" s="786"/>
      <c r="AD81" s="786"/>
    </row>
    <row r="82" spans="1:30" s="593" customFormat="1" ht="20.100000000000001" hidden="1" customHeight="1">
      <c r="A82" s="5647"/>
      <c r="B82" s="5774"/>
      <c r="C82" s="5775"/>
      <c r="D82" s="3518" t="str">
        <f>IF(様式5基!$D$100="","",様式5基!$D$100)</f>
        <v/>
      </c>
      <c r="E82" s="5595"/>
      <c r="F82" s="5595"/>
      <c r="G82" s="5595"/>
      <c r="H82" s="5595"/>
      <c r="I82" s="5606"/>
      <c r="J82" s="5599" t="str">
        <f>IF(様式5基!$L$100="","",様式5基!$L$100)</f>
        <v/>
      </c>
      <c r="K82" s="5600"/>
      <c r="L82" s="5600"/>
      <c r="M82" s="5600"/>
      <c r="N82" s="5600"/>
      <c r="O82" s="5600"/>
      <c r="P82" s="5600"/>
      <c r="Q82" s="5600"/>
      <c r="R82" s="5600"/>
      <c r="S82" s="5600"/>
      <c r="T82" s="5600"/>
      <c r="U82" s="5600"/>
      <c r="V82" s="5600"/>
      <c r="W82" s="5600"/>
      <c r="X82" s="5600"/>
      <c r="Y82" s="5601"/>
      <c r="Z82" s="594" t="str">
        <f>IF(様式5基!$AJ$100="","",様式5基!$AJ$100)</f>
        <v/>
      </c>
      <c r="AA82" s="2572">
        <v>16</v>
      </c>
      <c r="AB82" s="1026"/>
      <c r="AC82" s="786"/>
      <c r="AD82" s="786"/>
    </row>
    <row r="83" spans="1:30" s="593" customFormat="1" ht="20.100000000000001" hidden="1" customHeight="1">
      <c r="A83" s="5647"/>
      <c r="B83" s="5774"/>
      <c r="C83" s="5775"/>
      <c r="D83" s="3518" t="str">
        <f>IF(様式5基!$D$101="","",様式5基!$D$101)</f>
        <v/>
      </c>
      <c r="E83" s="5595"/>
      <c r="F83" s="5595"/>
      <c r="G83" s="5595"/>
      <c r="H83" s="5595"/>
      <c r="I83" s="5606"/>
      <c r="J83" s="5599" t="str">
        <f>IF(様式5基!$L$101="","",様式5基!$L$101)</f>
        <v/>
      </c>
      <c r="K83" s="5600"/>
      <c r="L83" s="5600"/>
      <c r="M83" s="5600"/>
      <c r="N83" s="5600"/>
      <c r="O83" s="5600"/>
      <c r="P83" s="5600"/>
      <c r="Q83" s="5600"/>
      <c r="R83" s="5600"/>
      <c r="S83" s="5600"/>
      <c r="T83" s="5600"/>
      <c r="U83" s="5600"/>
      <c r="V83" s="5600"/>
      <c r="W83" s="5600"/>
      <c r="X83" s="5600"/>
      <c r="Y83" s="5601"/>
      <c r="Z83" s="594" t="str">
        <f>IF(様式5基!$AJ$101="","",様式5基!$AJ$101)</f>
        <v/>
      </c>
      <c r="AA83" s="2572">
        <v>17</v>
      </c>
      <c r="AB83" s="1026"/>
      <c r="AC83" s="786"/>
      <c r="AD83" s="786"/>
    </row>
    <row r="84" spans="1:30" s="593" customFormat="1" ht="20.100000000000001" hidden="1" customHeight="1">
      <c r="A84" s="5647"/>
      <c r="B84" s="5774"/>
      <c r="C84" s="5775"/>
      <c r="D84" s="3518" t="str">
        <f>IF(様式5基!$D$102="","",様式5基!$D$102)</f>
        <v/>
      </c>
      <c r="E84" s="5595"/>
      <c r="F84" s="5595"/>
      <c r="G84" s="5595"/>
      <c r="H84" s="5595"/>
      <c r="I84" s="5606"/>
      <c r="J84" s="5599" t="str">
        <f>IF(様式5基!$L$102="","",様式5基!$L$102)</f>
        <v/>
      </c>
      <c r="K84" s="5600"/>
      <c r="L84" s="5600"/>
      <c r="M84" s="5600"/>
      <c r="N84" s="5600"/>
      <c r="O84" s="5600"/>
      <c r="P84" s="5600"/>
      <c r="Q84" s="5600"/>
      <c r="R84" s="5600"/>
      <c r="S84" s="5600"/>
      <c r="T84" s="5600"/>
      <c r="U84" s="5600"/>
      <c r="V84" s="5600"/>
      <c r="W84" s="5600"/>
      <c r="X84" s="5600"/>
      <c r="Y84" s="5601"/>
      <c r="Z84" s="594" t="str">
        <f>IF(様式5基!$AJ$102="","",様式5基!$AJ$102)</f>
        <v/>
      </c>
      <c r="AA84" s="2572">
        <v>18</v>
      </c>
      <c r="AB84" s="1026"/>
      <c r="AC84" s="786"/>
      <c r="AD84" s="786"/>
    </row>
    <row r="85" spans="1:30" s="593" customFormat="1" ht="20.100000000000001" hidden="1" customHeight="1">
      <c r="A85" s="5647"/>
      <c r="B85" s="5774"/>
      <c r="C85" s="5775"/>
      <c r="D85" s="3518" t="str">
        <f>IF(様式5基!$D$103="","",様式5基!$D$103)</f>
        <v/>
      </c>
      <c r="E85" s="5595"/>
      <c r="F85" s="5595"/>
      <c r="G85" s="5595"/>
      <c r="H85" s="5595"/>
      <c r="I85" s="5606"/>
      <c r="J85" s="5599" t="str">
        <f>IF(様式5基!$L$103="","",様式5基!$L$103)</f>
        <v/>
      </c>
      <c r="K85" s="5600"/>
      <c r="L85" s="5600"/>
      <c r="M85" s="5600"/>
      <c r="N85" s="5600"/>
      <c r="O85" s="5600"/>
      <c r="P85" s="5600"/>
      <c r="Q85" s="5600"/>
      <c r="R85" s="5600"/>
      <c r="S85" s="5600"/>
      <c r="T85" s="5600"/>
      <c r="U85" s="5600"/>
      <c r="V85" s="5600"/>
      <c r="W85" s="5600"/>
      <c r="X85" s="5600"/>
      <c r="Y85" s="5601"/>
      <c r="Z85" s="594" t="str">
        <f>IF(様式5基!$AJ$103="","",様式5基!$AJ$103)</f>
        <v/>
      </c>
      <c r="AA85" s="2572">
        <v>19</v>
      </c>
      <c r="AB85" s="1026"/>
      <c r="AC85" s="786"/>
      <c r="AD85" s="786"/>
    </row>
    <row r="86" spans="1:30" s="593" customFormat="1" ht="20.100000000000001" hidden="1" customHeight="1">
      <c r="A86" s="5647"/>
      <c r="B86" s="5774"/>
      <c r="C86" s="5775"/>
      <c r="D86" s="3518" t="str">
        <f>IF(様式5基!$D$104="","",様式5基!$D$104)</f>
        <v/>
      </c>
      <c r="E86" s="5595"/>
      <c r="F86" s="5595"/>
      <c r="G86" s="5595"/>
      <c r="H86" s="5595"/>
      <c r="I86" s="5606"/>
      <c r="J86" s="5599" t="str">
        <f>IF(様式5基!$L$104="","",様式5基!$L$104)</f>
        <v/>
      </c>
      <c r="K86" s="5600"/>
      <c r="L86" s="5600"/>
      <c r="M86" s="5600"/>
      <c r="N86" s="5600"/>
      <c r="O86" s="5600"/>
      <c r="P86" s="5600"/>
      <c r="Q86" s="5600"/>
      <c r="R86" s="5600"/>
      <c r="S86" s="5600"/>
      <c r="T86" s="5600"/>
      <c r="U86" s="5600"/>
      <c r="V86" s="5600"/>
      <c r="W86" s="5600"/>
      <c r="X86" s="5600"/>
      <c r="Y86" s="5601"/>
      <c r="Z86" s="594" t="str">
        <f>IF(様式5基!$AJ$104="","",様式5基!$AJ$104)</f>
        <v/>
      </c>
      <c r="AA86" s="2572">
        <v>20</v>
      </c>
      <c r="AB86" s="1026"/>
      <c r="AC86" s="786"/>
      <c r="AD86" s="786"/>
    </row>
    <row r="87" spans="1:30" s="593" customFormat="1" ht="20.100000000000001" hidden="1" customHeight="1">
      <c r="A87" s="5647"/>
      <c r="B87" s="5774"/>
      <c r="C87" s="5775"/>
      <c r="D87" s="3518" t="str">
        <f>IF(様式5基!$D$105="","",様式5基!$D$105)</f>
        <v/>
      </c>
      <c r="E87" s="5595"/>
      <c r="F87" s="5595"/>
      <c r="G87" s="5595"/>
      <c r="H87" s="5595"/>
      <c r="I87" s="5606"/>
      <c r="J87" s="5599" t="str">
        <f>IF(様式5基!$L$105="","",様式5基!$L$105)</f>
        <v/>
      </c>
      <c r="K87" s="5600"/>
      <c r="L87" s="5600"/>
      <c r="M87" s="5600"/>
      <c r="N87" s="5600"/>
      <c r="O87" s="5600"/>
      <c r="P87" s="5600"/>
      <c r="Q87" s="5600"/>
      <c r="R87" s="5600"/>
      <c r="S87" s="5600"/>
      <c r="T87" s="5600"/>
      <c r="U87" s="5600"/>
      <c r="V87" s="5600"/>
      <c r="W87" s="5600"/>
      <c r="X87" s="5600"/>
      <c r="Y87" s="5601"/>
      <c r="Z87" s="594" t="str">
        <f>IF(様式5基!$AJ$105="","",様式5基!$AJ$105)</f>
        <v/>
      </c>
      <c r="AA87" s="2572">
        <v>21</v>
      </c>
      <c r="AB87" s="1026"/>
      <c r="AC87" s="786"/>
      <c r="AD87" s="786"/>
    </row>
    <row r="88" spans="1:30" s="593" customFormat="1" ht="20.100000000000001" hidden="1" customHeight="1">
      <c r="A88" s="5647"/>
      <c r="B88" s="5774"/>
      <c r="C88" s="5775"/>
      <c r="D88" s="3518" t="str">
        <f>IF(様式5基!$D$106="","",様式5基!$D$106)</f>
        <v/>
      </c>
      <c r="E88" s="5595"/>
      <c r="F88" s="5595"/>
      <c r="G88" s="5595"/>
      <c r="H88" s="5595"/>
      <c r="I88" s="5606"/>
      <c r="J88" s="5599" t="str">
        <f>IF(様式5基!$L$106="","",様式5基!$L$106)</f>
        <v/>
      </c>
      <c r="K88" s="5600"/>
      <c r="L88" s="5600"/>
      <c r="M88" s="5600"/>
      <c r="N88" s="5600"/>
      <c r="O88" s="5600"/>
      <c r="P88" s="5600"/>
      <c r="Q88" s="5600"/>
      <c r="R88" s="5600"/>
      <c r="S88" s="5600"/>
      <c r="T88" s="5600"/>
      <c r="U88" s="5600"/>
      <c r="V88" s="5600"/>
      <c r="W88" s="5600"/>
      <c r="X88" s="5600"/>
      <c r="Y88" s="5601"/>
      <c r="Z88" s="594" t="str">
        <f>IF(様式5基!$AJ$106="","",様式5基!$AJ$106)</f>
        <v/>
      </c>
      <c r="AA88" s="2572">
        <v>22</v>
      </c>
      <c r="AB88" s="1026"/>
      <c r="AC88" s="786"/>
      <c r="AD88" s="786"/>
    </row>
    <row r="89" spans="1:30" s="593" customFormat="1" ht="20.100000000000001" hidden="1" customHeight="1">
      <c r="A89" s="5647"/>
      <c r="B89" s="5774"/>
      <c r="C89" s="5775"/>
      <c r="D89" s="3518" t="str">
        <f>IF(様式5基!$D$107="","",様式5基!$D$107)</f>
        <v/>
      </c>
      <c r="E89" s="5595"/>
      <c r="F89" s="5595"/>
      <c r="G89" s="5595"/>
      <c r="H89" s="5595"/>
      <c r="I89" s="5606"/>
      <c r="J89" s="5599" t="str">
        <f>IF(様式5基!$L$107="","",様式5基!$L$107)</f>
        <v/>
      </c>
      <c r="K89" s="5600"/>
      <c r="L89" s="5600"/>
      <c r="M89" s="5600"/>
      <c r="N89" s="5600"/>
      <c r="O89" s="5600"/>
      <c r="P89" s="5600"/>
      <c r="Q89" s="5600"/>
      <c r="R89" s="5600"/>
      <c r="S89" s="5600"/>
      <c r="T89" s="5600"/>
      <c r="U89" s="5600"/>
      <c r="V89" s="5600"/>
      <c r="W89" s="5600"/>
      <c r="X89" s="5600"/>
      <c r="Y89" s="5601"/>
      <c r="Z89" s="594" t="str">
        <f>IF(様式5基!$AJ$107="","",様式5基!$AJ$107)</f>
        <v/>
      </c>
      <c r="AA89" s="2572">
        <v>23</v>
      </c>
      <c r="AB89" s="1026"/>
      <c r="AC89" s="786"/>
      <c r="AD89" s="786"/>
    </row>
    <row r="90" spans="1:30" s="593" customFormat="1" ht="20.100000000000001" hidden="1" customHeight="1">
      <c r="A90" s="5647"/>
      <c r="B90" s="5774"/>
      <c r="C90" s="5775"/>
      <c r="D90" s="3518" t="str">
        <f>IF(様式5基!$D$108="","",様式5基!$D$108)</f>
        <v/>
      </c>
      <c r="E90" s="5595"/>
      <c r="F90" s="5595"/>
      <c r="G90" s="5595"/>
      <c r="H90" s="5595"/>
      <c r="I90" s="5606"/>
      <c r="J90" s="5599" t="str">
        <f>IF(様式5基!$L$108="","",様式5基!$L$108)</f>
        <v/>
      </c>
      <c r="K90" s="5600"/>
      <c r="L90" s="5600"/>
      <c r="M90" s="5600"/>
      <c r="N90" s="5600"/>
      <c r="O90" s="5600"/>
      <c r="P90" s="5600"/>
      <c r="Q90" s="5600"/>
      <c r="R90" s="5600"/>
      <c r="S90" s="5600"/>
      <c r="T90" s="5600"/>
      <c r="U90" s="5600"/>
      <c r="V90" s="5600"/>
      <c r="W90" s="5600"/>
      <c r="X90" s="5600"/>
      <c r="Y90" s="5601"/>
      <c r="Z90" s="594" t="str">
        <f>IF(様式5基!$AJ$108="","",様式5基!$AJ$108)</f>
        <v/>
      </c>
      <c r="AA90" s="2572">
        <v>24</v>
      </c>
      <c r="AB90" s="1026"/>
      <c r="AC90" s="786"/>
      <c r="AD90" s="786"/>
    </row>
    <row r="91" spans="1:30" s="593" customFormat="1" ht="20.100000000000001" hidden="1" customHeight="1">
      <c r="A91" s="5647"/>
      <c r="B91" s="5774"/>
      <c r="C91" s="5775"/>
      <c r="D91" s="3518" t="str">
        <f>IF(様式5基!$D$109="","",様式5基!$D$109)</f>
        <v/>
      </c>
      <c r="E91" s="5595"/>
      <c r="F91" s="5595"/>
      <c r="G91" s="5595"/>
      <c r="H91" s="5595"/>
      <c r="I91" s="5606"/>
      <c r="J91" s="5599" t="str">
        <f>IF(様式5基!$L$109="","",様式5基!$L$109)</f>
        <v/>
      </c>
      <c r="K91" s="5600"/>
      <c r="L91" s="5600"/>
      <c r="M91" s="5600"/>
      <c r="N91" s="5600"/>
      <c r="O91" s="5600"/>
      <c r="P91" s="5600"/>
      <c r="Q91" s="5600"/>
      <c r="R91" s="5600"/>
      <c r="S91" s="5600"/>
      <c r="T91" s="5600"/>
      <c r="U91" s="5600"/>
      <c r="V91" s="5600"/>
      <c r="W91" s="5600"/>
      <c r="X91" s="5600"/>
      <c r="Y91" s="5601"/>
      <c r="Z91" s="594" t="str">
        <f>IF(様式5基!$AJ$109="","",様式5基!$AJ$109)</f>
        <v/>
      </c>
      <c r="AA91" s="2572">
        <v>25</v>
      </c>
      <c r="AB91" s="1026"/>
      <c r="AC91" s="786"/>
      <c r="AD91" s="786"/>
    </row>
    <row r="92" spans="1:30" s="593" customFormat="1" ht="20.100000000000001" hidden="1" customHeight="1">
      <c r="A92" s="5647"/>
      <c r="B92" s="5774"/>
      <c r="C92" s="5775"/>
      <c r="D92" s="3518" t="str">
        <f>IF(様式5基!$D$110="","",様式5基!$D$110)</f>
        <v/>
      </c>
      <c r="E92" s="5595"/>
      <c r="F92" s="5595"/>
      <c r="G92" s="5595"/>
      <c r="H92" s="5595"/>
      <c r="I92" s="5606"/>
      <c r="J92" s="5599" t="str">
        <f>IF(様式5基!$L$110="","",様式5基!$L$110)</f>
        <v/>
      </c>
      <c r="K92" s="5600"/>
      <c r="L92" s="5600"/>
      <c r="M92" s="5600"/>
      <c r="N92" s="5600"/>
      <c r="O92" s="5600"/>
      <c r="P92" s="5600"/>
      <c r="Q92" s="5600"/>
      <c r="R92" s="5600"/>
      <c r="S92" s="5600"/>
      <c r="T92" s="5600"/>
      <c r="U92" s="5600"/>
      <c r="V92" s="5600"/>
      <c r="W92" s="5600"/>
      <c r="X92" s="5600"/>
      <c r="Y92" s="5601"/>
      <c r="Z92" s="594" t="str">
        <f>IF(様式5基!$AJ$110="","",様式5基!$AJ$110)</f>
        <v/>
      </c>
      <c r="AA92" s="2572">
        <v>26</v>
      </c>
      <c r="AB92" s="1026"/>
      <c r="AC92" s="786"/>
      <c r="AD92" s="786"/>
    </row>
    <row r="93" spans="1:30" s="593" customFormat="1" ht="20.100000000000001" hidden="1" customHeight="1">
      <c r="A93" s="5647"/>
      <c r="B93" s="5774"/>
      <c r="C93" s="5775"/>
      <c r="D93" s="3518" t="str">
        <f>IF(様式5基!$D$111="","",様式5基!$D$111)</f>
        <v/>
      </c>
      <c r="E93" s="5595"/>
      <c r="F93" s="5595"/>
      <c r="G93" s="5595"/>
      <c r="H93" s="5595"/>
      <c r="I93" s="5606"/>
      <c r="J93" s="5599" t="str">
        <f>IF(様式5基!$L$111="","",様式5基!$L$111)</f>
        <v/>
      </c>
      <c r="K93" s="5600"/>
      <c r="L93" s="5600"/>
      <c r="M93" s="5600"/>
      <c r="N93" s="5600"/>
      <c r="O93" s="5600"/>
      <c r="P93" s="5600"/>
      <c r="Q93" s="5600"/>
      <c r="R93" s="5600"/>
      <c r="S93" s="5600"/>
      <c r="T93" s="5600"/>
      <c r="U93" s="5600"/>
      <c r="V93" s="5600"/>
      <c r="W93" s="5600"/>
      <c r="X93" s="5600"/>
      <c r="Y93" s="5601"/>
      <c r="Z93" s="594" t="str">
        <f>IF(様式5基!$AJ$111="","",様式5基!$AJ$111)</f>
        <v/>
      </c>
      <c r="AA93" s="2572">
        <v>27</v>
      </c>
      <c r="AB93" s="1026"/>
      <c r="AC93" s="786"/>
      <c r="AD93" s="786"/>
    </row>
    <row r="94" spans="1:30" s="593" customFormat="1" ht="20.100000000000001" hidden="1" customHeight="1">
      <c r="A94" s="5647"/>
      <c r="B94" s="5774"/>
      <c r="C94" s="5775"/>
      <c r="D94" s="3518" t="str">
        <f>IF(様式5基!$D$112="","",様式5基!$D$112)</f>
        <v/>
      </c>
      <c r="E94" s="5595"/>
      <c r="F94" s="5595"/>
      <c r="G94" s="5595"/>
      <c r="H94" s="5595"/>
      <c r="I94" s="5606"/>
      <c r="J94" s="5599" t="str">
        <f>IF(様式5基!$L$112="","",様式5基!$L$112)</f>
        <v/>
      </c>
      <c r="K94" s="5600"/>
      <c r="L94" s="5600"/>
      <c r="M94" s="5600"/>
      <c r="N94" s="5600"/>
      <c r="O94" s="5600"/>
      <c r="P94" s="5600"/>
      <c r="Q94" s="5600"/>
      <c r="R94" s="5600"/>
      <c r="S94" s="5600"/>
      <c r="T94" s="5600"/>
      <c r="U94" s="5600"/>
      <c r="V94" s="5600"/>
      <c r="W94" s="5600"/>
      <c r="X94" s="5600"/>
      <c r="Y94" s="5601"/>
      <c r="Z94" s="594" t="str">
        <f>IF(様式5基!$AJ$112="","",様式5基!$AJ$112)</f>
        <v/>
      </c>
      <c r="AA94" s="2572">
        <v>28</v>
      </c>
      <c r="AB94" s="1026"/>
      <c r="AC94" s="786"/>
      <c r="AD94" s="786"/>
    </row>
    <row r="95" spans="1:30" s="593" customFormat="1" ht="20.100000000000001" hidden="1" customHeight="1">
      <c r="A95" s="5647"/>
      <c r="B95" s="5774"/>
      <c r="C95" s="5775"/>
      <c r="D95" s="3518" t="str">
        <f>IF(様式5基!$D$113="","",様式5基!$D$113)</f>
        <v/>
      </c>
      <c r="E95" s="5595"/>
      <c r="F95" s="5595"/>
      <c r="G95" s="5595"/>
      <c r="H95" s="5595"/>
      <c r="I95" s="5606"/>
      <c r="J95" s="5599" t="str">
        <f>IF(様式5基!$L$113="","",様式5基!$L$113)</f>
        <v/>
      </c>
      <c r="K95" s="5600"/>
      <c r="L95" s="5600"/>
      <c r="M95" s="5600"/>
      <c r="N95" s="5600"/>
      <c r="O95" s="5600"/>
      <c r="P95" s="5600"/>
      <c r="Q95" s="5600"/>
      <c r="R95" s="5600"/>
      <c r="S95" s="5600"/>
      <c r="T95" s="5600"/>
      <c r="U95" s="5600"/>
      <c r="V95" s="5600"/>
      <c r="W95" s="5600"/>
      <c r="X95" s="5600"/>
      <c r="Y95" s="5601"/>
      <c r="Z95" s="594" t="str">
        <f>IF(様式5基!$AJ$113="","",様式5基!$AJ$113)</f>
        <v/>
      </c>
      <c r="AA95" s="2572">
        <v>29</v>
      </c>
      <c r="AB95" s="1026"/>
      <c r="AC95" s="786"/>
      <c r="AD95" s="786"/>
    </row>
    <row r="96" spans="1:30" s="593" customFormat="1" ht="20.100000000000001" hidden="1" customHeight="1">
      <c r="A96" s="5647"/>
      <c r="B96" s="5774"/>
      <c r="C96" s="5775"/>
      <c r="D96" s="3518" t="str">
        <f>IF(様式5基!$D$114="","",様式5基!$D$114)</f>
        <v/>
      </c>
      <c r="E96" s="5595"/>
      <c r="F96" s="5595"/>
      <c r="G96" s="5595"/>
      <c r="H96" s="5595"/>
      <c r="I96" s="5606"/>
      <c r="J96" s="5599" t="str">
        <f>IF(様式5基!$L$114="","",様式5基!$L$114)</f>
        <v/>
      </c>
      <c r="K96" s="5600"/>
      <c r="L96" s="5600"/>
      <c r="M96" s="5600"/>
      <c r="N96" s="5600"/>
      <c r="O96" s="5600"/>
      <c r="P96" s="5600"/>
      <c r="Q96" s="5600"/>
      <c r="R96" s="5600"/>
      <c r="S96" s="5600"/>
      <c r="T96" s="5600"/>
      <c r="U96" s="5600"/>
      <c r="V96" s="5600"/>
      <c r="W96" s="5600"/>
      <c r="X96" s="5600"/>
      <c r="Y96" s="5601"/>
      <c r="Z96" s="594" t="str">
        <f>IF(様式5基!$AJ$114="","",様式5基!$AJ$114)</f>
        <v/>
      </c>
      <c r="AA96" s="2572">
        <v>30</v>
      </c>
      <c r="AB96" s="1026"/>
      <c r="AC96" s="786"/>
      <c r="AD96" s="786"/>
    </row>
    <row r="97" spans="1:31" s="593" customFormat="1" ht="20.100000000000001" hidden="1" customHeight="1">
      <c r="A97" s="5647"/>
      <c r="B97" s="5774"/>
      <c r="C97" s="5775"/>
      <c r="D97" s="3518" t="str">
        <f>IF(様式5基!$D$115="","",様式5基!$D$115)</f>
        <v/>
      </c>
      <c r="E97" s="5595"/>
      <c r="F97" s="5595"/>
      <c r="G97" s="5595"/>
      <c r="H97" s="5595"/>
      <c r="I97" s="5606"/>
      <c r="J97" s="5599" t="str">
        <f>IF(様式5基!$L$115="","",様式5基!$L$115)</f>
        <v/>
      </c>
      <c r="K97" s="5600"/>
      <c r="L97" s="5600"/>
      <c r="M97" s="5600"/>
      <c r="N97" s="5600"/>
      <c r="O97" s="5600"/>
      <c r="P97" s="5600"/>
      <c r="Q97" s="5600"/>
      <c r="R97" s="5600"/>
      <c r="S97" s="5600"/>
      <c r="T97" s="5600"/>
      <c r="U97" s="5600"/>
      <c r="V97" s="5600"/>
      <c r="W97" s="5600"/>
      <c r="X97" s="5600"/>
      <c r="Y97" s="5601"/>
      <c r="Z97" s="594" t="str">
        <f>IF(様式5基!$AJ$115="","",様式5基!$AJ$115)</f>
        <v/>
      </c>
      <c r="AA97" s="2572">
        <v>31</v>
      </c>
      <c r="AB97" s="1026"/>
      <c r="AC97" s="786"/>
      <c r="AD97" s="786"/>
    </row>
    <row r="98" spans="1:31" ht="20.100000000000001" customHeight="1">
      <c r="A98" s="5647"/>
      <c r="B98" s="5776"/>
      <c r="C98" s="5777"/>
      <c r="D98" s="5648" t="str">
        <f>IF(様式5基!$D$116="","",様式5基!$D$116)</f>
        <v/>
      </c>
      <c r="E98" s="5649"/>
      <c r="F98" s="5649"/>
      <c r="G98" s="5649"/>
      <c r="H98" s="5649"/>
      <c r="I98" s="5650"/>
      <c r="J98" s="5651" t="str">
        <f>IF(様式5基!$L$116="","",様式5基!$L$116)</f>
        <v/>
      </c>
      <c r="K98" s="5652"/>
      <c r="L98" s="5652"/>
      <c r="M98" s="5652"/>
      <c r="N98" s="5652"/>
      <c r="O98" s="5652"/>
      <c r="P98" s="5652"/>
      <c r="Q98" s="5652"/>
      <c r="R98" s="5652"/>
      <c r="S98" s="5652"/>
      <c r="T98" s="5652"/>
      <c r="U98" s="5652"/>
      <c r="V98" s="5652"/>
      <c r="W98" s="5652"/>
      <c r="X98" s="5652"/>
      <c r="Y98" s="5653"/>
      <c r="Z98" s="574" t="str">
        <f>IF(様式5基!$AJ$116="","",様式5基!$AJ$116)</f>
        <v/>
      </c>
      <c r="AA98" s="787">
        <v>32</v>
      </c>
      <c r="AB98" s="1026" t="s">
        <v>1056</v>
      </c>
      <c r="AC98" s="785"/>
      <c r="AD98" s="785"/>
    </row>
    <row r="99" spans="1:31" ht="28.5" customHeight="1">
      <c r="A99" s="5647"/>
      <c r="B99" s="5610" t="s">
        <v>678</v>
      </c>
      <c r="C99" s="5611"/>
      <c r="D99" s="5611"/>
      <c r="E99" s="5611"/>
      <c r="F99" s="5611"/>
      <c r="G99" s="5611"/>
      <c r="H99" s="5611"/>
      <c r="I99" s="5612"/>
      <c r="J99" s="572" t="str">
        <f>IF(様式5基!$L$117="","",様式5基!$L$117)</f>
        <v>✔</v>
      </c>
      <c r="K99" s="5714" t="s">
        <v>674</v>
      </c>
      <c r="L99" s="4946"/>
      <c r="M99" s="572" t="str">
        <f>IF(様式5基!$Q$117="","",様式5基!$Q$117)</f>
        <v/>
      </c>
      <c r="N99" s="5714" t="s">
        <v>675</v>
      </c>
      <c r="O99" s="4945"/>
      <c r="P99" s="4945" t="s">
        <v>677</v>
      </c>
      <c r="Q99" s="4945"/>
      <c r="R99" s="4945"/>
      <c r="S99" s="4945"/>
      <c r="T99" s="4945"/>
      <c r="U99" s="4945"/>
      <c r="V99" s="4945"/>
      <c r="W99" s="4945"/>
      <c r="X99" s="4945"/>
      <c r="Y99" s="4946"/>
      <c r="Z99" s="575" t="str">
        <f ca="1">IF(企業実習時間="","",企業実習時間)</f>
        <v/>
      </c>
      <c r="AA99" s="2572"/>
      <c r="AB99" s="986"/>
      <c r="AC99" s="785"/>
      <c r="AD99" s="785"/>
    </row>
    <row r="100" spans="1:31" ht="20.100000000000001" customHeight="1">
      <c r="A100" s="5647"/>
      <c r="B100" s="5613" t="s">
        <v>679</v>
      </c>
      <c r="C100" s="5614"/>
      <c r="D100" s="5614"/>
      <c r="E100" s="5614"/>
      <c r="F100" s="5614"/>
      <c r="G100" s="5614"/>
      <c r="H100" s="5614"/>
      <c r="I100" s="5615"/>
      <c r="J100" s="5748" t="str">
        <f>IF(様式5基!$L$118="","",様式5基!$L$118)</f>
        <v/>
      </c>
      <c r="K100" s="5749"/>
      <c r="L100" s="5689" t="str">
        <f>IF(様式5基!$O$118="","",様式5基!$O$118)</f>
        <v/>
      </c>
      <c r="M100" s="5690"/>
      <c r="N100" s="5690"/>
      <c r="O100" s="5690"/>
      <c r="P100" s="5690"/>
      <c r="Q100" s="5690"/>
      <c r="R100" s="5690"/>
      <c r="S100" s="5690"/>
      <c r="T100" s="5690"/>
      <c r="U100" s="5690"/>
      <c r="V100" s="5691"/>
      <c r="W100" s="5756" t="str">
        <f>IF(様式5基!$AG$118="","",様式5基!$AG$118)</f>
        <v/>
      </c>
      <c r="X100" s="5757"/>
      <c r="Y100" s="5758"/>
      <c r="Z100" s="576" t="str">
        <f>IF(様式5基!$AJ$118="","",様式5基!$AJ$118)</f>
        <v/>
      </c>
      <c r="AA100" s="2572">
        <v>1</v>
      </c>
      <c r="AB100" s="986"/>
      <c r="AC100" s="785"/>
      <c r="AD100" s="785"/>
    </row>
    <row r="101" spans="1:31" ht="20.100000000000001" customHeight="1">
      <c r="A101" s="5647"/>
      <c r="B101" s="5616"/>
      <c r="C101" s="5617"/>
      <c r="D101" s="5617"/>
      <c r="E101" s="5617"/>
      <c r="F101" s="5617"/>
      <c r="G101" s="5617"/>
      <c r="H101" s="5617"/>
      <c r="I101" s="5618"/>
      <c r="J101" s="5685" t="str">
        <f>IF(様式5基!$L$119="","",様式5基!$L$119)</f>
        <v/>
      </c>
      <c r="K101" s="5686"/>
      <c r="L101" s="5692" t="str">
        <f>IF(様式5基!$O$119="","",様式5基!$O$119)</f>
        <v/>
      </c>
      <c r="M101" s="5693"/>
      <c r="N101" s="5693"/>
      <c r="O101" s="5693"/>
      <c r="P101" s="5693"/>
      <c r="Q101" s="5693"/>
      <c r="R101" s="5693"/>
      <c r="S101" s="5693"/>
      <c r="T101" s="5693"/>
      <c r="U101" s="5693"/>
      <c r="V101" s="5694"/>
      <c r="W101" s="5695" t="str">
        <f>IF(様式5基!$AG$119="","",様式5基!$AG$119)</f>
        <v/>
      </c>
      <c r="X101" s="5696"/>
      <c r="Y101" s="5697"/>
      <c r="Z101" s="577" t="str">
        <f>IF(様式5基!$AJ$119="","",様式5基!$AJ$119)</f>
        <v/>
      </c>
      <c r="AA101" s="2572">
        <v>2</v>
      </c>
      <c r="AB101" s="986"/>
      <c r="AC101" s="785"/>
      <c r="AD101" s="785"/>
    </row>
    <row r="102" spans="1:31" ht="20.100000000000001" customHeight="1">
      <c r="A102" s="5647"/>
      <c r="B102" s="5616"/>
      <c r="C102" s="5617"/>
      <c r="D102" s="5617"/>
      <c r="E102" s="5617"/>
      <c r="F102" s="5617"/>
      <c r="G102" s="5617"/>
      <c r="H102" s="5617"/>
      <c r="I102" s="5618"/>
      <c r="J102" s="5685" t="str">
        <f>IF(様式5基!$L$120="","",様式5基!$L$120)</f>
        <v/>
      </c>
      <c r="K102" s="5686"/>
      <c r="L102" s="5692" t="str">
        <f>IF(様式5基!$O$120="","",様式5基!$O$120)</f>
        <v/>
      </c>
      <c r="M102" s="5693"/>
      <c r="N102" s="5693"/>
      <c r="O102" s="5693"/>
      <c r="P102" s="5693"/>
      <c r="Q102" s="5693"/>
      <c r="R102" s="5693"/>
      <c r="S102" s="5693"/>
      <c r="T102" s="5693"/>
      <c r="U102" s="5693"/>
      <c r="V102" s="5694"/>
      <c r="W102" s="5695" t="str">
        <f>IF(様式5基!$AG$120="","",様式5基!$AG$120)</f>
        <v/>
      </c>
      <c r="X102" s="5696"/>
      <c r="Y102" s="5697"/>
      <c r="Z102" s="577" t="str">
        <f>IF(様式5基!$AJ$120="","",様式5基!$AJ$120)</f>
        <v/>
      </c>
      <c r="AA102" s="787">
        <v>3</v>
      </c>
      <c r="AB102" s="1026" t="s">
        <v>1055</v>
      </c>
      <c r="AC102" s="785"/>
      <c r="AD102" s="785"/>
    </row>
    <row r="103" spans="1:31" ht="20.100000000000001" hidden="1" customHeight="1">
      <c r="A103" s="5647"/>
      <c r="B103" s="5616"/>
      <c r="C103" s="5617"/>
      <c r="D103" s="5617"/>
      <c r="E103" s="5617"/>
      <c r="F103" s="5617"/>
      <c r="G103" s="5617"/>
      <c r="H103" s="5617"/>
      <c r="I103" s="5618"/>
      <c r="J103" s="5685" t="str">
        <f>IF(様式5基!$L$121="","",様式5基!$L$121)</f>
        <v/>
      </c>
      <c r="K103" s="5686"/>
      <c r="L103" s="5692" t="str">
        <f>IF(様式5基!$O$121="","",様式5基!$O$121)</f>
        <v/>
      </c>
      <c r="M103" s="5693"/>
      <c r="N103" s="5693"/>
      <c r="O103" s="5693"/>
      <c r="P103" s="5693"/>
      <c r="Q103" s="5693"/>
      <c r="R103" s="5693"/>
      <c r="S103" s="5693"/>
      <c r="T103" s="5693"/>
      <c r="U103" s="5693"/>
      <c r="V103" s="5694"/>
      <c r="W103" s="5695" t="str">
        <f>IF(様式5基!$AG$121="","",様式5基!$AG$121)</f>
        <v/>
      </c>
      <c r="X103" s="5696"/>
      <c r="Y103" s="5697"/>
      <c r="Z103" s="577" t="str">
        <f>IF(様式5基!$AJ$121="","",様式5基!$AJ$121)</f>
        <v/>
      </c>
      <c r="AA103" s="2572">
        <v>4</v>
      </c>
      <c r="AB103" s="986"/>
      <c r="AC103" s="785"/>
      <c r="AD103" s="785"/>
    </row>
    <row r="104" spans="1:31" ht="20.100000000000001" hidden="1" customHeight="1">
      <c r="A104" s="5647"/>
      <c r="B104" s="5616"/>
      <c r="C104" s="5617"/>
      <c r="D104" s="5617"/>
      <c r="E104" s="5617"/>
      <c r="F104" s="5617"/>
      <c r="G104" s="5617"/>
      <c r="H104" s="5617"/>
      <c r="I104" s="5618"/>
      <c r="J104" s="5685" t="str">
        <f>IF(様式5基!$L$122="","",様式5基!$L$122)</f>
        <v/>
      </c>
      <c r="K104" s="5686"/>
      <c r="L104" s="5692" t="str">
        <f>IF(様式5基!$O$122="","",様式5基!$O$122)</f>
        <v/>
      </c>
      <c r="M104" s="5693"/>
      <c r="N104" s="5693"/>
      <c r="O104" s="5693"/>
      <c r="P104" s="5693"/>
      <c r="Q104" s="5693"/>
      <c r="R104" s="5693"/>
      <c r="S104" s="5693"/>
      <c r="T104" s="5693"/>
      <c r="U104" s="5693"/>
      <c r="V104" s="5694"/>
      <c r="W104" s="5695" t="str">
        <f>IF(様式5基!$AG$122="","",様式5基!$AG$122)</f>
        <v/>
      </c>
      <c r="X104" s="5696"/>
      <c r="Y104" s="5697"/>
      <c r="Z104" s="577" t="str">
        <f>IF(様式5基!$AJ$122="","",様式5基!$AJ$122)</f>
        <v/>
      </c>
      <c r="AA104" s="2572">
        <v>5</v>
      </c>
      <c r="AB104" s="986"/>
      <c r="AC104" s="785"/>
      <c r="AD104" s="785"/>
    </row>
    <row r="105" spans="1:31" ht="20.100000000000001" hidden="1" customHeight="1">
      <c r="A105" s="5647"/>
      <c r="B105" s="5616"/>
      <c r="C105" s="5617"/>
      <c r="D105" s="5617"/>
      <c r="E105" s="5617"/>
      <c r="F105" s="5617"/>
      <c r="G105" s="5617"/>
      <c r="H105" s="5617"/>
      <c r="I105" s="5618"/>
      <c r="J105" s="5685" t="str">
        <f>IF(様式5基!$L$123="","",様式5基!$L$123)</f>
        <v/>
      </c>
      <c r="K105" s="5686"/>
      <c r="L105" s="5692" t="str">
        <f>IF(様式5基!$O$123="","",様式5基!$O$123)</f>
        <v/>
      </c>
      <c r="M105" s="5693"/>
      <c r="N105" s="5693"/>
      <c r="O105" s="5693"/>
      <c r="P105" s="5693"/>
      <c r="Q105" s="5693"/>
      <c r="R105" s="5693"/>
      <c r="S105" s="5693"/>
      <c r="T105" s="5693"/>
      <c r="U105" s="5693"/>
      <c r="V105" s="5694"/>
      <c r="W105" s="5695" t="str">
        <f>IF(様式5基!$AG$123="","",様式5基!$AG$123)</f>
        <v/>
      </c>
      <c r="X105" s="5696"/>
      <c r="Y105" s="5697"/>
      <c r="Z105" s="577" t="str">
        <f>IF(様式5基!$AJ$123="","",様式5基!$AJ$123)</f>
        <v/>
      </c>
      <c r="AA105" s="2572">
        <v>6</v>
      </c>
      <c r="AB105" s="986"/>
      <c r="AC105" s="785"/>
      <c r="AD105" s="785"/>
      <c r="AE105" s="1208"/>
    </row>
    <row r="106" spans="1:31" ht="20.100000000000001" customHeight="1" thickBot="1">
      <c r="A106" s="5647"/>
      <c r="B106" s="5619"/>
      <c r="C106" s="5620"/>
      <c r="D106" s="5620"/>
      <c r="E106" s="5620"/>
      <c r="F106" s="5620"/>
      <c r="G106" s="5620"/>
      <c r="H106" s="5620"/>
      <c r="I106" s="5621"/>
      <c r="J106" s="5687" t="str">
        <f>IF(様式5基!$L$124="","",様式5基!$L$124)</f>
        <v/>
      </c>
      <c r="K106" s="5688"/>
      <c r="L106" s="5753" t="str">
        <f>IF(様式5基!$O$124="","",様式5基!$O$124)</f>
        <v/>
      </c>
      <c r="M106" s="5754"/>
      <c r="N106" s="5754"/>
      <c r="O106" s="5754"/>
      <c r="P106" s="5754"/>
      <c r="Q106" s="5754"/>
      <c r="R106" s="5754"/>
      <c r="S106" s="5754"/>
      <c r="T106" s="5754"/>
      <c r="U106" s="5754"/>
      <c r="V106" s="5755"/>
      <c r="W106" s="5759" t="str">
        <f>IF(様式5基!$AG$124="","",様式5基!$AG$124)</f>
        <v/>
      </c>
      <c r="X106" s="5760"/>
      <c r="Y106" s="5761"/>
      <c r="Z106" s="578" t="str">
        <f>IF(様式5基!$AJ$124="","",様式5基!$AJ$124)</f>
        <v/>
      </c>
      <c r="AA106" s="789">
        <v>7</v>
      </c>
      <c r="AB106" s="2538" t="s">
        <v>1056</v>
      </c>
      <c r="AC106" s="785"/>
      <c r="AD106" s="785"/>
    </row>
    <row r="107" spans="1:31" ht="19.5" customHeight="1">
      <c r="A107" s="5647"/>
      <c r="B107" s="5622" t="s">
        <v>680</v>
      </c>
      <c r="C107" s="5614"/>
      <c r="D107" s="5614"/>
      <c r="E107" s="5614"/>
      <c r="F107" s="5710">
        <f ca="1">様式5基!$H$125</f>
        <v>0</v>
      </c>
      <c r="G107" s="3680"/>
      <c r="H107" s="3680"/>
      <c r="I107" s="5711"/>
      <c r="J107" s="5625" t="s">
        <v>1010</v>
      </c>
      <c r="K107" s="5626"/>
      <c r="L107" s="5629">
        <f>様式5基!$P$125</f>
        <v>0</v>
      </c>
      <c r="M107" s="5630"/>
      <c r="N107" s="5635" t="s">
        <v>1000</v>
      </c>
      <c r="O107" s="5636"/>
      <c r="P107" s="5632">
        <f>様式5基!$W$125</f>
        <v>0</v>
      </c>
      <c r="Q107" s="5633"/>
      <c r="R107" s="5635" t="s">
        <v>1001</v>
      </c>
      <c r="S107" s="5745"/>
      <c r="T107" s="5636"/>
      <c r="U107" s="5632">
        <f>様式5基!$AD$125</f>
        <v>0</v>
      </c>
      <c r="V107" s="5633"/>
      <c r="W107" s="5698"/>
      <c r="X107" s="5699"/>
      <c r="Y107" s="5700"/>
      <c r="Z107" s="600"/>
      <c r="AA107" s="2568"/>
      <c r="AB107" s="986"/>
      <c r="AC107" s="785"/>
      <c r="AD107" s="785"/>
    </row>
    <row r="108" spans="1:31" ht="20.45" customHeight="1">
      <c r="A108" s="5647"/>
      <c r="B108" s="5616"/>
      <c r="C108" s="5617"/>
      <c r="D108" s="5617"/>
      <c r="E108" s="5617"/>
      <c r="F108" s="4058"/>
      <c r="G108" s="4058"/>
      <c r="H108" s="4058"/>
      <c r="I108" s="5712"/>
      <c r="J108" s="5627"/>
      <c r="K108" s="5628"/>
      <c r="L108" s="3925"/>
      <c r="M108" s="5631"/>
      <c r="N108" s="5637" t="s">
        <v>1007</v>
      </c>
      <c r="O108" s="5620"/>
      <c r="P108" s="3925">
        <f>様式5基!$W$126</f>
        <v>0</v>
      </c>
      <c r="Q108" s="3925"/>
      <c r="R108" s="5746" t="s">
        <v>1008</v>
      </c>
      <c r="S108" s="5747"/>
      <c r="T108" s="5747"/>
      <c r="U108" s="5634">
        <f>様式5基!$AD$126</f>
        <v>0</v>
      </c>
      <c r="V108" s="3925"/>
      <c r="W108" s="5715" t="s">
        <v>755</v>
      </c>
      <c r="X108" s="5716"/>
      <c r="Y108" s="5716"/>
      <c r="Z108" s="703">
        <f>様式5基!$AJ$126</f>
        <v>0</v>
      </c>
      <c r="AA108" s="2568"/>
      <c r="AB108" s="986"/>
      <c r="AC108" s="785"/>
      <c r="AD108" s="785"/>
    </row>
    <row r="109" spans="1:31" ht="24.2" customHeight="1">
      <c r="A109" s="5647"/>
      <c r="B109" s="5619"/>
      <c r="C109" s="5620"/>
      <c r="D109" s="5620"/>
      <c r="E109" s="5620"/>
      <c r="F109" s="3682"/>
      <c r="G109" s="3682"/>
      <c r="H109" s="3682"/>
      <c r="I109" s="5713"/>
      <c r="J109" s="5763" t="s">
        <v>681</v>
      </c>
      <c r="K109" s="5764"/>
      <c r="L109" s="5681">
        <f>様式5基!$O$127</f>
        <v>0</v>
      </c>
      <c r="M109" s="5682"/>
      <c r="N109" s="5623" t="s">
        <v>682</v>
      </c>
      <c r="O109" s="5765"/>
      <c r="P109" s="5683">
        <f>様式5基!$U$127</f>
        <v>0</v>
      </c>
      <c r="Q109" s="5684"/>
      <c r="R109" s="5623" t="s">
        <v>235</v>
      </c>
      <c r="S109" s="5624"/>
      <c r="T109" s="5624"/>
      <c r="U109" s="5683" t="str">
        <f ca="1">IF(企業実習時間="","時間",企業実習時間)</f>
        <v>時間</v>
      </c>
      <c r="V109" s="5684"/>
      <c r="W109" s="5623" t="s">
        <v>755</v>
      </c>
      <c r="X109" s="5765"/>
      <c r="Y109" s="5765"/>
      <c r="Z109" s="382">
        <f>様式5基!$AG$127</f>
        <v>0</v>
      </c>
      <c r="AA109" s="2568"/>
      <c r="AB109" s="986"/>
      <c r="AC109" s="785"/>
      <c r="AD109" s="785"/>
    </row>
    <row r="110" spans="1:31" ht="22.5" customHeight="1">
      <c r="A110" s="5647"/>
      <c r="B110" s="5622" t="s">
        <v>463</v>
      </c>
      <c r="C110" s="5734"/>
      <c r="D110" s="5734"/>
      <c r="E110" s="5734"/>
      <c r="F110" s="5734"/>
      <c r="G110" s="5734"/>
      <c r="H110" s="5734"/>
      <c r="I110" s="5735"/>
      <c r="J110" s="5641" t="s">
        <v>683</v>
      </c>
      <c r="K110" s="5642"/>
      <c r="L110" s="5642"/>
      <c r="M110" s="5642"/>
      <c r="N110" s="5642"/>
      <c r="O110" s="5642"/>
      <c r="P110" s="5642"/>
      <c r="Q110" s="383"/>
      <c r="R110" s="384"/>
      <c r="S110" s="718"/>
      <c r="T110" s="5731">
        <f>様式5基!$Z$128</f>
        <v>0</v>
      </c>
      <c r="U110" s="5732"/>
      <c r="V110" s="840"/>
      <c r="W110" s="5742" t="s">
        <v>464</v>
      </c>
      <c r="X110" s="5734"/>
      <c r="Y110" s="5734"/>
      <c r="Z110" s="5638">
        <f>様式5基!$AH$128</f>
        <v>0</v>
      </c>
      <c r="AA110" s="2568"/>
      <c r="AB110" s="986"/>
      <c r="AC110" s="785"/>
      <c r="AD110" s="785"/>
    </row>
    <row r="111" spans="1:31" ht="22.5" customHeight="1">
      <c r="A111" s="5647"/>
      <c r="B111" s="5736"/>
      <c r="C111" s="5737"/>
      <c r="D111" s="5737"/>
      <c r="E111" s="5737"/>
      <c r="F111" s="5737"/>
      <c r="G111" s="5737"/>
      <c r="H111" s="5737"/>
      <c r="I111" s="5738"/>
      <c r="J111" s="5641" t="s">
        <v>673</v>
      </c>
      <c r="K111" s="5642"/>
      <c r="L111" s="5762" t="str">
        <f>IF(様式5基!$O$129="","",様式5基!$O$129)</f>
        <v/>
      </c>
      <c r="M111" s="5762"/>
      <c r="N111" s="5762"/>
      <c r="O111" s="5762"/>
      <c r="P111" s="5762"/>
      <c r="Q111" s="5762"/>
      <c r="R111" s="5762"/>
      <c r="S111" s="170" t="s">
        <v>685</v>
      </c>
      <c r="T111" s="5731">
        <f>様式5基!$Z$129</f>
        <v>0</v>
      </c>
      <c r="U111" s="5732"/>
      <c r="V111" s="841"/>
      <c r="W111" s="5743"/>
      <c r="X111" s="5737"/>
      <c r="Y111" s="5737"/>
      <c r="Z111" s="5639"/>
      <c r="AA111" s="2568"/>
      <c r="AB111" s="986"/>
      <c r="AC111" s="785"/>
      <c r="AD111" s="785"/>
    </row>
    <row r="112" spans="1:31" ht="22.5" customHeight="1" thickBot="1">
      <c r="A112" s="5647"/>
      <c r="B112" s="5739"/>
      <c r="C112" s="5740"/>
      <c r="D112" s="5740"/>
      <c r="E112" s="5740"/>
      <c r="F112" s="5740"/>
      <c r="G112" s="5740"/>
      <c r="H112" s="5740"/>
      <c r="I112" s="5741"/>
      <c r="J112" s="3513" t="s">
        <v>684</v>
      </c>
      <c r="K112" s="3514"/>
      <c r="L112" s="5706" t="str">
        <f>IF(様式5基!$O$130="","",様式5基!$O$130)</f>
        <v/>
      </c>
      <c r="M112" s="5706"/>
      <c r="N112" s="5706"/>
      <c r="O112" s="5706"/>
      <c r="P112" s="5706"/>
      <c r="Q112" s="5706"/>
      <c r="R112" s="5706"/>
      <c r="S112" s="5706"/>
      <c r="T112" s="5706"/>
      <c r="U112" s="5706"/>
      <c r="V112" s="385" t="s">
        <v>685</v>
      </c>
      <c r="W112" s="5744"/>
      <c r="X112" s="5740"/>
      <c r="Y112" s="5740"/>
      <c r="Z112" s="5640"/>
      <c r="AA112" s="2568"/>
      <c r="AB112" s="4318" t="s">
        <v>1278</v>
      </c>
      <c r="AC112" s="4320"/>
      <c r="AD112" s="785"/>
    </row>
    <row r="113" spans="1:30" ht="27.2" customHeight="1" thickTop="1">
      <c r="A113" s="1394"/>
      <c r="B113" s="5733" t="s">
        <v>462</v>
      </c>
      <c r="C113" s="5611"/>
      <c r="D113" s="5611"/>
      <c r="E113" s="5611"/>
      <c r="F113" s="5611"/>
      <c r="G113" s="5611"/>
      <c r="H113" s="5611"/>
      <c r="I113" s="5612"/>
      <c r="J113" s="5750"/>
      <c r="K113" s="5751"/>
      <c r="L113" s="5751"/>
      <c r="M113" s="5751"/>
      <c r="N113" s="5751"/>
      <c r="O113" s="5751"/>
      <c r="P113" s="5751"/>
      <c r="Q113" s="5751"/>
      <c r="R113" s="5751"/>
      <c r="S113" s="5751"/>
      <c r="T113" s="5751"/>
      <c r="U113" s="5751"/>
      <c r="V113" s="5751"/>
      <c r="W113" s="5751"/>
      <c r="X113" s="5751"/>
      <c r="Y113" s="5751"/>
      <c r="Z113" s="5752"/>
      <c r="AA113" s="2568"/>
      <c r="AB113" s="925"/>
      <c r="AC113" s="785"/>
      <c r="AD113" s="785"/>
    </row>
    <row r="114" spans="1:30" ht="30" customHeight="1" thickBot="1">
      <c r="A114" s="5643" t="s">
        <v>247</v>
      </c>
      <c r="B114" s="5644"/>
      <c r="C114" s="5644"/>
      <c r="D114" s="5645"/>
      <c r="E114" s="5719" t="s">
        <v>467</v>
      </c>
      <c r="F114" s="5720"/>
      <c r="G114" s="5720"/>
      <c r="H114" s="5720"/>
      <c r="I114" s="5720"/>
      <c r="J114" s="5720"/>
      <c r="K114" s="5720"/>
      <c r="L114" s="5720"/>
      <c r="M114" s="5720"/>
      <c r="N114" s="5720"/>
      <c r="O114" s="5720"/>
      <c r="P114" s="5720"/>
      <c r="Q114" s="5720"/>
      <c r="R114" s="5720"/>
      <c r="S114" s="5720"/>
      <c r="T114" s="5720"/>
      <c r="U114" s="5720"/>
      <c r="V114" s="5720"/>
      <c r="W114" s="5720"/>
      <c r="X114" s="5720"/>
      <c r="Y114" s="5720"/>
      <c r="Z114" s="5721"/>
      <c r="AA114" s="2568"/>
      <c r="AB114" s="5608" t="s">
        <v>1269</v>
      </c>
      <c r="AC114" s="5609"/>
      <c r="AD114" s="785"/>
    </row>
    <row r="115" spans="1:30" ht="15" customHeight="1">
      <c r="A115" s="579" t="s">
        <v>521</v>
      </c>
      <c r="B115" s="579"/>
      <c r="C115" s="579"/>
      <c r="D115" s="579"/>
      <c r="E115" s="579"/>
      <c r="F115" s="579"/>
      <c r="G115" s="579"/>
      <c r="H115" s="579"/>
      <c r="I115" s="579"/>
      <c r="J115" s="579"/>
      <c r="K115" s="579"/>
      <c r="L115" s="579"/>
      <c r="M115" s="579"/>
      <c r="N115" s="579"/>
      <c r="O115" s="579"/>
      <c r="P115" s="579"/>
      <c r="Q115" s="579"/>
      <c r="R115" s="579"/>
      <c r="S115" s="579"/>
      <c r="T115" s="579"/>
      <c r="U115" s="579"/>
      <c r="V115" s="579"/>
      <c r="W115" s="579"/>
      <c r="X115" s="579"/>
      <c r="Y115" s="579"/>
      <c r="Z115" s="579"/>
      <c r="AA115" s="2568"/>
      <c r="AB115" s="986"/>
      <c r="AC115" s="785"/>
      <c r="AD115" s="785"/>
    </row>
    <row r="116" spans="1:30" ht="65.099999999999994" customHeight="1">
      <c r="A116" s="5717" t="s">
        <v>2227</v>
      </c>
      <c r="B116" s="5717"/>
      <c r="C116" s="5717"/>
      <c r="D116" s="5717"/>
      <c r="E116" s="5717"/>
      <c r="F116" s="5717"/>
      <c r="G116" s="5717"/>
      <c r="H116" s="5717"/>
      <c r="I116" s="5717"/>
      <c r="J116" s="5717"/>
      <c r="K116" s="5717"/>
      <c r="L116" s="5717"/>
      <c r="M116" s="5717"/>
      <c r="N116" s="5717"/>
      <c r="O116" s="5717"/>
      <c r="P116" s="5717"/>
      <c r="Q116" s="5717"/>
      <c r="R116" s="5717"/>
      <c r="S116" s="5717"/>
      <c r="T116" s="5717"/>
      <c r="U116" s="5717"/>
      <c r="V116" s="5717"/>
      <c r="W116" s="5717"/>
      <c r="X116" s="5717"/>
      <c r="Y116" s="5717"/>
      <c r="Z116" s="5717"/>
      <c r="AA116" s="2568"/>
      <c r="AB116" s="986"/>
      <c r="AC116" s="785"/>
      <c r="AD116" s="785"/>
    </row>
    <row r="117" spans="1:30" ht="45.2" customHeight="1">
      <c r="A117" s="5718" t="s">
        <v>2225</v>
      </c>
      <c r="B117" s="5718"/>
      <c r="C117" s="5718"/>
      <c r="D117" s="5718"/>
      <c r="E117" s="5718"/>
      <c r="F117" s="5718"/>
      <c r="G117" s="5718"/>
      <c r="H117" s="5718"/>
      <c r="I117" s="5718"/>
      <c r="J117" s="5718"/>
      <c r="K117" s="5718"/>
      <c r="L117" s="5718"/>
      <c r="M117" s="5718"/>
      <c r="N117" s="5718"/>
      <c r="O117" s="5718"/>
      <c r="P117" s="5718"/>
      <c r="Q117" s="5718"/>
      <c r="R117" s="5718"/>
      <c r="S117" s="5718"/>
      <c r="T117" s="5718"/>
      <c r="U117" s="5718"/>
      <c r="V117" s="5718"/>
      <c r="W117" s="5718"/>
      <c r="X117" s="5718"/>
      <c r="Y117" s="5718"/>
      <c r="Z117" s="5718"/>
      <c r="AA117" s="2568"/>
      <c r="AB117" s="986"/>
      <c r="AC117" s="785"/>
      <c r="AD117" s="785"/>
    </row>
    <row r="118" spans="1:30" ht="30" customHeight="1">
      <c r="A118" s="785"/>
      <c r="B118" s="785"/>
      <c r="C118" s="785"/>
      <c r="D118" s="785"/>
      <c r="E118" s="785"/>
      <c r="F118" s="785"/>
      <c r="G118" s="785"/>
      <c r="H118" s="785"/>
      <c r="I118" s="785"/>
      <c r="J118" s="785"/>
      <c r="K118" s="785"/>
      <c r="L118" s="785"/>
      <c r="M118" s="785"/>
      <c r="N118" s="785"/>
      <c r="O118" s="785"/>
      <c r="P118" s="785"/>
      <c r="Q118" s="785"/>
      <c r="R118" s="785"/>
      <c r="S118" s="785"/>
      <c r="T118" s="785"/>
      <c r="U118" s="785"/>
      <c r="V118" s="785"/>
      <c r="W118" s="785"/>
      <c r="X118" s="785"/>
      <c r="Y118" s="785"/>
      <c r="Z118" s="785"/>
      <c r="AA118" s="2568"/>
      <c r="AB118" s="986"/>
      <c r="AC118" s="785"/>
      <c r="AD118" s="785"/>
    </row>
  </sheetData>
  <sheetProtection sheet="1" objects="1" scenarios="1" formatCells="0" formatColumns="0" formatRows="0"/>
  <mergeCells count="273">
    <mergeCell ref="D94:I94"/>
    <mergeCell ref="D95:I95"/>
    <mergeCell ref="D96:I96"/>
    <mergeCell ref="J94:Y94"/>
    <mergeCell ref="J95:Y95"/>
    <mergeCell ref="J96:Y96"/>
    <mergeCell ref="D85:I85"/>
    <mergeCell ref="D86:I86"/>
    <mergeCell ref="D87:I87"/>
    <mergeCell ref="D88:I88"/>
    <mergeCell ref="D89:I89"/>
    <mergeCell ref="D90:I90"/>
    <mergeCell ref="D91:I91"/>
    <mergeCell ref="D92:I92"/>
    <mergeCell ref="D93:I93"/>
    <mergeCell ref="J85:Y85"/>
    <mergeCell ref="J86:Y86"/>
    <mergeCell ref="J87:Y87"/>
    <mergeCell ref="J88:Y88"/>
    <mergeCell ref="J89:Y89"/>
    <mergeCell ref="J90:Y90"/>
    <mergeCell ref="J91:Y91"/>
    <mergeCell ref="J92:Y92"/>
    <mergeCell ref="J93:Y93"/>
    <mergeCell ref="D80:I80"/>
    <mergeCell ref="D81:I81"/>
    <mergeCell ref="D82:I82"/>
    <mergeCell ref="D83:I83"/>
    <mergeCell ref="D84:I84"/>
    <mergeCell ref="D97:I97"/>
    <mergeCell ref="D98:I98"/>
    <mergeCell ref="B37:C66"/>
    <mergeCell ref="B67:C98"/>
    <mergeCell ref="D71:I71"/>
    <mergeCell ref="D72:I72"/>
    <mergeCell ref="D73:I73"/>
    <mergeCell ref="D74:I74"/>
    <mergeCell ref="D75:I75"/>
    <mergeCell ref="D76:I76"/>
    <mergeCell ref="D77:I77"/>
    <mergeCell ref="D78:I78"/>
    <mergeCell ref="D79:I79"/>
    <mergeCell ref="D62:I62"/>
    <mergeCell ref="D63:I63"/>
    <mergeCell ref="D64:I64"/>
    <mergeCell ref="D65:I65"/>
    <mergeCell ref="D66:I66"/>
    <mergeCell ref="D67:I67"/>
    <mergeCell ref="D68:I68"/>
    <mergeCell ref="D69:I69"/>
    <mergeCell ref="D70:I70"/>
    <mergeCell ref="D46:I46"/>
    <mergeCell ref="D47:I47"/>
    <mergeCell ref="D48:I48"/>
    <mergeCell ref="D49:I49"/>
    <mergeCell ref="D50:I50"/>
    <mergeCell ref="D51:I51"/>
    <mergeCell ref="D52:I52"/>
    <mergeCell ref="D53:I53"/>
    <mergeCell ref="D54:I54"/>
    <mergeCell ref="D55:I55"/>
    <mergeCell ref="D56:I56"/>
    <mergeCell ref="D57:I57"/>
    <mergeCell ref="D58:I58"/>
    <mergeCell ref="D59:I59"/>
    <mergeCell ref="D60:I60"/>
    <mergeCell ref="D61:I61"/>
    <mergeCell ref="R107:T107"/>
    <mergeCell ref="R108:T108"/>
    <mergeCell ref="J100:K100"/>
    <mergeCell ref="J113:Z113"/>
    <mergeCell ref="T110:U110"/>
    <mergeCell ref="U109:V109"/>
    <mergeCell ref="L103:V103"/>
    <mergeCell ref="L104:V104"/>
    <mergeCell ref="L106:V106"/>
    <mergeCell ref="W100:Y100"/>
    <mergeCell ref="W101:Y101"/>
    <mergeCell ref="W102:Y102"/>
    <mergeCell ref="W103:Y103"/>
    <mergeCell ref="W104:Y104"/>
    <mergeCell ref="W106:Y106"/>
    <mergeCell ref="L111:R111"/>
    <mergeCell ref="J109:K109"/>
    <mergeCell ref="N109:O109"/>
    <mergeCell ref="W109:Y109"/>
    <mergeCell ref="A116:Z116"/>
    <mergeCell ref="A117:Z117"/>
    <mergeCell ref="E114:Z114"/>
    <mergeCell ref="A6:D12"/>
    <mergeCell ref="S7:W7"/>
    <mergeCell ref="S8:W8"/>
    <mergeCell ref="S11:W11"/>
    <mergeCell ref="S12:W12"/>
    <mergeCell ref="J67:Y67"/>
    <mergeCell ref="J68:Y68"/>
    <mergeCell ref="J69:Y69"/>
    <mergeCell ref="J70:Y70"/>
    <mergeCell ref="J71:Y71"/>
    <mergeCell ref="J72:Y72"/>
    <mergeCell ref="J73:Y73"/>
    <mergeCell ref="J74:Y74"/>
    <mergeCell ref="J75:Y75"/>
    <mergeCell ref="J76:Y76"/>
    <mergeCell ref="J77:Y77"/>
    <mergeCell ref="T111:U111"/>
    <mergeCell ref="B113:I113"/>
    <mergeCell ref="B110:I112"/>
    <mergeCell ref="J110:P110"/>
    <mergeCell ref="W110:Y112"/>
    <mergeCell ref="E13:Z13"/>
    <mergeCell ref="B14:I14"/>
    <mergeCell ref="J14:Y14"/>
    <mergeCell ref="L112:U112"/>
    <mergeCell ref="J98:Y98"/>
    <mergeCell ref="J53:Y53"/>
    <mergeCell ref="J49:Y49"/>
    <mergeCell ref="J17:Y17"/>
    <mergeCell ref="J18:Y18"/>
    <mergeCell ref="B13:D13"/>
    <mergeCell ref="J55:Y55"/>
    <mergeCell ref="J56:Y56"/>
    <mergeCell ref="J57:Y57"/>
    <mergeCell ref="J58:Y58"/>
    <mergeCell ref="J59:Y59"/>
    <mergeCell ref="J60:Y60"/>
    <mergeCell ref="J66:Y66"/>
    <mergeCell ref="F107:I109"/>
    <mergeCell ref="J51:Y51"/>
    <mergeCell ref="J52:Y52"/>
    <mergeCell ref="K99:L99"/>
    <mergeCell ref="N99:O99"/>
    <mergeCell ref="L102:V102"/>
    <mergeCell ref="W108:Y108"/>
    <mergeCell ref="J46:Y46"/>
    <mergeCell ref="J47:Y47"/>
    <mergeCell ref="J48:Y48"/>
    <mergeCell ref="L109:M109"/>
    <mergeCell ref="P109:Q109"/>
    <mergeCell ref="J101:K101"/>
    <mergeCell ref="J102:K102"/>
    <mergeCell ref="J103:K103"/>
    <mergeCell ref="J104:K104"/>
    <mergeCell ref="J106:K106"/>
    <mergeCell ref="L100:V100"/>
    <mergeCell ref="L101:V101"/>
    <mergeCell ref="J78:Y78"/>
    <mergeCell ref="J79:Y79"/>
    <mergeCell ref="J80:Y80"/>
    <mergeCell ref="J81:Y81"/>
    <mergeCell ref="J82:Y82"/>
    <mergeCell ref="J83:Y83"/>
    <mergeCell ref="J84:Y84"/>
    <mergeCell ref="P99:Y99"/>
    <mergeCell ref="J105:K105"/>
    <mergeCell ref="L105:V105"/>
    <mergeCell ref="W105:Y105"/>
    <mergeCell ref="W107:Y107"/>
    <mergeCell ref="A2:Z2"/>
    <mergeCell ref="J15:Y15"/>
    <mergeCell ref="J16:Y16"/>
    <mergeCell ref="J39:Y39"/>
    <mergeCell ref="J23:Y23"/>
    <mergeCell ref="J31:Y31"/>
    <mergeCell ref="J32:Y32"/>
    <mergeCell ref="J33:Y33"/>
    <mergeCell ref="J34:Y34"/>
    <mergeCell ref="J19:Y19"/>
    <mergeCell ref="J24:Y24"/>
    <mergeCell ref="J21:Y21"/>
    <mergeCell ref="J22:Y22"/>
    <mergeCell ref="J35:Y35"/>
    <mergeCell ref="J20:Y20"/>
    <mergeCell ref="J30:Y30"/>
    <mergeCell ref="J25:Y25"/>
    <mergeCell ref="A5:D5"/>
    <mergeCell ref="J28:Y28"/>
    <mergeCell ref="J29:Y29"/>
    <mergeCell ref="D25:I25"/>
    <mergeCell ref="A3:D3"/>
    <mergeCell ref="E5:Z5"/>
    <mergeCell ref="E3:S3"/>
    <mergeCell ref="B15:B36"/>
    <mergeCell ref="D31:I31"/>
    <mergeCell ref="P7:R7"/>
    <mergeCell ref="P8:R8"/>
    <mergeCell ref="P6:R6"/>
    <mergeCell ref="P12:R12"/>
    <mergeCell ref="G6:O6"/>
    <mergeCell ref="G7:O7"/>
    <mergeCell ref="G8:O8"/>
    <mergeCell ref="G11:O11"/>
    <mergeCell ref="G12:O12"/>
    <mergeCell ref="P11:R11"/>
    <mergeCell ref="D24:I24"/>
    <mergeCell ref="D26:I26"/>
    <mergeCell ref="D27:I27"/>
    <mergeCell ref="D28:I28"/>
    <mergeCell ref="D29:I29"/>
    <mergeCell ref="D30:I30"/>
    <mergeCell ref="J26:Y26"/>
    <mergeCell ref="J27:Y27"/>
    <mergeCell ref="S6:W6"/>
    <mergeCell ref="C15:C21"/>
    <mergeCell ref="D15:I15"/>
    <mergeCell ref="D16:I16"/>
    <mergeCell ref="D17:I17"/>
    <mergeCell ref="D18:I18"/>
    <mergeCell ref="D19:I19"/>
    <mergeCell ref="D20:I20"/>
    <mergeCell ref="D21:I21"/>
    <mergeCell ref="D22:I22"/>
    <mergeCell ref="D23:I23"/>
    <mergeCell ref="C22:C25"/>
    <mergeCell ref="C26:C31"/>
    <mergeCell ref="D44:I44"/>
    <mergeCell ref="D45:I45"/>
    <mergeCell ref="J44:Y44"/>
    <mergeCell ref="J45:Y45"/>
    <mergeCell ref="J41:Y41"/>
    <mergeCell ref="D36:I36"/>
    <mergeCell ref="J36:Y36"/>
    <mergeCell ref="J37:Y37"/>
    <mergeCell ref="J38:Y38"/>
    <mergeCell ref="J43:Y43"/>
    <mergeCell ref="AB114:AC114"/>
    <mergeCell ref="B99:I99"/>
    <mergeCell ref="B100:I106"/>
    <mergeCell ref="B107:E109"/>
    <mergeCell ref="J61:Y61"/>
    <mergeCell ref="J62:Y62"/>
    <mergeCell ref="J63:Y63"/>
    <mergeCell ref="J64:Y64"/>
    <mergeCell ref="J65:Y65"/>
    <mergeCell ref="J97:Y97"/>
    <mergeCell ref="R109:T109"/>
    <mergeCell ref="J107:K108"/>
    <mergeCell ref="L107:M108"/>
    <mergeCell ref="P107:Q107"/>
    <mergeCell ref="P108:Q108"/>
    <mergeCell ref="U107:V107"/>
    <mergeCell ref="U108:V108"/>
    <mergeCell ref="N107:O107"/>
    <mergeCell ref="N108:O108"/>
    <mergeCell ref="Z110:Z112"/>
    <mergeCell ref="J111:K111"/>
    <mergeCell ref="J112:K112"/>
    <mergeCell ref="A114:D114"/>
    <mergeCell ref="A13:A112"/>
    <mergeCell ref="G9:O9"/>
    <mergeCell ref="P9:R9"/>
    <mergeCell ref="S9:W9"/>
    <mergeCell ref="G10:O10"/>
    <mergeCell ref="P10:R10"/>
    <mergeCell ref="S10:W10"/>
    <mergeCell ref="A1:C1"/>
    <mergeCell ref="AB112:AC112"/>
    <mergeCell ref="J54:Y54"/>
    <mergeCell ref="J50:Y50"/>
    <mergeCell ref="C32:C36"/>
    <mergeCell ref="D32:I32"/>
    <mergeCell ref="D33:I33"/>
    <mergeCell ref="D34:I34"/>
    <mergeCell ref="D35:I35"/>
    <mergeCell ref="J40:Y40"/>
    <mergeCell ref="J42:Y42"/>
    <mergeCell ref="D37:I37"/>
    <mergeCell ref="D38:I38"/>
    <mergeCell ref="D39:I39"/>
    <mergeCell ref="D40:I40"/>
    <mergeCell ref="D41:I41"/>
    <mergeCell ref="D42:I42"/>
    <mergeCell ref="D43:I43"/>
  </mergeCells>
  <phoneticPr fontId="22"/>
  <conditionalFormatting sqref="J113">
    <cfRule type="cellIs" dxfId="16" priority="7" stopIfTrue="1" operator="equal">
      <formula>""</formula>
    </cfRule>
  </conditionalFormatting>
  <dataValidations count="1">
    <dataValidation imeMode="off" allowBlank="1" showInputMessage="1" showErrorMessage="1" sqref="Q65633:Q65634 JN65633:JN65634 TJ65633:TJ65634 ADF65633:ADF65634 ANB65633:ANB65634 AWX65633:AWX65634 BGT65633:BGT65634 BQP65633:BQP65634 CAL65633:CAL65634 CKH65633:CKH65634 CUD65633:CUD65634 DDZ65633:DDZ65634 DNV65633:DNV65634 DXR65633:DXR65634 EHN65633:EHN65634 ERJ65633:ERJ65634 FBF65633:FBF65634 FLB65633:FLB65634 FUX65633:FUX65634 GET65633:GET65634 GOP65633:GOP65634 GYL65633:GYL65634 HIH65633:HIH65634 HSD65633:HSD65634 IBZ65633:IBZ65634 ILV65633:ILV65634 IVR65633:IVR65634 JFN65633:JFN65634 JPJ65633:JPJ65634 JZF65633:JZF65634 KJB65633:KJB65634 KSX65633:KSX65634 LCT65633:LCT65634 LMP65633:LMP65634 LWL65633:LWL65634 MGH65633:MGH65634 MQD65633:MQD65634 MZZ65633:MZZ65634 NJV65633:NJV65634 NTR65633:NTR65634 ODN65633:ODN65634 ONJ65633:ONJ65634 OXF65633:OXF65634 PHB65633:PHB65634 PQX65633:PQX65634 QAT65633:QAT65634 QKP65633:QKP65634 QUL65633:QUL65634 REH65633:REH65634 ROD65633:ROD65634 RXZ65633:RXZ65634 SHV65633:SHV65634 SRR65633:SRR65634 TBN65633:TBN65634 TLJ65633:TLJ65634 TVF65633:TVF65634 UFB65633:UFB65634 UOX65633:UOX65634 UYT65633:UYT65634 VIP65633:VIP65634 VSL65633:VSL65634 WCH65633:WCH65634 WMD65633:WMD65634 WVZ65633:WVZ65634 Q131169:Q131170 JN131169:JN131170 TJ131169:TJ131170 ADF131169:ADF131170 ANB131169:ANB131170 AWX131169:AWX131170 BGT131169:BGT131170 BQP131169:BQP131170 CAL131169:CAL131170 CKH131169:CKH131170 CUD131169:CUD131170 DDZ131169:DDZ131170 DNV131169:DNV131170 DXR131169:DXR131170 EHN131169:EHN131170 ERJ131169:ERJ131170 FBF131169:FBF131170 FLB131169:FLB131170 FUX131169:FUX131170 GET131169:GET131170 GOP131169:GOP131170 GYL131169:GYL131170 HIH131169:HIH131170 HSD131169:HSD131170 IBZ131169:IBZ131170 ILV131169:ILV131170 IVR131169:IVR131170 JFN131169:JFN131170 JPJ131169:JPJ131170 JZF131169:JZF131170 KJB131169:KJB131170 KSX131169:KSX131170 LCT131169:LCT131170 LMP131169:LMP131170 LWL131169:LWL131170 MGH131169:MGH131170 MQD131169:MQD131170 MZZ131169:MZZ131170 NJV131169:NJV131170 NTR131169:NTR131170 ODN131169:ODN131170 ONJ131169:ONJ131170 OXF131169:OXF131170 PHB131169:PHB131170 PQX131169:PQX131170 QAT131169:QAT131170 QKP131169:QKP131170 QUL131169:QUL131170 REH131169:REH131170 ROD131169:ROD131170 RXZ131169:RXZ131170 SHV131169:SHV131170 SRR131169:SRR131170 TBN131169:TBN131170 TLJ131169:TLJ131170 TVF131169:TVF131170 UFB131169:UFB131170 UOX131169:UOX131170 UYT131169:UYT131170 VIP131169:VIP131170 VSL131169:VSL131170 WCH131169:WCH131170 WMD131169:WMD131170 WVZ131169:WVZ131170 Q196705:Q196706 JN196705:JN196706 TJ196705:TJ196706 ADF196705:ADF196706 ANB196705:ANB196706 AWX196705:AWX196706 BGT196705:BGT196706 BQP196705:BQP196706 CAL196705:CAL196706 CKH196705:CKH196706 CUD196705:CUD196706 DDZ196705:DDZ196706 DNV196705:DNV196706 DXR196705:DXR196706 EHN196705:EHN196706 ERJ196705:ERJ196706 FBF196705:FBF196706 FLB196705:FLB196706 FUX196705:FUX196706 GET196705:GET196706 GOP196705:GOP196706 GYL196705:GYL196706 HIH196705:HIH196706 HSD196705:HSD196706 IBZ196705:IBZ196706 ILV196705:ILV196706 IVR196705:IVR196706 JFN196705:JFN196706 JPJ196705:JPJ196706 JZF196705:JZF196706 KJB196705:KJB196706 KSX196705:KSX196706 LCT196705:LCT196706 LMP196705:LMP196706 LWL196705:LWL196706 MGH196705:MGH196706 MQD196705:MQD196706 MZZ196705:MZZ196706 NJV196705:NJV196706 NTR196705:NTR196706 ODN196705:ODN196706 ONJ196705:ONJ196706 OXF196705:OXF196706 PHB196705:PHB196706 PQX196705:PQX196706 QAT196705:QAT196706 QKP196705:QKP196706 QUL196705:QUL196706 REH196705:REH196706 ROD196705:ROD196706 RXZ196705:RXZ196706 SHV196705:SHV196706 SRR196705:SRR196706 TBN196705:TBN196706 TLJ196705:TLJ196706 TVF196705:TVF196706 UFB196705:UFB196706 UOX196705:UOX196706 UYT196705:UYT196706 VIP196705:VIP196706 VSL196705:VSL196706 WCH196705:WCH196706 WMD196705:WMD196706 WVZ196705:WVZ196706 Q262241:Q262242 JN262241:JN262242 TJ262241:TJ262242 ADF262241:ADF262242 ANB262241:ANB262242 AWX262241:AWX262242 BGT262241:BGT262242 BQP262241:BQP262242 CAL262241:CAL262242 CKH262241:CKH262242 CUD262241:CUD262242 DDZ262241:DDZ262242 DNV262241:DNV262242 DXR262241:DXR262242 EHN262241:EHN262242 ERJ262241:ERJ262242 FBF262241:FBF262242 FLB262241:FLB262242 FUX262241:FUX262242 GET262241:GET262242 GOP262241:GOP262242 GYL262241:GYL262242 HIH262241:HIH262242 HSD262241:HSD262242 IBZ262241:IBZ262242 ILV262241:ILV262242 IVR262241:IVR262242 JFN262241:JFN262242 JPJ262241:JPJ262242 JZF262241:JZF262242 KJB262241:KJB262242 KSX262241:KSX262242 LCT262241:LCT262242 LMP262241:LMP262242 LWL262241:LWL262242 MGH262241:MGH262242 MQD262241:MQD262242 MZZ262241:MZZ262242 NJV262241:NJV262242 NTR262241:NTR262242 ODN262241:ODN262242 ONJ262241:ONJ262242 OXF262241:OXF262242 PHB262241:PHB262242 PQX262241:PQX262242 QAT262241:QAT262242 QKP262241:QKP262242 QUL262241:QUL262242 REH262241:REH262242 ROD262241:ROD262242 RXZ262241:RXZ262242 SHV262241:SHV262242 SRR262241:SRR262242 TBN262241:TBN262242 TLJ262241:TLJ262242 TVF262241:TVF262242 UFB262241:UFB262242 UOX262241:UOX262242 UYT262241:UYT262242 VIP262241:VIP262242 VSL262241:VSL262242 WCH262241:WCH262242 WMD262241:WMD262242 WVZ262241:WVZ262242 Q327777:Q327778 JN327777:JN327778 TJ327777:TJ327778 ADF327777:ADF327778 ANB327777:ANB327778 AWX327777:AWX327778 BGT327777:BGT327778 BQP327777:BQP327778 CAL327777:CAL327778 CKH327777:CKH327778 CUD327777:CUD327778 DDZ327777:DDZ327778 DNV327777:DNV327778 DXR327777:DXR327778 EHN327777:EHN327778 ERJ327777:ERJ327778 FBF327777:FBF327778 FLB327777:FLB327778 FUX327777:FUX327778 GET327777:GET327778 GOP327777:GOP327778 GYL327777:GYL327778 HIH327777:HIH327778 HSD327777:HSD327778 IBZ327777:IBZ327778 ILV327777:ILV327778 IVR327777:IVR327778 JFN327777:JFN327778 JPJ327777:JPJ327778 JZF327777:JZF327778 KJB327777:KJB327778 KSX327777:KSX327778 LCT327777:LCT327778 LMP327777:LMP327778 LWL327777:LWL327778 MGH327777:MGH327778 MQD327777:MQD327778 MZZ327777:MZZ327778 NJV327777:NJV327778 NTR327777:NTR327778 ODN327777:ODN327778 ONJ327777:ONJ327778 OXF327777:OXF327778 PHB327777:PHB327778 PQX327777:PQX327778 QAT327777:QAT327778 QKP327777:QKP327778 QUL327777:QUL327778 REH327777:REH327778 ROD327777:ROD327778 RXZ327777:RXZ327778 SHV327777:SHV327778 SRR327777:SRR327778 TBN327777:TBN327778 TLJ327777:TLJ327778 TVF327777:TVF327778 UFB327777:UFB327778 UOX327777:UOX327778 UYT327777:UYT327778 VIP327777:VIP327778 VSL327777:VSL327778 WCH327777:WCH327778 WMD327777:WMD327778 WVZ327777:WVZ327778 Q393313:Q393314 JN393313:JN393314 TJ393313:TJ393314 ADF393313:ADF393314 ANB393313:ANB393314 AWX393313:AWX393314 BGT393313:BGT393314 BQP393313:BQP393314 CAL393313:CAL393314 CKH393313:CKH393314 CUD393313:CUD393314 DDZ393313:DDZ393314 DNV393313:DNV393314 DXR393313:DXR393314 EHN393313:EHN393314 ERJ393313:ERJ393314 FBF393313:FBF393314 FLB393313:FLB393314 FUX393313:FUX393314 GET393313:GET393314 GOP393313:GOP393314 GYL393313:GYL393314 HIH393313:HIH393314 HSD393313:HSD393314 IBZ393313:IBZ393314 ILV393313:ILV393314 IVR393313:IVR393314 JFN393313:JFN393314 JPJ393313:JPJ393314 JZF393313:JZF393314 KJB393313:KJB393314 KSX393313:KSX393314 LCT393313:LCT393314 LMP393313:LMP393314 LWL393313:LWL393314 MGH393313:MGH393314 MQD393313:MQD393314 MZZ393313:MZZ393314 NJV393313:NJV393314 NTR393313:NTR393314 ODN393313:ODN393314 ONJ393313:ONJ393314 OXF393313:OXF393314 PHB393313:PHB393314 PQX393313:PQX393314 QAT393313:QAT393314 QKP393313:QKP393314 QUL393313:QUL393314 REH393313:REH393314 ROD393313:ROD393314 RXZ393313:RXZ393314 SHV393313:SHV393314 SRR393313:SRR393314 TBN393313:TBN393314 TLJ393313:TLJ393314 TVF393313:TVF393314 UFB393313:UFB393314 UOX393313:UOX393314 UYT393313:UYT393314 VIP393313:VIP393314 VSL393313:VSL393314 WCH393313:WCH393314 WMD393313:WMD393314 WVZ393313:WVZ393314 Q458849:Q458850 JN458849:JN458850 TJ458849:TJ458850 ADF458849:ADF458850 ANB458849:ANB458850 AWX458849:AWX458850 BGT458849:BGT458850 BQP458849:BQP458850 CAL458849:CAL458850 CKH458849:CKH458850 CUD458849:CUD458850 DDZ458849:DDZ458850 DNV458849:DNV458850 DXR458849:DXR458850 EHN458849:EHN458850 ERJ458849:ERJ458850 FBF458849:FBF458850 FLB458849:FLB458850 FUX458849:FUX458850 GET458849:GET458850 GOP458849:GOP458850 GYL458849:GYL458850 HIH458849:HIH458850 HSD458849:HSD458850 IBZ458849:IBZ458850 ILV458849:ILV458850 IVR458849:IVR458850 JFN458849:JFN458850 JPJ458849:JPJ458850 JZF458849:JZF458850 KJB458849:KJB458850 KSX458849:KSX458850 LCT458849:LCT458850 LMP458849:LMP458850 LWL458849:LWL458850 MGH458849:MGH458850 MQD458849:MQD458850 MZZ458849:MZZ458850 NJV458849:NJV458850 NTR458849:NTR458850 ODN458849:ODN458850 ONJ458849:ONJ458850 OXF458849:OXF458850 PHB458849:PHB458850 PQX458849:PQX458850 QAT458849:QAT458850 QKP458849:QKP458850 QUL458849:QUL458850 REH458849:REH458850 ROD458849:ROD458850 RXZ458849:RXZ458850 SHV458849:SHV458850 SRR458849:SRR458850 TBN458849:TBN458850 TLJ458849:TLJ458850 TVF458849:TVF458850 UFB458849:UFB458850 UOX458849:UOX458850 UYT458849:UYT458850 VIP458849:VIP458850 VSL458849:VSL458850 WCH458849:WCH458850 WMD458849:WMD458850 WVZ458849:WVZ458850 Q524385:Q524386 JN524385:JN524386 TJ524385:TJ524386 ADF524385:ADF524386 ANB524385:ANB524386 AWX524385:AWX524386 BGT524385:BGT524386 BQP524385:BQP524386 CAL524385:CAL524386 CKH524385:CKH524386 CUD524385:CUD524386 DDZ524385:DDZ524386 DNV524385:DNV524386 DXR524385:DXR524386 EHN524385:EHN524386 ERJ524385:ERJ524386 FBF524385:FBF524386 FLB524385:FLB524386 FUX524385:FUX524386 GET524385:GET524386 GOP524385:GOP524386 GYL524385:GYL524386 HIH524385:HIH524386 HSD524385:HSD524386 IBZ524385:IBZ524386 ILV524385:ILV524386 IVR524385:IVR524386 JFN524385:JFN524386 JPJ524385:JPJ524386 JZF524385:JZF524386 KJB524385:KJB524386 KSX524385:KSX524386 LCT524385:LCT524386 LMP524385:LMP524386 LWL524385:LWL524386 MGH524385:MGH524386 MQD524385:MQD524386 MZZ524385:MZZ524386 NJV524385:NJV524386 NTR524385:NTR524386 ODN524385:ODN524386 ONJ524385:ONJ524386 OXF524385:OXF524386 PHB524385:PHB524386 PQX524385:PQX524386 QAT524385:QAT524386 QKP524385:QKP524386 QUL524385:QUL524386 REH524385:REH524386 ROD524385:ROD524386 RXZ524385:RXZ524386 SHV524385:SHV524386 SRR524385:SRR524386 TBN524385:TBN524386 TLJ524385:TLJ524386 TVF524385:TVF524386 UFB524385:UFB524386 UOX524385:UOX524386 UYT524385:UYT524386 VIP524385:VIP524386 VSL524385:VSL524386 WCH524385:WCH524386 WMD524385:WMD524386 WVZ524385:WVZ524386 Q589921:Q589922 JN589921:JN589922 TJ589921:TJ589922 ADF589921:ADF589922 ANB589921:ANB589922 AWX589921:AWX589922 BGT589921:BGT589922 BQP589921:BQP589922 CAL589921:CAL589922 CKH589921:CKH589922 CUD589921:CUD589922 DDZ589921:DDZ589922 DNV589921:DNV589922 DXR589921:DXR589922 EHN589921:EHN589922 ERJ589921:ERJ589922 FBF589921:FBF589922 FLB589921:FLB589922 FUX589921:FUX589922 GET589921:GET589922 GOP589921:GOP589922 GYL589921:GYL589922 HIH589921:HIH589922 HSD589921:HSD589922 IBZ589921:IBZ589922 ILV589921:ILV589922 IVR589921:IVR589922 JFN589921:JFN589922 JPJ589921:JPJ589922 JZF589921:JZF589922 KJB589921:KJB589922 KSX589921:KSX589922 LCT589921:LCT589922 LMP589921:LMP589922 LWL589921:LWL589922 MGH589921:MGH589922 MQD589921:MQD589922 MZZ589921:MZZ589922 NJV589921:NJV589922 NTR589921:NTR589922 ODN589921:ODN589922 ONJ589921:ONJ589922 OXF589921:OXF589922 PHB589921:PHB589922 PQX589921:PQX589922 QAT589921:QAT589922 QKP589921:QKP589922 QUL589921:QUL589922 REH589921:REH589922 ROD589921:ROD589922 RXZ589921:RXZ589922 SHV589921:SHV589922 SRR589921:SRR589922 TBN589921:TBN589922 TLJ589921:TLJ589922 TVF589921:TVF589922 UFB589921:UFB589922 UOX589921:UOX589922 UYT589921:UYT589922 VIP589921:VIP589922 VSL589921:VSL589922 WCH589921:WCH589922 WMD589921:WMD589922 WVZ589921:WVZ589922 Q655457:Q655458 JN655457:JN655458 TJ655457:TJ655458 ADF655457:ADF655458 ANB655457:ANB655458 AWX655457:AWX655458 BGT655457:BGT655458 BQP655457:BQP655458 CAL655457:CAL655458 CKH655457:CKH655458 CUD655457:CUD655458 DDZ655457:DDZ655458 DNV655457:DNV655458 DXR655457:DXR655458 EHN655457:EHN655458 ERJ655457:ERJ655458 FBF655457:FBF655458 FLB655457:FLB655458 FUX655457:FUX655458 GET655457:GET655458 GOP655457:GOP655458 GYL655457:GYL655458 HIH655457:HIH655458 HSD655457:HSD655458 IBZ655457:IBZ655458 ILV655457:ILV655458 IVR655457:IVR655458 JFN655457:JFN655458 JPJ655457:JPJ655458 JZF655457:JZF655458 KJB655457:KJB655458 KSX655457:KSX655458 LCT655457:LCT655458 LMP655457:LMP655458 LWL655457:LWL655458 MGH655457:MGH655458 MQD655457:MQD655458 MZZ655457:MZZ655458 NJV655457:NJV655458 NTR655457:NTR655458 ODN655457:ODN655458 ONJ655457:ONJ655458 OXF655457:OXF655458 PHB655457:PHB655458 PQX655457:PQX655458 QAT655457:QAT655458 QKP655457:QKP655458 QUL655457:QUL655458 REH655457:REH655458 ROD655457:ROD655458 RXZ655457:RXZ655458 SHV655457:SHV655458 SRR655457:SRR655458 TBN655457:TBN655458 TLJ655457:TLJ655458 TVF655457:TVF655458 UFB655457:UFB655458 UOX655457:UOX655458 UYT655457:UYT655458 VIP655457:VIP655458 VSL655457:VSL655458 WCH655457:WCH655458 WMD655457:WMD655458 WVZ655457:WVZ655458 Q720993:Q720994 JN720993:JN720994 TJ720993:TJ720994 ADF720993:ADF720994 ANB720993:ANB720994 AWX720993:AWX720994 BGT720993:BGT720994 BQP720993:BQP720994 CAL720993:CAL720994 CKH720993:CKH720994 CUD720993:CUD720994 DDZ720993:DDZ720994 DNV720993:DNV720994 DXR720993:DXR720994 EHN720993:EHN720994 ERJ720993:ERJ720994 FBF720993:FBF720994 FLB720993:FLB720994 FUX720993:FUX720994 GET720993:GET720994 GOP720993:GOP720994 GYL720993:GYL720994 HIH720993:HIH720994 HSD720993:HSD720994 IBZ720993:IBZ720994 ILV720993:ILV720994 IVR720993:IVR720994 JFN720993:JFN720994 JPJ720993:JPJ720994 JZF720993:JZF720994 KJB720993:KJB720994 KSX720993:KSX720994 LCT720993:LCT720994 LMP720993:LMP720994 LWL720993:LWL720994 MGH720993:MGH720994 MQD720993:MQD720994 MZZ720993:MZZ720994 NJV720993:NJV720994 NTR720993:NTR720994 ODN720993:ODN720994 ONJ720993:ONJ720994 OXF720993:OXF720994 PHB720993:PHB720994 PQX720993:PQX720994 QAT720993:QAT720994 QKP720993:QKP720994 QUL720993:QUL720994 REH720993:REH720994 ROD720993:ROD720994 RXZ720993:RXZ720994 SHV720993:SHV720994 SRR720993:SRR720994 TBN720993:TBN720994 TLJ720993:TLJ720994 TVF720993:TVF720994 UFB720993:UFB720994 UOX720993:UOX720994 UYT720993:UYT720994 VIP720993:VIP720994 VSL720993:VSL720994 WCH720993:WCH720994 WMD720993:WMD720994 WVZ720993:WVZ720994 Q786529:Q786530 JN786529:JN786530 TJ786529:TJ786530 ADF786529:ADF786530 ANB786529:ANB786530 AWX786529:AWX786530 BGT786529:BGT786530 BQP786529:BQP786530 CAL786529:CAL786530 CKH786529:CKH786530 CUD786529:CUD786530 DDZ786529:DDZ786530 DNV786529:DNV786530 DXR786529:DXR786530 EHN786529:EHN786530 ERJ786529:ERJ786530 FBF786529:FBF786530 FLB786529:FLB786530 FUX786529:FUX786530 GET786529:GET786530 GOP786529:GOP786530 GYL786529:GYL786530 HIH786529:HIH786530 HSD786529:HSD786530 IBZ786529:IBZ786530 ILV786529:ILV786530 IVR786529:IVR786530 JFN786529:JFN786530 JPJ786529:JPJ786530 JZF786529:JZF786530 KJB786529:KJB786530 KSX786529:KSX786530 LCT786529:LCT786530 LMP786529:LMP786530 LWL786529:LWL786530 MGH786529:MGH786530 MQD786529:MQD786530 MZZ786529:MZZ786530 NJV786529:NJV786530 NTR786529:NTR786530 ODN786529:ODN786530 ONJ786529:ONJ786530 OXF786529:OXF786530 PHB786529:PHB786530 PQX786529:PQX786530 QAT786529:QAT786530 QKP786529:QKP786530 QUL786529:QUL786530 REH786529:REH786530 ROD786529:ROD786530 RXZ786529:RXZ786530 SHV786529:SHV786530 SRR786529:SRR786530 TBN786529:TBN786530 TLJ786529:TLJ786530 TVF786529:TVF786530 UFB786529:UFB786530 UOX786529:UOX786530 UYT786529:UYT786530 VIP786529:VIP786530 VSL786529:VSL786530 WCH786529:WCH786530 WMD786529:WMD786530 WVZ786529:WVZ786530 Q852065:Q852066 JN852065:JN852066 TJ852065:TJ852066 ADF852065:ADF852066 ANB852065:ANB852066 AWX852065:AWX852066 BGT852065:BGT852066 BQP852065:BQP852066 CAL852065:CAL852066 CKH852065:CKH852066 CUD852065:CUD852066 DDZ852065:DDZ852066 DNV852065:DNV852066 DXR852065:DXR852066 EHN852065:EHN852066 ERJ852065:ERJ852066 FBF852065:FBF852066 FLB852065:FLB852066 FUX852065:FUX852066 GET852065:GET852066 GOP852065:GOP852066 GYL852065:GYL852066 HIH852065:HIH852066 HSD852065:HSD852066 IBZ852065:IBZ852066 ILV852065:ILV852066 IVR852065:IVR852066 JFN852065:JFN852066 JPJ852065:JPJ852066 JZF852065:JZF852066 KJB852065:KJB852066 KSX852065:KSX852066 LCT852065:LCT852066 LMP852065:LMP852066 LWL852065:LWL852066 MGH852065:MGH852066 MQD852065:MQD852066 MZZ852065:MZZ852066 NJV852065:NJV852066 NTR852065:NTR852066 ODN852065:ODN852066 ONJ852065:ONJ852066 OXF852065:OXF852066 PHB852065:PHB852066 PQX852065:PQX852066 QAT852065:QAT852066 QKP852065:QKP852066 QUL852065:QUL852066 REH852065:REH852066 ROD852065:ROD852066 RXZ852065:RXZ852066 SHV852065:SHV852066 SRR852065:SRR852066 TBN852065:TBN852066 TLJ852065:TLJ852066 TVF852065:TVF852066 UFB852065:UFB852066 UOX852065:UOX852066 UYT852065:UYT852066 VIP852065:VIP852066 VSL852065:VSL852066 WCH852065:WCH852066 WMD852065:WMD852066 WVZ852065:WVZ852066 Q917601:Q917602 JN917601:JN917602 TJ917601:TJ917602 ADF917601:ADF917602 ANB917601:ANB917602 AWX917601:AWX917602 BGT917601:BGT917602 BQP917601:BQP917602 CAL917601:CAL917602 CKH917601:CKH917602 CUD917601:CUD917602 DDZ917601:DDZ917602 DNV917601:DNV917602 DXR917601:DXR917602 EHN917601:EHN917602 ERJ917601:ERJ917602 FBF917601:FBF917602 FLB917601:FLB917602 FUX917601:FUX917602 GET917601:GET917602 GOP917601:GOP917602 GYL917601:GYL917602 HIH917601:HIH917602 HSD917601:HSD917602 IBZ917601:IBZ917602 ILV917601:ILV917602 IVR917601:IVR917602 JFN917601:JFN917602 JPJ917601:JPJ917602 JZF917601:JZF917602 KJB917601:KJB917602 KSX917601:KSX917602 LCT917601:LCT917602 LMP917601:LMP917602 LWL917601:LWL917602 MGH917601:MGH917602 MQD917601:MQD917602 MZZ917601:MZZ917602 NJV917601:NJV917602 NTR917601:NTR917602 ODN917601:ODN917602 ONJ917601:ONJ917602 OXF917601:OXF917602 PHB917601:PHB917602 PQX917601:PQX917602 QAT917601:QAT917602 QKP917601:QKP917602 QUL917601:QUL917602 REH917601:REH917602 ROD917601:ROD917602 RXZ917601:RXZ917602 SHV917601:SHV917602 SRR917601:SRR917602 TBN917601:TBN917602 TLJ917601:TLJ917602 TVF917601:TVF917602 UFB917601:UFB917602 UOX917601:UOX917602 UYT917601:UYT917602 VIP917601:VIP917602 VSL917601:VSL917602 WCH917601:WCH917602 WMD917601:WMD917602 WVZ917601:WVZ917602 Q983137:Q983138 JN983137:JN983138 TJ983137:TJ983138 ADF983137:ADF983138 ANB983137:ANB983138 AWX983137:AWX983138 BGT983137:BGT983138 BQP983137:BQP983138 CAL983137:CAL983138 CKH983137:CKH983138 CUD983137:CUD983138 DDZ983137:DDZ983138 DNV983137:DNV983138 DXR983137:DXR983138 EHN983137:EHN983138 ERJ983137:ERJ983138 FBF983137:FBF983138 FLB983137:FLB983138 FUX983137:FUX983138 GET983137:GET983138 GOP983137:GOP983138 GYL983137:GYL983138 HIH983137:HIH983138 HSD983137:HSD983138 IBZ983137:IBZ983138 ILV983137:ILV983138 IVR983137:IVR983138 JFN983137:JFN983138 JPJ983137:JPJ983138 JZF983137:JZF983138 KJB983137:KJB983138 KSX983137:KSX983138 LCT983137:LCT983138 LMP983137:LMP983138 LWL983137:LWL983138 MGH983137:MGH983138 MQD983137:MQD983138 MZZ983137:MZZ983138 NJV983137:NJV983138 NTR983137:NTR983138 ODN983137:ODN983138 ONJ983137:ONJ983138 OXF983137:OXF983138 PHB983137:PHB983138 PQX983137:PQX983138 QAT983137:QAT983138 QKP983137:QKP983138 QUL983137:QUL983138 REH983137:REH983138 ROD983137:ROD983138 RXZ983137:RXZ983138 SHV983137:SHV983138 SRR983137:SRR983138 TBN983137:TBN983138 TLJ983137:TLJ983138 TVF983137:TVF983138 UFB983137:UFB983138 UOX983137:UOX983138 UYT983137:UYT983138 VIP983137:VIP983138 VSL983137:VSL983138 WCH983137:WCH983138 WMD983137:WMD983138 WVZ983137:WVZ983138 Z65603:Z65631 JU65603:JU65631 TQ65603:TQ65631 ADM65603:ADM65631 ANI65603:ANI65631 AXE65603:AXE65631 BHA65603:BHA65631 BQW65603:BQW65631 CAS65603:CAS65631 CKO65603:CKO65631 CUK65603:CUK65631 DEG65603:DEG65631 DOC65603:DOC65631 DXY65603:DXY65631 EHU65603:EHU65631 ERQ65603:ERQ65631 FBM65603:FBM65631 FLI65603:FLI65631 FVE65603:FVE65631 GFA65603:GFA65631 GOW65603:GOW65631 GYS65603:GYS65631 HIO65603:HIO65631 HSK65603:HSK65631 ICG65603:ICG65631 IMC65603:IMC65631 IVY65603:IVY65631 JFU65603:JFU65631 JPQ65603:JPQ65631 JZM65603:JZM65631 KJI65603:KJI65631 KTE65603:KTE65631 LDA65603:LDA65631 LMW65603:LMW65631 LWS65603:LWS65631 MGO65603:MGO65631 MQK65603:MQK65631 NAG65603:NAG65631 NKC65603:NKC65631 NTY65603:NTY65631 ODU65603:ODU65631 ONQ65603:ONQ65631 OXM65603:OXM65631 PHI65603:PHI65631 PRE65603:PRE65631 QBA65603:QBA65631 QKW65603:QKW65631 QUS65603:QUS65631 REO65603:REO65631 ROK65603:ROK65631 RYG65603:RYG65631 SIC65603:SIC65631 SRY65603:SRY65631 TBU65603:TBU65631 TLQ65603:TLQ65631 TVM65603:TVM65631 UFI65603:UFI65631 UPE65603:UPE65631 UZA65603:UZA65631 VIW65603:VIW65631 VSS65603:VSS65631 WCO65603:WCO65631 WMK65603:WMK65631 WWG65603:WWG65631 Z131139:Z131167 JU131139:JU131167 TQ131139:TQ131167 ADM131139:ADM131167 ANI131139:ANI131167 AXE131139:AXE131167 BHA131139:BHA131167 BQW131139:BQW131167 CAS131139:CAS131167 CKO131139:CKO131167 CUK131139:CUK131167 DEG131139:DEG131167 DOC131139:DOC131167 DXY131139:DXY131167 EHU131139:EHU131167 ERQ131139:ERQ131167 FBM131139:FBM131167 FLI131139:FLI131167 FVE131139:FVE131167 GFA131139:GFA131167 GOW131139:GOW131167 GYS131139:GYS131167 HIO131139:HIO131167 HSK131139:HSK131167 ICG131139:ICG131167 IMC131139:IMC131167 IVY131139:IVY131167 JFU131139:JFU131167 JPQ131139:JPQ131167 JZM131139:JZM131167 KJI131139:KJI131167 KTE131139:KTE131167 LDA131139:LDA131167 LMW131139:LMW131167 LWS131139:LWS131167 MGO131139:MGO131167 MQK131139:MQK131167 NAG131139:NAG131167 NKC131139:NKC131167 NTY131139:NTY131167 ODU131139:ODU131167 ONQ131139:ONQ131167 OXM131139:OXM131167 PHI131139:PHI131167 PRE131139:PRE131167 QBA131139:QBA131167 QKW131139:QKW131167 QUS131139:QUS131167 REO131139:REO131167 ROK131139:ROK131167 RYG131139:RYG131167 SIC131139:SIC131167 SRY131139:SRY131167 TBU131139:TBU131167 TLQ131139:TLQ131167 TVM131139:TVM131167 UFI131139:UFI131167 UPE131139:UPE131167 UZA131139:UZA131167 VIW131139:VIW131167 VSS131139:VSS131167 WCO131139:WCO131167 WMK131139:WMK131167 WWG131139:WWG131167 Z196675:Z196703 JU196675:JU196703 TQ196675:TQ196703 ADM196675:ADM196703 ANI196675:ANI196703 AXE196675:AXE196703 BHA196675:BHA196703 BQW196675:BQW196703 CAS196675:CAS196703 CKO196675:CKO196703 CUK196675:CUK196703 DEG196675:DEG196703 DOC196675:DOC196703 DXY196675:DXY196703 EHU196675:EHU196703 ERQ196675:ERQ196703 FBM196675:FBM196703 FLI196675:FLI196703 FVE196675:FVE196703 GFA196675:GFA196703 GOW196675:GOW196703 GYS196675:GYS196703 HIO196675:HIO196703 HSK196675:HSK196703 ICG196675:ICG196703 IMC196675:IMC196703 IVY196675:IVY196703 JFU196675:JFU196703 JPQ196675:JPQ196703 JZM196675:JZM196703 KJI196675:KJI196703 KTE196675:KTE196703 LDA196675:LDA196703 LMW196675:LMW196703 LWS196675:LWS196703 MGO196675:MGO196703 MQK196675:MQK196703 NAG196675:NAG196703 NKC196675:NKC196703 NTY196675:NTY196703 ODU196675:ODU196703 ONQ196675:ONQ196703 OXM196675:OXM196703 PHI196675:PHI196703 PRE196675:PRE196703 QBA196675:QBA196703 QKW196675:QKW196703 QUS196675:QUS196703 REO196675:REO196703 ROK196675:ROK196703 RYG196675:RYG196703 SIC196675:SIC196703 SRY196675:SRY196703 TBU196675:TBU196703 TLQ196675:TLQ196703 TVM196675:TVM196703 UFI196675:UFI196703 UPE196675:UPE196703 UZA196675:UZA196703 VIW196675:VIW196703 VSS196675:VSS196703 WCO196675:WCO196703 WMK196675:WMK196703 WWG196675:WWG196703 Z262211:Z262239 JU262211:JU262239 TQ262211:TQ262239 ADM262211:ADM262239 ANI262211:ANI262239 AXE262211:AXE262239 BHA262211:BHA262239 BQW262211:BQW262239 CAS262211:CAS262239 CKO262211:CKO262239 CUK262211:CUK262239 DEG262211:DEG262239 DOC262211:DOC262239 DXY262211:DXY262239 EHU262211:EHU262239 ERQ262211:ERQ262239 FBM262211:FBM262239 FLI262211:FLI262239 FVE262211:FVE262239 GFA262211:GFA262239 GOW262211:GOW262239 GYS262211:GYS262239 HIO262211:HIO262239 HSK262211:HSK262239 ICG262211:ICG262239 IMC262211:IMC262239 IVY262211:IVY262239 JFU262211:JFU262239 JPQ262211:JPQ262239 JZM262211:JZM262239 KJI262211:KJI262239 KTE262211:KTE262239 LDA262211:LDA262239 LMW262211:LMW262239 LWS262211:LWS262239 MGO262211:MGO262239 MQK262211:MQK262239 NAG262211:NAG262239 NKC262211:NKC262239 NTY262211:NTY262239 ODU262211:ODU262239 ONQ262211:ONQ262239 OXM262211:OXM262239 PHI262211:PHI262239 PRE262211:PRE262239 QBA262211:QBA262239 QKW262211:QKW262239 QUS262211:QUS262239 REO262211:REO262239 ROK262211:ROK262239 RYG262211:RYG262239 SIC262211:SIC262239 SRY262211:SRY262239 TBU262211:TBU262239 TLQ262211:TLQ262239 TVM262211:TVM262239 UFI262211:UFI262239 UPE262211:UPE262239 UZA262211:UZA262239 VIW262211:VIW262239 VSS262211:VSS262239 WCO262211:WCO262239 WMK262211:WMK262239 WWG262211:WWG262239 Z327747:Z327775 JU327747:JU327775 TQ327747:TQ327775 ADM327747:ADM327775 ANI327747:ANI327775 AXE327747:AXE327775 BHA327747:BHA327775 BQW327747:BQW327775 CAS327747:CAS327775 CKO327747:CKO327775 CUK327747:CUK327775 DEG327747:DEG327775 DOC327747:DOC327775 DXY327747:DXY327775 EHU327747:EHU327775 ERQ327747:ERQ327775 FBM327747:FBM327775 FLI327747:FLI327775 FVE327747:FVE327775 GFA327747:GFA327775 GOW327747:GOW327775 GYS327747:GYS327775 HIO327747:HIO327775 HSK327747:HSK327775 ICG327747:ICG327775 IMC327747:IMC327775 IVY327747:IVY327775 JFU327747:JFU327775 JPQ327747:JPQ327775 JZM327747:JZM327775 KJI327747:KJI327775 KTE327747:KTE327775 LDA327747:LDA327775 LMW327747:LMW327775 LWS327747:LWS327775 MGO327747:MGO327775 MQK327747:MQK327775 NAG327747:NAG327775 NKC327747:NKC327775 NTY327747:NTY327775 ODU327747:ODU327775 ONQ327747:ONQ327775 OXM327747:OXM327775 PHI327747:PHI327775 PRE327747:PRE327775 QBA327747:QBA327775 QKW327747:QKW327775 QUS327747:QUS327775 REO327747:REO327775 ROK327747:ROK327775 RYG327747:RYG327775 SIC327747:SIC327775 SRY327747:SRY327775 TBU327747:TBU327775 TLQ327747:TLQ327775 TVM327747:TVM327775 UFI327747:UFI327775 UPE327747:UPE327775 UZA327747:UZA327775 VIW327747:VIW327775 VSS327747:VSS327775 WCO327747:WCO327775 WMK327747:WMK327775 WWG327747:WWG327775 Z393283:Z393311 JU393283:JU393311 TQ393283:TQ393311 ADM393283:ADM393311 ANI393283:ANI393311 AXE393283:AXE393311 BHA393283:BHA393311 BQW393283:BQW393311 CAS393283:CAS393311 CKO393283:CKO393311 CUK393283:CUK393311 DEG393283:DEG393311 DOC393283:DOC393311 DXY393283:DXY393311 EHU393283:EHU393311 ERQ393283:ERQ393311 FBM393283:FBM393311 FLI393283:FLI393311 FVE393283:FVE393311 GFA393283:GFA393311 GOW393283:GOW393311 GYS393283:GYS393311 HIO393283:HIO393311 HSK393283:HSK393311 ICG393283:ICG393311 IMC393283:IMC393311 IVY393283:IVY393311 JFU393283:JFU393311 JPQ393283:JPQ393311 JZM393283:JZM393311 KJI393283:KJI393311 KTE393283:KTE393311 LDA393283:LDA393311 LMW393283:LMW393311 LWS393283:LWS393311 MGO393283:MGO393311 MQK393283:MQK393311 NAG393283:NAG393311 NKC393283:NKC393311 NTY393283:NTY393311 ODU393283:ODU393311 ONQ393283:ONQ393311 OXM393283:OXM393311 PHI393283:PHI393311 PRE393283:PRE393311 QBA393283:QBA393311 QKW393283:QKW393311 QUS393283:QUS393311 REO393283:REO393311 ROK393283:ROK393311 RYG393283:RYG393311 SIC393283:SIC393311 SRY393283:SRY393311 TBU393283:TBU393311 TLQ393283:TLQ393311 TVM393283:TVM393311 UFI393283:UFI393311 UPE393283:UPE393311 UZA393283:UZA393311 VIW393283:VIW393311 VSS393283:VSS393311 WCO393283:WCO393311 WMK393283:WMK393311 WWG393283:WWG393311 Z458819:Z458847 JU458819:JU458847 TQ458819:TQ458847 ADM458819:ADM458847 ANI458819:ANI458847 AXE458819:AXE458847 BHA458819:BHA458847 BQW458819:BQW458847 CAS458819:CAS458847 CKO458819:CKO458847 CUK458819:CUK458847 DEG458819:DEG458847 DOC458819:DOC458847 DXY458819:DXY458847 EHU458819:EHU458847 ERQ458819:ERQ458847 FBM458819:FBM458847 FLI458819:FLI458847 FVE458819:FVE458847 GFA458819:GFA458847 GOW458819:GOW458847 GYS458819:GYS458847 HIO458819:HIO458847 HSK458819:HSK458847 ICG458819:ICG458847 IMC458819:IMC458847 IVY458819:IVY458847 JFU458819:JFU458847 JPQ458819:JPQ458847 JZM458819:JZM458847 KJI458819:KJI458847 KTE458819:KTE458847 LDA458819:LDA458847 LMW458819:LMW458847 LWS458819:LWS458847 MGO458819:MGO458847 MQK458819:MQK458847 NAG458819:NAG458847 NKC458819:NKC458847 NTY458819:NTY458847 ODU458819:ODU458847 ONQ458819:ONQ458847 OXM458819:OXM458847 PHI458819:PHI458847 PRE458819:PRE458847 QBA458819:QBA458847 QKW458819:QKW458847 QUS458819:QUS458847 REO458819:REO458847 ROK458819:ROK458847 RYG458819:RYG458847 SIC458819:SIC458847 SRY458819:SRY458847 TBU458819:TBU458847 TLQ458819:TLQ458847 TVM458819:TVM458847 UFI458819:UFI458847 UPE458819:UPE458847 UZA458819:UZA458847 VIW458819:VIW458847 VSS458819:VSS458847 WCO458819:WCO458847 WMK458819:WMK458847 WWG458819:WWG458847 Z524355:Z524383 JU524355:JU524383 TQ524355:TQ524383 ADM524355:ADM524383 ANI524355:ANI524383 AXE524355:AXE524383 BHA524355:BHA524383 BQW524355:BQW524383 CAS524355:CAS524383 CKO524355:CKO524383 CUK524355:CUK524383 DEG524355:DEG524383 DOC524355:DOC524383 DXY524355:DXY524383 EHU524355:EHU524383 ERQ524355:ERQ524383 FBM524355:FBM524383 FLI524355:FLI524383 FVE524355:FVE524383 GFA524355:GFA524383 GOW524355:GOW524383 GYS524355:GYS524383 HIO524355:HIO524383 HSK524355:HSK524383 ICG524355:ICG524383 IMC524355:IMC524383 IVY524355:IVY524383 JFU524355:JFU524383 JPQ524355:JPQ524383 JZM524355:JZM524383 KJI524355:KJI524383 KTE524355:KTE524383 LDA524355:LDA524383 LMW524355:LMW524383 LWS524355:LWS524383 MGO524355:MGO524383 MQK524355:MQK524383 NAG524355:NAG524383 NKC524355:NKC524383 NTY524355:NTY524383 ODU524355:ODU524383 ONQ524355:ONQ524383 OXM524355:OXM524383 PHI524355:PHI524383 PRE524355:PRE524383 QBA524355:QBA524383 QKW524355:QKW524383 QUS524355:QUS524383 REO524355:REO524383 ROK524355:ROK524383 RYG524355:RYG524383 SIC524355:SIC524383 SRY524355:SRY524383 TBU524355:TBU524383 TLQ524355:TLQ524383 TVM524355:TVM524383 UFI524355:UFI524383 UPE524355:UPE524383 UZA524355:UZA524383 VIW524355:VIW524383 VSS524355:VSS524383 WCO524355:WCO524383 WMK524355:WMK524383 WWG524355:WWG524383 Z589891:Z589919 JU589891:JU589919 TQ589891:TQ589919 ADM589891:ADM589919 ANI589891:ANI589919 AXE589891:AXE589919 BHA589891:BHA589919 BQW589891:BQW589919 CAS589891:CAS589919 CKO589891:CKO589919 CUK589891:CUK589919 DEG589891:DEG589919 DOC589891:DOC589919 DXY589891:DXY589919 EHU589891:EHU589919 ERQ589891:ERQ589919 FBM589891:FBM589919 FLI589891:FLI589919 FVE589891:FVE589919 GFA589891:GFA589919 GOW589891:GOW589919 GYS589891:GYS589919 HIO589891:HIO589919 HSK589891:HSK589919 ICG589891:ICG589919 IMC589891:IMC589919 IVY589891:IVY589919 JFU589891:JFU589919 JPQ589891:JPQ589919 JZM589891:JZM589919 KJI589891:KJI589919 KTE589891:KTE589919 LDA589891:LDA589919 LMW589891:LMW589919 LWS589891:LWS589919 MGO589891:MGO589919 MQK589891:MQK589919 NAG589891:NAG589919 NKC589891:NKC589919 NTY589891:NTY589919 ODU589891:ODU589919 ONQ589891:ONQ589919 OXM589891:OXM589919 PHI589891:PHI589919 PRE589891:PRE589919 QBA589891:QBA589919 QKW589891:QKW589919 QUS589891:QUS589919 REO589891:REO589919 ROK589891:ROK589919 RYG589891:RYG589919 SIC589891:SIC589919 SRY589891:SRY589919 TBU589891:TBU589919 TLQ589891:TLQ589919 TVM589891:TVM589919 UFI589891:UFI589919 UPE589891:UPE589919 UZA589891:UZA589919 VIW589891:VIW589919 VSS589891:VSS589919 WCO589891:WCO589919 WMK589891:WMK589919 WWG589891:WWG589919 Z655427:Z655455 JU655427:JU655455 TQ655427:TQ655455 ADM655427:ADM655455 ANI655427:ANI655455 AXE655427:AXE655455 BHA655427:BHA655455 BQW655427:BQW655455 CAS655427:CAS655455 CKO655427:CKO655455 CUK655427:CUK655455 DEG655427:DEG655455 DOC655427:DOC655455 DXY655427:DXY655455 EHU655427:EHU655455 ERQ655427:ERQ655455 FBM655427:FBM655455 FLI655427:FLI655455 FVE655427:FVE655455 GFA655427:GFA655455 GOW655427:GOW655455 GYS655427:GYS655455 HIO655427:HIO655455 HSK655427:HSK655455 ICG655427:ICG655455 IMC655427:IMC655455 IVY655427:IVY655455 JFU655427:JFU655455 JPQ655427:JPQ655455 JZM655427:JZM655455 KJI655427:KJI655455 KTE655427:KTE655455 LDA655427:LDA655455 LMW655427:LMW655455 LWS655427:LWS655455 MGO655427:MGO655455 MQK655427:MQK655455 NAG655427:NAG655455 NKC655427:NKC655455 NTY655427:NTY655455 ODU655427:ODU655455 ONQ655427:ONQ655455 OXM655427:OXM655455 PHI655427:PHI655455 PRE655427:PRE655455 QBA655427:QBA655455 QKW655427:QKW655455 QUS655427:QUS655455 REO655427:REO655455 ROK655427:ROK655455 RYG655427:RYG655455 SIC655427:SIC655455 SRY655427:SRY655455 TBU655427:TBU655455 TLQ655427:TLQ655455 TVM655427:TVM655455 UFI655427:UFI655455 UPE655427:UPE655455 UZA655427:UZA655455 VIW655427:VIW655455 VSS655427:VSS655455 WCO655427:WCO655455 WMK655427:WMK655455 WWG655427:WWG655455 Z720963:Z720991 JU720963:JU720991 TQ720963:TQ720991 ADM720963:ADM720991 ANI720963:ANI720991 AXE720963:AXE720991 BHA720963:BHA720991 BQW720963:BQW720991 CAS720963:CAS720991 CKO720963:CKO720991 CUK720963:CUK720991 DEG720963:DEG720991 DOC720963:DOC720991 DXY720963:DXY720991 EHU720963:EHU720991 ERQ720963:ERQ720991 FBM720963:FBM720991 FLI720963:FLI720991 FVE720963:FVE720991 GFA720963:GFA720991 GOW720963:GOW720991 GYS720963:GYS720991 HIO720963:HIO720991 HSK720963:HSK720991 ICG720963:ICG720991 IMC720963:IMC720991 IVY720963:IVY720991 JFU720963:JFU720991 JPQ720963:JPQ720991 JZM720963:JZM720991 KJI720963:KJI720991 KTE720963:KTE720991 LDA720963:LDA720991 LMW720963:LMW720991 LWS720963:LWS720991 MGO720963:MGO720991 MQK720963:MQK720991 NAG720963:NAG720991 NKC720963:NKC720991 NTY720963:NTY720991 ODU720963:ODU720991 ONQ720963:ONQ720991 OXM720963:OXM720991 PHI720963:PHI720991 PRE720963:PRE720991 QBA720963:QBA720991 QKW720963:QKW720991 QUS720963:QUS720991 REO720963:REO720991 ROK720963:ROK720991 RYG720963:RYG720991 SIC720963:SIC720991 SRY720963:SRY720991 TBU720963:TBU720991 TLQ720963:TLQ720991 TVM720963:TVM720991 UFI720963:UFI720991 UPE720963:UPE720991 UZA720963:UZA720991 VIW720963:VIW720991 VSS720963:VSS720991 WCO720963:WCO720991 WMK720963:WMK720991 WWG720963:WWG720991 Z786499:Z786527 JU786499:JU786527 TQ786499:TQ786527 ADM786499:ADM786527 ANI786499:ANI786527 AXE786499:AXE786527 BHA786499:BHA786527 BQW786499:BQW786527 CAS786499:CAS786527 CKO786499:CKO786527 CUK786499:CUK786527 DEG786499:DEG786527 DOC786499:DOC786527 DXY786499:DXY786527 EHU786499:EHU786527 ERQ786499:ERQ786527 FBM786499:FBM786527 FLI786499:FLI786527 FVE786499:FVE786527 GFA786499:GFA786527 GOW786499:GOW786527 GYS786499:GYS786527 HIO786499:HIO786527 HSK786499:HSK786527 ICG786499:ICG786527 IMC786499:IMC786527 IVY786499:IVY786527 JFU786499:JFU786527 JPQ786499:JPQ786527 JZM786499:JZM786527 KJI786499:KJI786527 KTE786499:KTE786527 LDA786499:LDA786527 LMW786499:LMW786527 LWS786499:LWS786527 MGO786499:MGO786527 MQK786499:MQK786527 NAG786499:NAG786527 NKC786499:NKC786527 NTY786499:NTY786527 ODU786499:ODU786527 ONQ786499:ONQ786527 OXM786499:OXM786527 PHI786499:PHI786527 PRE786499:PRE786527 QBA786499:QBA786527 QKW786499:QKW786527 QUS786499:QUS786527 REO786499:REO786527 ROK786499:ROK786527 RYG786499:RYG786527 SIC786499:SIC786527 SRY786499:SRY786527 TBU786499:TBU786527 TLQ786499:TLQ786527 TVM786499:TVM786527 UFI786499:UFI786527 UPE786499:UPE786527 UZA786499:UZA786527 VIW786499:VIW786527 VSS786499:VSS786527 WCO786499:WCO786527 WMK786499:WMK786527 WWG786499:WWG786527 Z852035:Z852063 JU852035:JU852063 TQ852035:TQ852063 ADM852035:ADM852063 ANI852035:ANI852063 AXE852035:AXE852063 BHA852035:BHA852063 BQW852035:BQW852063 CAS852035:CAS852063 CKO852035:CKO852063 CUK852035:CUK852063 DEG852035:DEG852063 DOC852035:DOC852063 DXY852035:DXY852063 EHU852035:EHU852063 ERQ852035:ERQ852063 FBM852035:FBM852063 FLI852035:FLI852063 FVE852035:FVE852063 GFA852035:GFA852063 GOW852035:GOW852063 GYS852035:GYS852063 HIO852035:HIO852063 HSK852035:HSK852063 ICG852035:ICG852063 IMC852035:IMC852063 IVY852035:IVY852063 JFU852035:JFU852063 JPQ852035:JPQ852063 JZM852035:JZM852063 KJI852035:KJI852063 KTE852035:KTE852063 LDA852035:LDA852063 LMW852035:LMW852063 LWS852035:LWS852063 MGO852035:MGO852063 MQK852035:MQK852063 NAG852035:NAG852063 NKC852035:NKC852063 NTY852035:NTY852063 ODU852035:ODU852063 ONQ852035:ONQ852063 OXM852035:OXM852063 PHI852035:PHI852063 PRE852035:PRE852063 QBA852035:QBA852063 QKW852035:QKW852063 QUS852035:QUS852063 REO852035:REO852063 ROK852035:ROK852063 RYG852035:RYG852063 SIC852035:SIC852063 SRY852035:SRY852063 TBU852035:TBU852063 TLQ852035:TLQ852063 TVM852035:TVM852063 UFI852035:UFI852063 UPE852035:UPE852063 UZA852035:UZA852063 VIW852035:VIW852063 VSS852035:VSS852063 WCO852035:WCO852063 WMK852035:WMK852063 WWG852035:WWG852063 Z917571:Z917599 JU917571:JU917599 TQ917571:TQ917599 ADM917571:ADM917599 ANI917571:ANI917599 AXE917571:AXE917599 BHA917571:BHA917599 BQW917571:BQW917599 CAS917571:CAS917599 CKO917571:CKO917599 CUK917571:CUK917599 DEG917571:DEG917599 DOC917571:DOC917599 DXY917571:DXY917599 EHU917571:EHU917599 ERQ917571:ERQ917599 FBM917571:FBM917599 FLI917571:FLI917599 FVE917571:FVE917599 GFA917571:GFA917599 GOW917571:GOW917599 GYS917571:GYS917599 HIO917571:HIO917599 HSK917571:HSK917599 ICG917571:ICG917599 IMC917571:IMC917599 IVY917571:IVY917599 JFU917571:JFU917599 JPQ917571:JPQ917599 JZM917571:JZM917599 KJI917571:KJI917599 KTE917571:KTE917599 LDA917571:LDA917599 LMW917571:LMW917599 LWS917571:LWS917599 MGO917571:MGO917599 MQK917571:MQK917599 NAG917571:NAG917599 NKC917571:NKC917599 NTY917571:NTY917599 ODU917571:ODU917599 ONQ917571:ONQ917599 OXM917571:OXM917599 PHI917571:PHI917599 PRE917571:PRE917599 QBA917571:QBA917599 QKW917571:QKW917599 QUS917571:QUS917599 REO917571:REO917599 ROK917571:ROK917599 RYG917571:RYG917599 SIC917571:SIC917599 SRY917571:SRY917599 TBU917571:TBU917599 TLQ917571:TLQ917599 TVM917571:TVM917599 UFI917571:UFI917599 UPE917571:UPE917599 UZA917571:UZA917599 VIW917571:VIW917599 VSS917571:VSS917599 WCO917571:WCO917599 WMK917571:WMK917599 WWG917571:WWG917599 Z983107:Z983135 JU983107:JU983135 TQ983107:TQ983135 ADM983107:ADM983135 ANI983107:ANI983135 AXE983107:AXE983135 BHA983107:BHA983135 BQW983107:BQW983135 CAS983107:CAS983135 CKO983107:CKO983135 CUK983107:CUK983135 DEG983107:DEG983135 DOC983107:DOC983135 DXY983107:DXY983135 EHU983107:EHU983135 ERQ983107:ERQ983135 FBM983107:FBM983135 FLI983107:FLI983135 FVE983107:FVE983135 GFA983107:GFA983135 GOW983107:GOW983135 GYS983107:GYS983135 HIO983107:HIO983135 HSK983107:HSK983135 ICG983107:ICG983135 IMC983107:IMC983135 IVY983107:IVY983135 JFU983107:JFU983135 JPQ983107:JPQ983135 JZM983107:JZM983135 KJI983107:KJI983135 KTE983107:KTE983135 LDA983107:LDA983135 LMW983107:LMW983135 LWS983107:LWS983135 MGO983107:MGO983135 MQK983107:MQK983135 NAG983107:NAG983135 NKC983107:NKC983135 NTY983107:NTY983135 ODU983107:ODU983135 ONQ983107:ONQ983135 OXM983107:OXM983135 PHI983107:PHI983135 PRE983107:PRE983135 QBA983107:QBA983135 QKW983107:QKW983135 QUS983107:QUS983135 REO983107:REO983135 ROK983107:ROK983135 RYG983107:RYG983135 SIC983107:SIC983135 SRY983107:SRY983135 TBU983107:TBU983135 TLQ983107:TLQ983135 TVM983107:TVM983135 UFI983107:UFI983135 UPE983107:UPE983135 UZA983107:UZA983135 VIW983107:VIW983135 VSS983107:VSS983135 WCO983107:WCO983135 WMK983107:WMK983135 WWG983107:WWG983135 X65632:Z65632 JS65632:JU65632 TO65632:TQ65632 ADK65632:ADM65632 ANG65632:ANI65632 AXC65632:AXE65632 BGY65632:BHA65632 BQU65632:BQW65632 CAQ65632:CAS65632 CKM65632:CKO65632 CUI65632:CUK65632 DEE65632:DEG65632 DOA65632:DOC65632 DXW65632:DXY65632 EHS65632:EHU65632 ERO65632:ERQ65632 FBK65632:FBM65632 FLG65632:FLI65632 FVC65632:FVE65632 GEY65632:GFA65632 GOU65632:GOW65632 GYQ65632:GYS65632 HIM65632:HIO65632 HSI65632:HSK65632 ICE65632:ICG65632 IMA65632:IMC65632 IVW65632:IVY65632 JFS65632:JFU65632 JPO65632:JPQ65632 JZK65632:JZM65632 KJG65632:KJI65632 KTC65632:KTE65632 LCY65632:LDA65632 LMU65632:LMW65632 LWQ65632:LWS65632 MGM65632:MGO65632 MQI65632:MQK65632 NAE65632:NAG65632 NKA65632:NKC65632 NTW65632:NTY65632 ODS65632:ODU65632 ONO65632:ONQ65632 OXK65632:OXM65632 PHG65632:PHI65632 PRC65632:PRE65632 QAY65632:QBA65632 QKU65632:QKW65632 QUQ65632:QUS65632 REM65632:REO65632 ROI65632:ROK65632 RYE65632:RYG65632 SIA65632:SIC65632 SRW65632:SRY65632 TBS65632:TBU65632 TLO65632:TLQ65632 TVK65632:TVM65632 UFG65632:UFI65632 UPC65632:UPE65632 UYY65632:UZA65632 VIU65632:VIW65632 VSQ65632:VSS65632 WCM65632:WCO65632 WMI65632:WMK65632 WWE65632:WWG65632 X131168:Z131168 JS131168:JU131168 TO131168:TQ131168 ADK131168:ADM131168 ANG131168:ANI131168 AXC131168:AXE131168 BGY131168:BHA131168 BQU131168:BQW131168 CAQ131168:CAS131168 CKM131168:CKO131168 CUI131168:CUK131168 DEE131168:DEG131168 DOA131168:DOC131168 DXW131168:DXY131168 EHS131168:EHU131168 ERO131168:ERQ131168 FBK131168:FBM131168 FLG131168:FLI131168 FVC131168:FVE131168 GEY131168:GFA131168 GOU131168:GOW131168 GYQ131168:GYS131168 HIM131168:HIO131168 HSI131168:HSK131168 ICE131168:ICG131168 IMA131168:IMC131168 IVW131168:IVY131168 JFS131168:JFU131168 JPO131168:JPQ131168 JZK131168:JZM131168 KJG131168:KJI131168 KTC131168:KTE131168 LCY131168:LDA131168 LMU131168:LMW131168 LWQ131168:LWS131168 MGM131168:MGO131168 MQI131168:MQK131168 NAE131168:NAG131168 NKA131168:NKC131168 NTW131168:NTY131168 ODS131168:ODU131168 ONO131168:ONQ131168 OXK131168:OXM131168 PHG131168:PHI131168 PRC131168:PRE131168 QAY131168:QBA131168 QKU131168:QKW131168 QUQ131168:QUS131168 REM131168:REO131168 ROI131168:ROK131168 RYE131168:RYG131168 SIA131168:SIC131168 SRW131168:SRY131168 TBS131168:TBU131168 TLO131168:TLQ131168 TVK131168:TVM131168 UFG131168:UFI131168 UPC131168:UPE131168 UYY131168:UZA131168 VIU131168:VIW131168 VSQ131168:VSS131168 WCM131168:WCO131168 WMI131168:WMK131168 WWE131168:WWG131168 X196704:Z196704 JS196704:JU196704 TO196704:TQ196704 ADK196704:ADM196704 ANG196704:ANI196704 AXC196704:AXE196704 BGY196704:BHA196704 BQU196704:BQW196704 CAQ196704:CAS196704 CKM196704:CKO196704 CUI196704:CUK196704 DEE196704:DEG196704 DOA196704:DOC196704 DXW196704:DXY196704 EHS196704:EHU196704 ERO196704:ERQ196704 FBK196704:FBM196704 FLG196704:FLI196704 FVC196704:FVE196704 GEY196704:GFA196704 GOU196704:GOW196704 GYQ196704:GYS196704 HIM196704:HIO196704 HSI196704:HSK196704 ICE196704:ICG196704 IMA196704:IMC196704 IVW196704:IVY196704 JFS196704:JFU196704 JPO196704:JPQ196704 JZK196704:JZM196704 KJG196704:KJI196704 KTC196704:KTE196704 LCY196704:LDA196704 LMU196704:LMW196704 LWQ196704:LWS196704 MGM196704:MGO196704 MQI196704:MQK196704 NAE196704:NAG196704 NKA196704:NKC196704 NTW196704:NTY196704 ODS196704:ODU196704 ONO196704:ONQ196704 OXK196704:OXM196704 PHG196704:PHI196704 PRC196704:PRE196704 QAY196704:QBA196704 QKU196704:QKW196704 QUQ196704:QUS196704 REM196704:REO196704 ROI196704:ROK196704 RYE196704:RYG196704 SIA196704:SIC196704 SRW196704:SRY196704 TBS196704:TBU196704 TLO196704:TLQ196704 TVK196704:TVM196704 UFG196704:UFI196704 UPC196704:UPE196704 UYY196704:UZA196704 VIU196704:VIW196704 VSQ196704:VSS196704 WCM196704:WCO196704 WMI196704:WMK196704 WWE196704:WWG196704 X262240:Z262240 JS262240:JU262240 TO262240:TQ262240 ADK262240:ADM262240 ANG262240:ANI262240 AXC262240:AXE262240 BGY262240:BHA262240 BQU262240:BQW262240 CAQ262240:CAS262240 CKM262240:CKO262240 CUI262240:CUK262240 DEE262240:DEG262240 DOA262240:DOC262240 DXW262240:DXY262240 EHS262240:EHU262240 ERO262240:ERQ262240 FBK262240:FBM262240 FLG262240:FLI262240 FVC262240:FVE262240 GEY262240:GFA262240 GOU262240:GOW262240 GYQ262240:GYS262240 HIM262240:HIO262240 HSI262240:HSK262240 ICE262240:ICG262240 IMA262240:IMC262240 IVW262240:IVY262240 JFS262240:JFU262240 JPO262240:JPQ262240 JZK262240:JZM262240 KJG262240:KJI262240 KTC262240:KTE262240 LCY262240:LDA262240 LMU262240:LMW262240 LWQ262240:LWS262240 MGM262240:MGO262240 MQI262240:MQK262240 NAE262240:NAG262240 NKA262240:NKC262240 NTW262240:NTY262240 ODS262240:ODU262240 ONO262240:ONQ262240 OXK262240:OXM262240 PHG262240:PHI262240 PRC262240:PRE262240 QAY262240:QBA262240 QKU262240:QKW262240 QUQ262240:QUS262240 REM262240:REO262240 ROI262240:ROK262240 RYE262240:RYG262240 SIA262240:SIC262240 SRW262240:SRY262240 TBS262240:TBU262240 TLO262240:TLQ262240 TVK262240:TVM262240 UFG262240:UFI262240 UPC262240:UPE262240 UYY262240:UZA262240 VIU262240:VIW262240 VSQ262240:VSS262240 WCM262240:WCO262240 WMI262240:WMK262240 WWE262240:WWG262240 X327776:Z327776 JS327776:JU327776 TO327776:TQ327776 ADK327776:ADM327776 ANG327776:ANI327776 AXC327776:AXE327776 BGY327776:BHA327776 BQU327776:BQW327776 CAQ327776:CAS327776 CKM327776:CKO327776 CUI327776:CUK327776 DEE327776:DEG327776 DOA327776:DOC327776 DXW327776:DXY327776 EHS327776:EHU327776 ERO327776:ERQ327776 FBK327776:FBM327776 FLG327776:FLI327776 FVC327776:FVE327776 GEY327776:GFA327776 GOU327776:GOW327776 GYQ327776:GYS327776 HIM327776:HIO327776 HSI327776:HSK327776 ICE327776:ICG327776 IMA327776:IMC327776 IVW327776:IVY327776 JFS327776:JFU327776 JPO327776:JPQ327776 JZK327776:JZM327776 KJG327776:KJI327776 KTC327776:KTE327776 LCY327776:LDA327776 LMU327776:LMW327776 LWQ327776:LWS327776 MGM327776:MGO327776 MQI327776:MQK327776 NAE327776:NAG327776 NKA327776:NKC327776 NTW327776:NTY327776 ODS327776:ODU327776 ONO327776:ONQ327776 OXK327776:OXM327776 PHG327776:PHI327776 PRC327776:PRE327776 QAY327776:QBA327776 QKU327776:QKW327776 QUQ327776:QUS327776 REM327776:REO327776 ROI327776:ROK327776 RYE327776:RYG327776 SIA327776:SIC327776 SRW327776:SRY327776 TBS327776:TBU327776 TLO327776:TLQ327776 TVK327776:TVM327776 UFG327776:UFI327776 UPC327776:UPE327776 UYY327776:UZA327776 VIU327776:VIW327776 VSQ327776:VSS327776 WCM327776:WCO327776 WMI327776:WMK327776 WWE327776:WWG327776 X393312:Z393312 JS393312:JU393312 TO393312:TQ393312 ADK393312:ADM393312 ANG393312:ANI393312 AXC393312:AXE393312 BGY393312:BHA393312 BQU393312:BQW393312 CAQ393312:CAS393312 CKM393312:CKO393312 CUI393312:CUK393312 DEE393312:DEG393312 DOA393312:DOC393312 DXW393312:DXY393312 EHS393312:EHU393312 ERO393312:ERQ393312 FBK393312:FBM393312 FLG393312:FLI393312 FVC393312:FVE393312 GEY393312:GFA393312 GOU393312:GOW393312 GYQ393312:GYS393312 HIM393312:HIO393312 HSI393312:HSK393312 ICE393312:ICG393312 IMA393312:IMC393312 IVW393312:IVY393312 JFS393312:JFU393312 JPO393312:JPQ393312 JZK393312:JZM393312 KJG393312:KJI393312 KTC393312:KTE393312 LCY393312:LDA393312 LMU393312:LMW393312 LWQ393312:LWS393312 MGM393312:MGO393312 MQI393312:MQK393312 NAE393312:NAG393312 NKA393312:NKC393312 NTW393312:NTY393312 ODS393312:ODU393312 ONO393312:ONQ393312 OXK393312:OXM393312 PHG393312:PHI393312 PRC393312:PRE393312 QAY393312:QBA393312 QKU393312:QKW393312 QUQ393312:QUS393312 REM393312:REO393312 ROI393312:ROK393312 RYE393312:RYG393312 SIA393312:SIC393312 SRW393312:SRY393312 TBS393312:TBU393312 TLO393312:TLQ393312 TVK393312:TVM393312 UFG393312:UFI393312 UPC393312:UPE393312 UYY393312:UZA393312 VIU393312:VIW393312 VSQ393312:VSS393312 WCM393312:WCO393312 WMI393312:WMK393312 WWE393312:WWG393312 X458848:Z458848 JS458848:JU458848 TO458848:TQ458848 ADK458848:ADM458848 ANG458848:ANI458848 AXC458848:AXE458848 BGY458848:BHA458848 BQU458848:BQW458848 CAQ458848:CAS458848 CKM458848:CKO458848 CUI458848:CUK458848 DEE458848:DEG458848 DOA458848:DOC458848 DXW458848:DXY458848 EHS458848:EHU458848 ERO458848:ERQ458848 FBK458848:FBM458848 FLG458848:FLI458848 FVC458848:FVE458848 GEY458848:GFA458848 GOU458848:GOW458848 GYQ458848:GYS458848 HIM458848:HIO458848 HSI458848:HSK458848 ICE458848:ICG458848 IMA458848:IMC458848 IVW458848:IVY458848 JFS458848:JFU458848 JPO458848:JPQ458848 JZK458848:JZM458848 KJG458848:KJI458848 KTC458848:KTE458848 LCY458848:LDA458848 LMU458848:LMW458848 LWQ458848:LWS458848 MGM458848:MGO458848 MQI458848:MQK458848 NAE458848:NAG458848 NKA458848:NKC458848 NTW458848:NTY458848 ODS458848:ODU458848 ONO458848:ONQ458848 OXK458848:OXM458848 PHG458848:PHI458848 PRC458848:PRE458848 QAY458848:QBA458848 QKU458848:QKW458848 QUQ458848:QUS458848 REM458848:REO458848 ROI458848:ROK458848 RYE458848:RYG458848 SIA458848:SIC458848 SRW458848:SRY458848 TBS458848:TBU458848 TLO458848:TLQ458848 TVK458848:TVM458848 UFG458848:UFI458848 UPC458848:UPE458848 UYY458848:UZA458848 VIU458848:VIW458848 VSQ458848:VSS458848 WCM458848:WCO458848 WMI458848:WMK458848 WWE458848:WWG458848 X524384:Z524384 JS524384:JU524384 TO524384:TQ524384 ADK524384:ADM524384 ANG524384:ANI524384 AXC524384:AXE524384 BGY524384:BHA524384 BQU524384:BQW524384 CAQ524384:CAS524384 CKM524384:CKO524384 CUI524384:CUK524384 DEE524384:DEG524384 DOA524384:DOC524384 DXW524384:DXY524384 EHS524384:EHU524384 ERO524384:ERQ524384 FBK524384:FBM524384 FLG524384:FLI524384 FVC524384:FVE524384 GEY524384:GFA524384 GOU524384:GOW524384 GYQ524384:GYS524384 HIM524384:HIO524384 HSI524384:HSK524384 ICE524384:ICG524384 IMA524384:IMC524384 IVW524384:IVY524384 JFS524384:JFU524384 JPO524384:JPQ524384 JZK524384:JZM524384 KJG524384:KJI524384 KTC524384:KTE524384 LCY524384:LDA524384 LMU524384:LMW524384 LWQ524384:LWS524384 MGM524384:MGO524384 MQI524384:MQK524384 NAE524384:NAG524384 NKA524384:NKC524384 NTW524384:NTY524384 ODS524384:ODU524384 ONO524384:ONQ524384 OXK524384:OXM524384 PHG524384:PHI524384 PRC524384:PRE524384 QAY524384:QBA524384 QKU524384:QKW524384 QUQ524384:QUS524384 REM524384:REO524384 ROI524384:ROK524384 RYE524384:RYG524384 SIA524384:SIC524384 SRW524384:SRY524384 TBS524384:TBU524384 TLO524384:TLQ524384 TVK524384:TVM524384 UFG524384:UFI524384 UPC524384:UPE524384 UYY524384:UZA524384 VIU524384:VIW524384 VSQ524384:VSS524384 WCM524384:WCO524384 WMI524384:WMK524384 WWE524384:WWG524384 X589920:Z589920 JS589920:JU589920 TO589920:TQ589920 ADK589920:ADM589920 ANG589920:ANI589920 AXC589920:AXE589920 BGY589920:BHA589920 BQU589920:BQW589920 CAQ589920:CAS589920 CKM589920:CKO589920 CUI589920:CUK589920 DEE589920:DEG589920 DOA589920:DOC589920 DXW589920:DXY589920 EHS589920:EHU589920 ERO589920:ERQ589920 FBK589920:FBM589920 FLG589920:FLI589920 FVC589920:FVE589920 GEY589920:GFA589920 GOU589920:GOW589920 GYQ589920:GYS589920 HIM589920:HIO589920 HSI589920:HSK589920 ICE589920:ICG589920 IMA589920:IMC589920 IVW589920:IVY589920 JFS589920:JFU589920 JPO589920:JPQ589920 JZK589920:JZM589920 KJG589920:KJI589920 KTC589920:KTE589920 LCY589920:LDA589920 LMU589920:LMW589920 LWQ589920:LWS589920 MGM589920:MGO589920 MQI589920:MQK589920 NAE589920:NAG589920 NKA589920:NKC589920 NTW589920:NTY589920 ODS589920:ODU589920 ONO589920:ONQ589920 OXK589920:OXM589920 PHG589920:PHI589920 PRC589920:PRE589920 QAY589920:QBA589920 QKU589920:QKW589920 QUQ589920:QUS589920 REM589920:REO589920 ROI589920:ROK589920 RYE589920:RYG589920 SIA589920:SIC589920 SRW589920:SRY589920 TBS589920:TBU589920 TLO589920:TLQ589920 TVK589920:TVM589920 UFG589920:UFI589920 UPC589920:UPE589920 UYY589920:UZA589920 VIU589920:VIW589920 VSQ589920:VSS589920 WCM589920:WCO589920 WMI589920:WMK589920 WWE589920:WWG589920 X655456:Z655456 JS655456:JU655456 TO655456:TQ655456 ADK655456:ADM655456 ANG655456:ANI655456 AXC655456:AXE655456 BGY655456:BHA655456 BQU655456:BQW655456 CAQ655456:CAS655456 CKM655456:CKO655456 CUI655456:CUK655456 DEE655456:DEG655456 DOA655456:DOC655456 DXW655456:DXY655456 EHS655456:EHU655456 ERO655456:ERQ655456 FBK655456:FBM655456 FLG655456:FLI655456 FVC655456:FVE655456 GEY655456:GFA655456 GOU655456:GOW655456 GYQ655456:GYS655456 HIM655456:HIO655456 HSI655456:HSK655456 ICE655456:ICG655456 IMA655456:IMC655456 IVW655456:IVY655456 JFS655456:JFU655456 JPO655456:JPQ655456 JZK655456:JZM655456 KJG655456:KJI655456 KTC655456:KTE655456 LCY655456:LDA655456 LMU655456:LMW655456 LWQ655456:LWS655456 MGM655456:MGO655456 MQI655456:MQK655456 NAE655456:NAG655456 NKA655456:NKC655456 NTW655456:NTY655456 ODS655456:ODU655456 ONO655456:ONQ655456 OXK655456:OXM655456 PHG655456:PHI655456 PRC655456:PRE655456 QAY655456:QBA655456 QKU655456:QKW655456 QUQ655456:QUS655456 REM655456:REO655456 ROI655456:ROK655456 RYE655456:RYG655456 SIA655456:SIC655456 SRW655456:SRY655456 TBS655456:TBU655456 TLO655456:TLQ655456 TVK655456:TVM655456 UFG655456:UFI655456 UPC655456:UPE655456 UYY655456:UZA655456 VIU655456:VIW655456 VSQ655456:VSS655456 WCM655456:WCO655456 WMI655456:WMK655456 WWE655456:WWG655456 X720992:Z720992 JS720992:JU720992 TO720992:TQ720992 ADK720992:ADM720992 ANG720992:ANI720992 AXC720992:AXE720992 BGY720992:BHA720992 BQU720992:BQW720992 CAQ720992:CAS720992 CKM720992:CKO720992 CUI720992:CUK720992 DEE720992:DEG720992 DOA720992:DOC720992 DXW720992:DXY720992 EHS720992:EHU720992 ERO720992:ERQ720992 FBK720992:FBM720992 FLG720992:FLI720992 FVC720992:FVE720992 GEY720992:GFA720992 GOU720992:GOW720992 GYQ720992:GYS720992 HIM720992:HIO720992 HSI720992:HSK720992 ICE720992:ICG720992 IMA720992:IMC720992 IVW720992:IVY720992 JFS720992:JFU720992 JPO720992:JPQ720992 JZK720992:JZM720992 KJG720992:KJI720992 KTC720992:KTE720992 LCY720992:LDA720992 LMU720992:LMW720992 LWQ720992:LWS720992 MGM720992:MGO720992 MQI720992:MQK720992 NAE720992:NAG720992 NKA720992:NKC720992 NTW720992:NTY720992 ODS720992:ODU720992 ONO720992:ONQ720992 OXK720992:OXM720992 PHG720992:PHI720992 PRC720992:PRE720992 QAY720992:QBA720992 QKU720992:QKW720992 QUQ720992:QUS720992 REM720992:REO720992 ROI720992:ROK720992 RYE720992:RYG720992 SIA720992:SIC720992 SRW720992:SRY720992 TBS720992:TBU720992 TLO720992:TLQ720992 TVK720992:TVM720992 UFG720992:UFI720992 UPC720992:UPE720992 UYY720992:UZA720992 VIU720992:VIW720992 VSQ720992:VSS720992 WCM720992:WCO720992 WMI720992:WMK720992 WWE720992:WWG720992 X786528:Z786528 JS786528:JU786528 TO786528:TQ786528 ADK786528:ADM786528 ANG786528:ANI786528 AXC786528:AXE786528 BGY786528:BHA786528 BQU786528:BQW786528 CAQ786528:CAS786528 CKM786528:CKO786528 CUI786528:CUK786528 DEE786528:DEG786528 DOA786528:DOC786528 DXW786528:DXY786528 EHS786528:EHU786528 ERO786528:ERQ786528 FBK786528:FBM786528 FLG786528:FLI786528 FVC786528:FVE786528 GEY786528:GFA786528 GOU786528:GOW786528 GYQ786528:GYS786528 HIM786528:HIO786528 HSI786528:HSK786528 ICE786528:ICG786528 IMA786528:IMC786528 IVW786528:IVY786528 JFS786528:JFU786528 JPO786528:JPQ786528 JZK786528:JZM786528 KJG786528:KJI786528 KTC786528:KTE786528 LCY786528:LDA786528 LMU786528:LMW786528 LWQ786528:LWS786528 MGM786528:MGO786528 MQI786528:MQK786528 NAE786528:NAG786528 NKA786528:NKC786528 NTW786528:NTY786528 ODS786528:ODU786528 ONO786528:ONQ786528 OXK786528:OXM786528 PHG786528:PHI786528 PRC786528:PRE786528 QAY786528:QBA786528 QKU786528:QKW786528 QUQ786528:QUS786528 REM786528:REO786528 ROI786528:ROK786528 RYE786528:RYG786528 SIA786528:SIC786528 SRW786528:SRY786528 TBS786528:TBU786528 TLO786528:TLQ786528 TVK786528:TVM786528 UFG786528:UFI786528 UPC786528:UPE786528 UYY786528:UZA786528 VIU786528:VIW786528 VSQ786528:VSS786528 WCM786528:WCO786528 WMI786528:WMK786528 WWE786528:WWG786528 X852064:Z852064 JS852064:JU852064 TO852064:TQ852064 ADK852064:ADM852064 ANG852064:ANI852064 AXC852064:AXE852064 BGY852064:BHA852064 BQU852064:BQW852064 CAQ852064:CAS852064 CKM852064:CKO852064 CUI852064:CUK852064 DEE852064:DEG852064 DOA852064:DOC852064 DXW852064:DXY852064 EHS852064:EHU852064 ERO852064:ERQ852064 FBK852064:FBM852064 FLG852064:FLI852064 FVC852064:FVE852064 GEY852064:GFA852064 GOU852064:GOW852064 GYQ852064:GYS852064 HIM852064:HIO852064 HSI852064:HSK852064 ICE852064:ICG852064 IMA852064:IMC852064 IVW852064:IVY852064 JFS852064:JFU852064 JPO852064:JPQ852064 JZK852064:JZM852064 KJG852064:KJI852064 KTC852064:KTE852064 LCY852064:LDA852064 LMU852064:LMW852064 LWQ852064:LWS852064 MGM852064:MGO852064 MQI852064:MQK852064 NAE852064:NAG852064 NKA852064:NKC852064 NTW852064:NTY852064 ODS852064:ODU852064 ONO852064:ONQ852064 OXK852064:OXM852064 PHG852064:PHI852064 PRC852064:PRE852064 QAY852064:QBA852064 QKU852064:QKW852064 QUQ852064:QUS852064 REM852064:REO852064 ROI852064:ROK852064 RYE852064:RYG852064 SIA852064:SIC852064 SRW852064:SRY852064 TBS852064:TBU852064 TLO852064:TLQ852064 TVK852064:TVM852064 UFG852064:UFI852064 UPC852064:UPE852064 UYY852064:UZA852064 VIU852064:VIW852064 VSQ852064:VSS852064 WCM852064:WCO852064 WMI852064:WMK852064 WWE852064:WWG852064 X917600:Z917600 JS917600:JU917600 TO917600:TQ917600 ADK917600:ADM917600 ANG917600:ANI917600 AXC917600:AXE917600 BGY917600:BHA917600 BQU917600:BQW917600 CAQ917600:CAS917600 CKM917600:CKO917600 CUI917600:CUK917600 DEE917600:DEG917600 DOA917600:DOC917600 DXW917600:DXY917600 EHS917600:EHU917600 ERO917600:ERQ917600 FBK917600:FBM917600 FLG917600:FLI917600 FVC917600:FVE917600 GEY917600:GFA917600 GOU917600:GOW917600 GYQ917600:GYS917600 HIM917600:HIO917600 HSI917600:HSK917600 ICE917600:ICG917600 IMA917600:IMC917600 IVW917600:IVY917600 JFS917600:JFU917600 JPO917600:JPQ917600 JZK917600:JZM917600 KJG917600:KJI917600 KTC917600:KTE917600 LCY917600:LDA917600 LMU917600:LMW917600 LWQ917600:LWS917600 MGM917600:MGO917600 MQI917600:MQK917600 NAE917600:NAG917600 NKA917600:NKC917600 NTW917600:NTY917600 ODS917600:ODU917600 ONO917600:ONQ917600 OXK917600:OXM917600 PHG917600:PHI917600 PRC917600:PRE917600 QAY917600:QBA917600 QKU917600:QKW917600 QUQ917600:QUS917600 REM917600:REO917600 ROI917600:ROK917600 RYE917600:RYG917600 SIA917600:SIC917600 SRW917600:SRY917600 TBS917600:TBU917600 TLO917600:TLQ917600 TVK917600:TVM917600 UFG917600:UFI917600 UPC917600:UPE917600 UYY917600:UZA917600 VIU917600:VIW917600 VSQ917600:VSS917600 WCM917600:WCO917600 WMI917600:WMK917600 WWE917600:WWG917600 X983136:Z983136 JS983136:JU983136 TO983136:TQ983136 ADK983136:ADM983136 ANG983136:ANI983136 AXC983136:AXE983136 BGY983136:BHA983136 BQU983136:BQW983136 CAQ983136:CAS983136 CKM983136:CKO983136 CUI983136:CUK983136 DEE983136:DEG983136 DOA983136:DOC983136 DXW983136:DXY983136 EHS983136:EHU983136 ERO983136:ERQ983136 FBK983136:FBM983136 FLG983136:FLI983136 FVC983136:FVE983136 GEY983136:GFA983136 GOU983136:GOW983136 GYQ983136:GYS983136 HIM983136:HIO983136 HSI983136:HSK983136 ICE983136:ICG983136 IMA983136:IMC983136 IVW983136:IVY983136 JFS983136:JFU983136 JPO983136:JPQ983136 JZK983136:JZM983136 KJG983136:KJI983136 KTC983136:KTE983136 LCY983136:LDA983136 LMU983136:LMW983136 LWQ983136:LWS983136 MGM983136:MGO983136 MQI983136:MQK983136 NAE983136:NAG983136 NKA983136:NKC983136 NTW983136:NTY983136 ODS983136:ODU983136 ONO983136:ONQ983136 OXK983136:OXM983136 PHG983136:PHI983136 PRC983136:PRE983136 QAY983136:QBA983136 QKU983136:QKW983136 QUQ983136:QUS983136 REM983136:REO983136 ROI983136:ROK983136 RYE983136:RYG983136 SIA983136:SIC983136 SRW983136:SRY983136 TBS983136:TBU983136 TLO983136:TLQ983136 TVK983136:TVM983136 UFG983136:UFI983136 UPC983136:UPE983136 UYY983136:UZA983136 VIU983136:VIW983136 VSQ983136:VSS983136 WCM983136:WCO983136 WMI983136:WMK983136 WWE983136:WWG983136 M65632:P65632 JJ65632:JM65632 TF65632:TI65632 ADB65632:ADE65632 AMX65632:ANA65632 AWT65632:AWW65632 BGP65632:BGS65632 BQL65632:BQO65632 CAH65632:CAK65632 CKD65632:CKG65632 CTZ65632:CUC65632 DDV65632:DDY65632 DNR65632:DNU65632 DXN65632:DXQ65632 EHJ65632:EHM65632 ERF65632:ERI65632 FBB65632:FBE65632 FKX65632:FLA65632 FUT65632:FUW65632 GEP65632:GES65632 GOL65632:GOO65632 GYH65632:GYK65632 HID65632:HIG65632 HRZ65632:HSC65632 IBV65632:IBY65632 ILR65632:ILU65632 IVN65632:IVQ65632 JFJ65632:JFM65632 JPF65632:JPI65632 JZB65632:JZE65632 KIX65632:KJA65632 KST65632:KSW65632 LCP65632:LCS65632 LML65632:LMO65632 LWH65632:LWK65632 MGD65632:MGG65632 MPZ65632:MQC65632 MZV65632:MZY65632 NJR65632:NJU65632 NTN65632:NTQ65632 ODJ65632:ODM65632 ONF65632:ONI65632 OXB65632:OXE65632 PGX65632:PHA65632 PQT65632:PQW65632 QAP65632:QAS65632 QKL65632:QKO65632 QUH65632:QUK65632 RED65632:REG65632 RNZ65632:ROC65632 RXV65632:RXY65632 SHR65632:SHU65632 SRN65632:SRQ65632 TBJ65632:TBM65632 TLF65632:TLI65632 TVB65632:TVE65632 UEX65632:UFA65632 UOT65632:UOW65632 UYP65632:UYS65632 VIL65632:VIO65632 VSH65632:VSK65632 WCD65632:WCG65632 WLZ65632:WMC65632 WVV65632:WVY65632 M131168:P131168 JJ131168:JM131168 TF131168:TI131168 ADB131168:ADE131168 AMX131168:ANA131168 AWT131168:AWW131168 BGP131168:BGS131168 BQL131168:BQO131168 CAH131168:CAK131168 CKD131168:CKG131168 CTZ131168:CUC131168 DDV131168:DDY131168 DNR131168:DNU131168 DXN131168:DXQ131168 EHJ131168:EHM131168 ERF131168:ERI131168 FBB131168:FBE131168 FKX131168:FLA131168 FUT131168:FUW131168 GEP131168:GES131168 GOL131168:GOO131168 GYH131168:GYK131168 HID131168:HIG131168 HRZ131168:HSC131168 IBV131168:IBY131168 ILR131168:ILU131168 IVN131168:IVQ131168 JFJ131168:JFM131168 JPF131168:JPI131168 JZB131168:JZE131168 KIX131168:KJA131168 KST131168:KSW131168 LCP131168:LCS131168 LML131168:LMO131168 LWH131168:LWK131168 MGD131168:MGG131168 MPZ131168:MQC131168 MZV131168:MZY131168 NJR131168:NJU131168 NTN131168:NTQ131168 ODJ131168:ODM131168 ONF131168:ONI131168 OXB131168:OXE131168 PGX131168:PHA131168 PQT131168:PQW131168 QAP131168:QAS131168 QKL131168:QKO131168 QUH131168:QUK131168 RED131168:REG131168 RNZ131168:ROC131168 RXV131168:RXY131168 SHR131168:SHU131168 SRN131168:SRQ131168 TBJ131168:TBM131168 TLF131168:TLI131168 TVB131168:TVE131168 UEX131168:UFA131168 UOT131168:UOW131168 UYP131168:UYS131168 VIL131168:VIO131168 VSH131168:VSK131168 WCD131168:WCG131168 WLZ131168:WMC131168 WVV131168:WVY131168 M196704:P196704 JJ196704:JM196704 TF196704:TI196704 ADB196704:ADE196704 AMX196704:ANA196704 AWT196704:AWW196704 BGP196704:BGS196704 BQL196704:BQO196704 CAH196704:CAK196704 CKD196704:CKG196704 CTZ196704:CUC196704 DDV196704:DDY196704 DNR196704:DNU196704 DXN196704:DXQ196704 EHJ196704:EHM196704 ERF196704:ERI196704 FBB196704:FBE196704 FKX196704:FLA196704 FUT196704:FUW196704 GEP196704:GES196704 GOL196704:GOO196704 GYH196704:GYK196704 HID196704:HIG196704 HRZ196704:HSC196704 IBV196704:IBY196704 ILR196704:ILU196704 IVN196704:IVQ196704 JFJ196704:JFM196704 JPF196704:JPI196704 JZB196704:JZE196704 KIX196704:KJA196704 KST196704:KSW196704 LCP196704:LCS196704 LML196704:LMO196704 LWH196704:LWK196704 MGD196704:MGG196704 MPZ196704:MQC196704 MZV196704:MZY196704 NJR196704:NJU196704 NTN196704:NTQ196704 ODJ196704:ODM196704 ONF196704:ONI196704 OXB196704:OXE196704 PGX196704:PHA196704 PQT196704:PQW196704 QAP196704:QAS196704 QKL196704:QKO196704 QUH196704:QUK196704 RED196704:REG196704 RNZ196704:ROC196704 RXV196704:RXY196704 SHR196704:SHU196704 SRN196704:SRQ196704 TBJ196704:TBM196704 TLF196704:TLI196704 TVB196704:TVE196704 UEX196704:UFA196704 UOT196704:UOW196704 UYP196704:UYS196704 VIL196704:VIO196704 VSH196704:VSK196704 WCD196704:WCG196704 WLZ196704:WMC196704 WVV196704:WVY196704 M262240:P262240 JJ262240:JM262240 TF262240:TI262240 ADB262240:ADE262240 AMX262240:ANA262240 AWT262240:AWW262240 BGP262240:BGS262240 BQL262240:BQO262240 CAH262240:CAK262240 CKD262240:CKG262240 CTZ262240:CUC262240 DDV262240:DDY262240 DNR262240:DNU262240 DXN262240:DXQ262240 EHJ262240:EHM262240 ERF262240:ERI262240 FBB262240:FBE262240 FKX262240:FLA262240 FUT262240:FUW262240 GEP262240:GES262240 GOL262240:GOO262240 GYH262240:GYK262240 HID262240:HIG262240 HRZ262240:HSC262240 IBV262240:IBY262240 ILR262240:ILU262240 IVN262240:IVQ262240 JFJ262240:JFM262240 JPF262240:JPI262240 JZB262240:JZE262240 KIX262240:KJA262240 KST262240:KSW262240 LCP262240:LCS262240 LML262240:LMO262240 LWH262240:LWK262240 MGD262240:MGG262240 MPZ262240:MQC262240 MZV262240:MZY262240 NJR262240:NJU262240 NTN262240:NTQ262240 ODJ262240:ODM262240 ONF262240:ONI262240 OXB262240:OXE262240 PGX262240:PHA262240 PQT262240:PQW262240 QAP262240:QAS262240 QKL262240:QKO262240 QUH262240:QUK262240 RED262240:REG262240 RNZ262240:ROC262240 RXV262240:RXY262240 SHR262240:SHU262240 SRN262240:SRQ262240 TBJ262240:TBM262240 TLF262240:TLI262240 TVB262240:TVE262240 UEX262240:UFA262240 UOT262240:UOW262240 UYP262240:UYS262240 VIL262240:VIO262240 VSH262240:VSK262240 WCD262240:WCG262240 WLZ262240:WMC262240 WVV262240:WVY262240 M327776:P327776 JJ327776:JM327776 TF327776:TI327776 ADB327776:ADE327776 AMX327776:ANA327776 AWT327776:AWW327776 BGP327776:BGS327776 BQL327776:BQO327776 CAH327776:CAK327776 CKD327776:CKG327776 CTZ327776:CUC327776 DDV327776:DDY327776 DNR327776:DNU327776 DXN327776:DXQ327776 EHJ327776:EHM327776 ERF327776:ERI327776 FBB327776:FBE327776 FKX327776:FLA327776 FUT327776:FUW327776 GEP327776:GES327776 GOL327776:GOO327776 GYH327776:GYK327776 HID327776:HIG327776 HRZ327776:HSC327776 IBV327776:IBY327776 ILR327776:ILU327776 IVN327776:IVQ327776 JFJ327776:JFM327776 JPF327776:JPI327776 JZB327776:JZE327776 KIX327776:KJA327776 KST327776:KSW327776 LCP327776:LCS327776 LML327776:LMO327776 LWH327776:LWK327776 MGD327776:MGG327776 MPZ327776:MQC327776 MZV327776:MZY327776 NJR327776:NJU327776 NTN327776:NTQ327776 ODJ327776:ODM327776 ONF327776:ONI327776 OXB327776:OXE327776 PGX327776:PHA327776 PQT327776:PQW327776 QAP327776:QAS327776 QKL327776:QKO327776 QUH327776:QUK327776 RED327776:REG327776 RNZ327776:ROC327776 RXV327776:RXY327776 SHR327776:SHU327776 SRN327776:SRQ327776 TBJ327776:TBM327776 TLF327776:TLI327776 TVB327776:TVE327776 UEX327776:UFA327776 UOT327776:UOW327776 UYP327776:UYS327776 VIL327776:VIO327776 VSH327776:VSK327776 WCD327776:WCG327776 WLZ327776:WMC327776 WVV327776:WVY327776 M393312:P393312 JJ393312:JM393312 TF393312:TI393312 ADB393312:ADE393312 AMX393312:ANA393312 AWT393312:AWW393312 BGP393312:BGS393312 BQL393312:BQO393312 CAH393312:CAK393312 CKD393312:CKG393312 CTZ393312:CUC393312 DDV393312:DDY393312 DNR393312:DNU393312 DXN393312:DXQ393312 EHJ393312:EHM393312 ERF393312:ERI393312 FBB393312:FBE393312 FKX393312:FLA393312 FUT393312:FUW393312 GEP393312:GES393312 GOL393312:GOO393312 GYH393312:GYK393312 HID393312:HIG393312 HRZ393312:HSC393312 IBV393312:IBY393312 ILR393312:ILU393312 IVN393312:IVQ393312 JFJ393312:JFM393312 JPF393312:JPI393312 JZB393312:JZE393312 KIX393312:KJA393312 KST393312:KSW393312 LCP393312:LCS393312 LML393312:LMO393312 LWH393312:LWK393312 MGD393312:MGG393312 MPZ393312:MQC393312 MZV393312:MZY393312 NJR393312:NJU393312 NTN393312:NTQ393312 ODJ393312:ODM393312 ONF393312:ONI393312 OXB393312:OXE393312 PGX393312:PHA393312 PQT393312:PQW393312 QAP393312:QAS393312 QKL393312:QKO393312 QUH393312:QUK393312 RED393312:REG393312 RNZ393312:ROC393312 RXV393312:RXY393312 SHR393312:SHU393312 SRN393312:SRQ393312 TBJ393312:TBM393312 TLF393312:TLI393312 TVB393312:TVE393312 UEX393312:UFA393312 UOT393312:UOW393312 UYP393312:UYS393312 VIL393312:VIO393312 VSH393312:VSK393312 WCD393312:WCG393312 WLZ393312:WMC393312 WVV393312:WVY393312 M458848:P458848 JJ458848:JM458848 TF458848:TI458848 ADB458848:ADE458848 AMX458848:ANA458848 AWT458848:AWW458848 BGP458848:BGS458848 BQL458848:BQO458848 CAH458848:CAK458848 CKD458848:CKG458848 CTZ458848:CUC458848 DDV458848:DDY458848 DNR458848:DNU458848 DXN458848:DXQ458848 EHJ458848:EHM458848 ERF458848:ERI458848 FBB458848:FBE458848 FKX458848:FLA458848 FUT458848:FUW458848 GEP458848:GES458848 GOL458848:GOO458848 GYH458848:GYK458848 HID458848:HIG458848 HRZ458848:HSC458848 IBV458848:IBY458848 ILR458848:ILU458848 IVN458848:IVQ458848 JFJ458848:JFM458848 JPF458848:JPI458848 JZB458848:JZE458848 KIX458848:KJA458848 KST458848:KSW458848 LCP458848:LCS458848 LML458848:LMO458848 LWH458848:LWK458848 MGD458848:MGG458848 MPZ458848:MQC458848 MZV458848:MZY458848 NJR458848:NJU458848 NTN458848:NTQ458848 ODJ458848:ODM458848 ONF458848:ONI458848 OXB458848:OXE458848 PGX458848:PHA458848 PQT458848:PQW458848 QAP458848:QAS458848 QKL458848:QKO458848 QUH458848:QUK458848 RED458848:REG458848 RNZ458848:ROC458848 RXV458848:RXY458848 SHR458848:SHU458848 SRN458848:SRQ458848 TBJ458848:TBM458848 TLF458848:TLI458848 TVB458848:TVE458848 UEX458848:UFA458848 UOT458848:UOW458848 UYP458848:UYS458848 VIL458848:VIO458848 VSH458848:VSK458848 WCD458848:WCG458848 WLZ458848:WMC458848 WVV458848:WVY458848 M524384:P524384 JJ524384:JM524384 TF524384:TI524384 ADB524384:ADE524384 AMX524384:ANA524384 AWT524384:AWW524384 BGP524384:BGS524384 BQL524384:BQO524384 CAH524384:CAK524384 CKD524384:CKG524384 CTZ524384:CUC524384 DDV524384:DDY524384 DNR524384:DNU524384 DXN524384:DXQ524384 EHJ524384:EHM524384 ERF524384:ERI524384 FBB524384:FBE524384 FKX524384:FLA524384 FUT524384:FUW524384 GEP524384:GES524384 GOL524384:GOO524384 GYH524384:GYK524384 HID524384:HIG524384 HRZ524384:HSC524384 IBV524384:IBY524384 ILR524384:ILU524384 IVN524384:IVQ524384 JFJ524384:JFM524384 JPF524384:JPI524384 JZB524384:JZE524384 KIX524384:KJA524384 KST524384:KSW524384 LCP524384:LCS524384 LML524384:LMO524384 LWH524384:LWK524384 MGD524384:MGG524384 MPZ524384:MQC524384 MZV524384:MZY524384 NJR524384:NJU524384 NTN524384:NTQ524384 ODJ524384:ODM524384 ONF524384:ONI524384 OXB524384:OXE524384 PGX524384:PHA524384 PQT524384:PQW524384 QAP524384:QAS524384 QKL524384:QKO524384 QUH524384:QUK524384 RED524384:REG524384 RNZ524384:ROC524384 RXV524384:RXY524384 SHR524384:SHU524384 SRN524384:SRQ524384 TBJ524384:TBM524384 TLF524384:TLI524384 TVB524384:TVE524384 UEX524384:UFA524384 UOT524384:UOW524384 UYP524384:UYS524384 VIL524384:VIO524384 VSH524384:VSK524384 WCD524384:WCG524384 WLZ524384:WMC524384 WVV524384:WVY524384 M589920:P589920 JJ589920:JM589920 TF589920:TI589920 ADB589920:ADE589920 AMX589920:ANA589920 AWT589920:AWW589920 BGP589920:BGS589920 BQL589920:BQO589920 CAH589920:CAK589920 CKD589920:CKG589920 CTZ589920:CUC589920 DDV589920:DDY589920 DNR589920:DNU589920 DXN589920:DXQ589920 EHJ589920:EHM589920 ERF589920:ERI589920 FBB589920:FBE589920 FKX589920:FLA589920 FUT589920:FUW589920 GEP589920:GES589920 GOL589920:GOO589920 GYH589920:GYK589920 HID589920:HIG589920 HRZ589920:HSC589920 IBV589920:IBY589920 ILR589920:ILU589920 IVN589920:IVQ589920 JFJ589920:JFM589920 JPF589920:JPI589920 JZB589920:JZE589920 KIX589920:KJA589920 KST589920:KSW589920 LCP589920:LCS589920 LML589920:LMO589920 LWH589920:LWK589920 MGD589920:MGG589920 MPZ589920:MQC589920 MZV589920:MZY589920 NJR589920:NJU589920 NTN589920:NTQ589920 ODJ589920:ODM589920 ONF589920:ONI589920 OXB589920:OXE589920 PGX589920:PHA589920 PQT589920:PQW589920 QAP589920:QAS589920 QKL589920:QKO589920 QUH589920:QUK589920 RED589920:REG589920 RNZ589920:ROC589920 RXV589920:RXY589920 SHR589920:SHU589920 SRN589920:SRQ589920 TBJ589920:TBM589920 TLF589920:TLI589920 TVB589920:TVE589920 UEX589920:UFA589920 UOT589920:UOW589920 UYP589920:UYS589920 VIL589920:VIO589920 VSH589920:VSK589920 WCD589920:WCG589920 WLZ589920:WMC589920 WVV589920:WVY589920 M655456:P655456 JJ655456:JM655456 TF655456:TI655456 ADB655456:ADE655456 AMX655456:ANA655456 AWT655456:AWW655456 BGP655456:BGS655456 BQL655456:BQO655456 CAH655456:CAK655456 CKD655456:CKG655456 CTZ655456:CUC655456 DDV655456:DDY655456 DNR655456:DNU655456 DXN655456:DXQ655456 EHJ655456:EHM655456 ERF655456:ERI655456 FBB655456:FBE655456 FKX655456:FLA655456 FUT655456:FUW655456 GEP655456:GES655456 GOL655456:GOO655456 GYH655456:GYK655456 HID655456:HIG655456 HRZ655456:HSC655456 IBV655456:IBY655456 ILR655456:ILU655456 IVN655456:IVQ655456 JFJ655456:JFM655456 JPF655456:JPI655456 JZB655456:JZE655456 KIX655456:KJA655456 KST655456:KSW655456 LCP655456:LCS655456 LML655456:LMO655456 LWH655456:LWK655456 MGD655456:MGG655456 MPZ655456:MQC655456 MZV655456:MZY655456 NJR655456:NJU655456 NTN655456:NTQ655456 ODJ655456:ODM655456 ONF655456:ONI655456 OXB655456:OXE655456 PGX655456:PHA655456 PQT655456:PQW655456 QAP655456:QAS655456 QKL655456:QKO655456 QUH655456:QUK655456 RED655456:REG655456 RNZ655456:ROC655456 RXV655456:RXY655456 SHR655456:SHU655456 SRN655456:SRQ655456 TBJ655456:TBM655456 TLF655456:TLI655456 TVB655456:TVE655456 UEX655456:UFA655456 UOT655456:UOW655456 UYP655456:UYS655456 VIL655456:VIO655456 VSH655456:VSK655456 WCD655456:WCG655456 WLZ655456:WMC655456 WVV655456:WVY655456 M720992:P720992 JJ720992:JM720992 TF720992:TI720992 ADB720992:ADE720992 AMX720992:ANA720992 AWT720992:AWW720992 BGP720992:BGS720992 BQL720992:BQO720992 CAH720992:CAK720992 CKD720992:CKG720992 CTZ720992:CUC720992 DDV720992:DDY720992 DNR720992:DNU720992 DXN720992:DXQ720992 EHJ720992:EHM720992 ERF720992:ERI720992 FBB720992:FBE720992 FKX720992:FLA720992 FUT720992:FUW720992 GEP720992:GES720992 GOL720992:GOO720992 GYH720992:GYK720992 HID720992:HIG720992 HRZ720992:HSC720992 IBV720992:IBY720992 ILR720992:ILU720992 IVN720992:IVQ720992 JFJ720992:JFM720992 JPF720992:JPI720992 JZB720992:JZE720992 KIX720992:KJA720992 KST720992:KSW720992 LCP720992:LCS720992 LML720992:LMO720992 LWH720992:LWK720992 MGD720992:MGG720992 MPZ720992:MQC720992 MZV720992:MZY720992 NJR720992:NJU720992 NTN720992:NTQ720992 ODJ720992:ODM720992 ONF720992:ONI720992 OXB720992:OXE720992 PGX720992:PHA720992 PQT720992:PQW720992 QAP720992:QAS720992 QKL720992:QKO720992 QUH720992:QUK720992 RED720992:REG720992 RNZ720992:ROC720992 RXV720992:RXY720992 SHR720992:SHU720992 SRN720992:SRQ720992 TBJ720992:TBM720992 TLF720992:TLI720992 TVB720992:TVE720992 UEX720992:UFA720992 UOT720992:UOW720992 UYP720992:UYS720992 VIL720992:VIO720992 VSH720992:VSK720992 WCD720992:WCG720992 WLZ720992:WMC720992 WVV720992:WVY720992 M786528:P786528 JJ786528:JM786528 TF786528:TI786528 ADB786528:ADE786528 AMX786528:ANA786528 AWT786528:AWW786528 BGP786528:BGS786528 BQL786528:BQO786528 CAH786528:CAK786528 CKD786528:CKG786528 CTZ786528:CUC786528 DDV786528:DDY786528 DNR786528:DNU786528 DXN786528:DXQ786528 EHJ786528:EHM786528 ERF786528:ERI786528 FBB786528:FBE786528 FKX786528:FLA786528 FUT786528:FUW786528 GEP786528:GES786528 GOL786528:GOO786528 GYH786528:GYK786528 HID786528:HIG786528 HRZ786528:HSC786528 IBV786528:IBY786528 ILR786528:ILU786528 IVN786528:IVQ786528 JFJ786528:JFM786528 JPF786528:JPI786528 JZB786528:JZE786528 KIX786528:KJA786528 KST786528:KSW786528 LCP786528:LCS786528 LML786528:LMO786528 LWH786528:LWK786528 MGD786528:MGG786528 MPZ786528:MQC786528 MZV786528:MZY786528 NJR786528:NJU786528 NTN786528:NTQ786528 ODJ786528:ODM786528 ONF786528:ONI786528 OXB786528:OXE786528 PGX786528:PHA786528 PQT786528:PQW786528 QAP786528:QAS786528 QKL786528:QKO786528 QUH786528:QUK786528 RED786528:REG786528 RNZ786528:ROC786528 RXV786528:RXY786528 SHR786528:SHU786528 SRN786528:SRQ786528 TBJ786528:TBM786528 TLF786528:TLI786528 TVB786528:TVE786528 UEX786528:UFA786528 UOT786528:UOW786528 UYP786528:UYS786528 VIL786528:VIO786528 VSH786528:VSK786528 WCD786528:WCG786528 WLZ786528:WMC786528 WVV786528:WVY786528 M852064:P852064 JJ852064:JM852064 TF852064:TI852064 ADB852064:ADE852064 AMX852064:ANA852064 AWT852064:AWW852064 BGP852064:BGS852064 BQL852064:BQO852064 CAH852064:CAK852064 CKD852064:CKG852064 CTZ852064:CUC852064 DDV852064:DDY852064 DNR852064:DNU852064 DXN852064:DXQ852064 EHJ852064:EHM852064 ERF852064:ERI852064 FBB852064:FBE852064 FKX852064:FLA852064 FUT852064:FUW852064 GEP852064:GES852064 GOL852064:GOO852064 GYH852064:GYK852064 HID852064:HIG852064 HRZ852064:HSC852064 IBV852064:IBY852064 ILR852064:ILU852064 IVN852064:IVQ852064 JFJ852064:JFM852064 JPF852064:JPI852064 JZB852064:JZE852064 KIX852064:KJA852064 KST852064:KSW852064 LCP852064:LCS852064 LML852064:LMO852064 LWH852064:LWK852064 MGD852064:MGG852064 MPZ852064:MQC852064 MZV852064:MZY852064 NJR852064:NJU852064 NTN852064:NTQ852064 ODJ852064:ODM852064 ONF852064:ONI852064 OXB852064:OXE852064 PGX852064:PHA852064 PQT852064:PQW852064 QAP852064:QAS852064 QKL852064:QKO852064 QUH852064:QUK852064 RED852064:REG852064 RNZ852064:ROC852064 RXV852064:RXY852064 SHR852064:SHU852064 SRN852064:SRQ852064 TBJ852064:TBM852064 TLF852064:TLI852064 TVB852064:TVE852064 UEX852064:UFA852064 UOT852064:UOW852064 UYP852064:UYS852064 VIL852064:VIO852064 VSH852064:VSK852064 WCD852064:WCG852064 WLZ852064:WMC852064 WVV852064:WVY852064 M917600:P917600 JJ917600:JM917600 TF917600:TI917600 ADB917600:ADE917600 AMX917600:ANA917600 AWT917600:AWW917600 BGP917600:BGS917600 BQL917600:BQO917600 CAH917600:CAK917600 CKD917600:CKG917600 CTZ917600:CUC917600 DDV917600:DDY917600 DNR917600:DNU917600 DXN917600:DXQ917600 EHJ917600:EHM917600 ERF917600:ERI917600 FBB917600:FBE917600 FKX917600:FLA917600 FUT917600:FUW917600 GEP917600:GES917600 GOL917600:GOO917600 GYH917600:GYK917600 HID917600:HIG917600 HRZ917600:HSC917600 IBV917600:IBY917600 ILR917600:ILU917600 IVN917600:IVQ917600 JFJ917600:JFM917600 JPF917600:JPI917600 JZB917600:JZE917600 KIX917600:KJA917600 KST917600:KSW917600 LCP917600:LCS917600 LML917600:LMO917600 LWH917600:LWK917600 MGD917600:MGG917600 MPZ917600:MQC917600 MZV917600:MZY917600 NJR917600:NJU917600 NTN917600:NTQ917600 ODJ917600:ODM917600 ONF917600:ONI917600 OXB917600:OXE917600 PGX917600:PHA917600 PQT917600:PQW917600 QAP917600:QAS917600 QKL917600:QKO917600 QUH917600:QUK917600 RED917600:REG917600 RNZ917600:ROC917600 RXV917600:RXY917600 SHR917600:SHU917600 SRN917600:SRQ917600 TBJ917600:TBM917600 TLF917600:TLI917600 TVB917600:TVE917600 UEX917600:UFA917600 UOT917600:UOW917600 UYP917600:UYS917600 VIL917600:VIO917600 VSH917600:VSK917600 WCD917600:WCG917600 WLZ917600:WMC917600 WVV917600:WVY917600 M983136:P983136 JJ983136:JM983136 TF983136:TI983136 ADB983136:ADE983136 AMX983136:ANA983136 AWT983136:AWW983136 BGP983136:BGS983136 BQL983136:BQO983136 CAH983136:CAK983136 CKD983136:CKG983136 CTZ983136:CUC983136 DDV983136:DDY983136 DNR983136:DNU983136 DXN983136:DXQ983136 EHJ983136:EHM983136 ERF983136:ERI983136 FBB983136:FBE983136 FKX983136:FLA983136 FUT983136:FUW983136 GEP983136:GES983136 GOL983136:GOO983136 GYH983136:GYK983136 HID983136:HIG983136 HRZ983136:HSC983136 IBV983136:IBY983136 ILR983136:ILU983136 IVN983136:IVQ983136 JFJ983136:JFM983136 JPF983136:JPI983136 JZB983136:JZE983136 KIX983136:KJA983136 KST983136:KSW983136 LCP983136:LCS983136 LML983136:LMO983136 LWH983136:LWK983136 MGD983136:MGG983136 MPZ983136:MQC983136 MZV983136:MZY983136 NJR983136:NJU983136 NTN983136:NTQ983136 ODJ983136:ODM983136 ONF983136:ONI983136 OXB983136:OXE983136 PGX983136:PHA983136 PQT983136:PQW983136 QAP983136:QAS983136 QKL983136:QKO983136 QUH983136:QUK983136 RED983136:REG983136 RNZ983136:ROC983136 RXV983136:RXY983136 SHR983136:SHU983136 SRN983136:SRQ983136 TBJ983136:TBM983136 TLF983136:TLI983136 TVB983136:TVE983136 UEX983136:UFA983136 UOT983136:UOW983136 UYP983136:UYS983136 VIL983136:VIO983136 VSH983136:VSK983136 WCD983136:WCG983136 WLZ983136:WMC983136 WVV983136:WVY983136 JN110:JN111 TJ110:TJ111 ADF110:ADF111 ANB110:ANB111 AWX110:AWX111 BGT110:BGT111 BQP110:BQP111 CAL110:CAL111 CKH110:CKH111 CUD110:CUD111 DDZ110:DDZ111 DNV110:DNV111 DXR110:DXR111 EHN110:EHN111 ERJ110:ERJ111 FBF110:FBF111 FLB110:FLB111 FUX110:FUX111 GET110:GET111 GOP110:GOP111 GYL110:GYL111 HIH110:HIH111 HSD110:HSD111 IBZ110:IBZ111 ILV110:ILV111 IVR110:IVR111 JFN110:JFN111 JPJ110:JPJ111 JZF110:JZF111 KJB110:KJB111 KSX110:KSX111 LCT110:LCT111 LMP110:LMP111 LWL110:LWL111 MGH110:MGH111 MQD110:MQD111 MZZ110:MZZ111 NJV110:NJV111 NTR110:NTR111 ODN110:ODN111 ONJ110:ONJ111 OXF110:OXF111 PHB110:PHB111 PQX110:PQX111 QAT110:QAT111 QKP110:QKP111 QUL110:QUL111 REH110:REH111 ROD110:ROD111 RXZ110:RXZ111 SHV110:SHV111 SRR110:SRR111 TBN110:TBN111 TLJ110:TLJ111 TVF110:TVF111 UFB110:UFB111 UOX110:UOX111 UYT110:UYT111 VIP110:VIP111 VSL110:VSL111 WCH110:WCH111 WMD110:WMD111 WVZ110:WVZ111 JS109:JU109 TO109:TQ109 ADK109:ADM109 ANG109:ANI109 AXC109:AXE109 BGY109:BHA109 BQU109:BQW109 CAQ109:CAS109 CKM109:CKO109 CUI109:CUK109 DEE109:DEG109 DOA109:DOC109 DXW109:DXY109 EHS109:EHU109 ERO109:ERQ109 FBK109:FBM109 FLG109:FLI109 FVC109:FVE109 GEY109:GFA109 GOU109:GOW109 GYQ109:GYS109 HIM109:HIO109 HSI109:HSK109 ICE109:ICG109 IMA109:IMC109 IVW109:IVY109 JFS109:JFU109 JPO109:JPQ109 JZK109:JZM109 KJG109:KJI109 KTC109:KTE109 LCY109:LDA109 LMU109:LMW109 LWQ109:LWS109 MGM109:MGO109 MQI109:MQK109 NAE109:NAG109 NKA109:NKC109 NTW109:NTY109 ODS109:ODU109 ONO109:ONQ109 OXK109:OXM109 PHG109:PHI109 PRC109:PRE109 QAY109:QBA109 QKU109:QKW109 QUQ109:QUS109 REM109:REO109 ROI109:ROK109 RYE109:RYG109 SIA109:SIC109 SRW109:SRY109 TBS109:TBU109 TLO109:TLQ109 TVK109:TVM109 UFG109:UFI109 UPC109:UPE109 UYY109:UZA109 VIU109:VIW109 VSQ109:VSS109 WCM109:WCO109 WMI109:WMK109 WWE109:WWG109 JJ109:JM109 TF109:TI109 ADB109:ADE109 AMX109:ANA109 AWT109:AWW109 BGP109:BGS109 BQL109:BQO109 CAH109:CAK109 CKD109:CKG109 CTZ109:CUC109 DDV109:DDY109 DNR109:DNU109 DXN109:DXQ109 EHJ109:EHM109 ERF109:ERI109 FBB109:FBE109 FKX109:FLA109 FUT109:FUW109 GEP109:GES109 GOL109:GOO109 GYH109:GYK109 HID109:HIG109 HRZ109:HSC109 IBV109:IBY109 ILR109:ILU109 IVN109:IVQ109 JFJ109:JFM109 JPF109:JPI109 JZB109:JZE109 KIX109:KJA109 KST109:KSW109 LCP109:LCS109 LML109:LMO109 LWH109:LWK109 MGD109:MGG109 MPZ109:MQC109 MZV109:MZY109 NJR109:NJU109 NTN109:NTQ109 ODJ109:ODM109 ONF109:ONI109 OXB109:OXE109 PGX109:PHA109 PQT109:PQW109 QAP109:QAS109 QKL109:QKO109 QUH109:QUK109 RED109:REG109 RNZ109:ROC109 RXV109:RXY109 SHR109:SHU109 SRN109:SRQ109 TBJ109:TBM109 TLF109:TLI109 TVB109:TVE109 UEX109:UFA109 UOT109:UOW109 UYP109:UYS109 VIL109:VIO109 VSH109:VSK109 WCD109:WCG109 WLZ109:WMC109 WVV109:WVY109 R109 Q110 Z106:Z107 TQ15:TQ108 JU15:JU108 ADM15:ADM108 WWG15:WWG108 WMK15:WMK108 WCO15:WCO108 VSS15:VSS108 VIW15:VIW108 UZA15:UZA108 UPE15:UPE108 UFI15:UFI108 TVM15:TVM108 TLQ15:TLQ108 TBU15:TBU108 SRY15:SRY108 SIC15:SIC108 RYG15:RYG108 ROK15:ROK108 REO15:REO108 QUS15:QUS108 QKW15:QKW108 QBA15:QBA108 PRE15:PRE108 PHI15:PHI108 OXM15:OXM108 ONQ15:ONQ108 ODU15:ODU108 NTY15:NTY108 NKC15:NKC108 NAG15:NAG108 MQK15:MQK108 MGO15:MGO108 LWS15:LWS108 LMW15:LMW108 LDA15:LDA108 KTE15:KTE108 KJI15:KJI108 JZM15:JZM108 JPQ15:JPQ108 JFU15:JFU108 IVY15:IVY108 IMC15:IMC108 ICG15:ICG108 HSK15:HSK108 HIO15:HIO108 GYS15:GYS108 GOW15:GOW108 GFA15:GFA108 FVE15:FVE108 FLI15:FLI108 FBM15:FBM108 ERQ15:ERQ108 EHU15:EHU108 DXY15:DXY108 DOC15:DOC108 DEG15:DEG108 CUK15:CUK108 CKO15:CKO108 CAS15:CAS108 BQW15:BQW108 BHA15:BHA108 AXE15:AXE108 ANI15:ANI108 Z15:Z99 N109 P109"/>
  </dataValidations>
  <hyperlinks>
    <hyperlink ref="AB112:AC112" location="独自チラシ!A10" display="独自ﾁﾗｼチェック作成へ"/>
    <hyperlink ref="AB114:AC114" location="一覧表!M76" display="一覧表へ戻る"/>
  </hyperlinks>
  <printOptions horizontalCentered="1"/>
  <pageMargins left="0.27559055118110237" right="0.19685039370078741" top="0.39370078740157483" bottom="0.15748031496062992" header="0" footer="0.19685039370078741"/>
  <pageSetup paperSize="9" scale="62" orientation="portrait" r:id="rId1"/>
  <headerFooter scaleWithDoc="0" alignWithMargins="0"/>
  <drawing r:id="rId2"/>
  <extLst>
    <ext xmlns:x14="http://schemas.microsoft.com/office/spreadsheetml/2009/9/main" uri="{78C0D931-6437-407d-A8EE-F0AAD7539E65}">
      <x14:conditionalFormattings>
        <x14:conditionalFormatting xmlns:xm="http://schemas.microsoft.com/office/excel/2006/main">
          <x14:cfRule type="expression" priority="4" id="{833E2059-AFF9-459E-A665-A2D76B898470}">
            <xm:f>様式1!$E$20=""</xm:f>
            <x14:dxf>
              <fill>
                <patternFill>
                  <bgColor theme="0" tint="-0.499984740745262"/>
                </patternFill>
              </fill>
            </x14:dxf>
          </x14:cfRule>
          <xm:sqref>A1:Z117</xm:sqref>
        </x14:conditionalFormatting>
      </x14:conditionalFormattings>
    </ext>
    <ext xmlns:x14="http://schemas.microsoft.com/office/spreadsheetml/2009/9/main" uri="{CCE6A557-97BC-4b89-ADB6-D9C93CAAB3DF}">
      <x14:dataValidations xmlns:xm="http://schemas.microsoft.com/office/excel/2006/main" count="1">
        <x14:dataValidation imeMode="hiragana" allowBlank="1" showInputMessage="1" showErrorMessage="1">
          <xm:sqref>S65596:W65600 JP65596:JR65600 TL65596:TN65600 ADH65596:ADJ65600 AND65596:ANF65600 AWZ65596:AXB65600 BGV65596:BGX65600 BQR65596:BQT65600 CAN65596:CAP65600 CKJ65596:CKL65600 CUF65596:CUH65600 DEB65596:DED65600 DNX65596:DNZ65600 DXT65596:DXV65600 EHP65596:EHR65600 ERL65596:ERN65600 FBH65596:FBJ65600 FLD65596:FLF65600 FUZ65596:FVB65600 GEV65596:GEX65600 GOR65596:GOT65600 GYN65596:GYP65600 HIJ65596:HIL65600 HSF65596:HSH65600 ICB65596:ICD65600 ILX65596:ILZ65600 IVT65596:IVV65600 JFP65596:JFR65600 JPL65596:JPN65600 JZH65596:JZJ65600 KJD65596:KJF65600 KSZ65596:KTB65600 LCV65596:LCX65600 LMR65596:LMT65600 LWN65596:LWP65600 MGJ65596:MGL65600 MQF65596:MQH65600 NAB65596:NAD65600 NJX65596:NJZ65600 NTT65596:NTV65600 ODP65596:ODR65600 ONL65596:ONN65600 OXH65596:OXJ65600 PHD65596:PHF65600 PQZ65596:PRB65600 QAV65596:QAX65600 QKR65596:QKT65600 QUN65596:QUP65600 REJ65596:REL65600 ROF65596:ROH65600 RYB65596:RYD65600 SHX65596:SHZ65600 SRT65596:SRV65600 TBP65596:TBR65600 TLL65596:TLN65600 TVH65596:TVJ65600 UFD65596:UFF65600 UOZ65596:UPB65600 UYV65596:UYX65600 VIR65596:VIT65600 VSN65596:VSP65600 WCJ65596:WCL65600 WMF65596:WMH65600 WWB65596:WWD65600 S131132:W131136 JP131132:JR131136 TL131132:TN131136 ADH131132:ADJ131136 AND131132:ANF131136 AWZ131132:AXB131136 BGV131132:BGX131136 BQR131132:BQT131136 CAN131132:CAP131136 CKJ131132:CKL131136 CUF131132:CUH131136 DEB131132:DED131136 DNX131132:DNZ131136 DXT131132:DXV131136 EHP131132:EHR131136 ERL131132:ERN131136 FBH131132:FBJ131136 FLD131132:FLF131136 FUZ131132:FVB131136 GEV131132:GEX131136 GOR131132:GOT131136 GYN131132:GYP131136 HIJ131132:HIL131136 HSF131132:HSH131136 ICB131132:ICD131136 ILX131132:ILZ131136 IVT131132:IVV131136 JFP131132:JFR131136 JPL131132:JPN131136 JZH131132:JZJ131136 KJD131132:KJF131136 KSZ131132:KTB131136 LCV131132:LCX131136 LMR131132:LMT131136 LWN131132:LWP131136 MGJ131132:MGL131136 MQF131132:MQH131136 NAB131132:NAD131136 NJX131132:NJZ131136 NTT131132:NTV131136 ODP131132:ODR131136 ONL131132:ONN131136 OXH131132:OXJ131136 PHD131132:PHF131136 PQZ131132:PRB131136 QAV131132:QAX131136 QKR131132:QKT131136 QUN131132:QUP131136 REJ131132:REL131136 ROF131132:ROH131136 RYB131132:RYD131136 SHX131132:SHZ131136 SRT131132:SRV131136 TBP131132:TBR131136 TLL131132:TLN131136 TVH131132:TVJ131136 UFD131132:UFF131136 UOZ131132:UPB131136 UYV131132:UYX131136 VIR131132:VIT131136 VSN131132:VSP131136 WCJ131132:WCL131136 WMF131132:WMH131136 WWB131132:WWD131136 S196668:W196672 JP196668:JR196672 TL196668:TN196672 ADH196668:ADJ196672 AND196668:ANF196672 AWZ196668:AXB196672 BGV196668:BGX196672 BQR196668:BQT196672 CAN196668:CAP196672 CKJ196668:CKL196672 CUF196668:CUH196672 DEB196668:DED196672 DNX196668:DNZ196672 DXT196668:DXV196672 EHP196668:EHR196672 ERL196668:ERN196672 FBH196668:FBJ196672 FLD196668:FLF196672 FUZ196668:FVB196672 GEV196668:GEX196672 GOR196668:GOT196672 GYN196668:GYP196672 HIJ196668:HIL196672 HSF196668:HSH196672 ICB196668:ICD196672 ILX196668:ILZ196672 IVT196668:IVV196672 JFP196668:JFR196672 JPL196668:JPN196672 JZH196668:JZJ196672 KJD196668:KJF196672 KSZ196668:KTB196672 LCV196668:LCX196672 LMR196668:LMT196672 LWN196668:LWP196672 MGJ196668:MGL196672 MQF196668:MQH196672 NAB196668:NAD196672 NJX196668:NJZ196672 NTT196668:NTV196672 ODP196668:ODR196672 ONL196668:ONN196672 OXH196668:OXJ196672 PHD196668:PHF196672 PQZ196668:PRB196672 QAV196668:QAX196672 QKR196668:QKT196672 QUN196668:QUP196672 REJ196668:REL196672 ROF196668:ROH196672 RYB196668:RYD196672 SHX196668:SHZ196672 SRT196668:SRV196672 TBP196668:TBR196672 TLL196668:TLN196672 TVH196668:TVJ196672 UFD196668:UFF196672 UOZ196668:UPB196672 UYV196668:UYX196672 VIR196668:VIT196672 VSN196668:VSP196672 WCJ196668:WCL196672 WMF196668:WMH196672 WWB196668:WWD196672 S262204:W262208 JP262204:JR262208 TL262204:TN262208 ADH262204:ADJ262208 AND262204:ANF262208 AWZ262204:AXB262208 BGV262204:BGX262208 BQR262204:BQT262208 CAN262204:CAP262208 CKJ262204:CKL262208 CUF262204:CUH262208 DEB262204:DED262208 DNX262204:DNZ262208 DXT262204:DXV262208 EHP262204:EHR262208 ERL262204:ERN262208 FBH262204:FBJ262208 FLD262204:FLF262208 FUZ262204:FVB262208 GEV262204:GEX262208 GOR262204:GOT262208 GYN262204:GYP262208 HIJ262204:HIL262208 HSF262204:HSH262208 ICB262204:ICD262208 ILX262204:ILZ262208 IVT262204:IVV262208 JFP262204:JFR262208 JPL262204:JPN262208 JZH262204:JZJ262208 KJD262204:KJF262208 KSZ262204:KTB262208 LCV262204:LCX262208 LMR262204:LMT262208 LWN262204:LWP262208 MGJ262204:MGL262208 MQF262204:MQH262208 NAB262204:NAD262208 NJX262204:NJZ262208 NTT262204:NTV262208 ODP262204:ODR262208 ONL262204:ONN262208 OXH262204:OXJ262208 PHD262204:PHF262208 PQZ262204:PRB262208 QAV262204:QAX262208 QKR262204:QKT262208 QUN262204:QUP262208 REJ262204:REL262208 ROF262204:ROH262208 RYB262204:RYD262208 SHX262204:SHZ262208 SRT262204:SRV262208 TBP262204:TBR262208 TLL262204:TLN262208 TVH262204:TVJ262208 UFD262204:UFF262208 UOZ262204:UPB262208 UYV262204:UYX262208 VIR262204:VIT262208 VSN262204:VSP262208 WCJ262204:WCL262208 WMF262204:WMH262208 WWB262204:WWD262208 S327740:W327744 JP327740:JR327744 TL327740:TN327744 ADH327740:ADJ327744 AND327740:ANF327744 AWZ327740:AXB327744 BGV327740:BGX327744 BQR327740:BQT327744 CAN327740:CAP327744 CKJ327740:CKL327744 CUF327740:CUH327744 DEB327740:DED327744 DNX327740:DNZ327744 DXT327740:DXV327744 EHP327740:EHR327744 ERL327740:ERN327744 FBH327740:FBJ327744 FLD327740:FLF327744 FUZ327740:FVB327744 GEV327740:GEX327744 GOR327740:GOT327744 GYN327740:GYP327744 HIJ327740:HIL327744 HSF327740:HSH327744 ICB327740:ICD327744 ILX327740:ILZ327744 IVT327740:IVV327744 JFP327740:JFR327744 JPL327740:JPN327744 JZH327740:JZJ327744 KJD327740:KJF327744 KSZ327740:KTB327744 LCV327740:LCX327744 LMR327740:LMT327744 LWN327740:LWP327744 MGJ327740:MGL327744 MQF327740:MQH327744 NAB327740:NAD327744 NJX327740:NJZ327744 NTT327740:NTV327744 ODP327740:ODR327744 ONL327740:ONN327744 OXH327740:OXJ327744 PHD327740:PHF327744 PQZ327740:PRB327744 QAV327740:QAX327744 QKR327740:QKT327744 QUN327740:QUP327744 REJ327740:REL327744 ROF327740:ROH327744 RYB327740:RYD327744 SHX327740:SHZ327744 SRT327740:SRV327744 TBP327740:TBR327744 TLL327740:TLN327744 TVH327740:TVJ327744 UFD327740:UFF327744 UOZ327740:UPB327744 UYV327740:UYX327744 VIR327740:VIT327744 VSN327740:VSP327744 WCJ327740:WCL327744 WMF327740:WMH327744 WWB327740:WWD327744 S393276:W393280 JP393276:JR393280 TL393276:TN393280 ADH393276:ADJ393280 AND393276:ANF393280 AWZ393276:AXB393280 BGV393276:BGX393280 BQR393276:BQT393280 CAN393276:CAP393280 CKJ393276:CKL393280 CUF393276:CUH393280 DEB393276:DED393280 DNX393276:DNZ393280 DXT393276:DXV393280 EHP393276:EHR393280 ERL393276:ERN393280 FBH393276:FBJ393280 FLD393276:FLF393280 FUZ393276:FVB393280 GEV393276:GEX393280 GOR393276:GOT393280 GYN393276:GYP393280 HIJ393276:HIL393280 HSF393276:HSH393280 ICB393276:ICD393280 ILX393276:ILZ393280 IVT393276:IVV393280 JFP393276:JFR393280 JPL393276:JPN393280 JZH393276:JZJ393280 KJD393276:KJF393280 KSZ393276:KTB393280 LCV393276:LCX393280 LMR393276:LMT393280 LWN393276:LWP393280 MGJ393276:MGL393280 MQF393276:MQH393280 NAB393276:NAD393280 NJX393276:NJZ393280 NTT393276:NTV393280 ODP393276:ODR393280 ONL393276:ONN393280 OXH393276:OXJ393280 PHD393276:PHF393280 PQZ393276:PRB393280 QAV393276:QAX393280 QKR393276:QKT393280 QUN393276:QUP393280 REJ393276:REL393280 ROF393276:ROH393280 RYB393276:RYD393280 SHX393276:SHZ393280 SRT393276:SRV393280 TBP393276:TBR393280 TLL393276:TLN393280 TVH393276:TVJ393280 UFD393276:UFF393280 UOZ393276:UPB393280 UYV393276:UYX393280 VIR393276:VIT393280 VSN393276:VSP393280 WCJ393276:WCL393280 WMF393276:WMH393280 WWB393276:WWD393280 S458812:W458816 JP458812:JR458816 TL458812:TN458816 ADH458812:ADJ458816 AND458812:ANF458816 AWZ458812:AXB458816 BGV458812:BGX458816 BQR458812:BQT458816 CAN458812:CAP458816 CKJ458812:CKL458816 CUF458812:CUH458816 DEB458812:DED458816 DNX458812:DNZ458816 DXT458812:DXV458816 EHP458812:EHR458816 ERL458812:ERN458816 FBH458812:FBJ458816 FLD458812:FLF458816 FUZ458812:FVB458816 GEV458812:GEX458816 GOR458812:GOT458816 GYN458812:GYP458816 HIJ458812:HIL458816 HSF458812:HSH458816 ICB458812:ICD458816 ILX458812:ILZ458816 IVT458812:IVV458816 JFP458812:JFR458816 JPL458812:JPN458816 JZH458812:JZJ458816 KJD458812:KJF458816 KSZ458812:KTB458816 LCV458812:LCX458816 LMR458812:LMT458816 LWN458812:LWP458816 MGJ458812:MGL458816 MQF458812:MQH458816 NAB458812:NAD458816 NJX458812:NJZ458816 NTT458812:NTV458816 ODP458812:ODR458816 ONL458812:ONN458816 OXH458812:OXJ458816 PHD458812:PHF458816 PQZ458812:PRB458816 QAV458812:QAX458816 QKR458812:QKT458816 QUN458812:QUP458816 REJ458812:REL458816 ROF458812:ROH458816 RYB458812:RYD458816 SHX458812:SHZ458816 SRT458812:SRV458816 TBP458812:TBR458816 TLL458812:TLN458816 TVH458812:TVJ458816 UFD458812:UFF458816 UOZ458812:UPB458816 UYV458812:UYX458816 VIR458812:VIT458816 VSN458812:VSP458816 WCJ458812:WCL458816 WMF458812:WMH458816 WWB458812:WWD458816 S524348:W524352 JP524348:JR524352 TL524348:TN524352 ADH524348:ADJ524352 AND524348:ANF524352 AWZ524348:AXB524352 BGV524348:BGX524352 BQR524348:BQT524352 CAN524348:CAP524352 CKJ524348:CKL524352 CUF524348:CUH524352 DEB524348:DED524352 DNX524348:DNZ524352 DXT524348:DXV524352 EHP524348:EHR524352 ERL524348:ERN524352 FBH524348:FBJ524352 FLD524348:FLF524352 FUZ524348:FVB524352 GEV524348:GEX524352 GOR524348:GOT524352 GYN524348:GYP524352 HIJ524348:HIL524352 HSF524348:HSH524352 ICB524348:ICD524352 ILX524348:ILZ524352 IVT524348:IVV524352 JFP524348:JFR524352 JPL524348:JPN524352 JZH524348:JZJ524352 KJD524348:KJF524352 KSZ524348:KTB524352 LCV524348:LCX524352 LMR524348:LMT524352 LWN524348:LWP524352 MGJ524348:MGL524352 MQF524348:MQH524352 NAB524348:NAD524352 NJX524348:NJZ524352 NTT524348:NTV524352 ODP524348:ODR524352 ONL524348:ONN524352 OXH524348:OXJ524352 PHD524348:PHF524352 PQZ524348:PRB524352 QAV524348:QAX524352 QKR524348:QKT524352 QUN524348:QUP524352 REJ524348:REL524352 ROF524348:ROH524352 RYB524348:RYD524352 SHX524348:SHZ524352 SRT524348:SRV524352 TBP524348:TBR524352 TLL524348:TLN524352 TVH524348:TVJ524352 UFD524348:UFF524352 UOZ524348:UPB524352 UYV524348:UYX524352 VIR524348:VIT524352 VSN524348:VSP524352 WCJ524348:WCL524352 WMF524348:WMH524352 WWB524348:WWD524352 S589884:W589888 JP589884:JR589888 TL589884:TN589888 ADH589884:ADJ589888 AND589884:ANF589888 AWZ589884:AXB589888 BGV589884:BGX589888 BQR589884:BQT589888 CAN589884:CAP589888 CKJ589884:CKL589888 CUF589884:CUH589888 DEB589884:DED589888 DNX589884:DNZ589888 DXT589884:DXV589888 EHP589884:EHR589888 ERL589884:ERN589888 FBH589884:FBJ589888 FLD589884:FLF589888 FUZ589884:FVB589888 GEV589884:GEX589888 GOR589884:GOT589888 GYN589884:GYP589888 HIJ589884:HIL589888 HSF589884:HSH589888 ICB589884:ICD589888 ILX589884:ILZ589888 IVT589884:IVV589888 JFP589884:JFR589888 JPL589884:JPN589888 JZH589884:JZJ589888 KJD589884:KJF589888 KSZ589884:KTB589888 LCV589884:LCX589888 LMR589884:LMT589888 LWN589884:LWP589888 MGJ589884:MGL589888 MQF589884:MQH589888 NAB589884:NAD589888 NJX589884:NJZ589888 NTT589884:NTV589888 ODP589884:ODR589888 ONL589884:ONN589888 OXH589884:OXJ589888 PHD589884:PHF589888 PQZ589884:PRB589888 QAV589884:QAX589888 QKR589884:QKT589888 QUN589884:QUP589888 REJ589884:REL589888 ROF589884:ROH589888 RYB589884:RYD589888 SHX589884:SHZ589888 SRT589884:SRV589888 TBP589884:TBR589888 TLL589884:TLN589888 TVH589884:TVJ589888 UFD589884:UFF589888 UOZ589884:UPB589888 UYV589884:UYX589888 VIR589884:VIT589888 VSN589884:VSP589888 WCJ589884:WCL589888 WMF589884:WMH589888 WWB589884:WWD589888 S655420:W655424 JP655420:JR655424 TL655420:TN655424 ADH655420:ADJ655424 AND655420:ANF655424 AWZ655420:AXB655424 BGV655420:BGX655424 BQR655420:BQT655424 CAN655420:CAP655424 CKJ655420:CKL655424 CUF655420:CUH655424 DEB655420:DED655424 DNX655420:DNZ655424 DXT655420:DXV655424 EHP655420:EHR655424 ERL655420:ERN655424 FBH655420:FBJ655424 FLD655420:FLF655424 FUZ655420:FVB655424 GEV655420:GEX655424 GOR655420:GOT655424 GYN655420:GYP655424 HIJ655420:HIL655424 HSF655420:HSH655424 ICB655420:ICD655424 ILX655420:ILZ655424 IVT655420:IVV655424 JFP655420:JFR655424 JPL655420:JPN655424 JZH655420:JZJ655424 KJD655420:KJF655424 KSZ655420:KTB655424 LCV655420:LCX655424 LMR655420:LMT655424 LWN655420:LWP655424 MGJ655420:MGL655424 MQF655420:MQH655424 NAB655420:NAD655424 NJX655420:NJZ655424 NTT655420:NTV655424 ODP655420:ODR655424 ONL655420:ONN655424 OXH655420:OXJ655424 PHD655420:PHF655424 PQZ655420:PRB655424 QAV655420:QAX655424 QKR655420:QKT655424 QUN655420:QUP655424 REJ655420:REL655424 ROF655420:ROH655424 RYB655420:RYD655424 SHX655420:SHZ655424 SRT655420:SRV655424 TBP655420:TBR655424 TLL655420:TLN655424 TVH655420:TVJ655424 UFD655420:UFF655424 UOZ655420:UPB655424 UYV655420:UYX655424 VIR655420:VIT655424 VSN655420:VSP655424 WCJ655420:WCL655424 WMF655420:WMH655424 WWB655420:WWD655424 S720956:W720960 JP720956:JR720960 TL720956:TN720960 ADH720956:ADJ720960 AND720956:ANF720960 AWZ720956:AXB720960 BGV720956:BGX720960 BQR720956:BQT720960 CAN720956:CAP720960 CKJ720956:CKL720960 CUF720956:CUH720960 DEB720956:DED720960 DNX720956:DNZ720960 DXT720956:DXV720960 EHP720956:EHR720960 ERL720956:ERN720960 FBH720956:FBJ720960 FLD720956:FLF720960 FUZ720956:FVB720960 GEV720956:GEX720960 GOR720956:GOT720960 GYN720956:GYP720960 HIJ720956:HIL720960 HSF720956:HSH720960 ICB720956:ICD720960 ILX720956:ILZ720960 IVT720956:IVV720960 JFP720956:JFR720960 JPL720956:JPN720960 JZH720956:JZJ720960 KJD720956:KJF720960 KSZ720956:KTB720960 LCV720956:LCX720960 LMR720956:LMT720960 LWN720956:LWP720960 MGJ720956:MGL720960 MQF720956:MQH720960 NAB720956:NAD720960 NJX720956:NJZ720960 NTT720956:NTV720960 ODP720956:ODR720960 ONL720956:ONN720960 OXH720956:OXJ720960 PHD720956:PHF720960 PQZ720956:PRB720960 QAV720956:QAX720960 QKR720956:QKT720960 QUN720956:QUP720960 REJ720956:REL720960 ROF720956:ROH720960 RYB720956:RYD720960 SHX720956:SHZ720960 SRT720956:SRV720960 TBP720956:TBR720960 TLL720956:TLN720960 TVH720956:TVJ720960 UFD720956:UFF720960 UOZ720956:UPB720960 UYV720956:UYX720960 VIR720956:VIT720960 VSN720956:VSP720960 WCJ720956:WCL720960 WMF720956:WMH720960 WWB720956:WWD720960 S786492:W786496 JP786492:JR786496 TL786492:TN786496 ADH786492:ADJ786496 AND786492:ANF786496 AWZ786492:AXB786496 BGV786492:BGX786496 BQR786492:BQT786496 CAN786492:CAP786496 CKJ786492:CKL786496 CUF786492:CUH786496 DEB786492:DED786496 DNX786492:DNZ786496 DXT786492:DXV786496 EHP786492:EHR786496 ERL786492:ERN786496 FBH786492:FBJ786496 FLD786492:FLF786496 FUZ786492:FVB786496 GEV786492:GEX786496 GOR786492:GOT786496 GYN786492:GYP786496 HIJ786492:HIL786496 HSF786492:HSH786496 ICB786492:ICD786496 ILX786492:ILZ786496 IVT786492:IVV786496 JFP786492:JFR786496 JPL786492:JPN786496 JZH786492:JZJ786496 KJD786492:KJF786496 KSZ786492:KTB786496 LCV786492:LCX786496 LMR786492:LMT786496 LWN786492:LWP786496 MGJ786492:MGL786496 MQF786492:MQH786496 NAB786492:NAD786496 NJX786492:NJZ786496 NTT786492:NTV786496 ODP786492:ODR786496 ONL786492:ONN786496 OXH786492:OXJ786496 PHD786492:PHF786496 PQZ786492:PRB786496 QAV786492:QAX786496 QKR786492:QKT786496 QUN786492:QUP786496 REJ786492:REL786496 ROF786492:ROH786496 RYB786492:RYD786496 SHX786492:SHZ786496 SRT786492:SRV786496 TBP786492:TBR786496 TLL786492:TLN786496 TVH786492:TVJ786496 UFD786492:UFF786496 UOZ786492:UPB786496 UYV786492:UYX786496 VIR786492:VIT786496 VSN786492:VSP786496 WCJ786492:WCL786496 WMF786492:WMH786496 WWB786492:WWD786496 S852028:W852032 JP852028:JR852032 TL852028:TN852032 ADH852028:ADJ852032 AND852028:ANF852032 AWZ852028:AXB852032 BGV852028:BGX852032 BQR852028:BQT852032 CAN852028:CAP852032 CKJ852028:CKL852032 CUF852028:CUH852032 DEB852028:DED852032 DNX852028:DNZ852032 DXT852028:DXV852032 EHP852028:EHR852032 ERL852028:ERN852032 FBH852028:FBJ852032 FLD852028:FLF852032 FUZ852028:FVB852032 GEV852028:GEX852032 GOR852028:GOT852032 GYN852028:GYP852032 HIJ852028:HIL852032 HSF852028:HSH852032 ICB852028:ICD852032 ILX852028:ILZ852032 IVT852028:IVV852032 JFP852028:JFR852032 JPL852028:JPN852032 JZH852028:JZJ852032 KJD852028:KJF852032 KSZ852028:KTB852032 LCV852028:LCX852032 LMR852028:LMT852032 LWN852028:LWP852032 MGJ852028:MGL852032 MQF852028:MQH852032 NAB852028:NAD852032 NJX852028:NJZ852032 NTT852028:NTV852032 ODP852028:ODR852032 ONL852028:ONN852032 OXH852028:OXJ852032 PHD852028:PHF852032 PQZ852028:PRB852032 QAV852028:QAX852032 QKR852028:QKT852032 QUN852028:QUP852032 REJ852028:REL852032 ROF852028:ROH852032 RYB852028:RYD852032 SHX852028:SHZ852032 SRT852028:SRV852032 TBP852028:TBR852032 TLL852028:TLN852032 TVH852028:TVJ852032 UFD852028:UFF852032 UOZ852028:UPB852032 UYV852028:UYX852032 VIR852028:VIT852032 VSN852028:VSP852032 WCJ852028:WCL852032 WMF852028:WMH852032 WWB852028:WWD852032 S917564:W917568 JP917564:JR917568 TL917564:TN917568 ADH917564:ADJ917568 AND917564:ANF917568 AWZ917564:AXB917568 BGV917564:BGX917568 BQR917564:BQT917568 CAN917564:CAP917568 CKJ917564:CKL917568 CUF917564:CUH917568 DEB917564:DED917568 DNX917564:DNZ917568 DXT917564:DXV917568 EHP917564:EHR917568 ERL917564:ERN917568 FBH917564:FBJ917568 FLD917564:FLF917568 FUZ917564:FVB917568 GEV917564:GEX917568 GOR917564:GOT917568 GYN917564:GYP917568 HIJ917564:HIL917568 HSF917564:HSH917568 ICB917564:ICD917568 ILX917564:ILZ917568 IVT917564:IVV917568 JFP917564:JFR917568 JPL917564:JPN917568 JZH917564:JZJ917568 KJD917564:KJF917568 KSZ917564:KTB917568 LCV917564:LCX917568 LMR917564:LMT917568 LWN917564:LWP917568 MGJ917564:MGL917568 MQF917564:MQH917568 NAB917564:NAD917568 NJX917564:NJZ917568 NTT917564:NTV917568 ODP917564:ODR917568 ONL917564:ONN917568 OXH917564:OXJ917568 PHD917564:PHF917568 PQZ917564:PRB917568 QAV917564:QAX917568 QKR917564:QKT917568 QUN917564:QUP917568 REJ917564:REL917568 ROF917564:ROH917568 RYB917564:RYD917568 SHX917564:SHZ917568 SRT917564:SRV917568 TBP917564:TBR917568 TLL917564:TLN917568 TVH917564:TVJ917568 UFD917564:UFF917568 UOZ917564:UPB917568 UYV917564:UYX917568 VIR917564:VIT917568 VSN917564:VSP917568 WCJ917564:WCL917568 WMF917564:WMH917568 WWB917564:WWD917568 S983100:W983104 JP983100:JR983104 TL983100:TN983104 ADH983100:ADJ983104 AND983100:ANF983104 AWZ983100:AXB983104 BGV983100:BGX983104 BQR983100:BQT983104 CAN983100:CAP983104 CKJ983100:CKL983104 CUF983100:CUH983104 DEB983100:DED983104 DNX983100:DNZ983104 DXT983100:DXV983104 EHP983100:EHR983104 ERL983100:ERN983104 FBH983100:FBJ983104 FLD983100:FLF983104 FUZ983100:FVB983104 GEV983100:GEX983104 GOR983100:GOT983104 GYN983100:GYP983104 HIJ983100:HIL983104 HSF983100:HSH983104 ICB983100:ICD983104 ILX983100:ILZ983104 IVT983100:IVV983104 JFP983100:JFR983104 JPL983100:JPN983104 JZH983100:JZJ983104 KJD983100:KJF983104 KSZ983100:KTB983104 LCV983100:LCX983104 LMR983100:LMT983104 LWN983100:LWP983104 MGJ983100:MGL983104 MQF983100:MQH983104 NAB983100:NAD983104 NJX983100:NJZ983104 NTT983100:NTV983104 ODP983100:ODR983104 ONL983100:ONN983104 OXH983100:OXJ983104 PHD983100:PHF983104 PQZ983100:PRB983104 QAV983100:QAX983104 QKR983100:QKT983104 QUN983100:QUP983104 REJ983100:REL983104 ROF983100:ROH983104 RYB983100:RYD983104 SHX983100:SHZ983104 SRT983100:SRV983104 TBP983100:TBR983104 TLL983100:TLN983104 TVH983100:TVJ983104 UFD983100:UFF983104 UOZ983100:UPB983104 UYV983100:UYX983104 VIR983100:VIT983104 VSN983100:VSP983104 WCJ983100:WCL983104 WMF983100:WMH983104 WWB983100:WWD983104 K65614:Y65626 JH65614:JT65626 TD65614:TP65626 ACZ65614:ADL65626 AMV65614:ANH65626 AWR65614:AXD65626 BGN65614:BGZ65626 BQJ65614:BQV65626 CAF65614:CAR65626 CKB65614:CKN65626 CTX65614:CUJ65626 DDT65614:DEF65626 DNP65614:DOB65626 DXL65614:DXX65626 EHH65614:EHT65626 ERD65614:ERP65626 FAZ65614:FBL65626 FKV65614:FLH65626 FUR65614:FVD65626 GEN65614:GEZ65626 GOJ65614:GOV65626 GYF65614:GYR65626 HIB65614:HIN65626 HRX65614:HSJ65626 IBT65614:ICF65626 ILP65614:IMB65626 IVL65614:IVX65626 JFH65614:JFT65626 JPD65614:JPP65626 JYZ65614:JZL65626 KIV65614:KJH65626 KSR65614:KTD65626 LCN65614:LCZ65626 LMJ65614:LMV65626 LWF65614:LWR65626 MGB65614:MGN65626 MPX65614:MQJ65626 MZT65614:NAF65626 NJP65614:NKB65626 NTL65614:NTX65626 ODH65614:ODT65626 OND65614:ONP65626 OWZ65614:OXL65626 PGV65614:PHH65626 PQR65614:PRD65626 QAN65614:QAZ65626 QKJ65614:QKV65626 QUF65614:QUR65626 REB65614:REN65626 RNX65614:ROJ65626 RXT65614:RYF65626 SHP65614:SIB65626 SRL65614:SRX65626 TBH65614:TBT65626 TLD65614:TLP65626 TUZ65614:TVL65626 UEV65614:UFH65626 UOR65614:UPD65626 UYN65614:UYZ65626 VIJ65614:VIV65626 VSF65614:VSR65626 WCB65614:WCN65626 WLX65614:WMJ65626 WVT65614:WWF65626 K131150:Y131162 JH131150:JT131162 TD131150:TP131162 ACZ131150:ADL131162 AMV131150:ANH131162 AWR131150:AXD131162 BGN131150:BGZ131162 BQJ131150:BQV131162 CAF131150:CAR131162 CKB131150:CKN131162 CTX131150:CUJ131162 DDT131150:DEF131162 DNP131150:DOB131162 DXL131150:DXX131162 EHH131150:EHT131162 ERD131150:ERP131162 FAZ131150:FBL131162 FKV131150:FLH131162 FUR131150:FVD131162 GEN131150:GEZ131162 GOJ131150:GOV131162 GYF131150:GYR131162 HIB131150:HIN131162 HRX131150:HSJ131162 IBT131150:ICF131162 ILP131150:IMB131162 IVL131150:IVX131162 JFH131150:JFT131162 JPD131150:JPP131162 JYZ131150:JZL131162 KIV131150:KJH131162 KSR131150:KTD131162 LCN131150:LCZ131162 LMJ131150:LMV131162 LWF131150:LWR131162 MGB131150:MGN131162 MPX131150:MQJ131162 MZT131150:NAF131162 NJP131150:NKB131162 NTL131150:NTX131162 ODH131150:ODT131162 OND131150:ONP131162 OWZ131150:OXL131162 PGV131150:PHH131162 PQR131150:PRD131162 QAN131150:QAZ131162 QKJ131150:QKV131162 QUF131150:QUR131162 REB131150:REN131162 RNX131150:ROJ131162 RXT131150:RYF131162 SHP131150:SIB131162 SRL131150:SRX131162 TBH131150:TBT131162 TLD131150:TLP131162 TUZ131150:TVL131162 UEV131150:UFH131162 UOR131150:UPD131162 UYN131150:UYZ131162 VIJ131150:VIV131162 VSF131150:VSR131162 WCB131150:WCN131162 WLX131150:WMJ131162 WVT131150:WWF131162 K196686:Y196698 JH196686:JT196698 TD196686:TP196698 ACZ196686:ADL196698 AMV196686:ANH196698 AWR196686:AXD196698 BGN196686:BGZ196698 BQJ196686:BQV196698 CAF196686:CAR196698 CKB196686:CKN196698 CTX196686:CUJ196698 DDT196686:DEF196698 DNP196686:DOB196698 DXL196686:DXX196698 EHH196686:EHT196698 ERD196686:ERP196698 FAZ196686:FBL196698 FKV196686:FLH196698 FUR196686:FVD196698 GEN196686:GEZ196698 GOJ196686:GOV196698 GYF196686:GYR196698 HIB196686:HIN196698 HRX196686:HSJ196698 IBT196686:ICF196698 ILP196686:IMB196698 IVL196686:IVX196698 JFH196686:JFT196698 JPD196686:JPP196698 JYZ196686:JZL196698 KIV196686:KJH196698 KSR196686:KTD196698 LCN196686:LCZ196698 LMJ196686:LMV196698 LWF196686:LWR196698 MGB196686:MGN196698 MPX196686:MQJ196698 MZT196686:NAF196698 NJP196686:NKB196698 NTL196686:NTX196698 ODH196686:ODT196698 OND196686:ONP196698 OWZ196686:OXL196698 PGV196686:PHH196698 PQR196686:PRD196698 QAN196686:QAZ196698 QKJ196686:QKV196698 QUF196686:QUR196698 REB196686:REN196698 RNX196686:ROJ196698 RXT196686:RYF196698 SHP196686:SIB196698 SRL196686:SRX196698 TBH196686:TBT196698 TLD196686:TLP196698 TUZ196686:TVL196698 UEV196686:UFH196698 UOR196686:UPD196698 UYN196686:UYZ196698 VIJ196686:VIV196698 VSF196686:VSR196698 WCB196686:WCN196698 WLX196686:WMJ196698 WVT196686:WWF196698 K262222:Y262234 JH262222:JT262234 TD262222:TP262234 ACZ262222:ADL262234 AMV262222:ANH262234 AWR262222:AXD262234 BGN262222:BGZ262234 BQJ262222:BQV262234 CAF262222:CAR262234 CKB262222:CKN262234 CTX262222:CUJ262234 DDT262222:DEF262234 DNP262222:DOB262234 DXL262222:DXX262234 EHH262222:EHT262234 ERD262222:ERP262234 FAZ262222:FBL262234 FKV262222:FLH262234 FUR262222:FVD262234 GEN262222:GEZ262234 GOJ262222:GOV262234 GYF262222:GYR262234 HIB262222:HIN262234 HRX262222:HSJ262234 IBT262222:ICF262234 ILP262222:IMB262234 IVL262222:IVX262234 JFH262222:JFT262234 JPD262222:JPP262234 JYZ262222:JZL262234 KIV262222:KJH262234 KSR262222:KTD262234 LCN262222:LCZ262234 LMJ262222:LMV262234 LWF262222:LWR262234 MGB262222:MGN262234 MPX262222:MQJ262234 MZT262222:NAF262234 NJP262222:NKB262234 NTL262222:NTX262234 ODH262222:ODT262234 OND262222:ONP262234 OWZ262222:OXL262234 PGV262222:PHH262234 PQR262222:PRD262234 QAN262222:QAZ262234 QKJ262222:QKV262234 QUF262222:QUR262234 REB262222:REN262234 RNX262222:ROJ262234 RXT262222:RYF262234 SHP262222:SIB262234 SRL262222:SRX262234 TBH262222:TBT262234 TLD262222:TLP262234 TUZ262222:TVL262234 UEV262222:UFH262234 UOR262222:UPD262234 UYN262222:UYZ262234 VIJ262222:VIV262234 VSF262222:VSR262234 WCB262222:WCN262234 WLX262222:WMJ262234 WVT262222:WWF262234 K327758:Y327770 JH327758:JT327770 TD327758:TP327770 ACZ327758:ADL327770 AMV327758:ANH327770 AWR327758:AXD327770 BGN327758:BGZ327770 BQJ327758:BQV327770 CAF327758:CAR327770 CKB327758:CKN327770 CTX327758:CUJ327770 DDT327758:DEF327770 DNP327758:DOB327770 DXL327758:DXX327770 EHH327758:EHT327770 ERD327758:ERP327770 FAZ327758:FBL327770 FKV327758:FLH327770 FUR327758:FVD327770 GEN327758:GEZ327770 GOJ327758:GOV327770 GYF327758:GYR327770 HIB327758:HIN327770 HRX327758:HSJ327770 IBT327758:ICF327770 ILP327758:IMB327770 IVL327758:IVX327770 JFH327758:JFT327770 JPD327758:JPP327770 JYZ327758:JZL327770 KIV327758:KJH327770 KSR327758:KTD327770 LCN327758:LCZ327770 LMJ327758:LMV327770 LWF327758:LWR327770 MGB327758:MGN327770 MPX327758:MQJ327770 MZT327758:NAF327770 NJP327758:NKB327770 NTL327758:NTX327770 ODH327758:ODT327770 OND327758:ONP327770 OWZ327758:OXL327770 PGV327758:PHH327770 PQR327758:PRD327770 QAN327758:QAZ327770 QKJ327758:QKV327770 QUF327758:QUR327770 REB327758:REN327770 RNX327758:ROJ327770 RXT327758:RYF327770 SHP327758:SIB327770 SRL327758:SRX327770 TBH327758:TBT327770 TLD327758:TLP327770 TUZ327758:TVL327770 UEV327758:UFH327770 UOR327758:UPD327770 UYN327758:UYZ327770 VIJ327758:VIV327770 VSF327758:VSR327770 WCB327758:WCN327770 WLX327758:WMJ327770 WVT327758:WWF327770 K393294:Y393306 JH393294:JT393306 TD393294:TP393306 ACZ393294:ADL393306 AMV393294:ANH393306 AWR393294:AXD393306 BGN393294:BGZ393306 BQJ393294:BQV393306 CAF393294:CAR393306 CKB393294:CKN393306 CTX393294:CUJ393306 DDT393294:DEF393306 DNP393294:DOB393306 DXL393294:DXX393306 EHH393294:EHT393306 ERD393294:ERP393306 FAZ393294:FBL393306 FKV393294:FLH393306 FUR393294:FVD393306 GEN393294:GEZ393306 GOJ393294:GOV393306 GYF393294:GYR393306 HIB393294:HIN393306 HRX393294:HSJ393306 IBT393294:ICF393306 ILP393294:IMB393306 IVL393294:IVX393306 JFH393294:JFT393306 JPD393294:JPP393306 JYZ393294:JZL393306 KIV393294:KJH393306 KSR393294:KTD393306 LCN393294:LCZ393306 LMJ393294:LMV393306 LWF393294:LWR393306 MGB393294:MGN393306 MPX393294:MQJ393306 MZT393294:NAF393306 NJP393294:NKB393306 NTL393294:NTX393306 ODH393294:ODT393306 OND393294:ONP393306 OWZ393294:OXL393306 PGV393294:PHH393306 PQR393294:PRD393306 QAN393294:QAZ393306 QKJ393294:QKV393306 QUF393294:QUR393306 REB393294:REN393306 RNX393294:ROJ393306 RXT393294:RYF393306 SHP393294:SIB393306 SRL393294:SRX393306 TBH393294:TBT393306 TLD393294:TLP393306 TUZ393294:TVL393306 UEV393294:UFH393306 UOR393294:UPD393306 UYN393294:UYZ393306 VIJ393294:VIV393306 VSF393294:VSR393306 WCB393294:WCN393306 WLX393294:WMJ393306 WVT393294:WWF393306 K458830:Y458842 JH458830:JT458842 TD458830:TP458842 ACZ458830:ADL458842 AMV458830:ANH458842 AWR458830:AXD458842 BGN458830:BGZ458842 BQJ458830:BQV458842 CAF458830:CAR458842 CKB458830:CKN458842 CTX458830:CUJ458842 DDT458830:DEF458842 DNP458830:DOB458842 DXL458830:DXX458842 EHH458830:EHT458842 ERD458830:ERP458842 FAZ458830:FBL458842 FKV458830:FLH458842 FUR458830:FVD458842 GEN458830:GEZ458842 GOJ458830:GOV458842 GYF458830:GYR458842 HIB458830:HIN458842 HRX458830:HSJ458842 IBT458830:ICF458842 ILP458830:IMB458842 IVL458830:IVX458842 JFH458830:JFT458842 JPD458830:JPP458842 JYZ458830:JZL458842 KIV458830:KJH458842 KSR458830:KTD458842 LCN458830:LCZ458842 LMJ458830:LMV458842 LWF458830:LWR458842 MGB458830:MGN458842 MPX458830:MQJ458842 MZT458830:NAF458842 NJP458830:NKB458842 NTL458830:NTX458842 ODH458830:ODT458842 OND458830:ONP458842 OWZ458830:OXL458842 PGV458830:PHH458842 PQR458830:PRD458842 QAN458830:QAZ458842 QKJ458830:QKV458842 QUF458830:QUR458842 REB458830:REN458842 RNX458830:ROJ458842 RXT458830:RYF458842 SHP458830:SIB458842 SRL458830:SRX458842 TBH458830:TBT458842 TLD458830:TLP458842 TUZ458830:TVL458842 UEV458830:UFH458842 UOR458830:UPD458842 UYN458830:UYZ458842 VIJ458830:VIV458842 VSF458830:VSR458842 WCB458830:WCN458842 WLX458830:WMJ458842 WVT458830:WWF458842 K524366:Y524378 JH524366:JT524378 TD524366:TP524378 ACZ524366:ADL524378 AMV524366:ANH524378 AWR524366:AXD524378 BGN524366:BGZ524378 BQJ524366:BQV524378 CAF524366:CAR524378 CKB524366:CKN524378 CTX524366:CUJ524378 DDT524366:DEF524378 DNP524366:DOB524378 DXL524366:DXX524378 EHH524366:EHT524378 ERD524366:ERP524378 FAZ524366:FBL524378 FKV524366:FLH524378 FUR524366:FVD524378 GEN524366:GEZ524378 GOJ524366:GOV524378 GYF524366:GYR524378 HIB524366:HIN524378 HRX524366:HSJ524378 IBT524366:ICF524378 ILP524366:IMB524378 IVL524366:IVX524378 JFH524366:JFT524378 JPD524366:JPP524378 JYZ524366:JZL524378 KIV524366:KJH524378 KSR524366:KTD524378 LCN524366:LCZ524378 LMJ524366:LMV524378 LWF524366:LWR524378 MGB524366:MGN524378 MPX524366:MQJ524378 MZT524366:NAF524378 NJP524366:NKB524378 NTL524366:NTX524378 ODH524366:ODT524378 OND524366:ONP524378 OWZ524366:OXL524378 PGV524366:PHH524378 PQR524366:PRD524378 QAN524366:QAZ524378 QKJ524366:QKV524378 QUF524366:QUR524378 REB524366:REN524378 RNX524366:ROJ524378 RXT524366:RYF524378 SHP524366:SIB524378 SRL524366:SRX524378 TBH524366:TBT524378 TLD524366:TLP524378 TUZ524366:TVL524378 UEV524366:UFH524378 UOR524366:UPD524378 UYN524366:UYZ524378 VIJ524366:VIV524378 VSF524366:VSR524378 WCB524366:WCN524378 WLX524366:WMJ524378 WVT524366:WWF524378 K589902:Y589914 JH589902:JT589914 TD589902:TP589914 ACZ589902:ADL589914 AMV589902:ANH589914 AWR589902:AXD589914 BGN589902:BGZ589914 BQJ589902:BQV589914 CAF589902:CAR589914 CKB589902:CKN589914 CTX589902:CUJ589914 DDT589902:DEF589914 DNP589902:DOB589914 DXL589902:DXX589914 EHH589902:EHT589914 ERD589902:ERP589914 FAZ589902:FBL589914 FKV589902:FLH589914 FUR589902:FVD589914 GEN589902:GEZ589914 GOJ589902:GOV589914 GYF589902:GYR589914 HIB589902:HIN589914 HRX589902:HSJ589914 IBT589902:ICF589914 ILP589902:IMB589914 IVL589902:IVX589914 JFH589902:JFT589914 JPD589902:JPP589914 JYZ589902:JZL589914 KIV589902:KJH589914 KSR589902:KTD589914 LCN589902:LCZ589914 LMJ589902:LMV589914 LWF589902:LWR589914 MGB589902:MGN589914 MPX589902:MQJ589914 MZT589902:NAF589914 NJP589902:NKB589914 NTL589902:NTX589914 ODH589902:ODT589914 OND589902:ONP589914 OWZ589902:OXL589914 PGV589902:PHH589914 PQR589902:PRD589914 QAN589902:QAZ589914 QKJ589902:QKV589914 QUF589902:QUR589914 REB589902:REN589914 RNX589902:ROJ589914 RXT589902:RYF589914 SHP589902:SIB589914 SRL589902:SRX589914 TBH589902:TBT589914 TLD589902:TLP589914 TUZ589902:TVL589914 UEV589902:UFH589914 UOR589902:UPD589914 UYN589902:UYZ589914 VIJ589902:VIV589914 VSF589902:VSR589914 WCB589902:WCN589914 WLX589902:WMJ589914 WVT589902:WWF589914 K655438:Y655450 JH655438:JT655450 TD655438:TP655450 ACZ655438:ADL655450 AMV655438:ANH655450 AWR655438:AXD655450 BGN655438:BGZ655450 BQJ655438:BQV655450 CAF655438:CAR655450 CKB655438:CKN655450 CTX655438:CUJ655450 DDT655438:DEF655450 DNP655438:DOB655450 DXL655438:DXX655450 EHH655438:EHT655450 ERD655438:ERP655450 FAZ655438:FBL655450 FKV655438:FLH655450 FUR655438:FVD655450 GEN655438:GEZ655450 GOJ655438:GOV655450 GYF655438:GYR655450 HIB655438:HIN655450 HRX655438:HSJ655450 IBT655438:ICF655450 ILP655438:IMB655450 IVL655438:IVX655450 JFH655438:JFT655450 JPD655438:JPP655450 JYZ655438:JZL655450 KIV655438:KJH655450 KSR655438:KTD655450 LCN655438:LCZ655450 LMJ655438:LMV655450 LWF655438:LWR655450 MGB655438:MGN655450 MPX655438:MQJ655450 MZT655438:NAF655450 NJP655438:NKB655450 NTL655438:NTX655450 ODH655438:ODT655450 OND655438:ONP655450 OWZ655438:OXL655450 PGV655438:PHH655450 PQR655438:PRD655450 QAN655438:QAZ655450 QKJ655438:QKV655450 QUF655438:QUR655450 REB655438:REN655450 RNX655438:ROJ655450 RXT655438:RYF655450 SHP655438:SIB655450 SRL655438:SRX655450 TBH655438:TBT655450 TLD655438:TLP655450 TUZ655438:TVL655450 UEV655438:UFH655450 UOR655438:UPD655450 UYN655438:UYZ655450 VIJ655438:VIV655450 VSF655438:VSR655450 WCB655438:WCN655450 WLX655438:WMJ655450 WVT655438:WWF655450 K720974:Y720986 JH720974:JT720986 TD720974:TP720986 ACZ720974:ADL720986 AMV720974:ANH720986 AWR720974:AXD720986 BGN720974:BGZ720986 BQJ720974:BQV720986 CAF720974:CAR720986 CKB720974:CKN720986 CTX720974:CUJ720986 DDT720974:DEF720986 DNP720974:DOB720986 DXL720974:DXX720986 EHH720974:EHT720986 ERD720974:ERP720986 FAZ720974:FBL720986 FKV720974:FLH720986 FUR720974:FVD720986 GEN720974:GEZ720986 GOJ720974:GOV720986 GYF720974:GYR720986 HIB720974:HIN720986 HRX720974:HSJ720986 IBT720974:ICF720986 ILP720974:IMB720986 IVL720974:IVX720986 JFH720974:JFT720986 JPD720974:JPP720986 JYZ720974:JZL720986 KIV720974:KJH720986 KSR720974:KTD720986 LCN720974:LCZ720986 LMJ720974:LMV720986 LWF720974:LWR720986 MGB720974:MGN720986 MPX720974:MQJ720986 MZT720974:NAF720986 NJP720974:NKB720986 NTL720974:NTX720986 ODH720974:ODT720986 OND720974:ONP720986 OWZ720974:OXL720986 PGV720974:PHH720986 PQR720974:PRD720986 QAN720974:QAZ720986 QKJ720974:QKV720986 QUF720974:QUR720986 REB720974:REN720986 RNX720974:ROJ720986 RXT720974:RYF720986 SHP720974:SIB720986 SRL720974:SRX720986 TBH720974:TBT720986 TLD720974:TLP720986 TUZ720974:TVL720986 UEV720974:UFH720986 UOR720974:UPD720986 UYN720974:UYZ720986 VIJ720974:VIV720986 VSF720974:VSR720986 WCB720974:WCN720986 WLX720974:WMJ720986 WVT720974:WWF720986 K786510:Y786522 JH786510:JT786522 TD786510:TP786522 ACZ786510:ADL786522 AMV786510:ANH786522 AWR786510:AXD786522 BGN786510:BGZ786522 BQJ786510:BQV786522 CAF786510:CAR786522 CKB786510:CKN786522 CTX786510:CUJ786522 DDT786510:DEF786522 DNP786510:DOB786522 DXL786510:DXX786522 EHH786510:EHT786522 ERD786510:ERP786522 FAZ786510:FBL786522 FKV786510:FLH786522 FUR786510:FVD786522 GEN786510:GEZ786522 GOJ786510:GOV786522 GYF786510:GYR786522 HIB786510:HIN786522 HRX786510:HSJ786522 IBT786510:ICF786522 ILP786510:IMB786522 IVL786510:IVX786522 JFH786510:JFT786522 JPD786510:JPP786522 JYZ786510:JZL786522 KIV786510:KJH786522 KSR786510:KTD786522 LCN786510:LCZ786522 LMJ786510:LMV786522 LWF786510:LWR786522 MGB786510:MGN786522 MPX786510:MQJ786522 MZT786510:NAF786522 NJP786510:NKB786522 NTL786510:NTX786522 ODH786510:ODT786522 OND786510:ONP786522 OWZ786510:OXL786522 PGV786510:PHH786522 PQR786510:PRD786522 QAN786510:QAZ786522 QKJ786510:QKV786522 QUF786510:QUR786522 REB786510:REN786522 RNX786510:ROJ786522 RXT786510:RYF786522 SHP786510:SIB786522 SRL786510:SRX786522 TBH786510:TBT786522 TLD786510:TLP786522 TUZ786510:TVL786522 UEV786510:UFH786522 UOR786510:UPD786522 UYN786510:UYZ786522 VIJ786510:VIV786522 VSF786510:VSR786522 WCB786510:WCN786522 WLX786510:WMJ786522 WVT786510:WWF786522 K852046:Y852058 JH852046:JT852058 TD852046:TP852058 ACZ852046:ADL852058 AMV852046:ANH852058 AWR852046:AXD852058 BGN852046:BGZ852058 BQJ852046:BQV852058 CAF852046:CAR852058 CKB852046:CKN852058 CTX852046:CUJ852058 DDT852046:DEF852058 DNP852046:DOB852058 DXL852046:DXX852058 EHH852046:EHT852058 ERD852046:ERP852058 FAZ852046:FBL852058 FKV852046:FLH852058 FUR852046:FVD852058 GEN852046:GEZ852058 GOJ852046:GOV852058 GYF852046:GYR852058 HIB852046:HIN852058 HRX852046:HSJ852058 IBT852046:ICF852058 ILP852046:IMB852058 IVL852046:IVX852058 JFH852046:JFT852058 JPD852046:JPP852058 JYZ852046:JZL852058 KIV852046:KJH852058 KSR852046:KTD852058 LCN852046:LCZ852058 LMJ852046:LMV852058 LWF852046:LWR852058 MGB852046:MGN852058 MPX852046:MQJ852058 MZT852046:NAF852058 NJP852046:NKB852058 NTL852046:NTX852058 ODH852046:ODT852058 OND852046:ONP852058 OWZ852046:OXL852058 PGV852046:PHH852058 PQR852046:PRD852058 QAN852046:QAZ852058 QKJ852046:QKV852058 QUF852046:QUR852058 REB852046:REN852058 RNX852046:ROJ852058 RXT852046:RYF852058 SHP852046:SIB852058 SRL852046:SRX852058 TBH852046:TBT852058 TLD852046:TLP852058 TUZ852046:TVL852058 UEV852046:UFH852058 UOR852046:UPD852058 UYN852046:UYZ852058 VIJ852046:VIV852058 VSF852046:VSR852058 WCB852046:WCN852058 WLX852046:WMJ852058 WVT852046:WWF852058 K917582:Y917594 JH917582:JT917594 TD917582:TP917594 ACZ917582:ADL917594 AMV917582:ANH917594 AWR917582:AXD917594 BGN917582:BGZ917594 BQJ917582:BQV917594 CAF917582:CAR917594 CKB917582:CKN917594 CTX917582:CUJ917594 DDT917582:DEF917594 DNP917582:DOB917594 DXL917582:DXX917594 EHH917582:EHT917594 ERD917582:ERP917594 FAZ917582:FBL917594 FKV917582:FLH917594 FUR917582:FVD917594 GEN917582:GEZ917594 GOJ917582:GOV917594 GYF917582:GYR917594 HIB917582:HIN917594 HRX917582:HSJ917594 IBT917582:ICF917594 ILP917582:IMB917594 IVL917582:IVX917594 JFH917582:JFT917594 JPD917582:JPP917594 JYZ917582:JZL917594 KIV917582:KJH917594 KSR917582:KTD917594 LCN917582:LCZ917594 LMJ917582:LMV917594 LWF917582:LWR917594 MGB917582:MGN917594 MPX917582:MQJ917594 MZT917582:NAF917594 NJP917582:NKB917594 NTL917582:NTX917594 ODH917582:ODT917594 OND917582:ONP917594 OWZ917582:OXL917594 PGV917582:PHH917594 PQR917582:PRD917594 QAN917582:QAZ917594 QKJ917582:QKV917594 QUF917582:QUR917594 REB917582:REN917594 RNX917582:ROJ917594 RXT917582:RYF917594 SHP917582:SIB917594 SRL917582:SRX917594 TBH917582:TBT917594 TLD917582:TLP917594 TUZ917582:TVL917594 UEV917582:UFH917594 UOR917582:UPD917594 UYN917582:UYZ917594 VIJ917582:VIV917594 VSF917582:VSR917594 WCB917582:WCN917594 WLX917582:WMJ917594 WVT917582:WWF917594 K983118:Y983130 JH983118:JT983130 TD983118:TP983130 ACZ983118:ADL983130 AMV983118:ANH983130 AWR983118:AXD983130 BGN983118:BGZ983130 BQJ983118:BQV983130 CAF983118:CAR983130 CKB983118:CKN983130 CTX983118:CUJ983130 DDT983118:DEF983130 DNP983118:DOB983130 DXL983118:DXX983130 EHH983118:EHT983130 ERD983118:ERP983130 FAZ983118:FBL983130 FKV983118:FLH983130 FUR983118:FVD983130 GEN983118:GEZ983130 GOJ983118:GOV983130 GYF983118:GYR983130 HIB983118:HIN983130 HRX983118:HSJ983130 IBT983118:ICF983130 ILP983118:IMB983130 IVL983118:IVX983130 JFH983118:JFT983130 JPD983118:JPP983130 JYZ983118:JZL983130 KIV983118:KJH983130 KSR983118:KTD983130 LCN983118:LCZ983130 LMJ983118:LMV983130 LWF983118:LWR983130 MGB983118:MGN983130 MPX983118:MQJ983130 MZT983118:NAF983130 NJP983118:NKB983130 NTL983118:NTX983130 ODH983118:ODT983130 OND983118:ONP983130 OWZ983118:OXL983130 PGV983118:PHH983130 PQR983118:PRD983130 QAN983118:QAZ983130 QKJ983118:QKV983130 QUF983118:QUR983130 REB983118:REN983130 RNX983118:ROJ983130 RXT983118:RYF983130 SHP983118:SIB983130 SRL983118:SRX983130 TBH983118:TBT983130 TLD983118:TLP983130 TUZ983118:TVL983130 UEV983118:UFH983130 UOR983118:UPD983130 UYN983118:UYZ983130 VIJ983118:VIV983130 VSF983118:VSR983130 WCB983118:WCN983130 WLX983118:WMJ983130 WVT983118:WWF983130 J65614:J65627 JG65614:JG65627 TC65614:TC65627 ACY65614:ACY65627 AMU65614:AMU65627 AWQ65614:AWQ65627 BGM65614:BGM65627 BQI65614:BQI65627 CAE65614:CAE65627 CKA65614:CKA65627 CTW65614:CTW65627 DDS65614:DDS65627 DNO65614:DNO65627 DXK65614:DXK65627 EHG65614:EHG65627 ERC65614:ERC65627 FAY65614:FAY65627 FKU65614:FKU65627 FUQ65614:FUQ65627 GEM65614:GEM65627 GOI65614:GOI65627 GYE65614:GYE65627 HIA65614:HIA65627 HRW65614:HRW65627 IBS65614:IBS65627 ILO65614:ILO65627 IVK65614:IVK65627 JFG65614:JFG65627 JPC65614:JPC65627 JYY65614:JYY65627 KIU65614:KIU65627 KSQ65614:KSQ65627 LCM65614:LCM65627 LMI65614:LMI65627 LWE65614:LWE65627 MGA65614:MGA65627 MPW65614:MPW65627 MZS65614:MZS65627 NJO65614:NJO65627 NTK65614:NTK65627 ODG65614:ODG65627 ONC65614:ONC65627 OWY65614:OWY65627 PGU65614:PGU65627 PQQ65614:PQQ65627 QAM65614:QAM65627 QKI65614:QKI65627 QUE65614:QUE65627 REA65614:REA65627 RNW65614:RNW65627 RXS65614:RXS65627 SHO65614:SHO65627 SRK65614:SRK65627 TBG65614:TBG65627 TLC65614:TLC65627 TUY65614:TUY65627 UEU65614:UEU65627 UOQ65614:UOQ65627 UYM65614:UYM65627 VII65614:VII65627 VSE65614:VSE65627 WCA65614:WCA65627 WLW65614:WLW65627 WVS65614:WVS65627 J131150:J131163 JG131150:JG131163 TC131150:TC131163 ACY131150:ACY131163 AMU131150:AMU131163 AWQ131150:AWQ131163 BGM131150:BGM131163 BQI131150:BQI131163 CAE131150:CAE131163 CKA131150:CKA131163 CTW131150:CTW131163 DDS131150:DDS131163 DNO131150:DNO131163 DXK131150:DXK131163 EHG131150:EHG131163 ERC131150:ERC131163 FAY131150:FAY131163 FKU131150:FKU131163 FUQ131150:FUQ131163 GEM131150:GEM131163 GOI131150:GOI131163 GYE131150:GYE131163 HIA131150:HIA131163 HRW131150:HRW131163 IBS131150:IBS131163 ILO131150:ILO131163 IVK131150:IVK131163 JFG131150:JFG131163 JPC131150:JPC131163 JYY131150:JYY131163 KIU131150:KIU131163 KSQ131150:KSQ131163 LCM131150:LCM131163 LMI131150:LMI131163 LWE131150:LWE131163 MGA131150:MGA131163 MPW131150:MPW131163 MZS131150:MZS131163 NJO131150:NJO131163 NTK131150:NTK131163 ODG131150:ODG131163 ONC131150:ONC131163 OWY131150:OWY131163 PGU131150:PGU131163 PQQ131150:PQQ131163 QAM131150:QAM131163 QKI131150:QKI131163 QUE131150:QUE131163 REA131150:REA131163 RNW131150:RNW131163 RXS131150:RXS131163 SHO131150:SHO131163 SRK131150:SRK131163 TBG131150:TBG131163 TLC131150:TLC131163 TUY131150:TUY131163 UEU131150:UEU131163 UOQ131150:UOQ131163 UYM131150:UYM131163 VII131150:VII131163 VSE131150:VSE131163 WCA131150:WCA131163 WLW131150:WLW131163 WVS131150:WVS131163 J196686:J196699 JG196686:JG196699 TC196686:TC196699 ACY196686:ACY196699 AMU196686:AMU196699 AWQ196686:AWQ196699 BGM196686:BGM196699 BQI196686:BQI196699 CAE196686:CAE196699 CKA196686:CKA196699 CTW196686:CTW196699 DDS196686:DDS196699 DNO196686:DNO196699 DXK196686:DXK196699 EHG196686:EHG196699 ERC196686:ERC196699 FAY196686:FAY196699 FKU196686:FKU196699 FUQ196686:FUQ196699 GEM196686:GEM196699 GOI196686:GOI196699 GYE196686:GYE196699 HIA196686:HIA196699 HRW196686:HRW196699 IBS196686:IBS196699 ILO196686:ILO196699 IVK196686:IVK196699 JFG196686:JFG196699 JPC196686:JPC196699 JYY196686:JYY196699 KIU196686:KIU196699 KSQ196686:KSQ196699 LCM196686:LCM196699 LMI196686:LMI196699 LWE196686:LWE196699 MGA196686:MGA196699 MPW196686:MPW196699 MZS196686:MZS196699 NJO196686:NJO196699 NTK196686:NTK196699 ODG196686:ODG196699 ONC196686:ONC196699 OWY196686:OWY196699 PGU196686:PGU196699 PQQ196686:PQQ196699 QAM196686:QAM196699 QKI196686:QKI196699 QUE196686:QUE196699 REA196686:REA196699 RNW196686:RNW196699 RXS196686:RXS196699 SHO196686:SHO196699 SRK196686:SRK196699 TBG196686:TBG196699 TLC196686:TLC196699 TUY196686:TUY196699 UEU196686:UEU196699 UOQ196686:UOQ196699 UYM196686:UYM196699 VII196686:VII196699 VSE196686:VSE196699 WCA196686:WCA196699 WLW196686:WLW196699 WVS196686:WVS196699 J262222:J262235 JG262222:JG262235 TC262222:TC262235 ACY262222:ACY262235 AMU262222:AMU262235 AWQ262222:AWQ262235 BGM262222:BGM262235 BQI262222:BQI262235 CAE262222:CAE262235 CKA262222:CKA262235 CTW262222:CTW262235 DDS262222:DDS262235 DNO262222:DNO262235 DXK262222:DXK262235 EHG262222:EHG262235 ERC262222:ERC262235 FAY262222:FAY262235 FKU262222:FKU262235 FUQ262222:FUQ262235 GEM262222:GEM262235 GOI262222:GOI262235 GYE262222:GYE262235 HIA262222:HIA262235 HRW262222:HRW262235 IBS262222:IBS262235 ILO262222:ILO262235 IVK262222:IVK262235 JFG262222:JFG262235 JPC262222:JPC262235 JYY262222:JYY262235 KIU262222:KIU262235 KSQ262222:KSQ262235 LCM262222:LCM262235 LMI262222:LMI262235 LWE262222:LWE262235 MGA262222:MGA262235 MPW262222:MPW262235 MZS262222:MZS262235 NJO262222:NJO262235 NTK262222:NTK262235 ODG262222:ODG262235 ONC262222:ONC262235 OWY262222:OWY262235 PGU262222:PGU262235 PQQ262222:PQQ262235 QAM262222:QAM262235 QKI262222:QKI262235 QUE262222:QUE262235 REA262222:REA262235 RNW262222:RNW262235 RXS262222:RXS262235 SHO262222:SHO262235 SRK262222:SRK262235 TBG262222:TBG262235 TLC262222:TLC262235 TUY262222:TUY262235 UEU262222:UEU262235 UOQ262222:UOQ262235 UYM262222:UYM262235 VII262222:VII262235 VSE262222:VSE262235 WCA262222:WCA262235 WLW262222:WLW262235 WVS262222:WVS262235 J327758:J327771 JG327758:JG327771 TC327758:TC327771 ACY327758:ACY327771 AMU327758:AMU327771 AWQ327758:AWQ327771 BGM327758:BGM327771 BQI327758:BQI327771 CAE327758:CAE327771 CKA327758:CKA327771 CTW327758:CTW327771 DDS327758:DDS327771 DNO327758:DNO327771 DXK327758:DXK327771 EHG327758:EHG327771 ERC327758:ERC327771 FAY327758:FAY327771 FKU327758:FKU327771 FUQ327758:FUQ327771 GEM327758:GEM327771 GOI327758:GOI327771 GYE327758:GYE327771 HIA327758:HIA327771 HRW327758:HRW327771 IBS327758:IBS327771 ILO327758:ILO327771 IVK327758:IVK327771 JFG327758:JFG327771 JPC327758:JPC327771 JYY327758:JYY327771 KIU327758:KIU327771 KSQ327758:KSQ327771 LCM327758:LCM327771 LMI327758:LMI327771 LWE327758:LWE327771 MGA327758:MGA327771 MPW327758:MPW327771 MZS327758:MZS327771 NJO327758:NJO327771 NTK327758:NTK327771 ODG327758:ODG327771 ONC327758:ONC327771 OWY327758:OWY327771 PGU327758:PGU327771 PQQ327758:PQQ327771 QAM327758:QAM327771 QKI327758:QKI327771 QUE327758:QUE327771 REA327758:REA327771 RNW327758:RNW327771 RXS327758:RXS327771 SHO327758:SHO327771 SRK327758:SRK327771 TBG327758:TBG327771 TLC327758:TLC327771 TUY327758:TUY327771 UEU327758:UEU327771 UOQ327758:UOQ327771 UYM327758:UYM327771 VII327758:VII327771 VSE327758:VSE327771 WCA327758:WCA327771 WLW327758:WLW327771 WVS327758:WVS327771 J393294:J393307 JG393294:JG393307 TC393294:TC393307 ACY393294:ACY393307 AMU393294:AMU393307 AWQ393294:AWQ393307 BGM393294:BGM393307 BQI393294:BQI393307 CAE393294:CAE393307 CKA393294:CKA393307 CTW393294:CTW393307 DDS393294:DDS393307 DNO393294:DNO393307 DXK393294:DXK393307 EHG393294:EHG393307 ERC393294:ERC393307 FAY393294:FAY393307 FKU393294:FKU393307 FUQ393294:FUQ393307 GEM393294:GEM393307 GOI393294:GOI393307 GYE393294:GYE393307 HIA393294:HIA393307 HRW393294:HRW393307 IBS393294:IBS393307 ILO393294:ILO393307 IVK393294:IVK393307 JFG393294:JFG393307 JPC393294:JPC393307 JYY393294:JYY393307 KIU393294:KIU393307 KSQ393294:KSQ393307 LCM393294:LCM393307 LMI393294:LMI393307 LWE393294:LWE393307 MGA393294:MGA393307 MPW393294:MPW393307 MZS393294:MZS393307 NJO393294:NJO393307 NTK393294:NTK393307 ODG393294:ODG393307 ONC393294:ONC393307 OWY393294:OWY393307 PGU393294:PGU393307 PQQ393294:PQQ393307 QAM393294:QAM393307 QKI393294:QKI393307 QUE393294:QUE393307 REA393294:REA393307 RNW393294:RNW393307 RXS393294:RXS393307 SHO393294:SHO393307 SRK393294:SRK393307 TBG393294:TBG393307 TLC393294:TLC393307 TUY393294:TUY393307 UEU393294:UEU393307 UOQ393294:UOQ393307 UYM393294:UYM393307 VII393294:VII393307 VSE393294:VSE393307 WCA393294:WCA393307 WLW393294:WLW393307 WVS393294:WVS393307 J458830:J458843 JG458830:JG458843 TC458830:TC458843 ACY458830:ACY458843 AMU458830:AMU458843 AWQ458830:AWQ458843 BGM458830:BGM458843 BQI458830:BQI458843 CAE458830:CAE458843 CKA458830:CKA458843 CTW458830:CTW458843 DDS458830:DDS458843 DNO458830:DNO458843 DXK458830:DXK458843 EHG458830:EHG458843 ERC458830:ERC458843 FAY458830:FAY458843 FKU458830:FKU458843 FUQ458830:FUQ458843 GEM458830:GEM458843 GOI458830:GOI458843 GYE458830:GYE458843 HIA458830:HIA458843 HRW458830:HRW458843 IBS458830:IBS458843 ILO458830:ILO458843 IVK458830:IVK458843 JFG458830:JFG458843 JPC458830:JPC458843 JYY458830:JYY458843 KIU458830:KIU458843 KSQ458830:KSQ458843 LCM458830:LCM458843 LMI458830:LMI458843 LWE458830:LWE458843 MGA458830:MGA458843 MPW458830:MPW458843 MZS458830:MZS458843 NJO458830:NJO458843 NTK458830:NTK458843 ODG458830:ODG458843 ONC458830:ONC458843 OWY458830:OWY458843 PGU458830:PGU458843 PQQ458830:PQQ458843 QAM458830:QAM458843 QKI458830:QKI458843 QUE458830:QUE458843 REA458830:REA458843 RNW458830:RNW458843 RXS458830:RXS458843 SHO458830:SHO458843 SRK458830:SRK458843 TBG458830:TBG458843 TLC458830:TLC458843 TUY458830:TUY458843 UEU458830:UEU458843 UOQ458830:UOQ458843 UYM458830:UYM458843 VII458830:VII458843 VSE458830:VSE458843 WCA458830:WCA458843 WLW458830:WLW458843 WVS458830:WVS458843 J524366:J524379 JG524366:JG524379 TC524366:TC524379 ACY524366:ACY524379 AMU524366:AMU524379 AWQ524366:AWQ524379 BGM524366:BGM524379 BQI524366:BQI524379 CAE524366:CAE524379 CKA524366:CKA524379 CTW524366:CTW524379 DDS524366:DDS524379 DNO524366:DNO524379 DXK524366:DXK524379 EHG524366:EHG524379 ERC524366:ERC524379 FAY524366:FAY524379 FKU524366:FKU524379 FUQ524366:FUQ524379 GEM524366:GEM524379 GOI524366:GOI524379 GYE524366:GYE524379 HIA524366:HIA524379 HRW524366:HRW524379 IBS524366:IBS524379 ILO524366:ILO524379 IVK524366:IVK524379 JFG524366:JFG524379 JPC524366:JPC524379 JYY524366:JYY524379 KIU524366:KIU524379 KSQ524366:KSQ524379 LCM524366:LCM524379 LMI524366:LMI524379 LWE524366:LWE524379 MGA524366:MGA524379 MPW524366:MPW524379 MZS524366:MZS524379 NJO524366:NJO524379 NTK524366:NTK524379 ODG524366:ODG524379 ONC524366:ONC524379 OWY524366:OWY524379 PGU524366:PGU524379 PQQ524366:PQQ524379 QAM524366:QAM524379 QKI524366:QKI524379 QUE524366:QUE524379 REA524366:REA524379 RNW524366:RNW524379 RXS524366:RXS524379 SHO524366:SHO524379 SRK524366:SRK524379 TBG524366:TBG524379 TLC524366:TLC524379 TUY524366:TUY524379 UEU524366:UEU524379 UOQ524366:UOQ524379 UYM524366:UYM524379 VII524366:VII524379 VSE524366:VSE524379 WCA524366:WCA524379 WLW524366:WLW524379 WVS524366:WVS524379 J589902:J589915 JG589902:JG589915 TC589902:TC589915 ACY589902:ACY589915 AMU589902:AMU589915 AWQ589902:AWQ589915 BGM589902:BGM589915 BQI589902:BQI589915 CAE589902:CAE589915 CKA589902:CKA589915 CTW589902:CTW589915 DDS589902:DDS589915 DNO589902:DNO589915 DXK589902:DXK589915 EHG589902:EHG589915 ERC589902:ERC589915 FAY589902:FAY589915 FKU589902:FKU589915 FUQ589902:FUQ589915 GEM589902:GEM589915 GOI589902:GOI589915 GYE589902:GYE589915 HIA589902:HIA589915 HRW589902:HRW589915 IBS589902:IBS589915 ILO589902:ILO589915 IVK589902:IVK589915 JFG589902:JFG589915 JPC589902:JPC589915 JYY589902:JYY589915 KIU589902:KIU589915 KSQ589902:KSQ589915 LCM589902:LCM589915 LMI589902:LMI589915 LWE589902:LWE589915 MGA589902:MGA589915 MPW589902:MPW589915 MZS589902:MZS589915 NJO589902:NJO589915 NTK589902:NTK589915 ODG589902:ODG589915 ONC589902:ONC589915 OWY589902:OWY589915 PGU589902:PGU589915 PQQ589902:PQQ589915 QAM589902:QAM589915 QKI589902:QKI589915 QUE589902:QUE589915 REA589902:REA589915 RNW589902:RNW589915 RXS589902:RXS589915 SHO589902:SHO589915 SRK589902:SRK589915 TBG589902:TBG589915 TLC589902:TLC589915 TUY589902:TUY589915 UEU589902:UEU589915 UOQ589902:UOQ589915 UYM589902:UYM589915 VII589902:VII589915 VSE589902:VSE589915 WCA589902:WCA589915 WLW589902:WLW589915 WVS589902:WVS589915 J655438:J655451 JG655438:JG655451 TC655438:TC655451 ACY655438:ACY655451 AMU655438:AMU655451 AWQ655438:AWQ655451 BGM655438:BGM655451 BQI655438:BQI655451 CAE655438:CAE655451 CKA655438:CKA655451 CTW655438:CTW655451 DDS655438:DDS655451 DNO655438:DNO655451 DXK655438:DXK655451 EHG655438:EHG655451 ERC655438:ERC655451 FAY655438:FAY655451 FKU655438:FKU655451 FUQ655438:FUQ655451 GEM655438:GEM655451 GOI655438:GOI655451 GYE655438:GYE655451 HIA655438:HIA655451 HRW655438:HRW655451 IBS655438:IBS655451 ILO655438:ILO655451 IVK655438:IVK655451 JFG655438:JFG655451 JPC655438:JPC655451 JYY655438:JYY655451 KIU655438:KIU655451 KSQ655438:KSQ655451 LCM655438:LCM655451 LMI655438:LMI655451 LWE655438:LWE655451 MGA655438:MGA655451 MPW655438:MPW655451 MZS655438:MZS655451 NJO655438:NJO655451 NTK655438:NTK655451 ODG655438:ODG655451 ONC655438:ONC655451 OWY655438:OWY655451 PGU655438:PGU655451 PQQ655438:PQQ655451 QAM655438:QAM655451 QKI655438:QKI655451 QUE655438:QUE655451 REA655438:REA655451 RNW655438:RNW655451 RXS655438:RXS655451 SHO655438:SHO655451 SRK655438:SRK655451 TBG655438:TBG655451 TLC655438:TLC655451 TUY655438:TUY655451 UEU655438:UEU655451 UOQ655438:UOQ655451 UYM655438:UYM655451 VII655438:VII655451 VSE655438:VSE655451 WCA655438:WCA655451 WLW655438:WLW655451 WVS655438:WVS655451 J720974:J720987 JG720974:JG720987 TC720974:TC720987 ACY720974:ACY720987 AMU720974:AMU720987 AWQ720974:AWQ720987 BGM720974:BGM720987 BQI720974:BQI720987 CAE720974:CAE720987 CKA720974:CKA720987 CTW720974:CTW720987 DDS720974:DDS720987 DNO720974:DNO720987 DXK720974:DXK720987 EHG720974:EHG720987 ERC720974:ERC720987 FAY720974:FAY720987 FKU720974:FKU720987 FUQ720974:FUQ720987 GEM720974:GEM720987 GOI720974:GOI720987 GYE720974:GYE720987 HIA720974:HIA720987 HRW720974:HRW720987 IBS720974:IBS720987 ILO720974:ILO720987 IVK720974:IVK720987 JFG720974:JFG720987 JPC720974:JPC720987 JYY720974:JYY720987 KIU720974:KIU720987 KSQ720974:KSQ720987 LCM720974:LCM720987 LMI720974:LMI720987 LWE720974:LWE720987 MGA720974:MGA720987 MPW720974:MPW720987 MZS720974:MZS720987 NJO720974:NJO720987 NTK720974:NTK720987 ODG720974:ODG720987 ONC720974:ONC720987 OWY720974:OWY720987 PGU720974:PGU720987 PQQ720974:PQQ720987 QAM720974:QAM720987 QKI720974:QKI720987 QUE720974:QUE720987 REA720974:REA720987 RNW720974:RNW720987 RXS720974:RXS720987 SHO720974:SHO720987 SRK720974:SRK720987 TBG720974:TBG720987 TLC720974:TLC720987 TUY720974:TUY720987 UEU720974:UEU720987 UOQ720974:UOQ720987 UYM720974:UYM720987 VII720974:VII720987 VSE720974:VSE720987 WCA720974:WCA720987 WLW720974:WLW720987 WVS720974:WVS720987 J786510:J786523 JG786510:JG786523 TC786510:TC786523 ACY786510:ACY786523 AMU786510:AMU786523 AWQ786510:AWQ786523 BGM786510:BGM786523 BQI786510:BQI786523 CAE786510:CAE786523 CKA786510:CKA786523 CTW786510:CTW786523 DDS786510:DDS786523 DNO786510:DNO786523 DXK786510:DXK786523 EHG786510:EHG786523 ERC786510:ERC786523 FAY786510:FAY786523 FKU786510:FKU786523 FUQ786510:FUQ786523 GEM786510:GEM786523 GOI786510:GOI786523 GYE786510:GYE786523 HIA786510:HIA786523 HRW786510:HRW786523 IBS786510:IBS786523 ILO786510:ILO786523 IVK786510:IVK786523 JFG786510:JFG786523 JPC786510:JPC786523 JYY786510:JYY786523 KIU786510:KIU786523 KSQ786510:KSQ786523 LCM786510:LCM786523 LMI786510:LMI786523 LWE786510:LWE786523 MGA786510:MGA786523 MPW786510:MPW786523 MZS786510:MZS786523 NJO786510:NJO786523 NTK786510:NTK786523 ODG786510:ODG786523 ONC786510:ONC786523 OWY786510:OWY786523 PGU786510:PGU786523 PQQ786510:PQQ786523 QAM786510:QAM786523 QKI786510:QKI786523 QUE786510:QUE786523 REA786510:REA786523 RNW786510:RNW786523 RXS786510:RXS786523 SHO786510:SHO786523 SRK786510:SRK786523 TBG786510:TBG786523 TLC786510:TLC786523 TUY786510:TUY786523 UEU786510:UEU786523 UOQ786510:UOQ786523 UYM786510:UYM786523 VII786510:VII786523 VSE786510:VSE786523 WCA786510:WCA786523 WLW786510:WLW786523 WVS786510:WVS786523 J852046:J852059 JG852046:JG852059 TC852046:TC852059 ACY852046:ACY852059 AMU852046:AMU852059 AWQ852046:AWQ852059 BGM852046:BGM852059 BQI852046:BQI852059 CAE852046:CAE852059 CKA852046:CKA852059 CTW852046:CTW852059 DDS852046:DDS852059 DNO852046:DNO852059 DXK852046:DXK852059 EHG852046:EHG852059 ERC852046:ERC852059 FAY852046:FAY852059 FKU852046:FKU852059 FUQ852046:FUQ852059 GEM852046:GEM852059 GOI852046:GOI852059 GYE852046:GYE852059 HIA852046:HIA852059 HRW852046:HRW852059 IBS852046:IBS852059 ILO852046:ILO852059 IVK852046:IVK852059 JFG852046:JFG852059 JPC852046:JPC852059 JYY852046:JYY852059 KIU852046:KIU852059 KSQ852046:KSQ852059 LCM852046:LCM852059 LMI852046:LMI852059 LWE852046:LWE852059 MGA852046:MGA852059 MPW852046:MPW852059 MZS852046:MZS852059 NJO852046:NJO852059 NTK852046:NTK852059 ODG852046:ODG852059 ONC852046:ONC852059 OWY852046:OWY852059 PGU852046:PGU852059 PQQ852046:PQQ852059 QAM852046:QAM852059 QKI852046:QKI852059 QUE852046:QUE852059 REA852046:REA852059 RNW852046:RNW852059 RXS852046:RXS852059 SHO852046:SHO852059 SRK852046:SRK852059 TBG852046:TBG852059 TLC852046:TLC852059 TUY852046:TUY852059 UEU852046:UEU852059 UOQ852046:UOQ852059 UYM852046:UYM852059 VII852046:VII852059 VSE852046:VSE852059 WCA852046:WCA852059 WLW852046:WLW852059 WVS852046:WVS852059 J917582:J917595 JG917582:JG917595 TC917582:TC917595 ACY917582:ACY917595 AMU917582:AMU917595 AWQ917582:AWQ917595 BGM917582:BGM917595 BQI917582:BQI917595 CAE917582:CAE917595 CKA917582:CKA917595 CTW917582:CTW917595 DDS917582:DDS917595 DNO917582:DNO917595 DXK917582:DXK917595 EHG917582:EHG917595 ERC917582:ERC917595 FAY917582:FAY917595 FKU917582:FKU917595 FUQ917582:FUQ917595 GEM917582:GEM917595 GOI917582:GOI917595 GYE917582:GYE917595 HIA917582:HIA917595 HRW917582:HRW917595 IBS917582:IBS917595 ILO917582:ILO917595 IVK917582:IVK917595 JFG917582:JFG917595 JPC917582:JPC917595 JYY917582:JYY917595 KIU917582:KIU917595 KSQ917582:KSQ917595 LCM917582:LCM917595 LMI917582:LMI917595 LWE917582:LWE917595 MGA917582:MGA917595 MPW917582:MPW917595 MZS917582:MZS917595 NJO917582:NJO917595 NTK917582:NTK917595 ODG917582:ODG917595 ONC917582:ONC917595 OWY917582:OWY917595 PGU917582:PGU917595 PQQ917582:PQQ917595 QAM917582:QAM917595 QKI917582:QKI917595 QUE917582:QUE917595 REA917582:REA917595 RNW917582:RNW917595 RXS917582:RXS917595 SHO917582:SHO917595 SRK917582:SRK917595 TBG917582:TBG917595 TLC917582:TLC917595 TUY917582:TUY917595 UEU917582:UEU917595 UOQ917582:UOQ917595 UYM917582:UYM917595 VII917582:VII917595 VSE917582:VSE917595 WCA917582:WCA917595 WLW917582:WLW917595 WVS917582:WVS917595 J983118:J983131 JG983118:JG983131 TC983118:TC983131 ACY983118:ACY983131 AMU983118:AMU983131 AWQ983118:AWQ983131 BGM983118:BGM983131 BQI983118:BQI983131 CAE983118:CAE983131 CKA983118:CKA983131 CTW983118:CTW983131 DDS983118:DDS983131 DNO983118:DNO983131 DXK983118:DXK983131 EHG983118:EHG983131 ERC983118:ERC983131 FAY983118:FAY983131 FKU983118:FKU983131 FUQ983118:FUQ983131 GEM983118:GEM983131 GOI983118:GOI983131 GYE983118:GYE983131 HIA983118:HIA983131 HRW983118:HRW983131 IBS983118:IBS983131 ILO983118:ILO983131 IVK983118:IVK983131 JFG983118:JFG983131 JPC983118:JPC983131 JYY983118:JYY983131 KIU983118:KIU983131 KSQ983118:KSQ983131 LCM983118:LCM983131 LMI983118:LMI983131 LWE983118:LWE983131 MGA983118:MGA983131 MPW983118:MPW983131 MZS983118:MZS983131 NJO983118:NJO983131 NTK983118:NTK983131 ODG983118:ODG983131 ONC983118:ONC983131 OWY983118:OWY983131 PGU983118:PGU983131 PQQ983118:PQQ983131 QAM983118:QAM983131 QKI983118:QKI983131 QUE983118:QUE983131 REA983118:REA983131 RNW983118:RNW983131 RXS983118:RXS983131 SHO983118:SHO983131 SRK983118:SRK983131 TBG983118:TBG983131 TLC983118:TLC983131 TUY983118:TUY983131 UEU983118:UEU983131 UOQ983118:UOQ983131 UYM983118:UYM983131 VII983118:VII983131 VSE983118:VSE983131 WCA983118:WCA983131 WLW983118:WLW983131 WVS983118:WVS983131 J65603:Y65613 JG65603:JT65613 TC65603:TP65613 ACY65603:ADL65613 AMU65603:ANH65613 AWQ65603:AXD65613 BGM65603:BGZ65613 BQI65603:BQV65613 CAE65603:CAR65613 CKA65603:CKN65613 CTW65603:CUJ65613 DDS65603:DEF65613 DNO65603:DOB65613 DXK65603:DXX65613 EHG65603:EHT65613 ERC65603:ERP65613 FAY65603:FBL65613 FKU65603:FLH65613 FUQ65603:FVD65613 GEM65603:GEZ65613 GOI65603:GOV65613 GYE65603:GYR65613 HIA65603:HIN65613 HRW65603:HSJ65613 IBS65603:ICF65613 ILO65603:IMB65613 IVK65603:IVX65613 JFG65603:JFT65613 JPC65603:JPP65613 JYY65603:JZL65613 KIU65603:KJH65613 KSQ65603:KTD65613 LCM65603:LCZ65613 LMI65603:LMV65613 LWE65603:LWR65613 MGA65603:MGN65613 MPW65603:MQJ65613 MZS65603:NAF65613 NJO65603:NKB65613 NTK65603:NTX65613 ODG65603:ODT65613 ONC65603:ONP65613 OWY65603:OXL65613 PGU65603:PHH65613 PQQ65603:PRD65613 QAM65603:QAZ65613 QKI65603:QKV65613 QUE65603:QUR65613 REA65603:REN65613 RNW65603:ROJ65613 RXS65603:RYF65613 SHO65603:SIB65613 SRK65603:SRX65613 TBG65603:TBT65613 TLC65603:TLP65613 TUY65603:TVL65613 UEU65603:UFH65613 UOQ65603:UPD65613 UYM65603:UYZ65613 VII65603:VIV65613 VSE65603:VSR65613 WCA65603:WCN65613 WLW65603:WMJ65613 WVS65603:WWF65613 J131139:Y131149 JG131139:JT131149 TC131139:TP131149 ACY131139:ADL131149 AMU131139:ANH131149 AWQ131139:AXD131149 BGM131139:BGZ131149 BQI131139:BQV131149 CAE131139:CAR131149 CKA131139:CKN131149 CTW131139:CUJ131149 DDS131139:DEF131149 DNO131139:DOB131149 DXK131139:DXX131149 EHG131139:EHT131149 ERC131139:ERP131149 FAY131139:FBL131149 FKU131139:FLH131149 FUQ131139:FVD131149 GEM131139:GEZ131149 GOI131139:GOV131149 GYE131139:GYR131149 HIA131139:HIN131149 HRW131139:HSJ131149 IBS131139:ICF131149 ILO131139:IMB131149 IVK131139:IVX131149 JFG131139:JFT131149 JPC131139:JPP131149 JYY131139:JZL131149 KIU131139:KJH131149 KSQ131139:KTD131149 LCM131139:LCZ131149 LMI131139:LMV131149 LWE131139:LWR131149 MGA131139:MGN131149 MPW131139:MQJ131149 MZS131139:NAF131149 NJO131139:NKB131149 NTK131139:NTX131149 ODG131139:ODT131149 ONC131139:ONP131149 OWY131139:OXL131149 PGU131139:PHH131149 PQQ131139:PRD131149 QAM131139:QAZ131149 QKI131139:QKV131149 QUE131139:QUR131149 REA131139:REN131149 RNW131139:ROJ131149 RXS131139:RYF131149 SHO131139:SIB131149 SRK131139:SRX131149 TBG131139:TBT131149 TLC131139:TLP131149 TUY131139:TVL131149 UEU131139:UFH131149 UOQ131139:UPD131149 UYM131139:UYZ131149 VII131139:VIV131149 VSE131139:VSR131149 WCA131139:WCN131149 WLW131139:WMJ131149 WVS131139:WWF131149 J196675:Y196685 JG196675:JT196685 TC196675:TP196685 ACY196675:ADL196685 AMU196675:ANH196685 AWQ196675:AXD196685 BGM196675:BGZ196685 BQI196675:BQV196685 CAE196675:CAR196685 CKA196675:CKN196685 CTW196675:CUJ196685 DDS196675:DEF196685 DNO196675:DOB196685 DXK196675:DXX196685 EHG196675:EHT196685 ERC196675:ERP196685 FAY196675:FBL196685 FKU196675:FLH196685 FUQ196675:FVD196685 GEM196675:GEZ196685 GOI196675:GOV196685 GYE196675:GYR196685 HIA196675:HIN196685 HRW196675:HSJ196685 IBS196675:ICF196685 ILO196675:IMB196685 IVK196675:IVX196685 JFG196675:JFT196685 JPC196675:JPP196685 JYY196675:JZL196685 KIU196675:KJH196685 KSQ196675:KTD196685 LCM196675:LCZ196685 LMI196675:LMV196685 LWE196675:LWR196685 MGA196675:MGN196685 MPW196675:MQJ196685 MZS196675:NAF196685 NJO196675:NKB196685 NTK196675:NTX196685 ODG196675:ODT196685 ONC196675:ONP196685 OWY196675:OXL196685 PGU196675:PHH196685 PQQ196675:PRD196685 QAM196675:QAZ196685 QKI196675:QKV196685 QUE196675:QUR196685 REA196675:REN196685 RNW196675:ROJ196685 RXS196675:RYF196685 SHO196675:SIB196685 SRK196675:SRX196685 TBG196675:TBT196685 TLC196675:TLP196685 TUY196675:TVL196685 UEU196675:UFH196685 UOQ196675:UPD196685 UYM196675:UYZ196685 VII196675:VIV196685 VSE196675:VSR196685 WCA196675:WCN196685 WLW196675:WMJ196685 WVS196675:WWF196685 J262211:Y262221 JG262211:JT262221 TC262211:TP262221 ACY262211:ADL262221 AMU262211:ANH262221 AWQ262211:AXD262221 BGM262211:BGZ262221 BQI262211:BQV262221 CAE262211:CAR262221 CKA262211:CKN262221 CTW262211:CUJ262221 DDS262211:DEF262221 DNO262211:DOB262221 DXK262211:DXX262221 EHG262211:EHT262221 ERC262211:ERP262221 FAY262211:FBL262221 FKU262211:FLH262221 FUQ262211:FVD262221 GEM262211:GEZ262221 GOI262211:GOV262221 GYE262211:GYR262221 HIA262211:HIN262221 HRW262211:HSJ262221 IBS262211:ICF262221 ILO262211:IMB262221 IVK262211:IVX262221 JFG262211:JFT262221 JPC262211:JPP262221 JYY262211:JZL262221 KIU262211:KJH262221 KSQ262211:KTD262221 LCM262211:LCZ262221 LMI262211:LMV262221 LWE262211:LWR262221 MGA262211:MGN262221 MPW262211:MQJ262221 MZS262211:NAF262221 NJO262211:NKB262221 NTK262211:NTX262221 ODG262211:ODT262221 ONC262211:ONP262221 OWY262211:OXL262221 PGU262211:PHH262221 PQQ262211:PRD262221 QAM262211:QAZ262221 QKI262211:QKV262221 QUE262211:QUR262221 REA262211:REN262221 RNW262211:ROJ262221 RXS262211:RYF262221 SHO262211:SIB262221 SRK262211:SRX262221 TBG262211:TBT262221 TLC262211:TLP262221 TUY262211:TVL262221 UEU262211:UFH262221 UOQ262211:UPD262221 UYM262211:UYZ262221 VII262211:VIV262221 VSE262211:VSR262221 WCA262211:WCN262221 WLW262211:WMJ262221 WVS262211:WWF262221 J327747:Y327757 JG327747:JT327757 TC327747:TP327757 ACY327747:ADL327757 AMU327747:ANH327757 AWQ327747:AXD327757 BGM327747:BGZ327757 BQI327747:BQV327757 CAE327747:CAR327757 CKA327747:CKN327757 CTW327747:CUJ327757 DDS327747:DEF327757 DNO327747:DOB327757 DXK327747:DXX327757 EHG327747:EHT327757 ERC327747:ERP327757 FAY327747:FBL327757 FKU327747:FLH327757 FUQ327747:FVD327757 GEM327747:GEZ327757 GOI327747:GOV327757 GYE327747:GYR327757 HIA327747:HIN327757 HRW327747:HSJ327757 IBS327747:ICF327757 ILO327747:IMB327757 IVK327747:IVX327757 JFG327747:JFT327757 JPC327747:JPP327757 JYY327747:JZL327757 KIU327747:KJH327757 KSQ327747:KTD327757 LCM327747:LCZ327757 LMI327747:LMV327757 LWE327747:LWR327757 MGA327747:MGN327757 MPW327747:MQJ327757 MZS327747:NAF327757 NJO327747:NKB327757 NTK327747:NTX327757 ODG327747:ODT327757 ONC327747:ONP327757 OWY327747:OXL327757 PGU327747:PHH327757 PQQ327747:PRD327757 QAM327747:QAZ327757 QKI327747:QKV327757 QUE327747:QUR327757 REA327747:REN327757 RNW327747:ROJ327757 RXS327747:RYF327757 SHO327747:SIB327757 SRK327747:SRX327757 TBG327747:TBT327757 TLC327747:TLP327757 TUY327747:TVL327757 UEU327747:UFH327757 UOQ327747:UPD327757 UYM327747:UYZ327757 VII327747:VIV327757 VSE327747:VSR327757 WCA327747:WCN327757 WLW327747:WMJ327757 WVS327747:WWF327757 J393283:Y393293 JG393283:JT393293 TC393283:TP393293 ACY393283:ADL393293 AMU393283:ANH393293 AWQ393283:AXD393293 BGM393283:BGZ393293 BQI393283:BQV393293 CAE393283:CAR393293 CKA393283:CKN393293 CTW393283:CUJ393293 DDS393283:DEF393293 DNO393283:DOB393293 DXK393283:DXX393293 EHG393283:EHT393293 ERC393283:ERP393293 FAY393283:FBL393293 FKU393283:FLH393293 FUQ393283:FVD393293 GEM393283:GEZ393293 GOI393283:GOV393293 GYE393283:GYR393293 HIA393283:HIN393293 HRW393283:HSJ393293 IBS393283:ICF393293 ILO393283:IMB393293 IVK393283:IVX393293 JFG393283:JFT393293 JPC393283:JPP393293 JYY393283:JZL393293 KIU393283:KJH393293 KSQ393283:KTD393293 LCM393283:LCZ393293 LMI393283:LMV393293 LWE393283:LWR393293 MGA393283:MGN393293 MPW393283:MQJ393293 MZS393283:NAF393293 NJO393283:NKB393293 NTK393283:NTX393293 ODG393283:ODT393293 ONC393283:ONP393293 OWY393283:OXL393293 PGU393283:PHH393293 PQQ393283:PRD393293 QAM393283:QAZ393293 QKI393283:QKV393293 QUE393283:QUR393293 REA393283:REN393293 RNW393283:ROJ393293 RXS393283:RYF393293 SHO393283:SIB393293 SRK393283:SRX393293 TBG393283:TBT393293 TLC393283:TLP393293 TUY393283:TVL393293 UEU393283:UFH393293 UOQ393283:UPD393293 UYM393283:UYZ393293 VII393283:VIV393293 VSE393283:VSR393293 WCA393283:WCN393293 WLW393283:WMJ393293 WVS393283:WWF393293 J458819:Y458829 JG458819:JT458829 TC458819:TP458829 ACY458819:ADL458829 AMU458819:ANH458829 AWQ458819:AXD458829 BGM458819:BGZ458829 BQI458819:BQV458829 CAE458819:CAR458829 CKA458819:CKN458829 CTW458819:CUJ458829 DDS458819:DEF458829 DNO458819:DOB458829 DXK458819:DXX458829 EHG458819:EHT458829 ERC458819:ERP458829 FAY458819:FBL458829 FKU458819:FLH458829 FUQ458819:FVD458829 GEM458819:GEZ458829 GOI458819:GOV458829 GYE458819:GYR458829 HIA458819:HIN458829 HRW458819:HSJ458829 IBS458819:ICF458829 ILO458819:IMB458829 IVK458819:IVX458829 JFG458819:JFT458829 JPC458819:JPP458829 JYY458819:JZL458829 KIU458819:KJH458829 KSQ458819:KTD458829 LCM458819:LCZ458829 LMI458819:LMV458829 LWE458819:LWR458829 MGA458819:MGN458829 MPW458819:MQJ458829 MZS458819:NAF458829 NJO458819:NKB458829 NTK458819:NTX458829 ODG458819:ODT458829 ONC458819:ONP458829 OWY458819:OXL458829 PGU458819:PHH458829 PQQ458819:PRD458829 QAM458819:QAZ458829 QKI458819:QKV458829 QUE458819:QUR458829 REA458819:REN458829 RNW458819:ROJ458829 RXS458819:RYF458829 SHO458819:SIB458829 SRK458819:SRX458829 TBG458819:TBT458829 TLC458819:TLP458829 TUY458819:TVL458829 UEU458819:UFH458829 UOQ458819:UPD458829 UYM458819:UYZ458829 VII458819:VIV458829 VSE458819:VSR458829 WCA458819:WCN458829 WLW458819:WMJ458829 WVS458819:WWF458829 J524355:Y524365 JG524355:JT524365 TC524355:TP524365 ACY524355:ADL524365 AMU524355:ANH524365 AWQ524355:AXD524365 BGM524355:BGZ524365 BQI524355:BQV524365 CAE524355:CAR524365 CKA524355:CKN524365 CTW524355:CUJ524365 DDS524355:DEF524365 DNO524355:DOB524365 DXK524355:DXX524365 EHG524355:EHT524365 ERC524355:ERP524365 FAY524355:FBL524365 FKU524355:FLH524365 FUQ524355:FVD524365 GEM524355:GEZ524365 GOI524355:GOV524365 GYE524355:GYR524365 HIA524355:HIN524365 HRW524355:HSJ524365 IBS524355:ICF524365 ILO524355:IMB524365 IVK524355:IVX524365 JFG524355:JFT524365 JPC524355:JPP524365 JYY524355:JZL524365 KIU524355:KJH524365 KSQ524355:KTD524365 LCM524355:LCZ524365 LMI524355:LMV524365 LWE524355:LWR524365 MGA524355:MGN524365 MPW524355:MQJ524365 MZS524355:NAF524365 NJO524355:NKB524365 NTK524355:NTX524365 ODG524355:ODT524365 ONC524355:ONP524365 OWY524355:OXL524365 PGU524355:PHH524365 PQQ524355:PRD524365 QAM524355:QAZ524365 QKI524355:QKV524365 QUE524355:QUR524365 REA524355:REN524365 RNW524355:ROJ524365 RXS524355:RYF524365 SHO524355:SIB524365 SRK524355:SRX524365 TBG524355:TBT524365 TLC524355:TLP524365 TUY524355:TVL524365 UEU524355:UFH524365 UOQ524355:UPD524365 UYM524355:UYZ524365 VII524355:VIV524365 VSE524355:VSR524365 WCA524355:WCN524365 WLW524355:WMJ524365 WVS524355:WWF524365 J589891:Y589901 JG589891:JT589901 TC589891:TP589901 ACY589891:ADL589901 AMU589891:ANH589901 AWQ589891:AXD589901 BGM589891:BGZ589901 BQI589891:BQV589901 CAE589891:CAR589901 CKA589891:CKN589901 CTW589891:CUJ589901 DDS589891:DEF589901 DNO589891:DOB589901 DXK589891:DXX589901 EHG589891:EHT589901 ERC589891:ERP589901 FAY589891:FBL589901 FKU589891:FLH589901 FUQ589891:FVD589901 GEM589891:GEZ589901 GOI589891:GOV589901 GYE589891:GYR589901 HIA589891:HIN589901 HRW589891:HSJ589901 IBS589891:ICF589901 ILO589891:IMB589901 IVK589891:IVX589901 JFG589891:JFT589901 JPC589891:JPP589901 JYY589891:JZL589901 KIU589891:KJH589901 KSQ589891:KTD589901 LCM589891:LCZ589901 LMI589891:LMV589901 LWE589891:LWR589901 MGA589891:MGN589901 MPW589891:MQJ589901 MZS589891:NAF589901 NJO589891:NKB589901 NTK589891:NTX589901 ODG589891:ODT589901 ONC589891:ONP589901 OWY589891:OXL589901 PGU589891:PHH589901 PQQ589891:PRD589901 QAM589891:QAZ589901 QKI589891:QKV589901 QUE589891:QUR589901 REA589891:REN589901 RNW589891:ROJ589901 RXS589891:RYF589901 SHO589891:SIB589901 SRK589891:SRX589901 TBG589891:TBT589901 TLC589891:TLP589901 TUY589891:TVL589901 UEU589891:UFH589901 UOQ589891:UPD589901 UYM589891:UYZ589901 VII589891:VIV589901 VSE589891:VSR589901 WCA589891:WCN589901 WLW589891:WMJ589901 WVS589891:WWF589901 J655427:Y655437 JG655427:JT655437 TC655427:TP655437 ACY655427:ADL655437 AMU655427:ANH655437 AWQ655427:AXD655437 BGM655427:BGZ655437 BQI655427:BQV655437 CAE655427:CAR655437 CKA655427:CKN655437 CTW655427:CUJ655437 DDS655427:DEF655437 DNO655427:DOB655437 DXK655427:DXX655437 EHG655427:EHT655437 ERC655427:ERP655437 FAY655427:FBL655437 FKU655427:FLH655437 FUQ655427:FVD655437 GEM655427:GEZ655437 GOI655427:GOV655437 GYE655427:GYR655437 HIA655427:HIN655437 HRW655427:HSJ655437 IBS655427:ICF655437 ILO655427:IMB655437 IVK655427:IVX655437 JFG655427:JFT655437 JPC655427:JPP655437 JYY655427:JZL655437 KIU655427:KJH655437 KSQ655427:KTD655437 LCM655427:LCZ655437 LMI655427:LMV655437 LWE655427:LWR655437 MGA655427:MGN655437 MPW655427:MQJ655437 MZS655427:NAF655437 NJO655427:NKB655437 NTK655427:NTX655437 ODG655427:ODT655437 ONC655427:ONP655437 OWY655427:OXL655437 PGU655427:PHH655437 PQQ655427:PRD655437 QAM655427:QAZ655437 QKI655427:QKV655437 QUE655427:QUR655437 REA655427:REN655437 RNW655427:ROJ655437 RXS655427:RYF655437 SHO655427:SIB655437 SRK655427:SRX655437 TBG655427:TBT655437 TLC655427:TLP655437 TUY655427:TVL655437 UEU655427:UFH655437 UOQ655427:UPD655437 UYM655427:UYZ655437 VII655427:VIV655437 VSE655427:VSR655437 WCA655427:WCN655437 WLW655427:WMJ655437 WVS655427:WWF655437 J720963:Y720973 JG720963:JT720973 TC720963:TP720973 ACY720963:ADL720973 AMU720963:ANH720973 AWQ720963:AXD720973 BGM720963:BGZ720973 BQI720963:BQV720973 CAE720963:CAR720973 CKA720963:CKN720973 CTW720963:CUJ720973 DDS720963:DEF720973 DNO720963:DOB720973 DXK720963:DXX720973 EHG720963:EHT720973 ERC720963:ERP720973 FAY720963:FBL720973 FKU720963:FLH720973 FUQ720963:FVD720973 GEM720963:GEZ720973 GOI720963:GOV720973 GYE720963:GYR720973 HIA720963:HIN720973 HRW720963:HSJ720973 IBS720963:ICF720973 ILO720963:IMB720973 IVK720963:IVX720973 JFG720963:JFT720973 JPC720963:JPP720973 JYY720963:JZL720973 KIU720963:KJH720973 KSQ720963:KTD720973 LCM720963:LCZ720973 LMI720963:LMV720973 LWE720963:LWR720973 MGA720963:MGN720973 MPW720963:MQJ720973 MZS720963:NAF720973 NJO720963:NKB720973 NTK720963:NTX720973 ODG720963:ODT720973 ONC720963:ONP720973 OWY720963:OXL720973 PGU720963:PHH720973 PQQ720963:PRD720973 QAM720963:QAZ720973 QKI720963:QKV720973 QUE720963:QUR720973 REA720963:REN720973 RNW720963:ROJ720973 RXS720963:RYF720973 SHO720963:SIB720973 SRK720963:SRX720973 TBG720963:TBT720973 TLC720963:TLP720973 TUY720963:TVL720973 UEU720963:UFH720973 UOQ720963:UPD720973 UYM720963:UYZ720973 VII720963:VIV720973 VSE720963:VSR720973 WCA720963:WCN720973 WLW720963:WMJ720973 WVS720963:WWF720973 J786499:Y786509 JG786499:JT786509 TC786499:TP786509 ACY786499:ADL786509 AMU786499:ANH786509 AWQ786499:AXD786509 BGM786499:BGZ786509 BQI786499:BQV786509 CAE786499:CAR786509 CKA786499:CKN786509 CTW786499:CUJ786509 DDS786499:DEF786509 DNO786499:DOB786509 DXK786499:DXX786509 EHG786499:EHT786509 ERC786499:ERP786509 FAY786499:FBL786509 FKU786499:FLH786509 FUQ786499:FVD786509 GEM786499:GEZ786509 GOI786499:GOV786509 GYE786499:GYR786509 HIA786499:HIN786509 HRW786499:HSJ786509 IBS786499:ICF786509 ILO786499:IMB786509 IVK786499:IVX786509 JFG786499:JFT786509 JPC786499:JPP786509 JYY786499:JZL786509 KIU786499:KJH786509 KSQ786499:KTD786509 LCM786499:LCZ786509 LMI786499:LMV786509 LWE786499:LWR786509 MGA786499:MGN786509 MPW786499:MQJ786509 MZS786499:NAF786509 NJO786499:NKB786509 NTK786499:NTX786509 ODG786499:ODT786509 ONC786499:ONP786509 OWY786499:OXL786509 PGU786499:PHH786509 PQQ786499:PRD786509 QAM786499:QAZ786509 QKI786499:QKV786509 QUE786499:QUR786509 REA786499:REN786509 RNW786499:ROJ786509 RXS786499:RYF786509 SHO786499:SIB786509 SRK786499:SRX786509 TBG786499:TBT786509 TLC786499:TLP786509 TUY786499:TVL786509 UEU786499:UFH786509 UOQ786499:UPD786509 UYM786499:UYZ786509 VII786499:VIV786509 VSE786499:VSR786509 WCA786499:WCN786509 WLW786499:WMJ786509 WVS786499:WWF786509 J852035:Y852045 JG852035:JT852045 TC852035:TP852045 ACY852035:ADL852045 AMU852035:ANH852045 AWQ852035:AXD852045 BGM852035:BGZ852045 BQI852035:BQV852045 CAE852035:CAR852045 CKA852035:CKN852045 CTW852035:CUJ852045 DDS852035:DEF852045 DNO852035:DOB852045 DXK852035:DXX852045 EHG852035:EHT852045 ERC852035:ERP852045 FAY852035:FBL852045 FKU852035:FLH852045 FUQ852035:FVD852045 GEM852035:GEZ852045 GOI852035:GOV852045 GYE852035:GYR852045 HIA852035:HIN852045 HRW852035:HSJ852045 IBS852035:ICF852045 ILO852035:IMB852045 IVK852035:IVX852045 JFG852035:JFT852045 JPC852035:JPP852045 JYY852035:JZL852045 KIU852035:KJH852045 KSQ852035:KTD852045 LCM852035:LCZ852045 LMI852035:LMV852045 LWE852035:LWR852045 MGA852035:MGN852045 MPW852035:MQJ852045 MZS852035:NAF852045 NJO852035:NKB852045 NTK852035:NTX852045 ODG852035:ODT852045 ONC852035:ONP852045 OWY852035:OXL852045 PGU852035:PHH852045 PQQ852035:PRD852045 QAM852035:QAZ852045 QKI852035:QKV852045 QUE852035:QUR852045 REA852035:REN852045 RNW852035:ROJ852045 RXS852035:RYF852045 SHO852035:SIB852045 SRK852035:SRX852045 TBG852035:TBT852045 TLC852035:TLP852045 TUY852035:TVL852045 UEU852035:UFH852045 UOQ852035:UPD852045 UYM852035:UYZ852045 VII852035:VIV852045 VSE852035:VSR852045 WCA852035:WCN852045 WLW852035:WMJ852045 WVS852035:WWF852045 J917571:Y917581 JG917571:JT917581 TC917571:TP917581 ACY917571:ADL917581 AMU917571:ANH917581 AWQ917571:AXD917581 BGM917571:BGZ917581 BQI917571:BQV917581 CAE917571:CAR917581 CKA917571:CKN917581 CTW917571:CUJ917581 DDS917571:DEF917581 DNO917571:DOB917581 DXK917571:DXX917581 EHG917571:EHT917581 ERC917571:ERP917581 FAY917571:FBL917581 FKU917571:FLH917581 FUQ917571:FVD917581 GEM917571:GEZ917581 GOI917571:GOV917581 GYE917571:GYR917581 HIA917571:HIN917581 HRW917571:HSJ917581 IBS917571:ICF917581 ILO917571:IMB917581 IVK917571:IVX917581 JFG917571:JFT917581 JPC917571:JPP917581 JYY917571:JZL917581 KIU917571:KJH917581 KSQ917571:KTD917581 LCM917571:LCZ917581 LMI917571:LMV917581 LWE917571:LWR917581 MGA917571:MGN917581 MPW917571:MQJ917581 MZS917571:NAF917581 NJO917571:NKB917581 NTK917571:NTX917581 ODG917571:ODT917581 ONC917571:ONP917581 OWY917571:OXL917581 PGU917571:PHH917581 PQQ917571:PRD917581 QAM917571:QAZ917581 QKI917571:QKV917581 QUE917571:QUR917581 REA917571:REN917581 RNW917571:ROJ917581 RXS917571:RYF917581 SHO917571:SIB917581 SRK917571:SRX917581 TBG917571:TBT917581 TLC917571:TLP917581 TUY917571:TVL917581 UEU917571:UFH917581 UOQ917571:UPD917581 UYM917571:UYZ917581 VII917571:VIV917581 VSE917571:VSR917581 WCA917571:WCN917581 WLW917571:WMJ917581 WVS917571:WWF917581 J983107:Y983117 JG983107:JT983117 TC983107:TP983117 ACY983107:ADL983117 AMU983107:ANH983117 AWQ983107:AXD983117 BGM983107:BGZ983117 BQI983107:BQV983117 CAE983107:CAR983117 CKA983107:CKN983117 CTW983107:CUJ983117 DDS983107:DEF983117 DNO983107:DOB983117 DXK983107:DXX983117 EHG983107:EHT983117 ERC983107:ERP983117 FAY983107:FBL983117 FKU983107:FLH983117 FUQ983107:FVD983117 GEM983107:GEZ983117 GOI983107:GOV983117 GYE983107:GYR983117 HIA983107:HIN983117 HRW983107:HSJ983117 IBS983107:ICF983117 ILO983107:IMB983117 IVK983107:IVX983117 JFG983107:JFT983117 JPC983107:JPP983117 JYY983107:JZL983117 KIU983107:KJH983117 KSQ983107:KTD983117 LCM983107:LCZ983117 LMI983107:LMV983117 LWE983107:LWR983117 MGA983107:MGN983117 MPW983107:MQJ983117 MZS983107:NAF983117 NJO983107:NKB983117 NTK983107:NTX983117 ODG983107:ODT983117 ONC983107:ONP983117 OWY983107:OXL983117 PGU983107:PHH983117 PQQ983107:PRD983117 QAM983107:QAZ983117 QKI983107:QKV983117 QUE983107:QUR983117 REA983107:REN983117 RNW983107:ROJ983117 RXS983107:RYF983117 SHO983107:SIB983117 SRK983107:SRX983117 TBG983107:TBT983117 TLC983107:TLP983117 TUY983107:TVL983117 UEU983107:UFH983117 UOQ983107:UPD983117 UYM983107:UYZ983117 VII983107:VIV983117 VSE983107:VSR983117 WCA983107:WCN983117 WLW983107:WMJ983117 WVS983107:WWF983117 WVP983100:WVX983104 D65603:I65627 JA65603:JF65627 SW65603:TB65627 ACS65603:ACX65627 AMO65603:AMT65627 AWK65603:AWP65627 BGG65603:BGL65627 BQC65603:BQH65627 BZY65603:CAD65627 CJU65603:CJZ65627 CTQ65603:CTV65627 DDM65603:DDR65627 DNI65603:DNN65627 DXE65603:DXJ65627 EHA65603:EHF65627 EQW65603:ERB65627 FAS65603:FAX65627 FKO65603:FKT65627 FUK65603:FUP65627 GEG65603:GEL65627 GOC65603:GOH65627 GXY65603:GYD65627 HHU65603:HHZ65627 HRQ65603:HRV65627 IBM65603:IBR65627 ILI65603:ILN65627 IVE65603:IVJ65627 JFA65603:JFF65627 JOW65603:JPB65627 JYS65603:JYX65627 KIO65603:KIT65627 KSK65603:KSP65627 LCG65603:LCL65627 LMC65603:LMH65627 LVY65603:LWD65627 MFU65603:MFZ65627 MPQ65603:MPV65627 MZM65603:MZR65627 NJI65603:NJN65627 NTE65603:NTJ65627 ODA65603:ODF65627 OMW65603:ONB65627 OWS65603:OWX65627 PGO65603:PGT65627 PQK65603:PQP65627 QAG65603:QAL65627 QKC65603:QKH65627 QTY65603:QUD65627 RDU65603:RDZ65627 RNQ65603:RNV65627 RXM65603:RXR65627 SHI65603:SHN65627 SRE65603:SRJ65627 TBA65603:TBF65627 TKW65603:TLB65627 TUS65603:TUX65627 UEO65603:UET65627 UOK65603:UOP65627 UYG65603:UYL65627 VIC65603:VIH65627 VRY65603:VSD65627 WBU65603:WBZ65627 WLQ65603:WLV65627 WVM65603:WVR65627 D131139:I131163 JA131139:JF131163 SW131139:TB131163 ACS131139:ACX131163 AMO131139:AMT131163 AWK131139:AWP131163 BGG131139:BGL131163 BQC131139:BQH131163 BZY131139:CAD131163 CJU131139:CJZ131163 CTQ131139:CTV131163 DDM131139:DDR131163 DNI131139:DNN131163 DXE131139:DXJ131163 EHA131139:EHF131163 EQW131139:ERB131163 FAS131139:FAX131163 FKO131139:FKT131163 FUK131139:FUP131163 GEG131139:GEL131163 GOC131139:GOH131163 GXY131139:GYD131163 HHU131139:HHZ131163 HRQ131139:HRV131163 IBM131139:IBR131163 ILI131139:ILN131163 IVE131139:IVJ131163 JFA131139:JFF131163 JOW131139:JPB131163 JYS131139:JYX131163 KIO131139:KIT131163 KSK131139:KSP131163 LCG131139:LCL131163 LMC131139:LMH131163 LVY131139:LWD131163 MFU131139:MFZ131163 MPQ131139:MPV131163 MZM131139:MZR131163 NJI131139:NJN131163 NTE131139:NTJ131163 ODA131139:ODF131163 OMW131139:ONB131163 OWS131139:OWX131163 PGO131139:PGT131163 PQK131139:PQP131163 QAG131139:QAL131163 QKC131139:QKH131163 QTY131139:QUD131163 RDU131139:RDZ131163 RNQ131139:RNV131163 RXM131139:RXR131163 SHI131139:SHN131163 SRE131139:SRJ131163 TBA131139:TBF131163 TKW131139:TLB131163 TUS131139:TUX131163 UEO131139:UET131163 UOK131139:UOP131163 UYG131139:UYL131163 VIC131139:VIH131163 VRY131139:VSD131163 WBU131139:WBZ131163 WLQ131139:WLV131163 WVM131139:WVR131163 D196675:I196699 JA196675:JF196699 SW196675:TB196699 ACS196675:ACX196699 AMO196675:AMT196699 AWK196675:AWP196699 BGG196675:BGL196699 BQC196675:BQH196699 BZY196675:CAD196699 CJU196675:CJZ196699 CTQ196675:CTV196699 DDM196675:DDR196699 DNI196675:DNN196699 DXE196675:DXJ196699 EHA196675:EHF196699 EQW196675:ERB196699 FAS196675:FAX196699 FKO196675:FKT196699 FUK196675:FUP196699 GEG196675:GEL196699 GOC196675:GOH196699 GXY196675:GYD196699 HHU196675:HHZ196699 HRQ196675:HRV196699 IBM196675:IBR196699 ILI196675:ILN196699 IVE196675:IVJ196699 JFA196675:JFF196699 JOW196675:JPB196699 JYS196675:JYX196699 KIO196675:KIT196699 KSK196675:KSP196699 LCG196675:LCL196699 LMC196675:LMH196699 LVY196675:LWD196699 MFU196675:MFZ196699 MPQ196675:MPV196699 MZM196675:MZR196699 NJI196675:NJN196699 NTE196675:NTJ196699 ODA196675:ODF196699 OMW196675:ONB196699 OWS196675:OWX196699 PGO196675:PGT196699 PQK196675:PQP196699 QAG196675:QAL196699 QKC196675:QKH196699 QTY196675:QUD196699 RDU196675:RDZ196699 RNQ196675:RNV196699 RXM196675:RXR196699 SHI196675:SHN196699 SRE196675:SRJ196699 TBA196675:TBF196699 TKW196675:TLB196699 TUS196675:TUX196699 UEO196675:UET196699 UOK196675:UOP196699 UYG196675:UYL196699 VIC196675:VIH196699 VRY196675:VSD196699 WBU196675:WBZ196699 WLQ196675:WLV196699 WVM196675:WVR196699 D262211:I262235 JA262211:JF262235 SW262211:TB262235 ACS262211:ACX262235 AMO262211:AMT262235 AWK262211:AWP262235 BGG262211:BGL262235 BQC262211:BQH262235 BZY262211:CAD262235 CJU262211:CJZ262235 CTQ262211:CTV262235 DDM262211:DDR262235 DNI262211:DNN262235 DXE262211:DXJ262235 EHA262211:EHF262235 EQW262211:ERB262235 FAS262211:FAX262235 FKO262211:FKT262235 FUK262211:FUP262235 GEG262211:GEL262235 GOC262211:GOH262235 GXY262211:GYD262235 HHU262211:HHZ262235 HRQ262211:HRV262235 IBM262211:IBR262235 ILI262211:ILN262235 IVE262211:IVJ262235 JFA262211:JFF262235 JOW262211:JPB262235 JYS262211:JYX262235 KIO262211:KIT262235 KSK262211:KSP262235 LCG262211:LCL262235 LMC262211:LMH262235 LVY262211:LWD262235 MFU262211:MFZ262235 MPQ262211:MPV262235 MZM262211:MZR262235 NJI262211:NJN262235 NTE262211:NTJ262235 ODA262211:ODF262235 OMW262211:ONB262235 OWS262211:OWX262235 PGO262211:PGT262235 PQK262211:PQP262235 QAG262211:QAL262235 QKC262211:QKH262235 QTY262211:QUD262235 RDU262211:RDZ262235 RNQ262211:RNV262235 RXM262211:RXR262235 SHI262211:SHN262235 SRE262211:SRJ262235 TBA262211:TBF262235 TKW262211:TLB262235 TUS262211:TUX262235 UEO262211:UET262235 UOK262211:UOP262235 UYG262211:UYL262235 VIC262211:VIH262235 VRY262211:VSD262235 WBU262211:WBZ262235 WLQ262211:WLV262235 WVM262211:WVR262235 D327747:I327771 JA327747:JF327771 SW327747:TB327771 ACS327747:ACX327771 AMO327747:AMT327771 AWK327747:AWP327771 BGG327747:BGL327771 BQC327747:BQH327771 BZY327747:CAD327771 CJU327747:CJZ327771 CTQ327747:CTV327771 DDM327747:DDR327771 DNI327747:DNN327771 DXE327747:DXJ327771 EHA327747:EHF327771 EQW327747:ERB327771 FAS327747:FAX327771 FKO327747:FKT327771 FUK327747:FUP327771 GEG327747:GEL327771 GOC327747:GOH327771 GXY327747:GYD327771 HHU327747:HHZ327771 HRQ327747:HRV327771 IBM327747:IBR327771 ILI327747:ILN327771 IVE327747:IVJ327771 JFA327747:JFF327771 JOW327747:JPB327771 JYS327747:JYX327771 KIO327747:KIT327771 KSK327747:KSP327771 LCG327747:LCL327771 LMC327747:LMH327771 LVY327747:LWD327771 MFU327747:MFZ327771 MPQ327747:MPV327771 MZM327747:MZR327771 NJI327747:NJN327771 NTE327747:NTJ327771 ODA327747:ODF327771 OMW327747:ONB327771 OWS327747:OWX327771 PGO327747:PGT327771 PQK327747:PQP327771 QAG327747:QAL327771 QKC327747:QKH327771 QTY327747:QUD327771 RDU327747:RDZ327771 RNQ327747:RNV327771 RXM327747:RXR327771 SHI327747:SHN327771 SRE327747:SRJ327771 TBA327747:TBF327771 TKW327747:TLB327771 TUS327747:TUX327771 UEO327747:UET327771 UOK327747:UOP327771 UYG327747:UYL327771 VIC327747:VIH327771 VRY327747:VSD327771 WBU327747:WBZ327771 WLQ327747:WLV327771 WVM327747:WVR327771 D393283:I393307 JA393283:JF393307 SW393283:TB393307 ACS393283:ACX393307 AMO393283:AMT393307 AWK393283:AWP393307 BGG393283:BGL393307 BQC393283:BQH393307 BZY393283:CAD393307 CJU393283:CJZ393307 CTQ393283:CTV393307 DDM393283:DDR393307 DNI393283:DNN393307 DXE393283:DXJ393307 EHA393283:EHF393307 EQW393283:ERB393307 FAS393283:FAX393307 FKO393283:FKT393307 FUK393283:FUP393307 GEG393283:GEL393307 GOC393283:GOH393307 GXY393283:GYD393307 HHU393283:HHZ393307 HRQ393283:HRV393307 IBM393283:IBR393307 ILI393283:ILN393307 IVE393283:IVJ393307 JFA393283:JFF393307 JOW393283:JPB393307 JYS393283:JYX393307 KIO393283:KIT393307 KSK393283:KSP393307 LCG393283:LCL393307 LMC393283:LMH393307 LVY393283:LWD393307 MFU393283:MFZ393307 MPQ393283:MPV393307 MZM393283:MZR393307 NJI393283:NJN393307 NTE393283:NTJ393307 ODA393283:ODF393307 OMW393283:ONB393307 OWS393283:OWX393307 PGO393283:PGT393307 PQK393283:PQP393307 QAG393283:QAL393307 QKC393283:QKH393307 QTY393283:QUD393307 RDU393283:RDZ393307 RNQ393283:RNV393307 RXM393283:RXR393307 SHI393283:SHN393307 SRE393283:SRJ393307 TBA393283:TBF393307 TKW393283:TLB393307 TUS393283:TUX393307 UEO393283:UET393307 UOK393283:UOP393307 UYG393283:UYL393307 VIC393283:VIH393307 VRY393283:VSD393307 WBU393283:WBZ393307 WLQ393283:WLV393307 WVM393283:WVR393307 D458819:I458843 JA458819:JF458843 SW458819:TB458843 ACS458819:ACX458843 AMO458819:AMT458843 AWK458819:AWP458843 BGG458819:BGL458843 BQC458819:BQH458843 BZY458819:CAD458843 CJU458819:CJZ458843 CTQ458819:CTV458843 DDM458819:DDR458843 DNI458819:DNN458843 DXE458819:DXJ458843 EHA458819:EHF458843 EQW458819:ERB458843 FAS458819:FAX458843 FKO458819:FKT458843 FUK458819:FUP458843 GEG458819:GEL458843 GOC458819:GOH458843 GXY458819:GYD458843 HHU458819:HHZ458843 HRQ458819:HRV458843 IBM458819:IBR458843 ILI458819:ILN458843 IVE458819:IVJ458843 JFA458819:JFF458843 JOW458819:JPB458843 JYS458819:JYX458843 KIO458819:KIT458843 KSK458819:KSP458843 LCG458819:LCL458843 LMC458819:LMH458843 LVY458819:LWD458843 MFU458819:MFZ458843 MPQ458819:MPV458843 MZM458819:MZR458843 NJI458819:NJN458843 NTE458819:NTJ458843 ODA458819:ODF458843 OMW458819:ONB458843 OWS458819:OWX458843 PGO458819:PGT458843 PQK458819:PQP458843 QAG458819:QAL458843 QKC458819:QKH458843 QTY458819:QUD458843 RDU458819:RDZ458843 RNQ458819:RNV458843 RXM458819:RXR458843 SHI458819:SHN458843 SRE458819:SRJ458843 TBA458819:TBF458843 TKW458819:TLB458843 TUS458819:TUX458843 UEO458819:UET458843 UOK458819:UOP458843 UYG458819:UYL458843 VIC458819:VIH458843 VRY458819:VSD458843 WBU458819:WBZ458843 WLQ458819:WLV458843 WVM458819:WVR458843 D524355:I524379 JA524355:JF524379 SW524355:TB524379 ACS524355:ACX524379 AMO524355:AMT524379 AWK524355:AWP524379 BGG524355:BGL524379 BQC524355:BQH524379 BZY524355:CAD524379 CJU524355:CJZ524379 CTQ524355:CTV524379 DDM524355:DDR524379 DNI524355:DNN524379 DXE524355:DXJ524379 EHA524355:EHF524379 EQW524355:ERB524379 FAS524355:FAX524379 FKO524355:FKT524379 FUK524355:FUP524379 GEG524355:GEL524379 GOC524355:GOH524379 GXY524355:GYD524379 HHU524355:HHZ524379 HRQ524355:HRV524379 IBM524355:IBR524379 ILI524355:ILN524379 IVE524355:IVJ524379 JFA524355:JFF524379 JOW524355:JPB524379 JYS524355:JYX524379 KIO524355:KIT524379 KSK524355:KSP524379 LCG524355:LCL524379 LMC524355:LMH524379 LVY524355:LWD524379 MFU524355:MFZ524379 MPQ524355:MPV524379 MZM524355:MZR524379 NJI524355:NJN524379 NTE524355:NTJ524379 ODA524355:ODF524379 OMW524355:ONB524379 OWS524355:OWX524379 PGO524355:PGT524379 PQK524355:PQP524379 QAG524355:QAL524379 QKC524355:QKH524379 QTY524355:QUD524379 RDU524355:RDZ524379 RNQ524355:RNV524379 RXM524355:RXR524379 SHI524355:SHN524379 SRE524355:SRJ524379 TBA524355:TBF524379 TKW524355:TLB524379 TUS524355:TUX524379 UEO524355:UET524379 UOK524355:UOP524379 UYG524355:UYL524379 VIC524355:VIH524379 VRY524355:VSD524379 WBU524355:WBZ524379 WLQ524355:WLV524379 WVM524355:WVR524379 D589891:I589915 JA589891:JF589915 SW589891:TB589915 ACS589891:ACX589915 AMO589891:AMT589915 AWK589891:AWP589915 BGG589891:BGL589915 BQC589891:BQH589915 BZY589891:CAD589915 CJU589891:CJZ589915 CTQ589891:CTV589915 DDM589891:DDR589915 DNI589891:DNN589915 DXE589891:DXJ589915 EHA589891:EHF589915 EQW589891:ERB589915 FAS589891:FAX589915 FKO589891:FKT589915 FUK589891:FUP589915 GEG589891:GEL589915 GOC589891:GOH589915 GXY589891:GYD589915 HHU589891:HHZ589915 HRQ589891:HRV589915 IBM589891:IBR589915 ILI589891:ILN589915 IVE589891:IVJ589915 JFA589891:JFF589915 JOW589891:JPB589915 JYS589891:JYX589915 KIO589891:KIT589915 KSK589891:KSP589915 LCG589891:LCL589915 LMC589891:LMH589915 LVY589891:LWD589915 MFU589891:MFZ589915 MPQ589891:MPV589915 MZM589891:MZR589915 NJI589891:NJN589915 NTE589891:NTJ589915 ODA589891:ODF589915 OMW589891:ONB589915 OWS589891:OWX589915 PGO589891:PGT589915 PQK589891:PQP589915 QAG589891:QAL589915 QKC589891:QKH589915 QTY589891:QUD589915 RDU589891:RDZ589915 RNQ589891:RNV589915 RXM589891:RXR589915 SHI589891:SHN589915 SRE589891:SRJ589915 TBA589891:TBF589915 TKW589891:TLB589915 TUS589891:TUX589915 UEO589891:UET589915 UOK589891:UOP589915 UYG589891:UYL589915 VIC589891:VIH589915 VRY589891:VSD589915 WBU589891:WBZ589915 WLQ589891:WLV589915 WVM589891:WVR589915 D655427:I655451 JA655427:JF655451 SW655427:TB655451 ACS655427:ACX655451 AMO655427:AMT655451 AWK655427:AWP655451 BGG655427:BGL655451 BQC655427:BQH655451 BZY655427:CAD655451 CJU655427:CJZ655451 CTQ655427:CTV655451 DDM655427:DDR655451 DNI655427:DNN655451 DXE655427:DXJ655451 EHA655427:EHF655451 EQW655427:ERB655451 FAS655427:FAX655451 FKO655427:FKT655451 FUK655427:FUP655451 GEG655427:GEL655451 GOC655427:GOH655451 GXY655427:GYD655451 HHU655427:HHZ655451 HRQ655427:HRV655451 IBM655427:IBR655451 ILI655427:ILN655451 IVE655427:IVJ655451 JFA655427:JFF655451 JOW655427:JPB655451 JYS655427:JYX655451 KIO655427:KIT655451 KSK655427:KSP655451 LCG655427:LCL655451 LMC655427:LMH655451 LVY655427:LWD655451 MFU655427:MFZ655451 MPQ655427:MPV655451 MZM655427:MZR655451 NJI655427:NJN655451 NTE655427:NTJ655451 ODA655427:ODF655451 OMW655427:ONB655451 OWS655427:OWX655451 PGO655427:PGT655451 PQK655427:PQP655451 QAG655427:QAL655451 QKC655427:QKH655451 QTY655427:QUD655451 RDU655427:RDZ655451 RNQ655427:RNV655451 RXM655427:RXR655451 SHI655427:SHN655451 SRE655427:SRJ655451 TBA655427:TBF655451 TKW655427:TLB655451 TUS655427:TUX655451 UEO655427:UET655451 UOK655427:UOP655451 UYG655427:UYL655451 VIC655427:VIH655451 VRY655427:VSD655451 WBU655427:WBZ655451 WLQ655427:WLV655451 WVM655427:WVR655451 D720963:I720987 JA720963:JF720987 SW720963:TB720987 ACS720963:ACX720987 AMO720963:AMT720987 AWK720963:AWP720987 BGG720963:BGL720987 BQC720963:BQH720987 BZY720963:CAD720987 CJU720963:CJZ720987 CTQ720963:CTV720987 DDM720963:DDR720987 DNI720963:DNN720987 DXE720963:DXJ720987 EHA720963:EHF720987 EQW720963:ERB720987 FAS720963:FAX720987 FKO720963:FKT720987 FUK720963:FUP720987 GEG720963:GEL720987 GOC720963:GOH720987 GXY720963:GYD720987 HHU720963:HHZ720987 HRQ720963:HRV720987 IBM720963:IBR720987 ILI720963:ILN720987 IVE720963:IVJ720987 JFA720963:JFF720987 JOW720963:JPB720987 JYS720963:JYX720987 KIO720963:KIT720987 KSK720963:KSP720987 LCG720963:LCL720987 LMC720963:LMH720987 LVY720963:LWD720987 MFU720963:MFZ720987 MPQ720963:MPV720987 MZM720963:MZR720987 NJI720963:NJN720987 NTE720963:NTJ720987 ODA720963:ODF720987 OMW720963:ONB720987 OWS720963:OWX720987 PGO720963:PGT720987 PQK720963:PQP720987 QAG720963:QAL720987 QKC720963:QKH720987 QTY720963:QUD720987 RDU720963:RDZ720987 RNQ720963:RNV720987 RXM720963:RXR720987 SHI720963:SHN720987 SRE720963:SRJ720987 TBA720963:TBF720987 TKW720963:TLB720987 TUS720963:TUX720987 UEO720963:UET720987 UOK720963:UOP720987 UYG720963:UYL720987 VIC720963:VIH720987 VRY720963:VSD720987 WBU720963:WBZ720987 WLQ720963:WLV720987 WVM720963:WVR720987 D786499:I786523 JA786499:JF786523 SW786499:TB786523 ACS786499:ACX786523 AMO786499:AMT786523 AWK786499:AWP786523 BGG786499:BGL786523 BQC786499:BQH786523 BZY786499:CAD786523 CJU786499:CJZ786523 CTQ786499:CTV786523 DDM786499:DDR786523 DNI786499:DNN786523 DXE786499:DXJ786523 EHA786499:EHF786523 EQW786499:ERB786523 FAS786499:FAX786523 FKO786499:FKT786523 FUK786499:FUP786523 GEG786499:GEL786523 GOC786499:GOH786523 GXY786499:GYD786523 HHU786499:HHZ786523 HRQ786499:HRV786523 IBM786499:IBR786523 ILI786499:ILN786523 IVE786499:IVJ786523 JFA786499:JFF786523 JOW786499:JPB786523 JYS786499:JYX786523 KIO786499:KIT786523 KSK786499:KSP786523 LCG786499:LCL786523 LMC786499:LMH786523 LVY786499:LWD786523 MFU786499:MFZ786523 MPQ786499:MPV786523 MZM786499:MZR786523 NJI786499:NJN786523 NTE786499:NTJ786523 ODA786499:ODF786523 OMW786499:ONB786523 OWS786499:OWX786523 PGO786499:PGT786523 PQK786499:PQP786523 QAG786499:QAL786523 QKC786499:QKH786523 QTY786499:QUD786523 RDU786499:RDZ786523 RNQ786499:RNV786523 RXM786499:RXR786523 SHI786499:SHN786523 SRE786499:SRJ786523 TBA786499:TBF786523 TKW786499:TLB786523 TUS786499:TUX786523 UEO786499:UET786523 UOK786499:UOP786523 UYG786499:UYL786523 VIC786499:VIH786523 VRY786499:VSD786523 WBU786499:WBZ786523 WLQ786499:WLV786523 WVM786499:WVR786523 D852035:I852059 JA852035:JF852059 SW852035:TB852059 ACS852035:ACX852059 AMO852035:AMT852059 AWK852035:AWP852059 BGG852035:BGL852059 BQC852035:BQH852059 BZY852035:CAD852059 CJU852035:CJZ852059 CTQ852035:CTV852059 DDM852035:DDR852059 DNI852035:DNN852059 DXE852035:DXJ852059 EHA852035:EHF852059 EQW852035:ERB852059 FAS852035:FAX852059 FKO852035:FKT852059 FUK852035:FUP852059 GEG852035:GEL852059 GOC852035:GOH852059 GXY852035:GYD852059 HHU852035:HHZ852059 HRQ852035:HRV852059 IBM852035:IBR852059 ILI852035:ILN852059 IVE852035:IVJ852059 JFA852035:JFF852059 JOW852035:JPB852059 JYS852035:JYX852059 KIO852035:KIT852059 KSK852035:KSP852059 LCG852035:LCL852059 LMC852035:LMH852059 LVY852035:LWD852059 MFU852035:MFZ852059 MPQ852035:MPV852059 MZM852035:MZR852059 NJI852035:NJN852059 NTE852035:NTJ852059 ODA852035:ODF852059 OMW852035:ONB852059 OWS852035:OWX852059 PGO852035:PGT852059 PQK852035:PQP852059 QAG852035:QAL852059 QKC852035:QKH852059 QTY852035:QUD852059 RDU852035:RDZ852059 RNQ852035:RNV852059 RXM852035:RXR852059 SHI852035:SHN852059 SRE852035:SRJ852059 TBA852035:TBF852059 TKW852035:TLB852059 TUS852035:TUX852059 UEO852035:UET852059 UOK852035:UOP852059 UYG852035:UYL852059 VIC852035:VIH852059 VRY852035:VSD852059 WBU852035:WBZ852059 WLQ852035:WLV852059 WVM852035:WVR852059 D917571:I917595 JA917571:JF917595 SW917571:TB917595 ACS917571:ACX917595 AMO917571:AMT917595 AWK917571:AWP917595 BGG917571:BGL917595 BQC917571:BQH917595 BZY917571:CAD917595 CJU917571:CJZ917595 CTQ917571:CTV917595 DDM917571:DDR917595 DNI917571:DNN917595 DXE917571:DXJ917595 EHA917571:EHF917595 EQW917571:ERB917595 FAS917571:FAX917595 FKO917571:FKT917595 FUK917571:FUP917595 GEG917571:GEL917595 GOC917571:GOH917595 GXY917571:GYD917595 HHU917571:HHZ917595 HRQ917571:HRV917595 IBM917571:IBR917595 ILI917571:ILN917595 IVE917571:IVJ917595 JFA917571:JFF917595 JOW917571:JPB917595 JYS917571:JYX917595 KIO917571:KIT917595 KSK917571:KSP917595 LCG917571:LCL917595 LMC917571:LMH917595 LVY917571:LWD917595 MFU917571:MFZ917595 MPQ917571:MPV917595 MZM917571:MZR917595 NJI917571:NJN917595 NTE917571:NTJ917595 ODA917571:ODF917595 OMW917571:ONB917595 OWS917571:OWX917595 PGO917571:PGT917595 PQK917571:PQP917595 QAG917571:QAL917595 QKC917571:QKH917595 QTY917571:QUD917595 RDU917571:RDZ917595 RNQ917571:RNV917595 RXM917571:RXR917595 SHI917571:SHN917595 SRE917571:SRJ917595 TBA917571:TBF917595 TKW917571:TLB917595 TUS917571:TUX917595 UEO917571:UET917595 UOK917571:UOP917595 UYG917571:UYL917595 VIC917571:VIH917595 VRY917571:VSD917595 WBU917571:WBZ917595 WLQ917571:WLV917595 WVM917571:WVR917595 D983107:I983131 JA983107:JF983131 SW983107:TB983131 ACS983107:ACX983131 AMO983107:AMT983131 AWK983107:AWP983131 BGG983107:BGL983131 BQC983107:BQH983131 BZY983107:CAD983131 CJU983107:CJZ983131 CTQ983107:CTV983131 DDM983107:DDR983131 DNI983107:DNN983131 DXE983107:DXJ983131 EHA983107:EHF983131 EQW983107:ERB983131 FAS983107:FAX983131 FKO983107:FKT983131 FUK983107:FUP983131 GEG983107:GEL983131 GOC983107:GOH983131 GXY983107:GYD983131 HHU983107:HHZ983131 HRQ983107:HRV983131 IBM983107:IBR983131 ILI983107:ILN983131 IVE983107:IVJ983131 JFA983107:JFF983131 JOW983107:JPB983131 JYS983107:JYX983131 KIO983107:KIT983131 KSK983107:KSP983131 LCG983107:LCL983131 LMC983107:LMH983131 LVY983107:LWD983131 MFU983107:MFZ983131 MPQ983107:MPV983131 MZM983107:MZR983131 NJI983107:NJN983131 NTE983107:NTJ983131 ODA983107:ODF983131 OMW983107:ONB983131 OWS983107:OWX983131 PGO983107:PGT983131 PQK983107:PQP983131 QAG983107:QAL983131 QKC983107:QKH983131 QTY983107:QUD983131 RDU983107:RDZ983131 RNQ983107:RNV983131 RXM983107:RXR983131 SHI983107:SHN983131 SRE983107:SRJ983131 TBA983107:TBF983131 TKW983107:TLB983131 TUS983107:TUX983131 UEO983107:UET983131 UOK983107:UOP983131 UYG983107:UYL983131 VIC983107:VIH983131 VRY983107:VSD983131 WBU983107:WBZ983131 WLQ983107:WLV983131 WVM983107:WVR983131 E65595:Z65595 JB65595:JU65595 SX65595:TQ65595 ACT65595:ADM65595 AMP65595:ANI65595 AWL65595:AXE65595 BGH65595:BHA65595 BQD65595:BQW65595 BZZ65595:CAS65595 CJV65595:CKO65595 CTR65595:CUK65595 DDN65595:DEG65595 DNJ65595:DOC65595 DXF65595:DXY65595 EHB65595:EHU65595 EQX65595:ERQ65595 FAT65595:FBM65595 FKP65595:FLI65595 FUL65595:FVE65595 GEH65595:GFA65595 GOD65595:GOW65595 GXZ65595:GYS65595 HHV65595:HIO65595 HRR65595:HSK65595 IBN65595:ICG65595 ILJ65595:IMC65595 IVF65595:IVY65595 JFB65595:JFU65595 JOX65595:JPQ65595 JYT65595:JZM65595 KIP65595:KJI65595 KSL65595:KTE65595 LCH65595:LDA65595 LMD65595:LMW65595 LVZ65595:LWS65595 MFV65595:MGO65595 MPR65595:MQK65595 MZN65595:NAG65595 NJJ65595:NKC65595 NTF65595:NTY65595 ODB65595:ODU65595 OMX65595:ONQ65595 OWT65595:OXM65595 PGP65595:PHI65595 PQL65595:PRE65595 QAH65595:QBA65595 QKD65595:QKW65595 QTZ65595:QUS65595 RDV65595:REO65595 RNR65595:ROK65595 RXN65595:RYG65595 SHJ65595:SIC65595 SRF65595:SRY65595 TBB65595:TBU65595 TKX65595:TLQ65595 TUT65595:TVM65595 UEP65595:UFI65595 UOL65595:UPE65595 UYH65595:UZA65595 VID65595:VIW65595 VRZ65595:VSS65595 WBV65595:WCO65595 WLR65595:WMK65595 WVN65595:WWG65595 E131131:Z131131 JB131131:JU131131 SX131131:TQ131131 ACT131131:ADM131131 AMP131131:ANI131131 AWL131131:AXE131131 BGH131131:BHA131131 BQD131131:BQW131131 BZZ131131:CAS131131 CJV131131:CKO131131 CTR131131:CUK131131 DDN131131:DEG131131 DNJ131131:DOC131131 DXF131131:DXY131131 EHB131131:EHU131131 EQX131131:ERQ131131 FAT131131:FBM131131 FKP131131:FLI131131 FUL131131:FVE131131 GEH131131:GFA131131 GOD131131:GOW131131 GXZ131131:GYS131131 HHV131131:HIO131131 HRR131131:HSK131131 IBN131131:ICG131131 ILJ131131:IMC131131 IVF131131:IVY131131 JFB131131:JFU131131 JOX131131:JPQ131131 JYT131131:JZM131131 KIP131131:KJI131131 KSL131131:KTE131131 LCH131131:LDA131131 LMD131131:LMW131131 LVZ131131:LWS131131 MFV131131:MGO131131 MPR131131:MQK131131 MZN131131:NAG131131 NJJ131131:NKC131131 NTF131131:NTY131131 ODB131131:ODU131131 OMX131131:ONQ131131 OWT131131:OXM131131 PGP131131:PHI131131 PQL131131:PRE131131 QAH131131:QBA131131 QKD131131:QKW131131 QTZ131131:QUS131131 RDV131131:REO131131 RNR131131:ROK131131 RXN131131:RYG131131 SHJ131131:SIC131131 SRF131131:SRY131131 TBB131131:TBU131131 TKX131131:TLQ131131 TUT131131:TVM131131 UEP131131:UFI131131 UOL131131:UPE131131 UYH131131:UZA131131 VID131131:VIW131131 VRZ131131:VSS131131 WBV131131:WCO131131 WLR131131:WMK131131 WVN131131:WWG131131 E196667:Z196667 JB196667:JU196667 SX196667:TQ196667 ACT196667:ADM196667 AMP196667:ANI196667 AWL196667:AXE196667 BGH196667:BHA196667 BQD196667:BQW196667 BZZ196667:CAS196667 CJV196667:CKO196667 CTR196667:CUK196667 DDN196667:DEG196667 DNJ196667:DOC196667 DXF196667:DXY196667 EHB196667:EHU196667 EQX196667:ERQ196667 FAT196667:FBM196667 FKP196667:FLI196667 FUL196667:FVE196667 GEH196667:GFA196667 GOD196667:GOW196667 GXZ196667:GYS196667 HHV196667:HIO196667 HRR196667:HSK196667 IBN196667:ICG196667 ILJ196667:IMC196667 IVF196667:IVY196667 JFB196667:JFU196667 JOX196667:JPQ196667 JYT196667:JZM196667 KIP196667:KJI196667 KSL196667:KTE196667 LCH196667:LDA196667 LMD196667:LMW196667 LVZ196667:LWS196667 MFV196667:MGO196667 MPR196667:MQK196667 MZN196667:NAG196667 NJJ196667:NKC196667 NTF196667:NTY196667 ODB196667:ODU196667 OMX196667:ONQ196667 OWT196667:OXM196667 PGP196667:PHI196667 PQL196667:PRE196667 QAH196667:QBA196667 QKD196667:QKW196667 QTZ196667:QUS196667 RDV196667:REO196667 RNR196667:ROK196667 RXN196667:RYG196667 SHJ196667:SIC196667 SRF196667:SRY196667 TBB196667:TBU196667 TKX196667:TLQ196667 TUT196667:TVM196667 UEP196667:UFI196667 UOL196667:UPE196667 UYH196667:UZA196667 VID196667:VIW196667 VRZ196667:VSS196667 WBV196667:WCO196667 WLR196667:WMK196667 WVN196667:WWG196667 E262203:Z262203 JB262203:JU262203 SX262203:TQ262203 ACT262203:ADM262203 AMP262203:ANI262203 AWL262203:AXE262203 BGH262203:BHA262203 BQD262203:BQW262203 BZZ262203:CAS262203 CJV262203:CKO262203 CTR262203:CUK262203 DDN262203:DEG262203 DNJ262203:DOC262203 DXF262203:DXY262203 EHB262203:EHU262203 EQX262203:ERQ262203 FAT262203:FBM262203 FKP262203:FLI262203 FUL262203:FVE262203 GEH262203:GFA262203 GOD262203:GOW262203 GXZ262203:GYS262203 HHV262203:HIO262203 HRR262203:HSK262203 IBN262203:ICG262203 ILJ262203:IMC262203 IVF262203:IVY262203 JFB262203:JFU262203 JOX262203:JPQ262203 JYT262203:JZM262203 KIP262203:KJI262203 KSL262203:KTE262203 LCH262203:LDA262203 LMD262203:LMW262203 LVZ262203:LWS262203 MFV262203:MGO262203 MPR262203:MQK262203 MZN262203:NAG262203 NJJ262203:NKC262203 NTF262203:NTY262203 ODB262203:ODU262203 OMX262203:ONQ262203 OWT262203:OXM262203 PGP262203:PHI262203 PQL262203:PRE262203 QAH262203:QBA262203 QKD262203:QKW262203 QTZ262203:QUS262203 RDV262203:REO262203 RNR262203:ROK262203 RXN262203:RYG262203 SHJ262203:SIC262203 SRF262203:SRY262203 TBB262203:TBU262203 TKX262203:TLQ262203 TUT262203:TVM262203 UEP262203:UFI262203 UOL262203:UPE262203 UYH262203:UZA262203 VID262203:VIW262203 VRZ262203:VSS262203 WBV262203:WCO262203 WLR262203:WMK262203 WVN262203:WWG262203 E327739:Z327739 JB327739:JU327739 SX327739:TQ327739 ACT327739:ADM327739 AMP327739:ANI327739 AWL327739:AXE327739 BGH327739:BHA327739 BQD327739:BQW327739 BZZ327739:CAS327739 CJV327739:CKO327739 CTR327739:CUK327739 DDN327739:DEG327739 DNJ327739:DOC327739 DXF327739:DXY327739 EHB327739:EHU327739 EQX327739:ERQ327739 FAT327739:FBM327739 FKP327739:FLI327739 FUL327739:FVE327739 GEH327739:GFA327739 GOD327739:GOW327739 GXZ327739:GYS327739 HHV327739:HIO327739 HRR327739:HSK327739 IBN327739:ICG327739 ILJ327739:IMC327739 IVF327739:IVY327739 JFB327739:JFU327739 JOX327739:JPQ327739 JYT327739:JZM327739 KIP327739:KJI327739 KSL327739:KTE327739 LCH327739:LDA327739 LMD327739:LMW327739 LVZ327739:LWS327739 MFV327739:MGO327739 MPR327739:MQK327739 MZN327739:NAG327739 NJJ327739:NKC327739 NTF327739:NTY327739 ODB327739:ODU327739 OMX327739:ONQ327739 OWT327739:OXM327739 PGP327739:PHI327739 PQL327739:PRE327739 QAH327739:QBA327739 QKD327739:QKW327739 QTZ327739:QUS327739 RDV327739:REO327739 RNR327739:ROK327739 RXN327739:RYG327739 SHJ327739:SIC327739 SRF327739:SRY327739 TBB327739:TBU327739 TKX327739:TLQ327739 TUT327739:TVM327739 UEP327739:UFI327739 UOL327739:UPE327739 UYH327739:UZA327739 VID327739:VIW327739 VRZ327739:VSS327739 WBV327739:WCO327739 WLR327739:WMK327739 WVN327739:WWG327739 E393275:Z393275 JB393275:JU393275 SX393275:TQ393275 ACT393275:ADM393275 AMP393275:ANI393275 AWL393275:AXE393275 BGH393275:BHA393275 BQD393275:BQW393275 BZZ393275:CAS393275 CJV393275:CKO393275 CTR393275:CUK393275 DDN393275:DEG393275 DNJ393275:DOC393275 DXF393275:DXY393275 EHB393275:EHU393275 EQX393275:ERQ393275 FAT393275:FBM393275 FKP393275:FLI393275 FUL393275:FVE393275 GEH393275:GFA393275 GOD393275:GOW393275 GXZ393275:GYS393275 HHV393275:HIO393275 HRR393275:HSK393275 IBN393275:ICG393275 ILJ393275:IMC393275 IVF393275:IVY393275 JFB393275:JFU393275 JOX393275:JPQ393275 JYT393275:JZM393275 KIP393275:KJI393275 KSL393275:KTE393275 LCH393275:LDA393275 LMD393275:LMW393275 LVZ393275:LWS393275 MFV393275:MGO393275 MPR393275:MQK393275 MZN393275:NAG393275 NJJ393275:NKC393275 NTF393275:NTY393275 ODB393275:ODU393275 OMX393275:ONQ393275 OWT393275:OXM393275 PGP393275:PHI393275 PQL393275:PRE393275 QAH393275:QBA393275 QKD393275:QKW393275 QTZ393275:QUS393275 RDV393275:REO393275 RNR393275:ROK393275 RXN393275:RYG393275 SHJ393275:SIC393275 SRF393275:SRY393275 TBB393275:TBU393275 TKX393275:TLQ393275 TUT393275:TVM393275 UEP393275:UFI393275 UOL393275:UPE393275 UYH393275:UZA393275 VID393275:VIW393275 VRZ393275:VSS393275 WBV393275:WCO393275 WLR393275:WMK393275 WVN393275:WWG393275 E458811:Z458811 JB458811:JU458811 SX458811:TQ458811 ACT458811:ADM458811 AMP458811:ANI458811 AWL458811:AXE458811 BGH458811:BHA458811 BQD458811:BQW458811 BZZ458811:CAS458811 CJV458811:CKO458811 CTR458811:CUK458811 DDN458811:DEG458811 DNJ458811:DOC458811 DXF458811:DXY458811 EHB458811:EHU458811 EQX458811:ERQ458811 FAT458811:FBM458811 FKP458811:FLI458811 FUL458811:FVE458811 GEH458811:GFA458811 GOD458811:GOW458811 GXZ458811:GYS458811 HHV458811:HIO458811 HRR458811:HSK458811 IBN458811:ICG458811 ILJ458811:IMC458811 IVF458811:IVY458811 JFB458811:JFU458811 JOX458811:JPQ458811 JYT458811:JZM458811 KIP458811:KJI458811 KSL458811:KTE458811 LCH458811:LDA458811 LMD458811:LMW458811 LVZ458811:LWS458811 MFV458811:MGO458811 MPR458811:MQK458811 MZN458811:NAG458811 NJJ458811:NKC458811 NTF458811:NTY458811 ODB458811:ODU458811 OMX458811:ONQ458811 OWT458811:OXM458811 PGP458811:PHI458811 PQL458811:PRE458811 QAH458811:QBA458811 QKD458811:QKW458811 QTZ458811:QUS458811 RDV458811:REO458811 RNR458811:ROK458811 RXN458811:RYG458811 SHJ458811:SIC458811 SRF458811:SRY458811 TBB458811:TBU458811 TKX458811:TLQ458811 TUT458811:TVM458811 UEP458811:UFI458811 UOL458811:UPE458811 UYH458811:UZA458811 VID458811:VIW458811 VRZ458811:VSS458811 WBV458811:WCO458811 WLR458811:WMK458811 WVN458811:WWG458811 E524347:Z524347 JB524347:JU524347 SX524347:TQ524347 ACT524347:ADM524347 AMP524347:ANI524347 AWL524347:AXE524347 BGH524347:BHA524347 BQD524347:BQW524347 BZZ524347:CAS524347 CJV524347:CKO524347 CTR524347:CUK524347 DDN524347:DEG524347 DNJ524347:DOC524347 DXF524347:DXY524347 EHB524347:EHU524347 EQX524347:ERQ524347 FAT524347:FBM524347 FKP524347:FLI524347 FUL524347:FVE524347 GEH524347:GFA524347 GOD524347:GOW524347 GXZ524347:GYS524347 HHV524347:HIO524347 HRR524347:HSK524347 IBN524347:ICG524347 ILJ524347:IMC524347 IVF524347:IVY524347 JFB524347:JFU524347 JOX524347:JPQ524347 JYT524347:JZM524347 KIP524347:KJI524347 KSL524347:KTE524347 LCH524347:LDA524347 LMD524347:LMW524347 LVZ524347:LWS524347 MFV524347:MGO524347 MPR524347:MQK524347 MZN524347:NAG524347 NJJ524347:NKC524347 NTF524347:NTY524347 ODB524347:ODU524347 OMX524347:ONQ524347 OWT524347:OXM524347 PGP524347:PHI524347 PQL524347:PRE524347 QAH524347:QBA524347 QKD524347:QKW524347 QTZ524347:QUS524347 RDV524347:REO524347 RNR524347:ROK524347 RXN524347:RYG524347 SHJ524347:SIC524347 SRF524347:SRY524347 TBB524347:TBU524347 TKX524347:TLQ524347 TUT524347:TVM524347 UEP524347:UFI524347 UOL524347:UPE524347 UYH524347:UZA524347 VID524347:VIW524347 VRZ524347:VSS524347 WBV524347:WCO524347 WLR524347:WMK524347 WVN524347:WWG524347 E589883:Z589883 JB589883:JU589883 SX589883:TQ589883 ACT589883:ADM589883 AMP589883:ANI589883 AWL589883:AXE589883 BGH589883:BHA589883 BQD589883:BQW589883 BZZ589883:CAS589883 CJV589883:CKO589883 CTR589883:CUK589883 DDN589883:DEG589883 DNJ589883:DOC589883 DXF589883:DXY589883 EHB589883:EHU589883 EQX589883:ERQ589883 FAT589883:FBM589883 FKP589883:FLI589883 FUL589883:FVE589883 GEH589883:GFA589883 GOD589883:GOW589883 GXZ589883:GYS589883 HHV589883:HIO589883 HRR589883:HSK589883 IBN589883:ICG589883 ILJ589883:IMC589883 IVF589883:IVY589883 JFB589883:JFU589883 JOX589883:JPQ589883 JYT589883:JZM589883 KIP589883:KJI589883 KSL589883:KTE589883 LCH589883:LDA589883 LMD589883:LMW589883 LVZ589883:LWS589883 MFV589883:MGO589883 MPR589883:MQK589883 MZN589883:NAG589883 NJJ589883:NKC589883 NTF589883:NTY589883 ODB589883:ODU589883 OMX589883:ONQ589883 OWT589883:OXM589883 PGP589883:PHI589883 PQL589883:PRE589883 QAH589883:QBA589883 QKD589883:QKW589883 QTZ589883:QUS589883 RDV589883:REO589883 RNR589883:ROK589883 RXN589883:RYG589883 SHJ589883:SIC589883 SRF589883:SRY589883 TBB589883:TBU589883 TKX589883:TLQ589883 TUT589883:TVM589883 UEP589883:UFI589883 UOL589883:UPE589883 UYH589883:UZA589883 VID589883:VIW589883 VRZ589883:VSS589883 WBV589883:WCO589883 WLR589883:WMK589883 WVN589883:WWG589883 E655419:Z655419 JB655419:JU655419 SX655419:TQ655419 ACT655419:ADM655419 AMP655419:ANI655419 AWL655419:AXE655419 BGH655419:BHA655419 BQD655419:BQW655419 BZZ655419:CAS655419 CJV655419:CKO655419 CTR655419:CUK655419 DDN655419:DEG655419 DNJ655419:DOC655419 DXF655419:DXY655419 EHB655419:EHU655419 EQX655419:ERQ655419 FAT655419:FBM655419 FKP655419:FLI655419 FUL655419:FVE655419 GEH655419:GFA655419 GOD655419:GOW655419 GXZ655419:GYS655419 HHV655419:HIO655419 HRR655419:HSK655419 IBN655419:ICG655419 ILJ655419:IMC655419 IVF655419:IVY655419 JFB655419:JFU655419 JOX655419:JPQ655419 JYT655419:JZM655419 KIP655419:KJI655419 KSL655419:KTE655419 LCH655419:LDA655419 LMD655419:LMW655419 LVZ655419:LWS655419 MFV655419:MGO655419 MPR655419:MQK655419 MZN655419:NAG655419 NJJ655419:NKC655419 NTF655419:NTY655419 ODB655419:ODU655419 OMX655419:ONQ655419 OWT655419:OXM655419 PGP655419:PHI655419 PQL655419:PRE655419 QAH655419:QBA655419 QKD655419:QKW655419 QTZ655419:QUS655419 RDV655419:REO655419 RNR655419:ROK655419 RXN655419:RYG655419 SHJ655419:SIC655419 SRF655419:SRY655419 TBB655419:TBU655419 TKX655419:TLQ655419 TUT655419:TVM655419 UEP655419:UFI655419 UOL655419:UPE655419 UYH655419:UZA655419 VID655419:VIW655419 VRZ655419:VSS655419 WBV655419:WCO655419 WLR655419:WMK655419 WVN655419:WWG655419 E720955:Z720955 JB720955:JU720955 SX720955:TQ720955 ACT720955:ADM720955 AMP720955:ANI720955 AWL720955:AXE720955 BGH720955:BHA720955 BQD720955:BQW720955 BZZ720955:CAS720955 CJV720955:CKO720955 CTR720955:CUK720955 DDN720955:DEG720955 DNJ720955:DOC720955 DXF720955:DXY720955 EHB720955:EHU720955 EQX720955:ERQ720955 FAT720955:FBM720955 FKP720955:FLI720955 FUL720955:FVE720955 GEH720955:GFA720955 GOD720955:GOW720955 GXZ720955:GYS720955 HHV720955:HIO720955 HRR720955:HSK720955 IBN720955:ICG720955 ILJ720955:IMC720955 IVF720955:IVY720955 JFB720955:JFU720955 JOX720955:JPQ720955 JYT720955:JZM720955 KIP720955:KJI720955 KSL720955:KTE720955 LCH720955:LDA720955 LMD720955:LMW720955 LVZ720955:LWS720955 MFV720955:MGO720955 MPR720955:MQK720955 MZN720955:NAG720955 NJJ720955:NKC720955 NTF720955:NTY720955 ODB720955:ODU720955 OMX720955:ONQ720955 OWT720955:OXM720955 PGP720955:PHI720955 PQL720955:PRE720955 QAH720955:QBA720955 QKD720955:QKW720955 QTZ720955:QUS720955 RDV720955:REO720955 RNR720955:ROK720955 RXN720955:RYG720955 SHJ720955:SIC720955 SRF720955:SRY720955 TBB720955:TBU720955 TKX720955:TLQ720955 TUT720955:TVM720955 UEP720955:UFI720955 UOL720955:UPE720955 UYH720955:UZA720955 VID720955:VIW720955 VRZ720955:VSS720955 WBV720955:WCO720955 WLR720955:WMK720955 WVN720955:WWG720955 E786491:Z786491 JB786491:JU786491 SX786491:TQ786491 ACT786491:ADM786491 AMP786491:ANI786491 AWL786491:AXE786491 BGH786491:BHA786491 BQD786491:BQW786491 BZZ786491:CAS786491 CJV786491:CKO786491 CTR786491:CUK786491 DDN786491:DEG786491 DNJ786491:DOC786491 DXF786491:DXY786491 EHB786491:EHU786491 EQX786491:ERQ786491 FAT786491:FBM786491 FKP786491:FLI786491 FUL786491:FVE786491 GEH786491:GFA786491 GOD786491:GOW786491 GXZ786491:GYS786491 HHV786491:HIO786491 HRR786491:HSK786491 IBN786491:ICG786491 ILJ786491:IMC786491 IVF786491:IVY786491 JFB786491:JFU786491 JOX786491:JPQ786491 JYT786491:JZM786491 KIP786491:KJI786491 KSL786491:KTE786491 LCH786491:LDA786491 LMD786491:LMW786491 LVZ786491:LWS786491 MFV786491:MGO786491 MPR786491:MQK786491 MZN786491:NAG786491 NJJ786491:NKC786491 NTF786491:NTY786491 ODB786491:ODU786491 OMX786491:ONQ786491 OWT786491:OXM786491 PGP786491:PHI786491 PQL786491:PRE786491 QAH786491:QBA786491 QKD786491:QKW786491 QTZ786491:QUS786491 RDV786491:REO786491 RNR786491:ROK786491 RXN786491:RYG786491 SHJ786491:SIC786491 SRF786491:SRY786491 TBB786491:TBU786491 TKX786491:TLQ786491 TUT786491:TVM786491 UEP786491:UFI786491 UOL786491:UPE786491 UYH786491:UZA786491 VID786491:VIW786491 VRZ786491:VSS786491 WBV786491:WCO786491 WLR786491:WMK786491 WVN786491:WWG786491 E852027:Z852027 JB852027:JU852027 SX852027:TQ852027 ACT852027:ADM852027 AMP852027:ANI852027 AWL852027:AXE852027 BGH852027:BHA852027 BQD852027:BQW852027 BZZ852027:CAS852027 CJV852027:CKO852027 CTR852027:CUK852027 DDN852027:DEG852027 DNJ852027:DOC852027 DXF852027:DXY852027 EHB852027:EHU852027 EQX852027:ERQ852027 FAT852027:FBM852027 FKP852027:FLI852027 FUL852027:FVE852027 GEH852027:GFA852027 GOD852027:GOW852027 GXZ852027:GYS852027 HHV852027:HIO852027 HRR852027:HSK852027 IBN852027:ICG852027 ILJ852027:IMC852027 IVF852027:IVY852027 JFB852027:JFU852027 JOX852027:JPQ852027 JYT852027:JZM852027 KIP852027:KJI852027 KSL852027:KTE852027 LCH852027:LDA852027 LMD852027:LMW852027 LVZ852027:LWS852027 MFV852027:MGO852027 MPR852027:MQK852027 MZN852027:NAG852027 NJJ852027:NKC852027 NTF852027:NTY852027 ODB852027:ODU852027 OMX852027:ONQ852027 OWT852027:OXM852027 PGP852027:PHI852027 PQL852027:PRE852027 QAH852027:QBA852027 QKD852027:QKW852027 QTZ852027:QUS852027 RDV852027:REO852027 RNR852027:ROK852027 RXN852027:RYG852027 SHJ852027:SIC852027 SRF852027:SRY852027 TBB852027:TBU852027 TKX852027:TLQ852027 TUT852027:TVM852027 UEP852027:UFI852027 UOL852027:UPE852027 UYH852027:UZA852027 VID852027:VIW852027 VRZ852027:VSS852027 WBV852027:WCO852027 WLR852027:WMK852027 WVN852027:WWG852027 E917563:Z917563 JB917563:JU917563 SX917563:TQ917563 ACT917563:ADM917563 AMP917563:ANI917563 AWL917563:AXE917563 BGH917563:BHA917563 BQD917563:BQW917563 BZZ917563:CAS917563 CJV917563:CKO917563 CTR917563:CUK917563 DDN917563:DEG917563 DNJ917563:DOC917563 DXF917563:DXY917563 EHB917563:EHU917563 EQX917563:ERQ917563 FAT917563:FBM917563 FKP917563:FLI917563 FUL917563:FVE917563 GEH917563:GFA917563 GOD917563:GOW917563 GXZ917563:GYS917563 HHV917563:HIO917563 HRR917563:HSK917563 IBN917563:ICG917563 ILJ917563:IMC917563 IVF917563:IVY917563 JFB917563:JFU917563 JOX917563:JPQ917563 JYT917563:JZM917563 KIP917563:KJI917563 KSL917563:KTE917563 LCH917563:LDA917563 LMD917563:LMW917563 LVZ917563:LWS917563 MFV917563:MGO917563 MPR917563:MQK917563 MZN917563:NAG917563 NJJ917563:NKC917563 NTF917563:NTY917563 ODB917563:ODU917563 OMX917563:ONQ917563 OWT917563:OXM917563 PGP917563:PHI917563 PQL917563:PRE917563 QAH917563:QBA917563 QKD917563:QKW917563 QTZ917563:QUS917563 RDV917563:REO917563 RNR917563:ROK917563 RXN917563:RYG917563 SHJ917563:SIC917563 SRF917563:SRY917563 TBB917563:TBU917563 TKX917563:TLQ917563 TUT917563:TVM917563 UEP917563:UFI917563 UOL917563:UPE917563 UYH917563:UZA917563 VID917563:VIW917563 VRZ917563:VSS917563 WBV917563:WCO917563 WLR917563:WMK917563 WVN917563:WWG917563 E983099:Z983099 JB983099:JU983099 SX983099:TQ983099 ACT983099:ADM983099 AMP983099:ANI983099 AWL983099:AXE983099 BGH983099:BHA983099 BQD983099:BQW983099 BZZ983099:CAS983099 CJV983099:CKO983099 CTR983099:CUK983099 DDN983099:DEG983099 DNJ983099:DOC983099 DXF983099:DXY983099 EHB983099:EHU983099 EQX983099:ERQ983099 FAT983099:FBM983099 FKP983099:FLI983099 FUL983099:FVE983099 GEH983099:GFA983099 GOD983099:GOW983099 GXZ983099:GYS983099 HHV983099:HIO983099 HRR983099:HSK983099 IBN983099:ICG983099 ILJ983099:IMC983099 IVF983099:IVY983099 JFB983099:JFU983099 JOX983099:JPQ983099 JYT983099:JZM983099 KIP983099:KJI983099 KSL983099:KTE983099 LCH983099:LDA983099 LMD983099:LMW983099 LVZ983099:LWS983099 MFV983099:MGO983099 MPR983099:MQK983099 MZN983099:NAG983099 NJJ983099:NKC983099 NTF983099:NTY983099 ODB983099:ODU983099 OMX983099:ONQ983099 OWT983099:OXM983099 PGP983099:PHI983099 PQL983099:PRE983099 QAH983099:QBA983099 QKD983099:QKW983099 QTZ983099:QUS983099 RDV983099:REO983099 RNR983099:ROK983099 RXN983099:RYG983099 SHJ983099:SIC983099 SRF983099:SRY983099 TBB983099:TBU983099 TKX983099:TLQ983099 TUT983099:TVM983099 UEP983099:UFI983099 UOL983099:UPE983099 UYH983099:UZA983099 VID983099:VIW983099 VRZ983099:VSS983099 WBV983099:WCO983099 WLR983099:WMK983099 WVN983099:WWG983099 L65634:O65634 JI65634:JL65634 TE65634:TH65634 ADA65634:ADD65634 AMW65634:AMZ65634 AWS65634:AWV65634 BGO65634:BGR65634 BQK65634:BQN65634 CAG65634:CAJ65634 CKC65634:CKF65634 CTY65634:CUB65634 DDU65634:DDX65634 DNQ65634:DNT65634 DXM65634:DXP65634 EHI65634:EHL65634 ERE65634:ERH65634 FBA65634:FBD65634 FKW65634:FKZ65634 FUS65634:FUV65634 GEO65634:GER65634 GOK65634:GON65634 GYG65634:GYJ65634 HIC65634:HIF65634 HRY65634:HSB65634 IBU65634:IBX65634 ILQ65634:ILT65634 IVM65634:IVP65634 JFI65634:JFL65634 JPE65634:JPH65634 JZA65634:JZD65634 KIW65634:KIZ65634 KSS65634:KSV65634 LCO65634:LCR65634 LMK65634:LMN65634 LWG65634:LWJ65634 MGC65634:MGF65634 MPY65634:MQB65634 MZU65634:MZX65634 NJQ65634:NJT65634 NTM65634:NTP65634 ODI65634:ODL65634 ONE65634:ONH65634 OXA65634:OXD65634 PGW65634:PGZ65634 PQS65634:PQV65634 QAO65634:QAR65634 QKK65634:QKN65634 QUG65634:QUJ65634 REC65634:REF65634 RNY65634:ROB65634 RXU65634:RXX65634 SHQ65634:SHT65634 SRM65634:SRP65634 TBI65634:TBL65634 TLE65634:TLH65634 TVA65634:TVD65634 UEW65634:UEZ65634 UOS65634:UOV65634 UYO65634:UYR65634 VIK65634:VIN65634 VSG65634:VSJ65634 WCC65634:WCF65634 WLY65634:WMB65634 WVU65634:WVX65634 L131170:O131170 JI131170:JL131170 TE131170:TH131170 ADA131170:ADD131170 AMW131170:AMZ131170 AWS131170:AWV131170 BGO131170:BGR131170 BQK131170:BQN131170 CAG131170:CAJ131170 CKC131170:CKF131170 CTY131170:CUB131170 DDU131170:DDX131170 DNQ131170:DNT131170 DXM131170:DXP131170 EHI131170:EHL131170 ERE131170:ERH131170 FBA131170:FBD131170 FKW131170:FKZ131170 FUS131170:FUV131170 GEO131170:GER131170 GOK131170:GON131170 GYG131170:GYJ131170 HIC131170:HIF131170 HRY131170:HSB131170 IBU131170:IBX131170 ILQ131170:ILT131170 IVM131170:IVP131170 JFI131170:JFL131170 JPE131170:JPH131170 JZA131170:JZD131170 KIW131170:KIZ131170 KSS131170:KSV131170 LCO131170:LCR131170 LMK131170:LMN131170 LWG131170:LWJ131170 MGC131170:MGF131170 MPY131170:MQB131170 MZU131170:MZX131170 NJQ131170:NJT131170 NTM131170:NTP131170 ODI131170:ODL131170 ONE131170:ONH131170 OXA131170:OXD131170 PGW131170:PGZ131170 PQS131170:PQV131170 QAO131170:QAR131170 QKK131170:QKN131170 QUG131170:QUJ131170 REC131170:REF131170 RNY131170:ROB131170 RXU131170:RXX131170 SHQ131170:SHT131170 SRM131170:SRP131170 TBI131170:TBL131170 TLE131170:TLH131170 TVA131170:TVD131170 UEW131170:UEZ131170 UOS131170:UOV131170 UYO131170:UYR131170 VIK131170:VIN131170 VSG131170:VSJ131170 WCC131170:WCF131170 WLY131170:WMB131170 WVU131170:WVX131170 L196706:O196706 JI196706:JL196706 TE196706:TH196706 ADA196706:ADD196706 AMW196706:AMZ196706 AWS196706:AWV196706 BGO196706:BGR196706 BQK196706:BQN196706 CAG196706:CAJ196706 CKC196706:CKF196706 CTY196706:CUB196706 DDU196706:DDX196706 DNQ196706:DNT196706 DXM196706:DXP196706 EHI196706:EHL196706 ERE196706:ERH196706 FBA196706:FBD196706 FKW196706:FKZ196706 FUS196706:FUV196706 GEO196706:GER196706 GOK196706:GON196706 GYG196706:GYJ196706 HIC196706:HIF196706 HRY196706:HSB196706 IBU196706:IBX196706 ILQ196706:ILT196706 IVM196706:IVP196706 JFI196706:JFL196706 JPE196706:JPH196706 JZA196706:JZD196706 KIW196706:KIZ196706 KSS196706:KSV196706 LCO196706:LCR196706 LMK196706:LMN196706 LWG196706:LWJ196706 MGC196706:MGF196706 MPY196706:MQB196706 MZU196706:MZX196706 NJQ196706:NJT196706 NTM196706:NTP196706 ODI196706:ODL196706 ONE196706:ONH196706 OXA196706:OXD196706 PGW196706:PGZ196706 PQS196706:PQV196706 QAO196706:QAR196706 QKK196706:QKN196706 QUG196706:QUJ196706 REC196706:REF196706 RNY196706:ROB196706 RXU196706:RXX196706 SHQ196706:SHT196706 SRM196706:SRP196706 TBI196706:TBL196706 TLE196706:TLH196706 TVA196706:TVD196706 UEW196706:UEZ196706 UOS196706:UOV196706 UYO196706:UYR196706 VIK196706:VIN196706 VSG196706:VSJ196706 WCC196706:WCF196706 WLY196706:WMB196706 WVU196706:WVX196706 L262242:O262242 JI262242:JL262242 TE262242:TH262242 ADA262242:ADD262242 AMW262242:AMZ262242 AWS262242:AWV262242 BGO262242:BGR262242 BQK262242:BQN262242 CAG262242:CAJ262242 CKC262242:CKF262242 CTY262242:CUB262242 DDU262242:DDX262242 DNQ262242:DNT262242 DXM262242:DXP262242 EHI262242:EHL262242 ERE262242:ERH262242 FBA262242:FBD262242 FKW262242:FKZ262242 FUS262242:FUV262242 GEO262242:GER262242 GOK262242:GON262242 GYG262242:GYJ262242 HIC262242:HIF262242 HRY262242:HSB262242 IBU262242:IBX262242 ILQ262242:ILT262242 IVM262242:IVP262242 JFI262242:JFL262242 JPE262242:JPH262242 JZA262242:JZD262242 KIW262242:KIZ262242 KSS262242:KSV262242 LCO262242:LCR262242 LMK262242:LMN262242 LWG262242:LWJ262242 MGC262242:MGF262242 MPY262242:MQB262242 MZU262242:MZX262242 NJQ262242:NJT262242 NTM262242:NTP262242 ODI262242:ODL262242 ONE262242:ONH262242 OXA262242:OXD262242 PGW262242:PGZ262242 PQS262242:PQV262242 QAO262242:QAR262242 QKK262242:QKN262242 QUG262242:QUJ262242 REC262242:REF262242 RNY262242:ROB262242 RXU262242:RXX262242 SHQ262242:SHT262242 SRM262242:SRP262242 TBI262242:TBL262242 TLE262242:TLH262242 TVA262242:TVD262242 UEW262242:UEZ262242 UOS262242:UOV262242 UYO262242:UYR262242 VIK262242:VIN262242 VSG262242:VSJ262242 WCC262242:WCF262242 WLY262242:WMB262242 WVU262242:WVX262242 L327778:O327778 JI327778:JL327778 TE327778:TH327778 ADA327778:ADD327778 AMW327778:AMZ327778 AWS327778:AWV327778 BGO327778:BGR327778 BQK327778:BQN327778 CAG327778:CAJ327778 CKC327778:CKF327778 CTY327778:CUB327778 DDU327778:DDX327778 DNQ327778:DNT327778 DXM327778:DXP327778 EHI327778:EHL327778 ERE327778:ERH327778 FBA327778:FBD327778 FKW327778:FKZ327778 FUS327778:FUV327778 GEO327778:GER327778 GOK327778:GON327778 GYG327778:GYJ327778 HIC327778:HIF327778 HRY327778:HSB327778 IBU327778:IBX327778 ILQ327778:ILT327778 IVM327778:IVP327778 JFI327778:JFL327778 JPE327778:JPH327778 JZA327778:JZD327778 KIW327778:KIZ327778 KSS327778:KSV327778 LCO327778:LCR327778 LMK327778:LMN327778 LWG327778:LWJ327778 MGC327778:MGF327778 MPY327778:MQB327778 MZU327778:MZX327778 NJQ327778:NJT327778 NTM327778:NTP327778 ODI327778:ODL327778 ONE327778:ONH327778 OXA327778:OXD327778 PGW327778:PGZ327778 PQS327778:PQV327778 QAO327778:QAR327778 QKK327778:QKN327778 QUG327778:QUJ327778 REC327778:REF327778 RNY327778:ROB327778 RXU327778:RXX327778 SHQ327778:SHT327778 SRM327778:SRP327778 TBI327778:TBL327778 TLE327778:TLH327778 TVA327778:TVD327778 UEW327778:UEZ327778 UOS327778:UOV327778 UYO327778:UYR327778 VIK327778:VIN327778 VSG327778:VSJ327778 WCC327778:WCF327778 WLY327778:WMB327778 WVU327778:WVX327778 L393314:O393314 JI393314:JL393314 TE393314:TH393314 ADA393314:ADD393314 AMW393314:AMZ393314 AWS393314:AWV393314 BGO393314:BGR393314 BQK393314:BQN393314 CAG393314:CAJ393314 CKC393314:CKF393314 CTY393314:CUB393314 DDU393314:DDX393314 DNQ393314:DNT393314 DXM393314:DXP393314 EHI393314:EHL393314 ERE393314:ERH393314 FBA393314:FBD393314 FKW393314:FKZ393314 FUS393314:FUV393314 GEO393314:GER393314 GOK393314:GON393314 GYG393314:GYJ393314 HIC393314:HIF393314 HRY393314:HSB393314 IBU393314:IBX393314 ILQ393314:ILT393314 IVM393314:IVP393314 JFI393314:JFL393314 JPE393314:JPH393314 JZA393314:JZD393314 KIW393314:KIZ393314 KSS393314:KSV393314 LCO393314:LCR393314 LMK393314:LMN393314 LWG393314:LWJ393314 MGC393314:MGF393314 MPY393314:MQB393314 MZU393314:MZX393314 NJQ393314:NJT393314 NTM393314:NTP393314 ODI393314:ODL393314 ONE393314:ONH393314 OXA393314:OXD393314 PGW393314:PGZ393314 PQS393314:PQV393314 QAO393314:QAR393314 QKK393314:QKN393314 QUG393314:QUJ393314 REC393314:REF393314 RNY393314:ROB393314 RXU393314:RXX393314 SHQ393314:SHT393314 SRM393314:SRP393314 TBI393314:TBL393314 TLE393314:TLH393314 TVA393314:TVD393314 UEW393314:UEZ393314 UOS393314:UOV393314 UYO393314:UYR393314 VIK393314:VIN393314 VSG393314:VSJ393314 WCC393314:WCF393314 WLY393314:WMB393314 WVU393314:WVX393314 L458850:O458850 JI458850:JL458850 TE458850:TH458850 ADA458850:ADD458850 AMW458850:AMZ458850 AWS458850:AWV458850 BGO458850:BGR458850 BQK458850:BQN458850 CAG458850:CAJ458850 CKC458850:CKF458850 CTY458850:CUB458850 DDU458850:DDX458850 DNQ458850:DNT458850 DXM458850:DXP458850 EHI458850:EHL458850 ERE458850:ERH458850 FBA458850:FBD458850 FKW458850:FKZ458850 FUS458850:FUV458850 GEO458850:GER458850 GOK458850:GON458850 GYG458850:GYJ458850 HIC458850:HIF458850 HRY458850:HSB458850 IBU458850:IBX458850 ILQ458850:ILT458850 IVM458850:IVP458850 JFI458850:JFL458850 JPE458850:JPH458850 JZA458850:JZD458850 KIW458850:KIZ458850 KSS458850:KSV458850 LCO458850:LCR458850 LMK458850:LMN458850 LWG458850:LWJ458850 MGC458850:MGF458850 MPY458850:MQB458850 MZU458850:MZX458850 NJQ458850:NJT458850 NTM458850:NTP458850 ODI458850:ODL458850 ONE458850:ONH458850 OXA458850:OXD458850 PGW458850:PGZ458850 PQS458850:PQV458850 QAO458850:QAR458850 QKK458850:QKN458850 QUG458850:QUJ458850 REC458850:REF458850 RNY458850:ROB458850 RXU458850:RXX458850 SHQ458850:SHT458850 SRM458850:SRP458850 TBI458850:TBL458850 TLE458850:TLH458850 TVA458850:TVD458850 UEW458850:UEZ458850 UOS458850:UOV458850 UYO458850:UYR458850 VIK458850:VIN458850 VSG458850:VSJ458850 WCC458850:WCF458850 WLY458850:WMB458850 WVU458850:WVX458850 L524386:O524386 JI524386:JL524386 TE524386:TH524386 ADA524386:ADD524386 AMW524386:AMZ524386 AWS524386:AWV524386 BGO524386:BGR524386 BQK524386:BQN524386 CAG524386:CAJ524386 CKC524386:CKF524386 CTY524386:CUB524386 DDU524386:DDX524386 DNQ524386:DNT524386 DXM524386:DXP524386 EHI524386:EHL524386 ERE524386:ERH524386 FBA524386:FBD524386 FKW524386:FKZ524386 FUS524386:FUV524386 GEO524386:GER524386 GOK524386:GON524386 GYG524386:GYJ524386 HIC524386:HIF524386 HRY524386:HSB524386 IBU524386:IBX524386 ILQ524386:ILT524386 IVM524386:IVP524386 JFI524386:JFL524386 JPE524386:JPH524386 JZA524386:JZD524386 KIW524386:KIZ524386 KSS524386:KSV524386 LCO524386:LCR524386 LMK524386:LMN524386 LWG524386:LWJ524386 MGC524386:MGF524386 MPY524386:MQB524386 MZU524386:MZX524386 NJQ524386:NJT524386 NTM524386:NTP524386 ODI524386:ODL524386 ONE524386:ONH524386 OXA524386:OXD524386 PGW524386:PGZ524386 PQS524386:PQV524386 QAO524386:QAR524386 QKK524386:QKN524386 QUG524386:QUJ524386 REC524386:REF524386 RNY524386:ROB524386 RXU524386:RXX524386 SHQ524386:SHT524386 SRM524386:SRP524386 TBI524386:TBL524386 TLE524386:TLH524386 TVA524386:TVD524386 UEW524386:UEZ524386 UOS524386:UOV524386 UYO524386:UYR524386 VIK524386:VIN524386 VSG524386:VSJ524386 WCC524386:WCF524386 WLY524386:WMB524386 WVU524386:WVX524386 L589922:O589922 JI589922:JL589922 TE589922:TH589922 ADA589922:ADD589922 AMW589922:AMZ589922 AWS589922:AWV589922 BGO589922:BGR589922 BQK589922:BQN589922 CAG589922:CAJ589922 CKC589922:CKF589922 CTY589922:CUB589922 DDU589922:DDX589922 DNQ589922:DNT589922 DXM589922:DXP589922 EHI589922:EHL589922 ERE589922:ERH589922 FBA589922:FBD589922 FKW589922:FKZ589922 FUS589922:FUV589922 GEO589922:GER589922 GOK589922:GON589922 GYG589922:GYJ589922 HIC589922:HIF589922 HRY589922:HSB589922 IBU589922:IBX589922 ILQ589922:ILT589922 IVM589922:IVP589922 JFI589922:JFL589922 JPE589922:JPH589922 JZA589922:JZD589922 KIW589922:KIZ589922 KSS589922:KSV589922 LCO589922:LCR589922 LMK589922:LMN589922 LWG589922:LWJ589922 MGC589922:MGF589922 MPY589922:MQB589922 MZU589922:MZX589922 NJQ589922:NJT589922 NTM589922:NTP589922 ODI589922:ODL589922 ONE589922:ONH589922 OXA589922:OXD589922 PGW589922:PGZ589922 PQS589922:PQV589922 QAO589922:QAR589922 QKK589922:QKN589922 QUG589922:QUJ589922 REC589922:REF589922 RNY589922:ROB589922 RXU589922:RXX589922 SHQ589922:SHT589922 SRM589922:SRP589922 TBI589922:TBL589922 TLE589922:TLH589922 TVA589922:TVD589922 UEW589922:UEZ589922 UOS589922:UOV589922 UYO589922:UYR589922 VIK589922:VIN589922 VSG589922:VSJ589922 WCC589922:WCF589922 WLY589922:WMB589922 WVU589922:WVX589922 L655458:O655458 JI655458:JL655458 TE655458:TH655458 ADA655458:ADD655458 AMW655458:AMZ655458 AWS655458:AWV655458 BGO655458:BGR655458 BQK655458:BQN655458 CAG655458:CAJ655458 CKC655458:CKF655458 CTY655458:CUB655458 DDU655458:DDX655458 DNQ655458:DNT655458 DXM655458:DXP655458 EHI655458:EHL655458 ERE655458:ERH655458 FBA655458:FBD655458 FKW655458:FKZ655458 FUS655458:FUV655458 GEO655458:GER655458 GOK655458:GON655458 GYG655458:GYJ655458 HIC655458:HIF655458 HRY655458:HSB655458 IBU655458:IBX655458 ILQ655458:ILT655458 IVM655458:IVP655458 JFI655458:JFL655458 JPE655458:JPH655458 JZA655458:JZD655458 KIW655458:KIZ655458 KSS655458:KSV655458 LCO655458:LCR655458 LMK655458:LMN655458 LWG655458:LWJ655458 MGC655458:MGF655458 MPY655458:MQB655458 MZU655458:MZX655458 NJQ655458:NJT655458 NTM655458:NTP655458 ODI655458:ODL655458 ONE655458:ONH655458 OXA655458:OXD655458 PGW655458:PGZ655458 PQS655458:PQV655458 QAO655458:QAR655458 QKK655458:QKN655458 QUG655458:QUJ655458 REC655458:REF655458 RNY655458:ROB655458 RXU655458:RXX655458 SHQ655458:SHT655458 SRM655458:SRP655458 TBI655458:TBL655458 TLE655458:TLH655458 TVA655458:TVD655458 UEW655458:UEZ655458 UOS655458:UOV655458 UYO655458:UYR655458 VIK655458:VIN655458 VSG655458:VSJ655458 WCC655458:WCF655458 WLY655458:WMB655458 WVU655458:WVX655458 L720994:O720994 JI720994:JL720994 TE720994:TH720994 ADA720994:ADD720994 AMW720994:AMZ720994 AWS720994:AWV720994 BGO720994:BGR720994 BQK720994:BQN720994 CAG720994:CAJ720994 CKC720994:CKF720994 CTY720994:CUB720994 DDU720994:DDX720994 DNQ720994:DNT720994 DXM720994:DXP720994 EHI720994:EHL720994 ERE720994:ERH720994 FBA720994:FBD720994 FKW720994:FKZ720994 FUS720994:FUV720994 GEO720994:GER720994 GOK720994:GON720994 GYG720994:GYJ720994 HIC720994:HIF720994 HRY720994:HSB720994 IBU720994:IBX720994 ILQ720994:ILT720994 IVM720994:IVP720994 JFI720994:JFL720994 JPE720994:JPH720994 JZA720994:JZD720994 KIW720994:KIZ720994 KSS720994:KSV720994 LCO720994:LCR720994 LMK720994:LMN720994 LWG720994:LWJ720994 MGC720994:MGF720994 MPY720994:MQB720994 MZU720994:MZX720994 NJQ720994:NJT720994 NTM720994:NTP720994 ODI720994:ODL720994 ONE720994:ONH720994 OXA720994:OXD720994 PGW720994:PGZ720994 PQS720994:PQV720994 QAO720994:QAR720994 QKK720994:QKN720994 QUG720994:QUJ720994 REC720994:REF720994 RNY720994:ROB720994 RXU720994:RXX720994 SHQ720994:SHT720994 SRM720994:SRP720994 TBI720994:TBL720994 TLE720994:TLH720994 TVA720994:TVD720994 UEW720994:UEZ720994 UOS720994:UOV720994 UYO720994:UYR720994 VIK720994:VIN720994 VSG720994:VSJ720994 WCC720994:WCF720994 WLY720994:WMB720994 WVU720994:WVX720994 L786530:O786530 JI786530:JL786530 TE786530:TH786530 ADA786530:ADD786530 AMW786530:AMZ786530 AWS786530:AWV786530 BGO786530:BGR786530 BQK786530:BQN786530 CAG786530:CAJ786530 CKC786530:CKF786530 CTY786530:CUB786530 DDU786530:DDX786530 DNQ786530:DNT786530 DXM786530:DXP786530 EHI786530:EHL786530 ERE786530:ERH786530 FBA786530:FBD786530 FKW786530:FKZ786530 FUS786530:FUV786530 GEO786530:GER786530 GOK786530:GON786530 GYG786530:GYJ786530 HIC786530:HIF786530 HRY786530:HSB786530 IBU786530:IBX786530 ILQ786530:ILT786530 IVM786530:IVP786530 JFI786530:JFL786530 JPE786530:JPH786530 JZA786530:JZD786530 KIW786530:KIZ786530 KSS786530:KSV786530 LCO786530:LCR786530 LMK786530:LMN786530 LWG786530:LWJ786530 MGC786530:MGF786530 MPY786530:MQB786530 MZU786530:MZX786530 NJQ786530:NJT786530 NTM786530:NTP786530 ODI786530:ODL786530 ONE786530:ONH786530 OXA786530:OXD786530 PGW786530:PGZ786530 PQS786530:PQV786530 QAO786530:QAR786530 QKK786530:QKN786530 QUG786530:QUJ786530 REC786530:REF786530 RNY786530:ROB786530 RXU786530:RXX786530 SHQ786530:SHT786530 SRM786530:SRP786530 TBI786530:TBL786530 TLE786530:TLH786530 TVA786530:TVD786530 UEW786530:UEZ786530 UOS786530:UOV786530 UYO786530:UYR786530 VIK786530:VIN786530 VSG786530:VSJ786530 WCC786530:WCF786530 WLY786530:WMB786530 WVU786530:WVX786530 L852066:O852066 JI852066:JL852066 TE852066:TH852066 ADA852066:ADD852066 AMW852066:AMZ852066 AWS852066:AWV852066 BGO852066:BGR852066 BQK852066:BQN852066 CAG852066:CAJ852066 CKC852066:CKF852066 CTY852066:CUB852066 DDU852066:DDX852066 DNQ852066:DNT852066 DXM852066:DXP852066 EHI852066:EHL852066 ERE852066:ERH852066 FBA852066:FBD852066 FKW852066:FKZ852066 FUS852066:FUV852066 GEO852066:GER852066 GOK852066:GON852066 GYG852066:GYJ852066 HIC852066:HIF852066 HRY852066:HSB852066 IBU852066:IBX852066 ILQ852066:ILT852066 IVM852066:IVP852066 JFI852066:JFL852066 JPE852066:JPH852066 JZA852066:JZD852066 KIW852066:KIZ852066 KSS852066:KSV852066 LCO852066:LCR852066 LMK852066:LMN852066 LWG852066:LWJ852066 MGC852066:MGF852066 MPY852066:MQB852066 MZU852066:MZX852066 NJQ852066:NJT852066 NTM852066:NTP852066 ODI852066:ODL852066 ONE852066:ONH852066 OXA852066:OXD852066 PGW852066:PGZ852066 PQS852066:PQV852066 QAO852066:QAR852066 QKK852066:QKN852066 QUG852066:QUJ852066 REC852066:REF852066 RNY852066:ROB852066 RXU852066:RXX852066 SHQ852066:SHT852066 SRM852066:SRP852066 TBI852066:TBL852066 TLE852066:TLH852066 TVA852066:TVD852066 UEW852066:UEZ852066 UOS852066:UOV852066 UYO852066:UYR852066 VIK852066:VIN852066 VSG852066:VSJ852066 WCC852066:WCF852066 WLY852066:WMB852066 WVU852066:WVX852066 L917602:O917602 JI917602:JL917602 TE917602:TH917602 ADA917602:ADD917602 AMW917602:AMZ917602 AWS917602:AWV917602 BGO917602:BGR917602 BQK917602:BQN917602 CAG917602:CAJ917602 CKC917602:CKF917602 CTY917602:CUB917602 DDU917602:DDX917602 DNQ917602:DNT917602 DXM917602:DXP917602 EHI917602:EHL917602 ERE917602:ERH917602 FBA917602:FBD917602 FKW917602:FKZ917602 FUS917602:FUV917602 GEO917602:GER917602 GOK917602:GON917602 GYG917602:GYJ917602 HIC917602:HIF917602 HRY917602:HSB917602 IBU917602:IBX917602 ILQ917602:ILT917602 IVM917602:IVP917602 JFI917602:JFL917602 JPE917602:JPH917602 JZA917602:JZD917602 KIW917602:KIZ917602 KSS917602:KSV917602 LCO917602:LCR917602 LMK917602:LMN917602 LWG917602:LWJ917602 MGC917602:MGF917602 MPY917602:MQB917602 MZU917602:MZX917602 NJQ917602:NJT917602 NTM917602:NTP917602 ODI917602:ODL917602 ONE917602:ONH917602 OXA917602:OXD917602 PGW917602:PGZ917602 PQS917602:PQV917602 QAO917602:QAR917602 QKK917602:QKN917602 QUG917602:QUJ917602 REC917602:REF917602 RNY917602:ROB917602 RXU917602:RXX917602 SHQ917602:SHT917602 SRM917602:SRP917602 TBI917602:TBL917602 TLE917602:TLH917602 TVA917602:TVD917602 UEW917602:UEZ917602 UOS917602:UOV917602 UYO917602:UYR917602 VIK917602:VIN917602 VSG917602:VSJ917602 WCC917602:WCF917602 WLY917602:WMB917602 WVU917602:WVX917602 L983138:O983138 JI983138:JL983138 TE983138:TH983138 ADA983138:ADD983138 AMW983138:AMZ983138 AWS983138:AWV983138 BGO983138:BGR983138 BQK983138:BQN983138 CAG983138:CAJ983138 CKC983138:CKF983138 CTY983138:CUB983138 DDU983138:DDX983138 DNQ983138:DNT983138 DXM983138:DXP983138 EHI983138:EHL983138 ERE983138:ERH983138 FBA983138:FBD983138 FKW983138:FKZ983138 FUS983138:FUV983138 GEO983138:GER983138 GOK983138:GON983138 GYG983138:GYJ983138 HIC983138:HIF983138 HRY983138:HSB983138 IBU983138:IBX983138 ILQ983138:ILT983138 IVM983138:IVP983138 JFI983138:JFL983138 JPE983138:JPH983138 JZA983138:JZD983138 KIW983138:KIZ983138 KSS983138:KSV983138 LCO983138:LCR983138 LMK983138:LMN983138 LWG983138:LWJ983138 MGC983138:MGF983138 MPY983138:MQB983138 MZU983138:MZX983138 NJQ983138:NJT983138 NTM983138:NTP983138 ODI983138:ODL983138 ONE983138:ONH983138 OXA983138:OXD983138 PGW983138:PGZ983138 PQS983138:PQV983138 QAO983138:QAR983138 QKK983138:QKN983138 QUG983138:QUJ983138 REC983138:REF983138 RNY983138:ROB983138 RXU983138:RXX983138 SHQ983138:SHT983138 SRM983138:SRP983138 TBI983138:TBL983138 TLE983138:TLH983138 TVA983138:TVD983138 UEW983138:UEZ983138 UOS983138:UOV983138 UYO983138:UYR983138 VIK983138:VIN983138 VSG983138:VSJ983138 WCC983138:WCF983138 WLY983138:WMB983138 WVU983138:WVX983138 G65596:O65600 JD65596:JL65600 SZ65596:TH65600 ACV65596:ADD65600 AMR65596:AMZ65600 AWN65596:AWV65600 BGJ65596:BGR65600 BQF65596:BQN65600 CAB65596:CAJ65600 CJX65596:CKF65600 CTT65596:CUB65600 DDP65596:DDX65600 DNL65596:DNT65600 DXH65596:DXP65600 EHD65596:EHL65600 EQZ65596:ERH65600 FAV65596:FBD65600 FKR65596:FKZ65600 FUN65596:FUV65600 GEJ65596:GER65600 GOF65596:GON65600 GYB65596:GYJ65600 HHX65596:HIF65600 HRT65596:HSB65600 IBP65596:IBX65600 ILL65596:ILT65600 IVH65596:IVP65600 JFD65596:JFL65600 JOZ65596:JPH65600 JYV65596:JZD65600 KIR65596:KIZ65600 KSN65596:KSV65600 LCJ65596:LCR65600 LMF65596:LMN65600 LWB65596:LWJ65600 MFX65596:MGF65600 MPT65596:MQB65600 MZP65596:MZX65600 NJL65596:NJT65600 NTH65596:NTP65600 ODD65596:ODL65600 OMZ65596:ONH65600 OWV65596:OXD65600 PGR65596:PGZ65600 PQN65596:PQV65600 QAJ65596:QAR65600 QKF65596:QKN65600 QUB65596:QUJ65600 RDX65596:REF65600 RNT65596:ROB65600 RXP65596:RXX65600 SHL65596:SHT65600 SRH65596:SRP65600 TBD65596:TBL65600 TKZ65596:TLH65600 TUV65596:TVD65600 UER65596:UEZ65600 UON65596:UOV65600 UYJ65596:UYR65600 VIF65596:VIN65600 VSB65596:VSJ65600 WBX65596:WCF65600 WLT65596:WMB65600 WVP65596:WVX65600 G131132:O131136 JD131132:JL131136 SZ131132:TH131136 ACV131132:ADD131136 AMR131132:AMZ131136 AWN131132:AWV131136 BGJ131132:BGR131136 BQF131132:BQN131136 CAB131132:CAJ131136 CJX131132:CKF131136 CTT131132:CUB131136 DDP131132:DDX131136 DNL131132:DNT131136 DXH131132:DXP131136 EHD131132:EHL131136 EQZ131132:ERH131136 FAV131132:FBD131136 FKR131132:FKZ131136 FUN131132:FUV131136 GEJ131132:GER131136 GOF131132:GON131136 GYB131132:GYJ131136 HHX131132:HIF131136 HRT131132:HSB131136 IBP131132:IBX131136 ILL131132:ILT131136 IVH131132:IVP131136 JFD131132:JFL131136 JOZ131132:JPH131136 JYV131132:JZD131136 KIR131132:KIZ131136 KSN131132:KSV131136 LCJ131132:LCR131136 LMF131132:LMN131136 LWB131132:LWJ131136 MFX131132:MGF131136 MPT131132:MQB131136 MZP131132:MZX131136 NJL131132:NJT131136 NTH131132:NTP131136 ODD131132:ODL131136 OMZ131132:ONH131136 OWV131132:OXD131136 PGR131132:PGZ131136 PQN131132:PQV131136 QAJ131132:QAR131136 QKF131132:QKN131136 QUB131132:QUJ131136 RDX131132:REF131136 RNT131132:ROB131136 RXP131132:RXX131136 SHL131132:SHT131136 SRH131132:SRP131136 TBD131132:TBL131136 TKZ131132:TLH131136 TUV131132:TVD131136 UER131132:UEZ131136 UON131132:UOV131136 UYJ131132:UYR131136 VIF131132:VIN131136 VSB131132:VSJ131136 WBX131132:WCF131136 WLT131132:WMB131136 WVP131132:WVX131136 G196668:O196672 JD196668:JL196672 SZ196668:TH196672 ACV196668:ADD196672 AMR196668:AMZ196672 AWN196668:AWV196672 BGJ196668:BGR196672 BQF196668:BQN196672 CAB196668:CAJ196672 CJX196668:CKF196672 CTT196668:CUB196672 DDP196668:DDX196672 DNL196668:DNT196672 DXH196668:DXP196672 EHD196668:EHL196672 EQZ196668:ERH196672 FAV196668:FBD196672 FKR196668:FKZ196672 FUN196668:FUV196672 GEJ196668:GER196672 GOF196668:GON196672 GYB196668:GYJ196672 HHX196668:HIF196672 HRT196668:HSB196672 IBP196668:IBX196672 ILL196668:ILT196672 IVH196668:IVP196672 JFD196668:JFL196672 JOZ196668:JPH196672 JYV196668:JZD196672 KIR196668:KIZ196672 KSN196668:KSV196672 LCJ196668:LCR196672 LMF196668:LMN196672 LWB196668:LWJ196672 MFX196668:MGF196672 MPT196668:MQB196672 MZP196668:MZX196672 NJL196668:NJT196672 NTH196668:NTP196672 ODD196668:ODL196672 OMZ196668:ONH196672 OWV196668:OXD196672 PGR196668:PGZ196672 PQN196668:PQV196672 QAJ196668:QAR196672 QKF196668:QKN196672 QUB196668:QUJ196672 RDX196668:REF196672 RNT196668:ROB196672 RXP196668:RXX196672 SHL196668:SHT196672 SRH196668:SRP196672 TBD196668:TBL196672 TKZ196668:TLH196672 TUV196668:TVD196672 UER196668:UEZ196672 UON196668:UOV196672 UYJ196668:UYR196672 VIF196668:VIN196672 VSB196668:VSJ196672 WBX196668:WCF196672 WLT196668:WMB196672 WVP196668:WVX196672 G262204:O262208 JD262204:JL262208 SZ262204:TH262208 ACV262204:ADD262208 AMR262204:AMZ262208 AWN262204:AWV262208 BGJ262204:BGR262208 BQF262204:BQN262208 CAB262204:CAJ262208 CJX262204:CKF262208 CTT262204:CUB262208 DDP262204:DDX262208 DNL262204:DNT262208 DXH262204:DXP262208 EHD262204:EHL262208 EQZ262204:ERH262208 FAV262204:FBD262208 FKR262204:FKZ262208 FUN262204:FUV262208 GEJ262204:GER262208 GOF262204:GON262208 GYB262204:GYJ262208 HHX262204:HIF262208 HRT262204:HSB262208 IBP262204:IBX262208 ILL262204:ILT262208 IVH262204:IVP262208 JFD262204:JFL262208 JOZ262204:JPH262208 JYV262204:JZD262208 KIR262204:KIZ262208 KSN262204:KSV262208 LCJ262204:LCR262208 LMF262204:LMN262208 LWB262204:LWJ262208 MFX262204:MGF262208 MPT262204:MQB262208 MZP262204:MZX262208 NJL262204:NJT262208 NTH262204:NTP262208 ODD262204:ODL262208 OMZ262204:ONH262208 OWV262204:OXD262208 PGR262204:PGZ262208 PQN262204:PQV262208 QAJ262204:QAR262208 QKF262204:QKN262208 QUB262204:QUJ262208 RDX262204:REF262208 RNT262204:ROB262208 RXP262204:RXX262208 SHL262204:SHT262208 SRH262204:SRP262208 TBD262204:TBL262208 TKZ262204:TLH262208 TUV262204:TVD262208 UER262204:UEZ262208 UON262204:UOV262208 UYJ262204:UYR262208 VIF262204:VIN262208 VSB262204:VSJ262208 WBX262204:WCF262208 WLT262204:WMB262208 WVP262204:WVX262208 G327740:O327744 JD327740:JL327744 SZ327740:TH327744 ACV327740:ADD327744 AMR327740:AMZ327744 AWN327740:AWV327744 BGJ327740:BGR327744 BQF327740:BQN327744 CAB327740:CAJ327744 CJX327740:CKF327744 CTT327740:CUB327744 DDP327740:DDX327744 DNL327740:DNT327744 DXH327740:DXP327744 EHD327740:EHL327744 EQZ327740:ERH327744 FAV327740:FBD327744 FKR327740:FKZ327744 FUN327740:FUV327744 GEJ327740:GER327744 GOF327740:GON327744 GYB327740:GYJ327744 HHX327740:HIF327744 HRT327740:HSB327744 IBP327740:IBX327744 ILL327740:ILT327744 IVH327740:IVP327744 JFD327740:JFL327744 JOZ327740:JPH327744 JYV327740:JZD327744 KIR327740:KIZ327744 KSN327740:KSV327744 LCJ327740:LCR327744 LMF327740:LMN327744 LWB327740:LWJ327744 MFX327740:MGF327744 MPT327740:MQB327744 MZP327740:MZX327744 NJL327740:NJT327744 NTH327740:NTP327744 ODD327740:ODL327744 OMZ327740:ONH327744 OWV327740:OXD327744 PGR327740:PGZ327744 PQN327740:PQV327744 QAJ327740:QAR327744 QKF327740:QKN327744 QUB327740:QUJ327744 RDX327740:REF327744 RNT327740:ROB327744 RXP327740:RXX327744 SHL327740:SHT327744 SRH327740:SRP327744 TBD327740:TBL327744 TKZ327740:TLH327744 TUV327740:TVD327744 UER327740:UEZ327744 UON327740:UOV327744 UYJ327740:UYR327744 VIF327740:VIN327744 VSB327740:VSJ327744 WBX327740:WCF327744 WLT327740:WMB327744 WVP327740:WVX327744 G393276:O393280 JD393276:JL393280 SZ393276:TH393280 ACV393276:ADD393280 AMR393276:AMZ393280 AWN393276:AWV393280 BGJ393276:BGR393280 BQF393276:BQN393280 CAB393276:CAJ393280 CJX393276:CKF393280 CTT393276:CUB393280 DDP393276:DDX393280 DNL393276:DNT393280 DXH393276:DXP393280 EHD393276:EHL393280 EQZ393276:ERH393280 FAV393276:FBD393280 FKR393276:FKZ393280 FUN393276:FUV393280 GEJ393276:GER393280 GOF393276:GON393280 GYB393276:GYJ393280 HHX393276:HIF393280 HRT393276:HSB393280 IBP393276:IBX393280 ILL393276:ILT393280 IVH393276:IVP393280 JFD393276:JFL393280 JOZ393276:JPH393280 JYV393276:JZD393280 KIR393276:KIZ393280 KSN393276:KSV393280 LCJ393276:LCR393280 LMF393276:LMN393280 LWB393276:LWJ393280 MFX393276:MGF393280 MPT393276:MQB393280 MZP393276:MZX393280 NJL393276:NJT393280 NTH393276:NTP393280 ODD393276:ODL393280 OMZ393276:ONH393280 OWV393276:OXD393280 PGR393276:PGZ393280 PQN393276:PQV393280 QAJ393276:QAR393280 QKF393276:QKN393280 QUB393276:QUJ393280 RDX393276:REF393280 RNT393276:ROB393280 RXP393276:RXX393280 SHL393276:SHT393280 SRH393276:SRP393280 TBD393276:TBL393280 TKZ393276:TLH393280 TUV393276:TVD393280 UER393276:UEZ393280 UON393276:UOV393280 UYJ393276:UYR393280 VIF393276:VIN393280 VSB393276:VSJ393280 WBX393276:WCF393280 WLT393276:WMB393280 WVP393276:WVX393280 G458812:O458816 JD458812:JL458816 SZ458812:TH458816 ACV458812:ADD458816 AMR458812:AMZ458816 AWN458812:AWV458816 BGJ458812:BGR458816 BQF458812:BQN458816 CAB458812:CAJ458816 CJX458812:CKF458816 CTT458812:CUB458816 DDP458812:DDX458816 DNL458812:DNT458816 DXH458812:DXP458816 EHD458812:EHL458816 EQZ458812:ERH458816 FAV458812:FBD458816 FKR458812:FKZ458816 FUN458812:FUV458816 GEJ458812:GER458816 GOF458812:GON458816 GYB458812:GYJ458816 HHX458812:HIF458816 HRT458812:HSB458816 IBP458812:IBX458816 ILL458812:ILT458816 IVH458812:IVP458816 JFD458812:JFL458816 JOZ458812:JPH458816 JYV458812:JZD458816 KIR458812:KIZ458816 KSN458812:KSV458816 LCJ458812:LCR458816 LMF458812:LMN458816 LWB458812:LWJ458816 MFX458812:MGF458816 MPT458812:MQB458816 MZP458812:MZX458816 NJL458812:NJT458816 NTH458812:NTP458816 ODD458812:ODL458816 OMZ458812:ONH458816 OWV458812:OXD458816 PGR458812:PGZ458816 PQN458812:PQV458816 QAJ458812:QAR458816 QKF458812:QKN458816 QUB458812:QUJ458816 RDX458812:REF458816 RNT458812:ROB458816 RXP458812:RXX458816 SHL458812:SHT458816 SRH458812:SRP458816 TBD458812:TBL458816 TKZ458812:TLH458816 TUV458812:TVD458816 UER458812:UEZ458816 UON458812:UOV458816 UYJ458812:UYR458816 VIF458812:VIN458816 VSB458812:VSJ458816 WBX458812:WCF458816 WLT458812:WMB458816 WVP458812:WVX458816 G524348:O524352 JD524348:JL524352 SZ524348:TH524352 ACV524348:ADD524352 AMR524348:AMZ524352 AWN524348:AWV524352 BGJ524348:BGR524352 BQF524348:BQN524352 CAB524348:CAJ524352 CJX524348:CKF524352 CTT524348:CUB524352 DDP524348:DDX524352 DNL524348:DNT524352 DXH524348:DXP524352 EHD524348:EHL524352 EQZ524348:ERH524352 FAV524348:FBD524352 FKR524348:FKZ524352 FUN524348:FUV524352 GEJ524348:GER524352 GOF524348:GON524352 GYB524348:GYJ524352 HHX524348:HIF524352 HRT524348:HSB524352 IBP524348:IBX524352 ILL524348:ILT524352 IVH524348:IVP524352 JFD524348:JFL524352 JOZ524348:JPH524352 JYV524348:JZD524352 KIR524348:KIZ524352 KSN524348:KSV524352 LCJ524348:LCR524352 LMF524348:LMN524352 LWB524348:LWJ524352 MFX524348:MGF524352 MPT524348:MQB524352 MZP524348:MZX524352 NJL524348:NJT524352 NTH524348:NTP524352 ODD524348:ODL524352 OMZ524348:ONH524352 OWV524348:OXD524352 PGR524348:PGZ524352 PQN524348:PQV524352 QAJ524348:QAR524352 QKF524348:QKN524352 QUB524348:QUJ524352 RDX524348:REF524352 RNT524348:ROB524352 RXP524348:RXX524352 SHL524348:SHT524352 SRH524348:SRP524352 TBD524348:TBL524352 TKZ524348:TLH524352 TUV524348:TVD524352 UER524348:UEZ524352 UON524348:UOV524352 UYJ524348:UYR524352 VIF524348:VIN524352 VSB524348:VSJ524352 WBX524348:WCF524352 WLT524348:WMB524352 WVP524348:WVX524352 G589884:O589888 JD589884:JL589888 SZ589884:TH589888 ACV589884:ADD589888 AMR589884:AMZ589888 AWN589884:AWV589888 BGJ589884:BGR589888 BQF589884:BQN589888 CAB589884:CAJ589888 CJX589884:CKF589888 CTT589884:CUB589888 DDP589884:DDX589888 DNL589884:DNT589888 DXH589884:DXP589888 EHD589884:EHL589888 EQZ589884:ERH589888 FAV589884:FBD589888 FKR589884:FKZ589888 FUN589884:FUV589888 GEJ589884:GER589888 GOF589884:GON589888 GYB589884:GYJ589888 HHX589884:HIF589888 HRT589884:HSB589888 IBP589884:IBX589888 ILL589884:ILT589888 IVH589884:IVP589888 JFD589884:JFL589888 JOZ589884:JPH589888 JYV589884:JZD589888 KIR589884:KIZ589888 KSN589884:KSV589888 LCJ589884:LCR589888 LMF589884:LMN589888 LWB589884:LWJ589888 MFX589884:MGF589888 MPT589884:MQB589888 MZP589884:MZX589888 NJL589884:NJT589888 NTH589884:NTP589888 ODD589884:ODL589888 OMZ589884:ONH589888 OWV589884:OXD589888 PGR589884:PGZ589888 PQN589884:PQV589888 QAJ589884:QAR589888 QKF589884:QKN589888 QUB589884:QUJ589888 RDX589884:REF589888 RNT589884:ROB589888 RXP589884:RXX589888 SHL589884:SHT589888 SRH589884:SRP589888 TBD589884:TBL589888 TKZ589884:TLH589888 TUV589884:TVD589888 UER589884:UEZ589888 UON589884:UOV589888 UYJ589884:UYR589888 VIF589884:VIN589888 VSB589884:VSJ589888 WBX589884:WCF589888 WLT589884:WMB589888 WVP589884:WVX589888 G655420:O655424 JD655420:JL655424 SZ655420:TH655424 ACV655420:ADD655424 AMR655420:AMZ655424 AWN655420:AWV655424 BGJ655420:BGR655424 BQF655420:BQN655424 CAB655420:CAJ655424 CJX655420:CKF655424 CTT655420:CUB655424 DDP655420:DDX655424 DNL655420:DNT655424 DXH655420:DXP655424 EHD655420:EHL655424 EQZ655420:ERH655424 FAV655420:FBD655424 FKR655420:FKZ655424 FUN655420:FUV655424 GEJ655420:GER655424 GOF655420:GON655424 GYB655420:GYJ655424 HHX655420:HIF655424 HRT655420:HSB655424 IBP655420:IBX655424 ILL655420:ILT655424 IVH655420:IVP655424 JFD655420:JFL655424 JOZ655420:JPH655424 JYV655420:JZD655424 KIR655420:KIZ655424 KSN655420:KSV655424 LCJ655420:LCR655424 LMF655420:LMN655424 LWB655420:LWJ655424 MFX655420:MGF655424 MPT655420:MQB655424 MZP655420:MZX655424 NJL655420:NJT655424 NTH655420:NTP655424 ODD655420:ODL655424 OMZ655420:ONH655424 OWV655420:OXD655424 PGR655420:PGZ655424 PQN655420:PQV655424 QAJ655420:QAR655424 QKF655420:QKN655424 QUB655420:QUJ655424 RDX655420:REF655424 RNT655420:ROB655424 RXP655420:RXX655424 SHL655420:SHT655424 SRH655420:SRP655424 TBD655420:TBL655424 TKZ655420:TLH655424 TUV655420:TVD655424 UER655420:UEZ655424 UON655420:UOV655424 UYJ655420:UYR655424 VIF655420:VIN655424 VSB655420:VSJ655424 WBX655420:WCF655424 WLT655420:WMB655424 WVP655420:WVX655424 G720956:O720960 JD720956:JL720960 SZ720956:TH720960 ACV720956:ADD720960 AMR720956:AMZ720960 AWN720956:AWV720960 BGJ720956:BGR720960 BQF720956:BQN720960 CAB720956:CAJ720960 CJX720956:CKF720960 CTT720956:CUB720960 DDP720956:DDX720960 DNL720956:DNT720960 DXH720956:DXP720960 EHD720956:EHL720960 EQZ720956:ERH720960 FAV720956:FBD720960 FKR720956:FKZ720960 FUN720956:FUV720960 GEJ720956:GER720960 GOF720956:GON720960 GYB720956:GYJ720960 HHX720956:HIF720960 HRT720956:HSB720960 IBP720956:IBX720960 ILL720956:ILT720960 IVH720956:IVP720960 JFD720956:JFL720960 JOZ720956:JPH720960 JYV720956:JZD720960 KIR720956:KIZ720960 KSN720956:KSV720960 LCJ720956:LCR720960 LMF720956:LMN720960 LWB720956:LWJ720960 MFX720956:MGF720960 MPT720956:MQB720960 MZP720956:MZX720960 NJL720956:NJT720960 NTH720956:NTP720960 ODD720956:ODL720960 OMZ720956:ONH720960 OWV720956:OXD720960 PGR720956:PGZ720960 PQN720956:PQV720960 QAJ720956:QAR720960 QKF720956:QKN720960 QUB720956:QUJ720960 RDX720956:REF720960 RNT720956:ROB720960 RXP720956:RXX720960 SHL720956:SHT720960 SRH720956:SRP720960 TBD720956:TBL720960 TKZ720956:TLH720960 TUV720956:TVD720960 UER720956:UEZ720960 UON720956:UOV720960 UYJ720956:UYR720960 VIF720956:VIN720960 VSB720956:VSJ720960 WBX720956:WCF720960 WLT720956:WMB720960 WVP720956:WVX720960 G786492:O786496 JD786492:JL786496 SZ786492:TH786496 ACV786492:ADD786496 AMR786492:AMZ786496 AWN786492:AWV786496 BGJ786492:BGR786496 BQF786492:BQN786496 CAB786492:CAJ786496 CJX786492:CKF786496 CTT786492:CUB786496 DDP786492:DDX786496 DNL786492:DNT786496 DXH786492:DXP786496 EHD786492:EHL786496 EQZ786492:ERH786496 FAV786492:FBD786496 FKR786492:FKZ786496 FUN786492:FUV786496 GEJ786492:GER786496 GOF786492:GON786496 GYB786492:GYJ786496 HHX786492:HIF786496 HRT786492:HSB786496 IBP786492:IBX786496 ILL786492:ILT786496 IVH786492:IVP786496 JFD786492:JFL786496 JOZ786492:JPH786496 JYV786492:JZD786496 KIR786492:KIZ786496 KSN786492:KSV786496 LCJ786492:LCR786496 LMF786492:LMN786496 LWB786492:LWJ786496 MFX786492:MGF786496 MPT786492:MQB786496 MZP786492:MZX786496 NJL786492:NJT786496 NTH786492:NTP786496 ODD786492:ODL786496 OMZ786492:ONH786496 OWV786492:OXD786496 PGR786492:PGZ786496 PQN786492:PQV786496 QAJ786492:QAR786496 QKF786492:QKN786496 QUB786492:QUJ786496 RDX786492:REF786496 RNT786492:ROB786496 RXP786492:RXX786496 SHL786492:SHT786496 SRH786492:SRP786496 TBD786492:TBL786496 TKZ786492:TLH786496 TUV786492:TVD786496 UER786492:UEZ786496 UON786492:UOV786496 UYJ786492:UYR786496 VIF786492:VIN786496 VSB786492:VSJ786496 WBX786492:WCF786496 WLT786492:WMB786496 WVP786492:WVX786496 G852028:O852032 JD852028:JL852032 SZ852028:TH852032 ACV852028:ADD852032 AMR852028:AMZ852032 AWN852028:AWV852032 BGJ852028:BGR852032 BQF852028:BQN852032 CAB852028:CAJ852032 CJX852028:CKF852032 CTT852028:CUB852032 DDP852028:DDX852032 DNL852028:DNT852032 DXH852028:DXP852032 EHD852028:EHL852032 EQZ852028:ERH852032 FAV852028:FBD852032 FKR852028:FKZ852032 FUN852028:FUV852032 GEJ852028:GER852032 GOF852028:GON852032 GYB852028:GYJ852032 HHX852028:HIF852032 HRT852028:HSB852032 IBP852028:IBX852032 ILL852028:ILT852032 IVH852028:IVP852032 JFD852028:JFL852032 JOZ852028:JPH852032 JYV852028:JZD852032 KIR852028:KIZ852032 KSN852028:KSV852032 LCJ852028:LCR852032 LMF852028:LMN852032 LWB852028:LWJ852032 MFX852028:MGF852032 MPT852028:MQB852032 MZP852028:MZX852032 NJL852028:NJT852032 NTH852028:NTP852032 ODD852028:ODL852032 OMZ852028:ONH852032 OWV852028:OXD852032 PGR852028:PGZ852032 PQN852028:PQV852032 QAJ852028:QAR852032 QKF852028:QKN852032 QUB852028:QUJ852032 RDX852028:REF852032 RNT852028:ROB852032 RXP852028:RXX852032 SHL852028:SHT852032 SRH852028:SRP852032 TBD852028:TBL852032 TKZ852028:TLH852032 TUV852028:TVD852032 UER852028:UEZ852032 UON852028:UOV852032 UYJ852028:UYR852032 VIF852028:VIN852032 VSB852028:VSJ852032 WBX852028:WCF852032 WLT852028:WMB852032 WVP852028:WVX852032 G917564:O917568 JD917564:JL917568 SZ917564:TH917568 ACV917564:ADD917568 AMR917564:AMZ917568 AWN917564:AWV917568 BGJ917564:BGR917568 BQF917564:BQN917568 CAB917564:CAJ917568 CJX917564:CKF917568 CTT917564:CUB917568 DDP917564:DDX917568 DNL917564:DNT917568 DXH917564:DXP917568 EHD917564:EHL917568 EQZ917564:ERH917568 FAV917564:FBD917568 FKR917564:FKZ917568 FUN917564:FUV917568 GEJ917564:GER917568 GOF917564:GON917568 GYB917564:GYJ917568 HHX917564:HIF917568 HRT917564:HSB917568 IBP917564:IBX917568 ILL917564:ILT917568 IVH917564:IVP917568 JFD917564:JFL917568 JOZ917564:JPH917568 JYV917564:JZD917568 KIR917564:KIZ917568 KSN917564:KSV917568 LCJ917564:LCR917568 LMF917564:LMN917568 LWB917564:LWJ917568 MFX917564:MGF917568 MPT917564:MQB917568 MZP917564:MZX917568 NJL917564:NJT917568 NTH917564:NTP917568 ODD917564:ODL917568 OMZ917564:ONH917568 OWV917564:OXD917568 PGR917564:PGZ917568 PQN917564:PQV917568 QAJ917564:QAR917568 QKF917564:QKN917568 QUB917564:QUJ917568 RDX917564:REF917568 RNT917564:ROB917568 RXP917564:RXX917568 SHL917564:SHT917568 SRH917564:SRP917568 TBD917564:TBL917568 TKZ917564:TLH917568 TUV917564:TVD917568 UER917564:UEZ917568 UON917564:UOV917568 UYJ917564:UYR917568 VIF917564:VIN917568 VSB917564:VSJ917568 WBX917564:WCF917568 WLT917564:WMB917568 WVP917564:WVX917568 G983100:O983104 JD983100:JL983104 SZ983100:TH983104 ACV983100:ADD983104 AMR983100:AMZ983104 AWN983100:AWV983104 BGJ983100:BGR983104 BQF983100:BQN983104 CAB983100:CAJ983104 CJX983100:CKF983104 CTT983100:CUB983104 DDP983100:DDX983104 DNL983100:DNT983104 DXH983100:DXP983104 EHD983100:EHL983104 EQZ983100:ERH983104 FAV983100:FBD983104 FKR983100:FKZ983104 FUN983100:FUV983104 GEJ983100:GER983104 GOF983100:GON983104 GYB983100:GYJ983104 HHX983100:HIF983104 HRT983100:HSB983104 IBP983100:IBX983104 ILL983100:ILT983104 IVH983100:IVP983104 JFD983100:JFL983104 JOZ983100:JPH983104 JYV983100:JZD983104 KIR983100:KIZ983104 KSN983100:KSV983104 LCJ983100:LCR983104 LMF983100:LMN983104 LWB983100:LWJ983104 MFX983100:MGF983104 MPT983100:MQB983104 MZP983100:MZX983104 NJL983100:NJT983104 NTH983100:NTP983104 ODD983100:ODL983104 OMZ983100:ONH983104 OWV983100:OXD983104 PGR983100:PGZ983104 PQN983100:PQV983104 QAJ983100:QAR983104 QKF983100:QKN983104 QUB983100:QUJ983104 RDX983100:REF983104 RNT983100:ROB983104 RXP983100:RXX983104 SHL983100:SHT983104 SRH983100:SRP983104 TBD983100:TBL983104 TKZ983100:TLH983104 TUV983100:TVD983104 UER983100:UEZ983104 UON983100:UOV983104 UYJ983100:UYR983104 VIF983100:VIN983104 VSB983100:VSJ983104 WBX983100:WCF983104 WLT983100:WMB983104 JI111:JL111 TE111:TH111 ADA111:ADD111 AMW111:AMZ111 AWS111:AWV111 BGO111:BGR111 BQK111:BQN111 CAG111:CAJ111 CKC111:CKF111 CTY111:CUB111 DDU111:DDX111 DNQ111:DNT111 DXM111:DXP111 EHI111:EHL111 ERE111:ERH111 FBA111:FBD111 FKW111:FKZ111 FUS111:FUV111 GEO111:GER111 GOK111:GON111 GYG111:GYJ111 HIC111:HIF111 HRY111:HSB111 IBU111:IBX111 ILQ111:ILT111 IVM111:IVP111 JFI111:JFL111 JPE111:JPH111 JZA111:JZD111 KIW111:KIZ111 KSS111:KSV111 LCO111:LCR111 LMK111:LMN111 LWG111:LWJ111 MGC111:MGF111 MPY111:MQB111 MZU111:MZX111 NJQ111:NJT111 NTM111:NTP111 ODI111:ODL111 ONE111:ONH111 OXA111:OXD111 PGW111:PGZ111 PQS111:PQV111 QAO111:QAR111 QKK111:QKN111 QUG111:QUJ111 REC111:REF111 RNY111:ROB111 RXU111:RXX111 SHQ111:SHT111 SRM111:SRP111 TBI111:TBL111 TLE111:TLH111 TVA111:TVD111 UEW111:UEZ111 UOS111:UOV111 UYO111:UYR111 VIK111:VIN111 VSG111:VSJ111 WCC111:WCF111 WLY111:WMB111 WVU111:WVX111 JB5:JU5 SX5:TQ5 ACT5:ADM5 AMP5:ANI5 AWL5:AXE5 BGH5:BHA5 BQD5:BQW5 BZZ5:CAS5 CJV5:CKO5 CTR5:CUK5 DDN5:DEG5 DNJ5:DOC5 DXF5:DXY5 EHB5:EHU5 EQX5:ERQ5 FAT5:FBM5 FKP5:FLI5 FUL5:FVE5 GEH5:GFA5 GOD5:GOW5 GXZ5:GYS5 HHV5:HIO5 HRR5:HSK5 IBN5:ICG5 ILJ5:IMC5 IVF5:IVY5 JFB5:JFU5 JOX5:JPQ5 JYT5:JZM5 KIP5:KJI5 KSL5:KTE5 LCH5:LDA5 LMD5:LMW5 LVZ5:LWS5 MFV5:MGO5 MPR5:MQK5 MZN5:NAG5 NJJ5:NKC5 NTF5:NTY5 ODB5:ODU5 OMX5:ONQ5 OWT5:OXM5 PGP5:PHI5 PQL5:PRE5 QAH5:QBA5 QKD5:QKW5 QTZ5:QUS5 RDV5:REO5 RNR5:ROK5 RXN5:RYG5 SHJ5:SIC5 SRF5:SRY5 TBB5:TBU5 TKX5:TLQ5 TUT5:TVM5 UEP5:UFI5 UOL5:UPE5 UYH5:UZA5 VID5:VIW5 VRZ5:VSS5 WBV5:WCO5 WLR5:WMK5 WVN5:WWG5 E5 WVM15:WWF24 WLQ15:WMJ24 WBU15:WCN24 VRY15:VSR24 VIC15:VIV24 UYG15:UYZ24 UOK15:UPD24 UEO15:UFH24 TUS15:TVL24 TKW15:TLP24 TBA15:TBT24 SRE15:SRX24 SHI15:SIB24 RXM15:RYF24 RNQ15:ROJ24 RDU15:REN24 QTY15:QUR24 QKC15:QKV24 QAG15:QAZ24 PQK15:PRD24 PGO15:PHH24 OWS15:OXL24 OMW15:ONP24 ODA15:ODT24 NTE15:NTX24 NJI15:NKB24 MZM15:NAF24 MPQ15:MQJ24 MFU15:MGN24 LVY15:LWR24 LMC15:LMV24 LCG15:LCZ24 KSK15:KTD24 KIO15:KJH24 JYS15:JZL24 JOW15:JPP24 JFA15:JFT24 IVE15:IVX24 ILI15:IMB24 IBM15:ICF24 HRQ15:HSJ24 HHU15:HIN24 GXY15:GYR24 GOC15:GOV24 GEG15:GEZ24 FUK15:FVD24 FKO15:FLH24 FAS15:FBL24 EQW15:ERP24 EHA15:EHT24 DXE15:DXX24 DNI15:DOB24 DDM15:DEF24 CTQ15:CUJ24 CJU15:CKN24 BZY15:CAR24 BQC15:BQV24 BGG15:BGZ24 AWK15:AXD24 AMO15:ANH24 ACS15:ADL24 SW15:TP24 L111:O111 M99 E114:Z114 WLW44:WLW99 WCA44:WCA99 VSE44:VSE99 VII44:VII99 UYM44:UYM99 UOQ44:UOQ99 UEU44:UEU99 TUY44:TUY99 TLC44:TLC99 TBG44:TBG99 SRK44:SRK99 SHO44:SHO99 RXS44:RXS99 RNW44:RNW99 REA44:REA99 QUE44:QUE99 QKI44:QKI99 QAM44:QAM99 PQQ44:PQQ99 PGU44:PGU99 OWY44:OWY99 ONC44:ONC99 ODG44:ODG99 NTK44:NTK99 NJO44:NJO99 MZS44:MZS99 MPW44:MPW99 MGA44:MGA99 LWE44:LWE99 LMI44:LMI99 LCM44:LCM99 KSQ44:KSQ99 KIU44:KIU99 JYY44:JYY99 JPC44:JPC99 JFG44:JFG99 IVK44:IVK99 ILO44:ILO99 IBS44:IBS99 HRW44:HRW99 HIA44:HIA99 GYE44:GYE99 GOI44:GOI99 GEM44:GEM99 FUQ44:FUQ99 FKU44:FKU99 FAY44:FAY99 ERC44:ERC99 EHG44:EHG99 DXK44:DXK99 DNO44:DNO99 DDS44:DDS99 CTW44:CTW99 CKA44:CKA99 CAE44:CAE99 BQI44:BQI99 BGM44:BGM99 AWQ44:AWQ99 AMU44:AMU99 ACY44:ACY99 TC44:TC99 WVT44:WWF98 WLX44:WMJ98 WCB44:WCN98 VSF44:VSR98 VIJ44:VIV98 UYN44:UYZ98 UOR44:UPD98 UEV44:UFH98 TUZ44:TVL98 TLD44:TLP98 TBH44:TBT98 SRL44:SRX98 SHP44:SIB98 RXT44:RYF98 RNX44:ROJ98 REB44:REN98 QUF44:QUR98 QKJ44:QKV98 QAN44:QAZ98 PQR44:PRD98 PGV44:PHH98 OWZ44:OXL98 OND44:ONP98 ODH44:ODT98 NTL44:NTX98 NJP44:NKB98 MZT44:NAF98 MPX44:MQJ98 MGB44:MGN98 LWF44:LWR98 LMJ44:LMV98 LCN44:LCZ98 KSR44:KTD98 KIV44:KJH98 JYZ44:JZL98 JPD44:JPP98 JFH44:JFT98 IVL44:IVX98 ILP44:IMB98 IBT44:ICF98 HRX44:HSJ98 HIB44:HIN98 GYF44:GYR98 GOJ44:GOV98 GEN44:GEZ98 FUR44:FVD98 FKV44:FLH98 FAZ44:FBL98 ERD44:ERP98 EHH44:EHT98 DXL44:DXX98 DNP44:DOB98 DDT44:DEF98 CTX44:CUJ98 CKB44:CKN98 CAF44:CAR98 BQJ44:BQV98 BGN44:BGZ98 AWR44:AXD98 AMV44:ANH98 ACZ44:ADL98 TD44:TP98 JH44:JT98 JA44:JG99 WVS44:WVS99 TC25:TP43 ACY25:ADL43 AMU25:ANH43 AWQ25:AXD43 BGM25:BGZ43 BQI25:BQV43 CAE25:CAR43 CKA25:CKN43 CTW25:CUJ43 DDS25:DEF43 DNO25:DOB43 DXK25:DXX43 EHG25:EHT43 ERC25:ERP43 FAY25:FBL43 FKU25:FLH43 FUQ25:FVD43 GEM25:GEZ43 GOI25:GOV43 GYE25:GYR43 HIA25:HIN43 HRW25:HSJ43 IBS25:ICF43 ILO25:IMB43 IVK25:IVX43 JFG25:JFT43 JPC25:JPP43 JYY25:JZL43 KIU25:KJH43 KSQ25:KTD43 LCM25:LCZ43 LMI25:LMV43 LWE25:LWR43 MGA25:MGN43 MPW25:MQJ43 MZS25:NAF43 NJO25:NKB43 NTK25:NTX43 ODG25:ODT43 ONC25:ONP43 OWY25:OXL43 PGU25:PHH43 PQQ25:PRD43 QAM25:QAZ43 QKI25:QKV43 QUE25:QUR43 REA25:REN43 RNW25:ROJ43 RXS25:RYF43 SHO25:SIB43 SRK25:SRX43 TBG25:TBT43 TLC25:TLP43 TUY25:TVL43 UEU25:UFH43 UOQ25:UPD43 UYM25:UYZ43 VII25:VIV43 VSE25:VSR43 WCA25:WCN43 WLW25:WMJ43 WVS25:WWF43 SW25:TB99 WVM25:WVR99 WLQ25:WLV99 WBU25:WBZ99 VRY25:VSD99 VIC25:VIH99 UYG25:UYL99 UOK25:UOP99 UEO25:UET99 TUS25:TUX99 TKW25:TLB99 TBA25:TBF99 SRE25:SRJ99 SHI25:SHN99 RXM25:RXR99 RNQ25:RNV99 RDU25:RDZ99 QTY25:QUD99 QKC25:QKH99 QAG25:QAL99 PQK25:PQP99 PGO25:PGT99 OWS25:OWX99 OMW25:ONB99 ODA25:ODF99 NTE25:NTJ99 NJI25:NJN99 MZM25:MZR99 MPQ25:MPV99 MFU25:MFZ99 LVY25:LWD99 LMC25:LMH99 LCG25:LCL99 KSK25:KSP99 KIO25:KIT99 JYS25:JYX99 JOW25:JPB99 JFA25:JFF99 IVE25:IVJ99 ILI25:ILN99 IBM25:IBR99 HRQ25:HRV99 HHU25:HHZ99 GXY25:GYD99 GOC25:GOH99 GEG25:GEL99 FUK25:FUP99 FKO25:FKT99 FAS25:FAX99 EQW25:ERB99 EHA25:EHF99 DXE25:DXJ99 DNI25:DNN99 DDM25:DDR99 CTQ25:CTV99 CJU25:CJZ99 BZY25:CAD99 BQC25:BQH99 BGG25:BGL99 AWK25:AWP99 AMO25:AMT99 ACS25:ACX99 JA15:JT43 D15:D98 J15:J99 K15:Y98 J113:Z113 JP6:JR12 TL6:TN12 ADH6:ADJ12 AND6:ANF12 AWZ6:AXB12 BGV6:BGX12 BQR6:BQT12 CAN6:CAP12 CKJ6:CKL12 CUF6:CUH12 DEB6:DED12 DNX6:DNZ12 DXT6:DXV12 EHP6:EHR12 ERL6:ERN12 FBH6:FBJ12 FLD6:FLF12 FUZ6:FVB12 GEV6:GEX12 GOR6:GOT12 GYN6:GYP12 HIJ6:HIL12 HSF6:HSH12 ICB6:ICD12 ILX6:ILZ12 IVT6:IVV12 JFP6:JFR12 JPL6:JPN12 JZH6:JZJ12 KJD6:KJF12 KSZ6:KTB12 LCV6:LCX12 LMR6:LMT12 LWN6:LWP12 MGJ6:MGL12 MQF6:MQH12 NAB6:NAD12 NJX6:NJZ12 NTT6:NTV12 ODP6:ODR12 ONL6:ONN12 OXH6:OXJ12 PHD6:PHF12 PQZ6:PRB12 QAV6:QAX12 QKR6:QKT12 QUN6:QUP12 REJ6:REL12 ROF6:ROH12 RYB6:RYD12 SHX6:SHZ12 SRT6:SRV12 TBP6:TBR12 TLL6:TLN12 TVH6:TVJ12 UFD6:UFF12 UOZ6:UPB12 UYV6:UYX12 VIR6:VIT12 VSN6:VSP12 WCJ6:WCL12 WMF6:WMH12 WWB6:WWD12 JD6:JL12 SZ6:TH12 ACV6:ADD12 AMR6:AMZ12 AWN6:AWV12 BGJ6:BGR12 BQF6:BQN12 CAB6:CAJ12 CJX6:CKF12 CTT6:CUB12 DDP6:DDX12 DNL6:DNT12 DXH6:DXP12 EHD6:EHL12 EQZ6:ERH12 FAV6:FBD12 FKR6:FKZ12 FUN6:FUV12 GEJ6:GER12 GOF6:GON12 GYB6:GYJ12 HHX6:HIF12 HRT6:HSB12 IBP6:IBX12 ILL6:ILT12 IVH6:IVP12 JFD6:JFL12 JOZ6:JPH12 JYV6:JZD12 KIR6:KIZ12 KSN6:KSV12 LCJ6:LCR12 LMF6:LMN12 LWB6:LWJ12 MFX6:MGF12 MPT6:MQB12 MZP6:MZX12 NJL6:NJT12 NTH6:NTP12 ODD6:ODL12 OMZ6:ONH12 OWV6:OXD12 PGR6:PGZ12 PQN6:PQV12 QAJ6:QAR12 QKF6:QKN12 QUB6:QUJ12 RDX6:REF12 RNT6:ROB12 RXP6:RXX12 SHL6:SHT12 SRH6:SRP12 TBD6:TBL12 TKZ6:TLH12 TUV6:TVD12 UER6:UEZ12 UON6:UOV12 UYJ6:UYR12 VIF6:VIN12 VSB6:VSJ12 WBX6:WCF12 WLT6:WMB12 WVP6:WVX12 G6:G12 S6:S12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sheetPr>
  <dimension ref="A1:AD94"/>
  <sheetViews>
    <sheetView zoomScale="80" zoomScaleNormal="80" zoomScaleSheetLayoutView="75" workbookViewId="0">
      <selection activeCell="AA3" sqref="AA3"/>
    </sheetView>
  </sheetViews>
  <sheetFormatPr defaultColWidth="12.625" defaultRowHeight="30" customHeight="1"/>
  <cols>
    <col min="1" max="1" width="3.875" style="588" customWidth="1"/>
    <col min="2" max="2" width="3.625" style="588" customWidth="1"/>
    <col min="3" max="3" width="12.125" style="588" customWidth="1"/>
    <col min="4" max="4" width="5.375" style="588" customWidth="1"/>
    <col min="5" max="6" width="3.875" style="588" customWidth="1"/>
    <col min="7" max="7" width="4.125" style="588" customWidth="1"/>
    <col min="8" max="8" width="3.875" style="588" customWidth="1"/>
    <col min="9" max="16" width="6.375" style="588" customWidth="1"/>
    <col min="17" max="18" width="3.875" style="588" customWidth="1"/>
    <col min="19" max="21" width="7.125" style="588" customWidth="1"/>
    <col min="22" max="22" width="7.875" style="588" customWidth="1"/>
    <col min="23" max="23" width="2.25" style="588" customWidth="1"/>
    <col min="24" max="24" width="3.375" style="588" customWidth="1"/>
    <col min="25" max="25" width="15.125" style="588" customWidth="1"/>
    <col min="26" max="26" width="5.375" style="2573" customWidth="1"/>
    <col min="27" max="27" width="14.125" style="1020" customWidth="1"/>
    <col min="28" max="28" width="10.625" style="588" customWidth="1"/>
    <col min="29" max="29" width="20.875" style="588" customWidth="1"/>
    <col min="30" max="30" width="2.375" style="588" customWidth="1"/>
    <col min="31" max="257" width="12.625" style="588"/>
    <col min="258" max="258" width="3.875" style="588" customWidth="1"/>
    <col min="259" max="259" width="3.625" style="588" customWidth="1"/>
    <col min="260" max="260" width="12.125" style="588" customWidth="1"/>
    <col min="261" max="275" width="3.875" style="588" customWidth="1"/>
    <col min="276" max="276" width="13.625" style="588" customWidth="1"/>
    <col min="277" max="277" width="14" style="588" customWidth="1"/>
    <col min="278" max="278" width="1.375" style="588" customWidth="1"/>
    <col min="279" max="279" width="3.375" style="588" customWidth="1"/>
    <col min="280" max="280" width="15.125" style="588" customWidth="1"/>
    <col min="281" max="513" width="12.625" style="588"/>
    <col min="514" max="514" width="3.875" style="588" customWidth="1"/>
    <col min="515" max="515" width="3.625" style="588" customWidth="1"/>
    <col min="516" max="516" width="12.125" style="588" customWidth="1"/>
    <col min="517" max="531" width="3.875" style="588" customWidth="1"/>
    <col min="532" max="532" width="13.625" style="588" customWidth="1"/>
    <col min="533" max="533" width="14" style="588" customWidth="1"/>
    <col min="534" max="534" width="1.375" style="588" customWidth="1"/>
    <col min="535" max="535" width="3.375" style="588" customWidth="1"/>
    <col min="536" max="536" width="15.125" style="588" customWidth="1"/>
    <col min="537" max="769" width="12.625" style="588"/>
    <col min="770" max="770" width="3.875" style="588" customWidth="1"/>
    <col min="771" max="771" width="3.625" style="588" customWidth="1"/>
    <col min="772" max="772" width="12.125" style="588" customWidth="1"/>
    <col min="773" max="787" width="3.875" style="588" customWidth="1"/>
    <col min="788" max="788" width="13.625" style="588" customWidth="1"/>
    <col min="789" max="789" width="14" style="588" customWidth="1"/>
    <col min="790" max="790" width="1.375" style="588" customWidth="1"/>
    <col min="791" max="791" width="3.375" style="588" customWidth="1"/>
    <col min="792" max="792" width="15.125" style="588" customWidth="1"/>
    <col min="793" max="1025" width="12.625" style="588"/>
    <col min="1026" max="1026" width="3.875" style="588" customWidth="1"/>
    <col min="1027" max="1027" width="3.625" style="588" customWidth="1"/>
    <col min="1028" max="1028" width="12.125" style="588" customWidth="1"/>
    <col min="1029" max="1043" width="3.875" style="588" customWidth="1"/>
    <col min="1044" max="1044" width="13.625" style="588" customWidth="1"/>
    <col min="1045" max="1045" width="14" style="588" customWidth="1"/>
    <col min="1046" max="1046" width="1.375" style="588" customWidth="1"/>
    <col min="1047" max="1047" width="3.375" style="588" customWidth="1"/>
    <col min="1048" max="1048" width="15.125" style="588" customWidth="1"/>
    <col min="1049" max="1281" width="12.625" style="588"/>
    <col min="1282" max="1282" width="3.875" style="588" customWidth="1"/>
    <col min="1283" max="1283" width="3.625" style="588" customWidth="1"/>
    <col min="1284" max="1284" width="12.125" style="588" customWidth="1"/>
    <col min="1285" max="1299" width="3.875" style="588" customWidth="1"/>
    <col min="1300" max="1300" width="13.625" style="588" customWidth="1"/>
    <col min="1301" max="1301" width="14" style="588" customWidth="1"/>
    <col min="1302" max="1302" width="1.375" style="588" customWidth="1"/>
    <col min="1303" max="1303" width="3.375" style="588" customWidth="1"/>
    <col min="1304" max="1304" width="15.125" style="588" customWidth="1"/>
    <col min="1305" max="1537" width="12.625" style="588"/>
    <col min="1538" max="1538" width="3.875" style="588" customWidth="1"/>
    <col min="1539" max="1539" width="3.625" style="588" customWidth="1"/>
    <col min="1540" max="1540" width="12.125" style="588" customWidth="1"/>
    <col min="1541" max="1555" width="3.875" style="588" customWidth="1"/>
    <col min="1556" max="1556" width="13.625" style="588" customWidth="1"/>
    <col min="1557" max="1557" width="14" style="588" customWidth="1"/>
    <col min="1558" max="1558" width="1.375" style="588" customWidth="1"/>
    <col min="1559" max="1559" width="3.375" style="588" customWidth="1"/>
    <col min="1560" max="1560" width="15.125" style="588" customWidth="1"/>
    <col min="1561" max="1793" width="12.625" style="588"/>
    <col min="1794" max="1794" width="3.875" style="588" customWidth="1"/>
    <col min="1795" max="1795" width="3.625" style="588" customWidth="1"/>
    <col min="1796" max="1796" width="12.125" style="588" customWidth="1"/>
    <col min="1797" max="1811" width="3.875" style="588" customWidth="1"/>
    <col min="1812" max="1812" width="13.625" style="588" customWidth="1"/>
    <col min="1813" max="1813" width="14" style="588" customWidth="1"/>
    <col min="1814" max="1814" width="1.375" style="588" customWidth="1"/>
    <col min="1815" max="1815" width="3.375" style="588" customWidth="1"/>
    <col min="1816" max="1816" width="15.125" style="588" customWidth="1"/>
    <col min="1817" max="2049" width="12.625" style="588"/>
    <col min="2050" max="2050" width="3.875" style="588" customWidth="1"/>
    <col min="2051" max="2051" width="3.625" style="588" customWidth="1"/>
    <col min="2052" max="2052" width="12.125" style="588" customWidth="1"/>
    <col min="2053" max="2067" width="3.875" style="588" customWidth="1"/>
    <col min="2068" max="2068" width="13.625" style="588" customWidth="1"/>
    <col min="2069" max="2069" width="14" style="588" customWidth="1"/>
    <col min="2070" max="2070" width="1.375" style="588" customWidth="1"/>
    <col min="2071" max="2071" width="3.375" style="588" customWidth="1"/>
    <col min="2072" max="2072" width="15.125" style="588" customWidth="1"/>
    <col min="2073" max="2305" width="12.625" style="588"/>
    <col min="2306" max="2306" width="3.875" style="588" customWidth="1"/>
    <col min="2307" max="2307" width="3.625" style="588" customWidth="1"/>
    <col min="2308" max="2308" width="12.125" style="588" customWidth="1"/>
    <col min="2309" max="2323" width="3.875" style="588" customWidth="1"/>
    <col min="2324" max="2324" width="13.625" style="588" customWidth="1"/>
    <col min="2325" max="2325" width="14" style="588" customWidth="1"/>
    <col min="2326" max="2326" width="1.375" style="588" customWidth="1"/>
    <col min="2327" max="2327" width="3.375" style="588" customWidth="1"/>
    <col min="2328" max="2328" width="15.125" style="588" customWidth="1"/>
    <col min="2329" max="2561" width="12.625" style="588"/>
    <col min="2562" max="2562" width="3.875" style="588" customWidth="1"/>
    <col min="2563" max="2563" width="3.625" style="588" customWidth="1"/>
    <col min="2564" max="2564" width="12.125" style="588" customWidth="1"/>
    <col min="2565" max="2579" width="3.875" style="588" customWidth="1"/>
    <col min="2580" max="2580" width="13.625" style="588" customWidth="1"/>
    <col min="2581" max="2581" width="14" style="588" customWidth="1"/>
    <col min="2582" max="2582" width="1.375" style="588" customWidth="1"/>
    <col min="2583" max="2583" width="3.375" style="588" customWidth="1"/>
    <col min="2584" max="2584" width="15.125" style="588" customWidth="1"/>
    <col min="2585" max="2817" width="12.625" style="588"/>
    <col min="2818" max="2818" width="3.875" style="588" customWidth="1"/>
    <col min="2819" max="2819" width="3.625" style="588" customWidth="1"/>
    <col min="2820" max="2820" width="12.125" style="588" customWidth="1"/>
    <col min="2821" max="2835" width="3.875" style="588" customWidth="1"/>
    <col min="2836" max="2836" width="13.625" style="588" customWidth="1"/>
    <col min="2837" max="2837" width="14" style="588" customWidth="1"/>
    <col min="2838" max="2838" width="1.375" style="588" customWidth="1"/>
    <col min="2839" max="2839" width="3.375" style="588" customWidth="1"/>
    <col min="2840" max="2840" width="15.125" style="588" customWidth="1"/>
    <col min="2841" max="3073" width="12.625" style="588"/>
    <col min="3074" max="3074" width="3.875" style="588" customWidth="1"/>
    <col min="3075" max="3075" width="3.625" style="588" customWidth="1"/>
    <col min="3076" max="3076" width="12.125" style="588" customWidth="1"/>
    <col min="3077" max="3091" width="3.875" style="588" customWidth="1"/>
    <col min="3092" max="3092" width="13.625" style="588" customWidth="1"/>
    <col min="3093" max="3093" width="14" style="588" customWidth="1"/>
    <col min="3094" max="3094" width="1.375" style="588" customWidth="1"/>
    <col min="3095" max="3095" width="3.375" style="588" customWidth="1"/>
    <col min="3096" max="3096" width="15.125" style="588" customWidth="1"/>
    <col min="3097" max="3329" width="12.625" style="588"/>
    <col min="3330" max="3330" width="3.875" style="588" customWidth="1"/>
    <col min="3331" max="3331" width="3.625" style="588" customWidth="1"/>
    <col min="3332" max="3332" width="12.125" style="588" customWidth="1"/>
    <col min="3333" max="3347" width="3.875" style="588" customWidth="1"/>
    <col min="3348" max="3348" width="13.625" style="588" customWidth="1"/>
    <col min="3349" max="3349" width="14" style="588" customWidth="1"/>
    <col min="3350" max="3350" width="1.375" style="588" customWidth="1"/>
    <col min="3351" max="3351" width="3.375" style="588" customWidth="1"/>
    <col min="3352" max="3352" width="15.125" style="588" customWidth="1"/>
    <col min="3353" max="3585" width="12.625" style="588"/>
    <col min="3586" max="3586" width="3.875" style="588" customWidth="1"/>
    <col min="3587" max="3587" width="3.625" style="588" customWidth="1"/>
    <col min="3588" max="3588" width="12.125" style="588" customWidth="1"/>
    <col min="3589" max="3603" width="3.875" style="588" customWidth="1"/>
    <col min="3604" max="3604" width="13.625" style="588" customWidth="1"/>
    <col min="3605" max="3605" width="14" style="588" customWidth="1"/>
    <col min="3606" max="3606" width="1.375" style="588" customWidth="1"/>
    <col min="3607" max="3607" width="3.375" style="588" customWidth="1"/>
    <col min="3608" max="3608" width="15.125" style="588" customWidth="1"/>
    <col min="3609" max="3841" width="12.625" style="588"/>
    <col min="3842" max="3842" width="3.875" style="588" customWidth="1"/>
    <col min="3843" max="3843" width="3.625" style="588" customWidth="1"/>
    <col min="3844" max="3844" width="12.125" style="588" customWidth="1"/>
    <col min="3845" max="3859" width="3.875" style="588" customWidth="1"/>
    <col min="3860" max="3860" width="13.625" style="588" customWidth="1"/>
    <col min="3861" max="3861" width="14" style="588" customWidth="1"/>
    <col min="3862" max="3862" width="1.375" style="588" customWidth="1"/>
    <col min="3863" max="3863" width="3.375" style="588" customWidth="1"/>
    <col min="3864" max="3864" width="15.125" style="588" customWidth="1"/>
    <col min="3865" max="4097" width="12.625" style="588"/>
    <col min="4098" max="4098" width="3.875" style="588" customWidth="1"/>
    <col min="4099" max="4099" width="3.625" style="588" customWidth="1"/>
    <col min="4100" max="4100" width="12.125" style="588" customWidth="1"/>
    <col min="4101" max="4115" width="3.875" style="588" customWidth="1"/>
    <col min="4116" max="4116" width="13.625" style="588" customWidth="1"/>
    <col min="4117" max="4117" width="14" style="588" customWidth="1"/>
    <col min="4118" max="4118" width="1.375" style="588" customWidth="1"/>
    <col min="4119" max="4119" width="3.375" style="588" customWidth="1"/>
    <col min="4120" max="4120" width="15.125" style="588" customWidth="1"/>
    <col min="4121" max="4353" width="12.625" style="588"/>
    <col min="4354" max="4354" width="3.875" style="588" customWidth="1"/>
    <col min="4355" max="4355" width="3.625" style="588" customWidth="1"/>
    <col min="4356" max="4356" width="12.125" style="588" customWidth="1"/>
    <col min="4357" max="4371" width="3.875" style="588" customWidth="1"/>
    <col min="4372" max="4372" width="13.625" style="588" customWidth="1"/>
    <col min="4373" max="4373" width="14" style="588" customWidth="1"/>
    <col min="4374" max="4374" width="1.375" style="588" customWidth="1"/>
    <col min="4375" max="4375" width="3.375" style="588" customWidth="1"/>
    <col min="4376" max="4376" width="15.125" style="588" customWidth="1"/>
    <col min="4377" max="4609" width="12.625" style="588"/>
    <col min="4610" max="4610" width="3.875" style="588" customWidth="1"/>
    <col min="4611" max="4611" width="3.625" style="588" customWidth="1"/>
    <col min="4612" max="4612" width="12.125" style="588" customWidth="1"/>
    <col min="4613" max="4627" width="3.875" style="588" customWidth="1"/>
    <col min="4628" max="4628" width="13.625" style="588" customWidth="1"/>
    <col min="4629" max="4629" width="14" style="588" customWidth="1"/>
    <col min="4630" max="4630" width="1.375" style="588" customWidth="1"/>
    <col min="4631" max="4631" width="3.375" style="588" customWidth="1"/>
    <col min="4632" max="4632" width="15.125" style="588" customWidth="1"/>
    <col min="4633" max="4865" width="12.625" style="588"/>
    <col min="4866" max="4866" width="3.875" style="588" customWidth="1"/>
    <col min="4867" max="4867" width="3.625" style="588" customWidth="1"/>
    <col min="4868" max="4868" width="12.125" style="588" customWidth="1"/>
    <col min="4869" max="4883" width="3.875" style="588" customWidth="1"/>
    <col min="4884" max="4884" width="13.625" style="588" customWidth="1"/>
    <col min="4885" max="4885" width="14" style="588" customWidth="1"/>
    <col min="4886" max="4886" width="1.375" style="588" customWidth="1"/>
    <col min="4887" max="4887" width="3.375" style="588" customWidth="1"/>
    <col min="4888" max="4888" width="15.125" style="588" customWidth="1"/>
    <col min="4889" max="5121" width="12.625" style="588"/>
    <col min="5122" max="5122" width="3.875" style="588" customWidth="1"/>
    <col min="5123" max="5123" width="3.625" style="588" customWidth="1"/>
    <col min="5124" max="5124" width="12.125" style="588" customWidth="1"/>
    <col min="5125" max="5139" width="3.875" style="588" customWidth="1"/>
    <col min="5140" max="5140" width="13.625" style="588" customWidth="1"/>
    <col min="5141" max="5141" width="14" style="588" customWidth="1"/>
    <col min="5142" max="5142" width="1.375" style="588" customWidth="1"/>
    <col min="5143" max="5143" width="3.375" style="588" customWidth="1"/>
    <col min="5144" max="5144" width="15.125" style="588" customWidth="1"/>
    <col min="5145" max="5377" width="12.625" style="588"/>
    <col min="5378" max="5378" width="3.875" style="588" customWidth="1"/>
    <col min="5379" max="5379" width="3.625" style="588" customWidth="1"/>
    <col min="5380" max="5380" width="12.125" style="588" customWidth="1"/>
    <col min="5381" max="5395" width="3.875" style="588" customWidth="1"/>
    <col min="5396" max="5396" width="13.625" style="588" customWidth="1"/>
    <col min="5397" max="5397" width="14" style="588" customWidth="1"/>
    <col min="5398" max="5398" width="1.375" style="588" customWidth="1"/>
    <col min="5399" max="5399" width="3.375" style="588" customWidth="1"/>
    <col min="5400" max="5400" width="15.125" style="588" customWidth="1"/>
    <col min="5401" max="5633" width="12.625" style="588"/>
    <col min="5634" max="5634" width="3.875" style="588" customWidth="1"/>
    <col min="5635" max="5635" width="3.625" style="588" customWidth="1"/>
    <col min="5636" max="5636" width="12.125" style="588" customWidth="1"/>
    <col min="5637" max="5651" width="3.875" style="588" customWidth="1"/>
    <col min="5652" max="5652" width="13.625" style="588" customWidth="1"/>
    <col min="5653" max="5653" width="14" style="588" customWidth="1"/>
    <col min="5654" max="5654" width="1.375" style="588" customWidth="1"/>
    <col min="5655" max="5655" width="3.375" style="588" customWidth="1"/>
    <col min="5656" max="5656" width="15.125" style="588" customWidth="1"/>
    <col min="5657" max="5889" width="12.625" style="588"/>
    <col min="5890" max="5890" width="3.875" style="588" customWidth="1"/>
    <col min="5891" max="5891" width="3.625" style="588" customWidth="1"/>
    <col min="5892" max="5892" width="12.125" style="588" customWidth="1"/>
    <col min="5893" max="5907" width="3.875" style="588" customWidth="1"/>
    <col min="5908" max="5908" width="13.625" style="588" customWidth="1"/>
    <col min="5909" max="5909" width="14" style="588" customWidth="1"/>
    <col min="5910" max="5910" width="1.375" style="588" customWidth="1"/>
    <col min="5911" max="5911" width="3.375" style="588" customWidth="1"/>
    <col min="5912" max="5912" width="15.125" style="588" customWidth="1"/>
    <col min="5913" max="6145" width="12.625" style="588"/>
    <col min="6146" max="6146" width="3.875" style="588" customWidth="1"/>
    <col min="6147" max="6147" width="3.625" style="588" customWidth="1"/>
    <col min="6148" max="6148" width="12.125" style="588" customWidth="1"/>
    <col min="6149" max="6163" width="3.875" style="588" customWidth="1"/>
    <col min="6164" max="6164" width="13.625" style="588" customWidth="1"/>
    <col min="6165" max="6165" width="14" style="588" customWidth="1"/>
    <col min="6166" max="6166" width="1.375" style="588" customWidth="1"/>
    <col min="6167" max="6167" width="3.375" style="588" customWidth="1"/>
    <col min="6168" max="6168" width="15.125" style="588" customWidth="1"/>
    <col min="6169" max="6401" width="12.625" style="588"/>
    <col min="6402" max="6402" width="3.875" style="588" customWidth="1"/>
    <col min="6403" max="6403" width="3.625" style="588" customWidth="1"/>
    <col min="6404" max="6404" width="12.125" style="588" customWidth="1"/>
    <col min="6405" max="6419" width="3.875" style="588" customWidth="1"/>
    <col min="6420" max="6420" width="13.625" style="588" customWidth="1"/>
    <col min="6421" max="6421" width="14" style="588" customWidth="1"/>
    <col min="6422" max="6422" width="1.375" style="588" customWidth="1"/>
    <col min="6423" max="6423" width="3.375" style="588" customWidth="1"/>
    <col min="6424" max="6424" width="15.125" style="588" customWidth="1"/>
    <col min="6425" max="6657" width="12.625" style="588"/>
    <col min="6658" max="6658" width="3.875" style="588" customWidth="1"/>
    <col min="6659" max="6659" width="3.625" style="588" customWidth="1"/>
    <col min="6660" max="6660" width="12.125" style="588" customWidth="1"/>
    <col min="6661" max="6675" width="3.875" style="588" customWidth="1"/>
    <col min="6676" max="6676" width="13.625" style="588" customWidth="1"/>
    <col min="6677" max="6677" width="14" style="588" customWidth="1"/>
    <col min="6678" max="6678" width="1.375" style="588" customWidth="1"/>
    <col min="6679" max="6679" width="3.375" style="588" customWidth="1"/>
    <col min="6680" max="6680" width="15.125" style="588" customWidth="1"/>
    <col min="6681" max="6913" width="12.625" style="588"/>
    <col min="6914" max="6914" width="3.875" style="588" customWidth="1"/>
    <col min="6915" max="6915" width="3.625" style="588" customWidth="1"/>
    <col min="6916" max="6916" width="12.125" style="588" customWidth="1"/>
    <col min="6917" max="6931" width="3.875" style="588" customWidth="1"/>
    <col min="6932" max="6932" width="13.625" style="588" customWidth="1"/>
    <col min="6933" max="6933" width="14" style="588" customWidth="1"/>
    <col min="6934" max="6934" width="1.375" style="588" customWidth="1"/>
    <col min="6935" max="6935" width="3.375" style="588" customWidth="1"/>
    <col min="6936" max="6936" width="15.125" style="588" customWidth="1"/>
    <col min="6937" max="7169" width="12.625" style="588"/>
    <col min="7170" max="7170" width="3.875" style="588" customWidth="1"/>
    <col min="7171" max="7171" width="3.625" style="588" customWidth="1"/>
    <col min="7172" max="7172" width="12.125" style="588" customWidth="1"/>
    <col min="7173" max="7187" width="3.875" style="588" customWidth="1"/>
    <col min="7188" max="7188" width="13.625" style="588" customWidth="1"/>
    <col min="7189" max="7189" width="14" style="588" customWidth="1"/>
    <col min="7190" max="7190" width="1.375" style="588" customWidth="1"/>
    <col min="7191" max="7191" width="3.375" style="588" customWidth="1"/>
    <col min="7192" max="7192" width="15.125" style="588" customWidth="1"/>
    <col min="7193" max="7425" width="12.625" style="588"/>
    <col min="7426" max="7426" width="3.875" style="588" customWidth="1"/>
    <col min="7427" max="7427" width="3.625" style="588" customWidth="1"/>
    <col min="7428" max="7428" width="12.125" style="588" customWidth="1"/>
    <col min="7429" max="7443" width="3.875" style="588" customWidth="1"/>
    <col min="7444" max="7444" width="13.625" style="588" customWidth="1"/>
    <col min="7445" max="7445" width="14" style="588" customWidth="1"/>
    <col min="7446" max="7446" width="1.375" style="588" customWidth="1"/>
    <col min="7447" max="7447" width="3.375" style="588" customWidth="1"/>
    <col min="7448" max="7448" width="15.125" style="588" customWidth="1"/>
    <col min="7449" max="7681" width="12.625" style="588"/>
    <col min="7682" max="7682" width="3.875" style="588" customWidth="1"/>
    <col min="7683" max="7683" width="3.625" style="588" customWidth="1"/>
    <col min="7684" max="7684" width="12.125" style="588" customWidth="1"/>
    <col min="7685" max="7699" width="3.875" style="588" customWidth="1"/>
    <col min="7700" max="7700" width="13.625" style="588" customWidth="1"/>
    <col min="7701" max="7701" width="14" style="588" customWidth="1"/>
    <col min="7702" max="7702" width="1.375" style="588" customWidth="1"/>
    <col min="7703" max="7703" width="3.375" style="588" customWidth="1"/>
    <col min="7704" max="7704" width="15.125" style="588" customWidth="1"/>
    <col min="7705" max="7937" width="12.625" style="588"/>
    <col min="7938" max="7938" width="3.875" style="588" customWidth="1"/>
    <col min="7939" max="7939" width="3.625" style="588" customWidth="1"/>
    <col min="7940" max="7940" width="12.125" style="588" customWidth="1"/>
    <col min="7941" max="7955" width="3.875" style="588" customWidth="1"/>
    <col min="7956" max="7956" width="13.625" style="588" customWidth="1"/>
    <col min="7957" max="7957" width="14" style="588" customWidth="1"/>
    <col min="7958" max="7958" width="1.375" style="588" customWidth="1"/>
    <col min="7959" max="7959" width="3.375" style="588" customWidth="1"/>
    <col min="7960" max="7960" width="15.125" style="588" customWidth="1"/>
    <col min="7961" max="8193" width="12.625" style="588"/>
    <col min="8194" max="8194" width="3.875" style="588" customWidth="1"/>
    <col min="8195" max="8195" width="3.625" style="588" customWidth="1"/>
    <col min="8196" max="8196" width="12.125" style="588" customWidth="1"/>
    <col min="8197" max="8211" width="3.875" style="588" customWidth="1"/>
    <col min="8212" max="8212" width="13.625" style="588" customWidth="1"/>
    <col min="8213" max="8213" width="14" style="588" customWidth="1"/>
    <col min="8214" max="8214" width="1.375" style="588" customWidth="1"/>
    <col min="8215" max="8215" width="3.375" style="588" customWidth="1"/>
    <col min="8216" max="8216" width="15.125" style="588" customWidth="1"/>
    <col min="8217" max="8449" width="12.625" style="588"/>
    <col min="8450" max="8450" width="3.875" style="588" customWidth="1"/>
    <col min="8451" max="8451" width="3.625" style="588" customWidth="1"/>
    <col min="8452" max="8452" width="12.125" style="588" customWidth="1"/>
    <col min="8453" max="8467" width="3.875" style="588" customWidth="1"/>
    <col min="8468" max="8468" width="13.625" style="588" customWidth="1"/>
    <col min="8469" max="8469" width="14" style="588" customWidth="1"/>
    <col min="8470" max="8470" width="1.375" style="588" customWidth="1"/>
    <col min="8471" max="8471" width="3.375" style="588" customWidth="1"/>
    <col min="8472" max="8472" width="15.125" style="588" customWidth="1"/>
    <col min="8473" max="8705" width="12.625" style="588"/>
    <col min="8706" max="8706" width="3.875" style="588" customWidth="1"/>
    <col min="8707" max="8707" width="3.625" style="588" customWidth="1"/>
    <col min="8708" max="8708" width="12.125" style="588" customWidth="1"/>
    <col min="8709" max="8723" width="3.875" style="588" customWidth="1"/>
    <col min="8724" max="8724" width="13.625" style="588" customWidth="1"/>
    <col min="8725" max="8725" width="14" style="588" customWidth="1"/>
    <col min="8726" max="8726" width="1.375" style="588" customWidth="1"/>
    <col min="8727" max="8727" width="3.375" style="588" customWidth="1"/>
    <col min="8728" max="8728" width="15.125" style="588" customWidth="1"/>
    <col min="8729" max="8961" width="12.625" style="588"/>
    <col min="8962" max="8962" width="3.875" style="588" customWidth="1"/>
    <col min="8963" max="8963" width="3.625" style="588" customWidth="1"/>
    <col min="8964" max="8964" width="12.125" style="588" customWidth="1"/>
    <col min="8965" max="8979" width="3.875" style="588" customWidth="1"/>
    <col min="8980" max="8980" width="13.625" style="588" customWidth="1"/>
    <col min="8981" max="8981" width="14" style="588" customWidth="1"/>
    <col min="8982" max="8982" width="1.375" style="588" customWidth="1"/>
    <col min="8983" max="8983" width="3.375" style="588" customWidth="1"/>
    <col min="8984" max="8984" width="15.125" style="588" customWidth="1"/>
    <col min="8985" max="9217" width="12.625" style="588"/>
    <col min="9218" max="9218" width="3.875" style="588" customWidth="1"/>
    <col min="9219" max="9219" width="3.625" style="588" customWidth="1"/>
    <col min="9220" max="9220" width="12.125" style="588" customWidth="1"/>
    <col min="9221" max="9235" width="3.875" style="588" customWidth="1"/>
    <col min="9236" max="9236" width="13.625" style="588" customWidth="1"/>
    <col min="9237" max="9237" width="14" style="588" customWidth="1"/>
    <col min="9238" max="9238" width="1.375" style="588" customWidth="1"/>
    <col min="9239" max="9239" width="3.375" style="588" customWidth="1"/>
    <col min="9240" max="9240" width="15.125" style="588" customWidth="1"/>
    <col min="9241" max="9473" width="12.625" style="588"/>
    <col min="9474" max="9474" width="3.875" style="588" customWidth="1"/>
    <col min="9475" max="9475" width="3.625" style="588" customWidth="1"/>
    <col min="9476" max="9476" width="12.125" style="588" customWidth="1"/>
    <col min="9477" max="9491" width="3.875" style="588" customWidth="1"/>
    <col min="9492" max="9492" width="13.625" style="588" customWidth="1"/>
    <col min="9493" max="9493" width="14" style="588" customWidth="1"/>
    <col min="9494" max="9494" width="1.375" style="588" customWidth="1"/>
    <col min="9495" max="9495" width="3.375" style="588" customWidth="1"/>
    <col min="9496" max="9496" width="15.125" style="588" customWidth="1"/>
    <col min="9497" max="9729" width="12.625" style="588"/>
    <col min="9730" max="9730" width="3.875" style="588" customWidth="1"/>
    <col min="9731" max="9731" width="3.625" style="588" customWidth="1"/>
    <col min="9732" max="9732" width="12.125" style="588" customWidth="1"/>
    <col min="9733" max="9747" width="3.875" style="588" customWidth="1"/>
    <col min="9748" max="9748" width="13.625" style="588" customWidth="1"/>
    <col min="9749" max="9749" width="14" style="588" customWidth="1"/>
    <col min="9750" max="9750" width="1.375" style="588" customWidth="1"/>
    <col min="9751" max="9751" width="3.375" style="588" customWidth="1"/>
    <col min="9752" max="9752" width="15.125" style="588" customWidth="1"/>
    <col min="9753" max="9985" width="12.625" style="588"/>
    <col min="9986" max="9986" width="3.875" style="588" customWidth="1"/>
    <col min="9987" max="9987" width="3.625" style="588" customWidth="1"/>
    <col min="9988" max="9988" width="12.125" style="588" customWidth="1"/>
    <col min="9989" max="10003" width="3.875" style="588" customWidth="1"/>
    <col min="10004" max="10004" width="13.625" style="588" customWidth="1"/>
    <col min="10005" max="10005" width="14" style="588" customWidth="1"/>
    <col min="10006" max="10006" width="1.375" style="588" customWidth="1"/>
    <col min="10007" max="10007" width="3.375" style="588" customWidth="1"/>
    <col min="10008" max="10008" width="15.125" style="588" customWidth="1"/>
    <col min="10009" max="10241" width="12.625" style="588"/>
    <col min="10242" max="10242" width="3.875" style="588" customWidth="1"/>
    <col min="10243" max="10243" width="3.625" style="588" customWidth="1"/>
    <col min="10244" max="10244" width="12.125" style="588" customWidth="1"/>
    <col min="10245" max="10259" width="3.875" style="588" customWidth="1"/>
    <col min="10260" max="10260" width="13.625" style="588" customWidth="1"/>
    <col min="10261" max="10261" width="14" style="588" customWidth="1"/>
    <col min="10262" max="10262" width="1.375" style="588" customWidth="1"/>
    <col min="10263" max="10263" width="3.375" style="588" customWidth="1"/>
    <col min="10264" max="10264" width="15.125" style="588" customWidth="1"/>
    <col min="10265" max="10497" width="12.625" style="588"/>
    <col min="10498" max="10498" width="3.875" style="588" customWidth="1"/>
    <col min="10499" max="10499" width="3.625" style="588" customWidth="1"/>
    <col min="10500" max="10500" width="12.125" style="588" customWidth="1"/>
    <col min="10501" max="10515" width="3.875" style="588" customWidth="1"/>
    <col min="10516" max="10516" width="13.625" style="588" customWidth="1"/>
    <col min="10517" max="10517" width="14" style="588" customWidth="1"/>
    <col min="10518" max="10518" width="1.375" style="588" customWidth="1"/>
    <col min="10519" max="10519" width="3.375" style="588" customWidth="1"/>
    <col min="10520" max="10520" width="15.125" style="588" customWidth="1"/>
    <col min="10521" max="10753" width="12.625" style="588"/>
    <col min="10754" max="10754" width="3.875" style="588" customWidth="1"/>
    <col min="10755" max="10755" width="3.625" style="588" customWidth="1"/>
    <col min="10756" max="10756" width="12.125" style="588" customWidth="1"/>
    <col min="10757" max="10771" width="3.875" style="588" customWidth="1"/>
    <col min="10772" max="10772" width="13.625" style="588" customWidth="1"/>
    <col min="10773" max="10773" width="14" style="588" customWidth="1"/>
    <col min="10774" max="10774" width="1.375" style="588" customWidth="1"/>
    <col min="10775" max="10775" width="3.375" style="588" customWidth="1"/>
    <col min="10776" max="10776" width="15.125" style="588" customWidth="1"/>
    <col min="10777" max="11009" width="12.625" style="588"/>
    <col min="11010" max="11010" width="3.875" style="588" customWidth="1"/>
    <col min="11011" max="11011" width="3.625" style="588" customWidth="1"/>
    <col min="11012" max="11012" width="12.125" style="588" customWidth="1"/>
    <col min="11013" max="11027" width="3.875" style="588" customWidth="1"/>
    <col min="11028" max="11028" width="13.625" style="588" customWidth="1"/>
    <col min="11029" max="11029" width="14" style="588" customWidth="1"/>
    <col min="11030" max="11030" width="1.375" style="588" customWidth="1"/>
    <col min="11031" max="11031" width="3.375" style="588" customWidth="1"/>
    <col min="11032" max="11032" width="15.125" style="588" customWidth="1"/>
    <col min="11033" max="11265" width="12.625" style="588"/>
    <col min="11266" max="11266" width="3.875" style="588" customWidth="1"/>
    <col min="11267" max="11267" width="3.625" style="588" customWidth="1"/>
    <col min="11268" max="11268" width="12.125" style="588" customWidth="1"/>
    <col min="11269" max="11283" width="3.875" style="588" customWidth="1"/>
    <col min="11284" max="11284" width="13.625" style="588" customWidth="1"/>
    <col min="11285" max="11285" width="14" style="588" customWidth="1"/>
    <col min="11286" max="11286" width="1.375" style="588" customWidth="1"/>
    <col min="11287" max="11287" width="3.375" style="588" customWidth="1"/>
    <col min="11288" max="11288" width="15.125" style="588" customWidth="1"/>
    <col min="11289" max="11521" width="12.625" style="588"/>
    <col min="11522" max="11522" width="3.875" style="588" customWidth="1"/>
    <col min="11523" max="11523" width="3.625" style="588" customWidth="1"/>
    <col min="11524" max="11524" width="12.125" style="588" customWidth="1"/>
    <col min="11525" max="11539" width="3.875" style="588" customWidth="1"/>
    <col min="11540" max="11540" width="13.625" style="588" customWidth="1"/>
    <col min="11541" max="11541" width="14" style="588" customWidth="1"/>
    <col min="11542" max="11542" width="1.375" style="588" customWidth="1"/>
    <col min="11543" max="11543" width="3.375" style="588" customWidth="1"/>
    <col min="11544" max="11544" width="15.125" style="588" customWidth="1"/>
    <col min="11545" max="11777" width="12.625" style="588"/>
    <col min="11778" max="11778" width="3.875" style="588" customWidth="1"/>
    <col min="11779" max="11779" width="3.625" style="588" customWidth="1"/>
    <col min="11780" max="11780" width="12.125" style="588" customWidth="1"/>
    <col min="11781" max="11795" width="3.875" style="588" customWidth="1"/>
    <col min="11796" max="11796" width="13.625" style="588" customWidth="1"/>
    <col min="11797" max="11797" width="14" style="588" customWidth="1"/>
    <col min="11798" max="11798" width="1.375" style="588" customWidth="1"/>
    <col min="11799" max="11799" width="3.375" style="588" customWidth="1"/>
    <col min="11800" max="11800" width="15.125" style="588" customWidth="1"/>
    <col min="11801" max="12033" width="12.625" style="588"/>
    <col min="12034" max="12034" width="3.875" style="588" customWidth="1"/>
    <col min="12035" max="12035" width="3.625" style="588" customWidth="1"/>
    <col min="12036" max="12036" width="12.125" style="588" customWidth="1"/>
    <col min="12037" max="12051" width="3.875" style="588" customWidth="1"/>
    <col min="12052" max="12052" width="13.625" style="588" customWidth="1"/>
    <col min="12053" max="12053" width="14" style="588" customWidth="1"/>
    <col min="12054" max="12054" width="1.375" style="588" customWidth="1"/>
    <col min="12055" max="12055" width="3.375" style="588" customWidth="1"/>
    <col min="12056" max="12056" width="15.125" style="588" customWidth="1"/>
    <col min="12057" max="12289" width="12.625" style="588"/>
    <col min="12290" max="12290" width="3.875" style="588" customWidth="1"/>
    <col min="12291" max="12291" width="3.625" style="588" customWidth="1"/>
    <col min="12292" max="12292" width="12.125" style="588" customWidth="1"/>
    <col min="12293" max="12307" width="3.875" style="588" customWidth="1"/>
    <col min="12308" max="12308" width="13.625" style="588" customWidth="1"/>
    <col min="12309" max="12309" width="14" style="588" customWidth="1"/>
    <col min="12310" max="12310" width="1.375" style="588" customWidth="1"/>
    <col min="12311" max="12311" width="3.375" style="588" customWidth="1"/>
    <col min="12312" max="12312" width="15.125" style="588" customWidth="1"/>
    <col min="12313" max="12545" width="12.625" style="588"/>
    <col min="12546" max="12546" width="3.875" style="588" customWidth="1"/>
    <col min="12547" max="12547" width="3.625" style="588" customWidth="1"/>
    <col min="12548" max="12548" width="12.125" style="588" customWidth="1"/>
    <col min="12549" max="12563" width="3.875" style="588" customWidth="1"/>
    <col min="12564" max="12564" width="13.625" style="588" customWidth="1"/>
    <col min="12565" max="12565" width="14" style="588" customWidth="1"/>
    <col min="12566" max="12566" width="1.375" style="588" customWidth="1"/>
    <col min="12567" max="12567" width="3.375" style="588" customWidth="1"/>
    <col min="12568" max="12568" width="15.125" style="588" customWidth="1"/>
    <col min="12569" max="12801" width="12.625" style="588"/>
    <col min="12802" max="12802" width="3.875" style="588" customWidth="1"/>
    <col min="12803" max="12803" width="3.625" style="588" customWidth="1"/>
    <col min="12804" max="12804" width="12.125" style="588" customWidth="1"/>
    <col min="12805" max="12819" width="3.875" style="588" customWidth="1"/>
    <col min="12820" max="12820" width="13.625" style="588" customWidth="1"/>
    <col min="12821" max="12821" width="14" style="588" customWidth="1"/>
    <col min="12822" max="12822" width="1.375" style="588" customWidth="1"/>
    <col min="12823" max="12823" width="3.375" style="588" customWidth="1"/>
    <col min="12824" max="12824" width="15.125" style="588" customWidth="1"/>
    <col min="12825" max="13057" width="12.625" style="588"/>
    <col min="13058" max="13058" width="3.875" style="588" customWidth="1"/>
    <col min="13059" max="13059" width="3.625" style="588" customWidth="1"/>
    <col min="13060" max="13060" width="12.125" style="588" customWidth="1"/>
    <col min="13061" max="13075" width="3.875" style="588" customWidth="1"/>
    <col min="13076" max="13076" width="13.625" style="588" customWidth="1"/>
    <col min="13077" max="13077" width="14" style="588" customWidth="1"/>
    <col min="13078" max="13078" width="1.375" style="588" customWidth="1"/>
    <col min="13079" max="13079" width="3.375" style="588" customWidth="1"/>
    <col min="13080" max="13080" width="15.125" style="588" customWidth="1"/>
    <col min="13081" max="13313" width="12.625" style="588"/>
    <col min="13314" max="13314" width="3.875" style="588" customWidth="1"/>
    <col min="13315" max="13315" width="3.625" style="588" customWidth="1"/>
    <col min="13316" max="13316" width="12.125" style="588" customWidth="1"/>
    <col min="13317" max="13331" width="3.875" style="588" customWidth="1"/>
    <col min="13332" max="13332" width="13.625" style="588" customWidth="1"/>
    <col min="13333" max="13333" width="14" style="588" customWidth="1"/>
    <col min="13334" max="13334" width="1.375" style="588" customWidth="1"/>
    <col min="13335" max="13335" width="3.375" style="588" customWidth="1"/>
    <col min="13336" max="13336" width="15.125" style="588" customWidth="1"/>
    <col min="13337" max="13569" width="12.625" style="588"/>
    <col min="13570" max="13570" width="3.875" style="588" customWidth="1"/>
    <col min="13571" max="13571" width="3.625" style="588" customWidth="1"/>
    <col min="13572" max="13572" width="12.125" style="588" customWidth="1"/>
    <col min="13573" max="13587" width="3.875" style="588" customWidth="1"/>
    <col min="13588" max="13588" width="13.625" style="588" customWidth="1"/>
    <col min="13589" max="13589" width="14" style="588" customWidth="1"/>
    <col min="13590" max="13590" width="1.375" style="588" customWidth="1"/>
    <col min="13591" max="13591" width="3.375" style="588" customWidth="1"/>
    <col min="13592" max="13592" width="15.125" style="588" customWidth="1"/>
    <col min="13593" max="13825" width="12.625" style="588"/>
    <col min="13826" max="13826" width="3.875" style="588" customWidth="1"/>
    <col min="13827" max="13827" width="3.625" style="588" customWidth="1"/>
    <col min="13828" max="13828" width="12.125" style="588" customWidth="1"/>
    <col min="13829" max="13843" width="3.875" style="588" customWidth="1"/>
    <col min="13844" max="13844" width="13.625" style="588" customWidth="1"/>
    <col min="13845" max="13845" width="14" style="588" customWidth="1"/>
    <col min="13846" max="13846" width="1.375" style="588" customWidth="1"/>
    <col min="13847" max="13847" width="3.375" style="588" customWidth="1"/>
    <col min="13848" max="13848" width="15.125" style="588" customWidth="1"/>
    <col min="13849" max="14081" width="12.625" style="588"/>
    <col min="14082" max="14082" width="3.875" style="588" customWidth="1"/>
    <col min="14083" max="14083" width="3.625" style="588" customWidth="1"/>
    <col min="14084" max="14084" width="12.125" style="588" customWidth="1"/>
    <col min="14085" max="14099" width="3.875" style="588" customWidth="1"/>
    <col min="14100" max="14100" width="13.625" style="588" customWidth="1"/>
    <col min="14101" max="14101" width="14" style="588" customWidth="1"/>
    <col min="14102" max="14102" width="1.375" style="588" customWidth="1"/>
    <col min="14103" max="14103" width="3.375" style="588" customWidth="1"/>
    <col min="14104" max="14104" width="15.125" style="588" customWidth="1"/>
    <col min="14105" max="14337" width="12.625" style="588"/>
    <col min="14338" max="14338" width="3.875" style="588" customWidth="1"/>
    <col min="14339" max="14339" width="3.625" style="588" customWidth="1"/>
    <col min="14340" max="14340" width="12.125" style="588" customWidth="1"/>
    <col min="14341" max="14355" width="3.875" style="588" customWidth="1"/>
    <col min="14356" max="14356" width="13.625" style="588" customWidth="1"/>
    <col min="14357" max="14357" width="14" style="588" customWidth="1"/>
    <col min="14358" max="14358" width="1.375" style="588" customWidth="1"/>
    <col min="14359" max="14359" width="3.375" style="588" customWidth="1"/>
    <col min="14360" max="14360" width="15.125" style="588" customWidth="1"/>
    <col min="14361" max="14593" width="12.625" style="588"/>
    <col min="14594" max="14594" width="3.875" style="588" customWidth="1"/>
    <col min="14595" max="14595" width="3.625" style="588" customWidth="1"/>
    <col min="14596" max="14596" width="12.125" style="588" customWidth="1"/>
    <col min="14597" max="14611" width="3.875" style="588" customWidth="1"/>
    <col min="14612" max="14612" width="13.625" style="588" customWidth="1"/>
    <col min="14613" max="14613" width="14" style="588" customWidth="1"/>
    <col min="14614" max="14614" width="1.375" style="588" customWidth="1"/>
    <col min="14615" max="14615" width="3.375" style="588" customWidth="1"/>
    <col min="14616" max="14616" width="15.125" style="588" customWidth="1"/>
    <col min="14617" max="14849" width="12.625" style="588"/>
    <col min="14850" max="14850" width="3.875" style="588" customWidth="1"/>
    <col min="14851" max="14851" width="3.625" style="588" customWidth="1"/>
    <col min="14852" max="14852" width="12.125" style="588" customWidth="1"/>
    <col min="14853" max="14867" width="3.875" style="588" customWidth="1"/>
    <col min="14868" max="14868" width="13.625" style="588" customWidth="1"/>
    <col min="14869" max="14869" width="14" style="588" customWidth="1"/>
    <col min="14870" max="14870" width="1.375" style="588" customWidth="1"/>
    <col min="14871" max="14871" width="3.375" style="588" customWidth="1"/>
    <col min="14872" max="14872" width="15.125" style="588" customWidth="1"/>
    <col min="14873" max="15105" width="12.625" style="588"/>
    <col min="15106" max="15106" width="3.875" style="588" customWidth="1"/>
    <col min="15107" max="15107" width="3.625" style="588" customWidth="1"/>
    <col min="15108" max="15108" width="12.125" style="588" customWidth="1"/>
    <col min="15109" max="15123" width="3.875" style="588" customWidth="1"/>
    <col min="15124" max="15124" width="13.625" style="588" customWidth="1"/>
    <col min="15125" max="15125" width="14" style="588" customWidth="1"/>
    <col min="15126" max="15126" width="1.375" style="588" customWidth="1"/>
    <col min="15127" max="15127" width="3.375" style="588" customWidth="1"/>
    <col min="15128" max="15128" width="15.125" style="588" customWidth="1"/>
    <col min="15129" max="15361" width="12.625" style="588"/>
    <col min="15362" max="15362" width="3.875" style="588" customWidth="1"/>
    <col min="15363" max="15363" width="3.625" style="588" customWidth="1"/>
    <col min="15364" max="15364" width="12.125" style="588" customWidth="1"/>
    <col min="15365" max="15379" width="3.875" style="588" customWidth="1"/>
    <col min="15380" max="15380" width="13.625" style="588" customWidth="1"/>
    <col min="15381" max="15381" width="14" style="588" customWidth="1"/>
    <col min="15382" max="15382" width="1.375" style="588" customWidth="1"/>
    <col min="15383" max="15383" width="3.375" style="588" customWidth="1"/>
    <col min="15384" max="15384" width="15.125" style="588" customWidth="1"/>
    <col min="15385" max="15617" width="12.625" style="588"/>
    <col min="15618" max="15618" width="3.875" style="588" customWidth="1"/>
    <col min="15619" max="15619" width="3.625" style="588" customWidth="1"/>
    <col min="15620" max="15620" width="12.125" style="588" customWidth="1"/>
    <col min="15621" max="15635" width="3.875" style="588" customWidth="1"/>
    <col min="15636" max="15636" width="13.625" style="588" customWidth="1"/>
    <col min="15637" max="15637" width="14" style="588" customWidth="1"/>
    <col min="15638" max="15638" width="1.375" style="588" customWidth="1"/>
    <col min="15639" max="15639" width="3.375" style="588" customWidth="1"/>
    <col min="15640" max="15640" width="15.125" style="588" customWidth="1"/>
    <col min="15641" max="15873" width="12.625" style="588"/>
    <col min="15874" max="15874" width="3.875" style="588" customWidth="1"/>
    <col min="15875" max="15875" width="3.625" style="588" customWidth="1"/>
    <col min="15876" max="15876" width="12.125" style="588" customWidth="1"/>
    <col min="15877" max="15891" width="3.875" style="588" customWidth="1"/>
    <col min="15892" max="15892" width="13.625" style="588" customWidth="1"/>
    <col min="15893" max="15893" width="14" style="588" customWidth="1"/>
    <col min="15894" max="15894" width="1.375" style="588" customWidth="1"/>
    <col min="15895" max="15895" width="3.375" style="588" customWidth="1"/>
    <col min="15896" max="15896" width="15.125" style="588" customWidth="1"/>
    <col min="15897" max="16129" width="12.625" style="588"/>
    <col min="16130" max="16130" width="3.875" style="588" customWidth="1"/>
    <col min="16131" max="16131" width="3.625" style="588" customWidth="1"/>
    <col min="16132" max="16132" width="12.125" style="588" customWidth="1"/>
    <col min="16133" max="16147" width="3.875" style="588" customWidth="1"/>
    <col min="16148" max="16148" width="13.625" style="588" customWidth="1"/>
    <col min="16149" max="16149" width="14" style="588" customWidth="1"/>
    <col min="16150" max="16150" width="1.375" style="588" customWidth="1"/>
    <col min="16151" max="16151" width="3.375" style="588" customWidth="1"/>
    <col min="16152" max="16152" width="15.125" style="588" customWidth="1"/>
    <col min="16153" max="16384" width="12.625" style="588"/>
  </cols>
  <sheetData>
    <row r="1" spans="1:30" ht="19.5" customHeight="1">
      <c r="A1" s="5818" t="s">
        <v>1406</v>
      </c>
      <c r="B1" s="5819"/>
      <c r="C1" s="5820"/>
      <c r="D1" s="588" t="str">
        <f>IF(申請書受理番号="","(5-○○-40-○○○-○○－○○○○）",元号コード&amp;"-"&amp;申請書受理番号&amp;受理番号連番)</f>
        <v>(5-○○-40-○○○-○○－○○○○）</v>
      </c>
      <c r="E1" s="2142"/>
      <c r="F1" s="2142"/>
      <c r="G1" s="2142"/>
      <c r="H1" s="2142"/>
      <c r="I1" s="848"/>
      <c r="K1" s="2281" t="s">
        <v>2108</v>
      </c>
      <c r="Y1" s="569"/>
      <c r="Z1" s="2568"/>
      <c r="AA1" s="986"/>
      <c r="AB1" s="785"/>
      <c r="AC1" s="785"/>
      <c r="AD1" s="785"/>
    </row>
    <row r="2" spans="1:30" ht="21">
      <c r="A2" s="5668" t="s">
        <v>4</v>
      </c>
      <c r="B2" s="5668"/>
      <c r="C2" s="5668"/>
      <c r="D2" s="5668"/>
      <c r="E2" s="5668"/>
      <c r="F2" s="5668"/>
      <c r="G2" s="5668"/>
      <c r="H2" s="5668"/>
      <c r="I2" s="5668"/>
      <c r="J2" s="5668"/>
      <c r="K2" s="5668"/>
      <c r="L2" s="5668"/>
      <c r="M2" s="5668"/>
      <c r="N2" s="5668"/>
      <c r="O2" s="5668"/>
      <c r="P2" s="5668"/>
      <c r="Q2" s="5668"/>
      <c r="R2" s="5668"/>
      <c r="S2" s="5668"/>
      <c r="T2" s="5668"/>
      <c r="U2" s="5668"/>
      <c r="V2" s="5668"/>
      <c r="W2" s="5668"/>
      <c r="X2" s="5668"/>
      <c r="Y2" s="5668"/>
      <c r="Z2" s="2568"/>
      <c r="AA2" s="986"/>
      <c r="AB2" s="785"/>
      <c r="AC2" s="785"/>
      <c r="AD2" s="785"/>
    </row>
    <row r="3" spans="1:30" ht="20.100000000000001" customHeight="1">
      <c r="A3" s="5675" t="s">
        <v>219</v>
      </c>
      <c r="B3" s="5675"/>
      <c r="C3" s="5675"/>
      <c r="D3" s="5679" t="str">
        <f>実施機関名</f>
        <v/>
      </c>
      <c r="E3" s="5679"/>
      <c r="F3" s="5679"/>
      <c r="G3" s="5679"/>
      <c r="H3" s="5679"/>
      <c r="I3" s="5679"/>
      <c r="J3" s="5679"/>
      <c r="K3" s="5679"/>
      <c r="L3" s="5679"/>
      <c r="M3" s="5679"/>
      <c r="N3" s="5679"/>
      <c r="O3" s="5679"/>
      <c r="P3" s="5679"/>
      <c r="Q3" s="5679"/>
      <c r="R3" s="5679"/>
      <c r="Z3" s="2568"/>
      <c r="AA3" s="986"/>
      <c r="AB3" s="785"/>
      <c r="AC3" s="785"/>
      <c r="AD3" s="785"/>
    </row>
    <row r="4" spans="1:30" ht="9.9499999999999993" customHeight="1" thickBot="1">
      <c r="A4" s="585"/>
      <c r="B4" s="585"/>
      <c r="C4" s="585"/>
      <c r="Z4" s="2568"/>
      <c r="AA4" s="986"/>
      <c r="AB4" s="785"/>
      <c r="AC4" s="785"/>
      <c r="AD4" s="785"/>
    </row>
    <row r="5" spans="1:30" ht="51.75" customHeight="1" thickBot="1">
      <c r="A5" s="5672" t="s">
        <v>1003</v>
      </c>
      <c r="B5" s="5673"/>
      <c r="C5" s="5674"/>
      <c r="D5" s="5676" t="str">
        <f>訓練目標</f>
        <v/>
      </c>
      <c r="E5" s="5701"/>
      <c r="F5" s="5701"/>
      <c r="G5" s="5701"/>
      <c r="H5" s="5701"/>
      <c r="I5" s="5701"/>
      <c r="J5" s="5701"/>
      <c r="K5" s="5701"/>
      <c r="L5" s="5701"/>
      <c r="M5" s="5701"/>
      <c r="N5" s="5701"/>
      <c r="O5" s="5701"/>
      <c r="P5" s="5701"/>
      <c r="Q5" s="5701"/>
      <c r="R5" s="5701"/>
      <c r="S5" s="5701"/>
      <c r="T5" s="5701"/>
      <c r="U5" s="5701"/>
      <c r="V5" s="5701"/>
      <c r="W5" s="5701"/>
      <c r="X5" s="5701"/>
      <c r="Y5" s="5702"/>
      <c r="Z5" s="2568"/>
      <c r="AA5" s="986"/>
      <c r="AB5" s="785"/>
      <c r="AC5" s="1533" t="s">
        <v>1330</v>
      </c>
      <c r="AD5" s="785"/>
    </row>
    <row r="6" spans="1:30" ht="22.5" customHeight="1">
      <c r="A6" s="5722" t="s">
        <v>229</v>
      </c>
      <c r="B6" s="5723"/>
      <c r="C6" s="5724"/>
      <c r="D6" s="589" t="s">
        <v>93</v>
      </c>
      <c r="E6" s="571"/>
      <c r="F6" s="5662" t="str">
        <f>IF(様式5実!$I$21="","",様式5実!$I$21)</f>
        <v/>
      </c>
      <c r="G6" s="5662"/>
      <c r="H6" s="5662"/>
      <c r="I6" s="5662"/>
      <c r="J6" s="5662"/>
      <c r="K6" s="5662"/>
      <c r="L6" s="5662"/>
      <c r="M6" s="5662"/>
      <c r="N6" s="5662"/>
      <c r="O6" s="5660" t="s">
        <v>1148</v>
      </c>
      <c r="P6" s="5660"/>
      <c r="Q6" s="5660"/>
      <c r="R6" s="5662" t="str">
        <f>IF(様式5実!$Z$21="","",様式5実!$Z$21)</f>
        <v/>
      </c>
      <c r="S6" s="5662"/>
      <c r="T6" s="5662"/>
      <c r="U6" s="5662"/>
      <c r="V6" s="5662"/>
      <c r="W6" s="826" t="s">
        <v>1149</v>
      </c>
      <c r="X6" s="586" t="str">
        <f>IF(様式5実!$AI$21="","",様式5実!$AI$21)</f>
        <v/>
      </c>
      <c r="Y6" s="837" t="s">
        <v>230</v>
      </c>
      <c r="Z6" s="2570">
        <v>1</v>
      </c>
      <c r="AA6" s="2574"/>
      <c r="AB6" s="785"/>
      <c r="AC6" s="785"/>
      <c r="AD6" s="785"/>
    </row>
    <row r="7" spans="1:30" ht="22.5" customHeight="1">
      <c r="A7" s="5725"/>
      <c r="B7" s="5726"/>
      <c r="C7" s="5727"/>
      <c r="D7" s="590" t="s">
        <v>93</v>
      </c>
      <c r="F7" s="5594" t="str">
        <f>IF(様式5実!$I$22="","",様式5実!$I$22)</f>
        <v/>
      </c>
      <c r="G7" s="5594"/>
      <c r="H7" s="5594"/>
      <c r="I7" s="5594"/>
      <c r="J7" s="5594"/>
      <c r="K7" s="5594"/>
      <c r="L7" s="5594"/>
      <c r="M7" s="5594"/>
      <c r="N7" s="5594"/>
      <c r="O7" s="5596" t="s">
        <v>1148</v>
      </c>
      <c r="P7" s="5596"/>
      <c r="Q7" s="5596"/>
      <c r="R7" s="5594" t="str">
        <f>IF(様式5実!$Z$22="","",様式5実!$Z$22)</f>
        <v/>
      </c>
      <c r="S7" s="5594"/>
      <c r="T7" s="5594"/>
      <c r="U7" s="5594"/>
      <c r="V7" s="5594"/>
      <c r="W7" s="825" t="s">
        <v>1149</v>
      </c>
      <c r="X7" s="591" t="str">
        <f>IF(様式5実!$AI$22="","",様式5実!$AI$22)</f>
        <v/>
      </c>
      <c r="Y7" s="838" t="s">
        <v>230</v>
      </c>
      <c r="Z7" s="1946">
        <v>2</v>
      </c>
      <c r="AA7" s="986"/>
      <c r="AB7" s="785"/>
      <c r="AC7" s="785"/>
      <c r="AD7" s="785"/>
    </row>
    <row r="8" spans="1:30" ht="22.5" customHeight="1">
      <c r="A8" s="5725"/>
      <c r="B8" s="5726"/>
      <c r="C8" s="5727"/>
      <c r="D8" s="590" t="s">
        <v>93</v>
      </c>
      <c r="F8" s="5594" t="str">
        <f>IF(様式5実!$I$23="","",様式5実!$I$23)</f>
        <v/>
      </c>
      <c r="G8" s="5594"/>
      <c r="H8" s="5594"/>
      <c r="I8" s="5594"/>
      <c r="J8" s="5594"/>
      <c r="K8" s="5594"/>
      <c r="L8" s="5594"/>
      <c r="M8" s="5594"/>
      <c r="N8" s="5594"/>
      <c r="O8" s="5596" t="s">
        <v>1148</v>
      </c>
      <c r="P8" s="5596"/>
      <c r="Q8" s="5596"/>
      <c r="R8" s="5594" t="str">
        <f>IF(様式5実!$Z$23="","",様式5実!$Z$23)</f>
        <v/>
      </c>
      <c r="S8" s="5594"/>
      <c r="T8" s="5594"/>
      <c r="U8" s="5594"/>
      <c r="V8" s="5594"/>
      <c r="W8" s="825" t="s">
        <v>1149</v>
      </c>
      <c r="X8" s="591" t="str">
        <f>IF(様式5実!$AI$23="","",様式5実!$AI$23)</f>
        <v/>
      </c>
      <c r="Y8" s="838" t="s">
        <v>230</v>
      </c>
      <c r="Z8" s="1945">
        <v>3</v>
      </c>
      <c r="AA8" s="1026" t="s">
        <v>1055</v>
      </c>
      <c r="AB8" s="785"/>
      <c r="AC8" s="785"/>
      <c r="AD8" s="785"/>
    </row>
    <row r="9" spans="1:30" ht="22.5" hidden="1" customHeight="1">
      <c r="A9" s="5725"/>
      <c r="B9" s="5726"/>
      <c r="C9" s="5727"/>
      <c r="D9" s="590" t="s">
        <v>93</v>
      </c>
      <c r="F9" s="5594" t="str">
        <f>IF(様式5実!$I$24="","",様式5実!$I$24)</f>
        <v/>
      </c>
      <c r="G9" s="5594"/>
      <c r="H9" s="5594"/>
      <c r="I9" s="5594"/>
      <c r="J9" s="5594"/>
      <c r="K9" s="5594"/>
      <c r="L9" s="5594"/>
      <c r="M9" s="5594"/>
      <c r="N9" s="5594"/>
      <c r="O9" s="5596" t="s">
        <v>1148</v>
      </c>
      <c r="P9" s="5596"/>
      <c r="Q9" s="5596"/>
      <c r="R9" s="5594" t="str">
        <f>IF(様式5実!$Z$24="","",様式5実!$Z$24)</f>
        <v/>
      </c>
      <c r="S9" s="5594"/>
      <c r="T9" s="5594"/>
      <c r="U9" s="5594"/>
      <c r="V9" s="5594"/>
      <c r="W9" s="825" t="s">
        <v>1149</v>
      </c>
      <c r="X9" s="591" t="str">
        <f>IF(様式5実!$AI$24="","",様式5実!$AI$24)</f>
        <v/>
      </c>
      <c r="Y9" s="838" t="s">
        <v>230</v>
      </c>
      <c r="Z9" s="1946">
        <v>4</v>
      </c>
      <c r="AA9" s="986"/>
      <c r="AB9" s="785"/>
      <c r="AC9" s="1534"/>
      <c r="AD9" s="785"/>
    </row>
    <row r="10" spans="1:30" ht="22.5" hidden="1" customHeight="1">
      <c r="A10" s="5725"/>
      <c r="B10" s="5726"/>
      <c r="C10" s="5727"/>
      <c r="D10" s="590" t="s">
        <v>93</v>
      </c>
      <c r="F10" s="5594" t="str">
        <f>IF(様式5実!$I$25="","",様式5実!$I$25)</f>
        <v/>
      </c>
      <c r="G10" s="5594"/>
      <c r="H10" s="5594"/>
      <c r="I10" s="5594"/>
      <c r="J10" s="5594"/>
      <c r="K10" s="5594"/>
      <c r="L10" s="5594"/>
      <c r="M10" s="5594"/>
      <c r="N10" s="5594"/>
      <c r="O10" s="5596" t="s">
        <v>518</v>
      </c>
      <c r="P10" s="5596"/>
      <c r="Q10" s="5596"/>
      <c r="R10" s="5594" t="str">
        <f>IF(様式5実!$Z$25="","",様式5実!$Z$25)</f>
        <v/>
      </c>
      <c r="S10" s="5594"/>
      <c r="T10" s="5594"/>
      <c r="U10" s="5594"/>
      <c r="V10" s="5594"/>
      <c r="W10" s="1884" t="s">
        <v>49</v>
      </c>
      <c r="X10" s="591" t="str">
        <f>IF(様式5実!$AI$25="","",様式5実!$AI$25)</f>
        <v/>
      </c>
      <c r="Y10" s="838" t="s">
        <v>230</v>
      </c>
      <c r="Z10" s="1946">
        <v>5</v>
      </c>
      <c r="AA10" s="986"/>
      <c r="AB10" s="785"/>
      <c r="AC10" s="1534"/>
      <c r="AD10" s="785"/>
    </row>
    <row r="11" spans="1:30" ht="22.5" hidden="1" customHeight="1">
      <c r="A11" s="5725"/>
      <c r="B11" s="5726"/>
      <c r="C11" s="5727"/>
      <c r="D11" s="590" t="s">
        <v>93</v>
      </c>
      <c r="F11" s="5594" t="str">
        <f>IF(様式5実!$I$26="","",様式5実!$I$26)</f>
        <v/>
      </c>
      <c r="G11" s="5594"/>
      <c r="H11" s="5594"/>
      <c r="I11" s="5594"/>
      <c r="J11" s="5594"/>
      <c r="K11" s="5594"/>
      <c r="L11" s="5594"/>
      <c r="M11" s="5594"/>
      <c r="N11" s="5594"/>
      <c r="O11" s="5596" t="s">
        <v>518</v>
      </c>
      <c r="P11" s="5596"/>
      <c r="Q11" s="5596"/>
      <c r="R11" s="5594" t="str">
        <f>IF(様式5実!$Z$26="","",様式5実!$Z$26)</f>
        <v/>
      </c>
      <c r="S11" s="5594"/>
      <c r="T11" s="5594"/>
      <c r="U11" s="5594"/>
      <c r="V11" s="5594"/>
      <c r="W11" s="1884" t="s">
        <v>49</v>
      </c>
      <c r="X11" s="591" t="str">
        <f>IF(様式5実!$AI$26="","",様式5実!$AI$26)</f>
        <v/>
      </c>
      <c r="Y11" s="838" t="s">
        <v>230</v>
      </c>
      <c r="Z11" s="1946">
        <v>6</v>
      </c>
      <c r="AA11" s="986"/>
      <c r="AB11" s="785"/>
      <c r="AC11" s="1534"/>
      <c r="AD11" s="785"/>
    </row>
    <row r="12" spans="1:30" ht="22.5" customHeight="1" thickBot="1">
      <c r="A12" s="5728"/>
      <c r="B12" s="5729"/>
      <c r="C12" s="5730"/>
      <c r="D12" s="592" t="s">
        <v>93</v>
      </c>
      <c r="E12" s="570"/>
      <c r="F12" s="5594" t="str">
        <f>IF(様式5実!$I$27="","",様式5実!$I$27)</f>
        <v/>
      </c>
      <c r="G12" s="5594"/>
      <c r="H12" s="5594"/>
      <c r="I12" s="5594"/>
      <c r="J12" s="5594"/>
      <c r="K12" s="5594"/>
      <c r="L12" s="5594"/>
      <c r="M12" s="5594"/>
      <c r="N12" s="5594"/>
      <c r="O12" s="5661" t="s">
        <v>1148</v>
      </c>
      <c r="P12" s="5661"/>
      <c r="Q12" s="5661"/>
      <c r="R12" s="5664" t="str">
        <f>IF(様式5実!$Z$27="","",様式5実!$Z$27)</f>
        <v/>
      </c>
      <c r="S12" s="5664"/>
      <c r="T12" s="5664"/>
      <c r="U12" s="5664"/>
      <c r="V12" s="5664"/>
      <c r="W12" s="827" t="s">
        <v>1149</v>
      </c>
      <c r="X12" s="587" t="str">
        <f>IF(様式5実!$AI$27="","",様式5実!$AI$27)</f>
        <v/>
      </c>
      <c r="Y12" s="839" t="s">
        <v>230</v>
      </c>
      <c r="Z12" s="1945">
        <v>7</v>
      </c>
      <c r="AA12" s="1026" t="s">
        <v>1056</v>
      </c>
      <c r="AB12" s="785"/>
      <c r="AC12" s="785"/>
      <c r="AD12" s="785"/>
    </row>
    <row r="13" spans="1:30" s="593" customFormat="1" ht="34.700000000000003" customHeight="1" thickBot="1">
      <c r="A13" s="5646" t="s">
        <v>1150</v>
      </c>
      <c r="B13" s="5821" t="s">
        <v>1151</v>
      </c>
      <c r="C13" s="5822"/>
      <c r="D13" s="5676" t="str">
        <f>訓練概要</f>
        <v/>
      </c>
      <c r="E13" s="5701"/>
      <c r="F13" s="5701"/>
      <c r="G13" s="5701"/>
      <c r="H13" s="5701"/>
      <c r="I13" s="5701"/>
      <c r="J13" s="5701"/>
      <c r="K13" s="5701"/>
      <c r="L13" s="5701"/>
      <c r="M13" s="5701"/>
      <c r="N13" s="5701"/>
      <c r="O13" s="5701"/>
      <c r="P13" s="5701"/>
      <c r="Q13" s="5701"/>
      <c r="R13" s="5701"/>
      <c r="S13" s="5701"/>
      <c r="T13" s="5701"/>
      <c r="U13" s="5701"/>
      <c r="V13" s="5701"/>
      <c r="W13" s="5701"/>
      <c r="X13" s="5701"/>
      <c r="Y13" s="5702"/>
      <c r="Z13" s="2568"/>
      <c r="AA13" s="986"/>
      <c r="AB13" s="785"/>
      <c r="AC13" s="1020" t="str">
        <f>+様式5基!$AO$32</f>
        <v>&lt;科目数と入力行数&gt;</v>
      </c>
      <c r="AD13" s="785"/>
    </row>
    <row r="14" spans="1:30" s="593" customFormat="1" ht="21.95" customHeight="1">
      <c r="A14" s="5647"/>
      <c r="B14" s="5703" t="s">
        <v>231</v>
      </c>
      <c r="C14" s="5704"/>
      <c r="D14" s="5704"/>
      <c r="E14" s="5704"/>
      <c r="F14" s="5704"/>
      <c r="G14" s="5704"/>
      <c r="H14" s="5705"/>
      <c r="I14" s="5703" t="s">
        <v>232</v>
      </c>
      <c r="J14" s="5704"/>
      <c r="K14" s="5704"/>
      <c r="L14" s="5704"/>
      <c r="M14" s="5704"/>
      <c r="N14" s="5704"/>
      <c r="O14" s="5704"/>
      <c r="P14" s="5704"/>
      <c r="Q14" s="5704"/>
      <c r="R14" s="5704"/>
      <c r="S14" s="5704"/>
      <c r="T14" s="5704"/>
      <c r="U14" s="5704"/>
      <c r="V14" s="5704"/>
      <c r="W14" s="5704"/>
      <c r="X14" s="5705"/>
      <c r="Y14" s="1393" t="s">
        <v>226</v>
      </c>
      <c r="Z14" s="2569"/>
      <c r="AA14" s="986"/>
      <c r="AB14" s="785"/>
      <c r="AC14" s="785"/>
      <c r="AD14" s="785"/>
    </row>
    <row r="15" spans="1:30" s="593" customFormat="1" ht="21.95" customHeight="1">
      <c r="A15" s="5647"/>
      <c r="B15" s="5658" t="s">
        <v>233</v>
      </c>
      <c r="C15" s="3518" t="str">
        <f>IF(様式5実!$D$55="","",様式5実!$D$55)</f>
        <v/>
      </c>
      <c r="D15" s="3519"/>
      <c r="E15" s="3519"/>
      <c r="F15" s="3519"/>
      <c r="G15" s="3519"/>
      <c r="H15" s="5808"/>
      <c r="I15" s="5669" t="str">
        <f>IF(様式5実!$L$55="","",様式5実!$L$55)</f>
        <v/>
      </c>
      <c r="J15" s="5670"/>
      <c r="K15" s="5670"/>
      <c r="L15" s="5670"/>
      <c r="M15" s="5670"/>
      <c r="N15" s="5670"/>
      <c r="O15" s="5670"/>
      <c r="P15" s="5670"/>
      <c r="Q15" s="5670"/>
      <c r="R15" s="5670"/>
      <c r="S15" s="5670"/>
      <c r="T15" s="5670"/>
      <c r="U15" s="5670"/>
      <c r="V15" s="5670"/>
      <c r="W15" s="5670"/>
      <c r="X15" s="5671"/>
      <c r="Y15" s="573" t="str">
        <f>IF(様式5実!$AJ$55="","",様式5実!$AJ$55)</f>
        <v/>
      </c>
      <c r="Z15" s="2576">
        <v>1</v>
      </c>
      <c r="AA15" s="2575"/>
      <c r="AB15" s="785"/>
      <c r="AC15" s="1191" t="s">
        <v>1346</v>
      </c>
      <c r="AD15" s="785"/>
    </row>
    <row r="16" spans="1:30" s="593" customFormat="1" ht="21.95" customHeight="1">
      <c r="A16" s="5647"/>
      <c r="B16" s="5810"/>
      <c r="C16" s="3518" t="str">
        <f>IF(様式5実!$D$56="","",様式5実!$D$56)</f>
        <v/>
      </c>
      <c r="D16" s="3519"/>
      <c r="E16" s="3519"/>
      <c r="F16" s="3519"/>
      <c r="G16" s="3519"/>
      <c r="H16" s="5808"/>
      <c r="I16" s="5599" t="str">
        <f>IF(様式5実!$L$56="","",様式5実!$L$56)</f>
        <v/>
      </c>
      <c r="J16" s="5600"/>
      <c r="K16" s="5600"/>
      <c r="L16" s="5600"/>
      <c r="M16" s="5600"/>
      <c r="N16" s="5600"/>
      <c r="O16" s="5600"/>
      <c r="P16" s="5600"/>
      <c r="Q16" s="5600"/>
      <c r="R16" s="5600"/>
      <c r="S16" s="5600"/>
      <c r="T16" s="5600"/>
      <c r="U16" s="5600"/>
      <c r="V16" s="5600"/>
      <c r="W16" s="5600"/>
      <c r="X16" s="5601"/>
      <c r="Y16" s="594" t="str">
        <f>IF(様式5実!$AJ$56="","",様式5実!$AJ$56)</f>
        <v/>
      </c>
      <c r="Z16" s="2576">
        <v>2</v>
      </c>
      <c r="AA16" s="2575"/>
      <c r="AB16" s="785"/>
      <c r="AC16" s="1193" t="str">
        <f>+様式5実!$AO$56</f>
        <v>0科目　0行使用</v>
      </c>
      <c r="AD16" s="785"/>
    </row>
    <row r="17" spans="1:30" s="593" customFormat="1" ht="21.95" customHeight="1">
      <c r="A17" s="5647"/>
      <c r="B17" s="5810"/>
      <c r="C17" s="3518" t="str">
        <f>IF(様式5実!$D$57="","",様式5実!$D$57)</f>
        <v/>
      </c>
      <c r="D17" s="3519"/>
      <c r="E17" s="3519"/>
      <c r="F17" s="3519"/>
      <c r="G17" s="3519"/>
      <c r="H17" s="5808"/>
      <c r="I17" s="5599" t="str">
        <f>IF(様式5実!$L$57="","",様式5実!$L$57)</f>
        <v/>
      </c>
      <c r="J17" s="5600"/>
      <c r="K17" s="5600"/>
      <c r="L17" s="5600"/>
      <c r="M17" s="5600"/>
      <c r="N17" s="5600"/>
      <c r="O17" s="5600"/>
      <c r="P17" s="5600"/>
      <c r="Q17" s="5600"/>
      <c r="R17" s="5600"/>
      <c r="S17" s="5600"/>
      <c r="T17" s="5600"/>
      <c r="U17" s="5600"/>
      <c r="V17" s="5600"/>
      <c r="W17" s="5600"/>
      <c r="X17" s="5601"/>
      <c r="Y17" s="594" t="str">
        <f>IF(様式5実!$AJ$57="","",様式5実!$AJ$57)</f>
        <v/>
      </c>
      <c r="Z17" s="2576">
        <v>3</v>
      </c>
      <c r="AA17" s="2575"/>
      <c r="AB17" s="785"/>
      <c r="AC17" s="785"/>
      <c r="AD17" s="785"/>
    </row>
    <row r="18" spans="1:30" s="593" customFormat="1" ht="21.95" customHeight="1">
      <c r="A18" s="5647"/>
      <c r="B18" s="5810"/>
      <c r="C18" s="3518" t="str">
        <f>IF(様式5実!$D$58="","",様式5実!$D$58)</f>
        <v/>
      </c>
      <c r="D18" s="3519"/>
      <c r="E18" s="3519"/>
      <c r="F18" s="3519"/>
      <c r="G18" s="3519"/>
      <c r="H18" s="5808"/>
      <c r="I18" s="5599" t="str">
        <f>IF(様式5実!$L$58="","",様式5実!$L$58)</f>
        <v/>
      </c>
      <c r="J18" s="5600"/>
      <c r="K18" s="5600"/>
      <c r="L18" s="5600"/>
      <c r="M18" s="5600"/>
      <c r="N18" s="5600"/>
      <c r="O18" s="5600"/>
      <c r="P18" s="5600"/>
      <c r="Q18" s="5600"/>
      <c r="R18" s="5600"/>
      <c r="S18" s="5600"/>
      <c r="T18" s="5600"/>
      <c r="U18" s="5600"/>
      <c r="V18" s="5600"/>
      <c r="W18" s="5600"/>
      <c r="X18" s="5601"/>
      <c r="Y18" s="594" t="str">
        <f>IF(様式5実!$AJ$58="","",様式5実!$AJ$58)</f>
        <v/>
      </c>
      <c r="Z18" s="2576">
        <v>4</v>
      </c>
      <c r="AA18" s="2575"/>
      <c r="AB18" s="785"/>
      <c r="AC18" s="785"/>
      <c r="AD18" s="785"/>
    </row>
    <row r="19" spans="1:30" s="593" customFormat="1" ht="21.95" customHeight="1">
      <c r="A19" s="5647"/>
      <c r="B19" s="5810"/>
      <c r="C19" s="3518" t="str">
        <f>IF(様式5実!$D$59="","",様式5実!$D$59)</f>
        <v/>
      </c>
      <c r="D19" s="3519"/>
      <c r="E19" s="3519"/>
      <c r="F19" s="3519"/>
      <c r="G19" s="3519"/>
      <c r="H19" s="5808"/>
      <c r="I19" s="5599" t="str">
        <f>IF(様式5実!$L$59="","",様式5実!$L$59)</f>
        <v/>
      </c>
      <c r="J19" s="5600"/>
      <c r="K19" s="5600"/>
      <c r="L19" s="5600"/>
      <c r="M19" s="5600"/>
      <c r="N19" s="5600"/>
      <c r="O19" s="5600"/>
      <c r="P19" s="5600"/>
      <c r="Q19" s="5600"/>
      <c r="R19" s="5600"/>
      <c r="S19" s="5600"/>
      <c r="T19" s="5600"/>
      <c r="U19" s="5600"/>
      <c r="V19" s="5600"/>
      <c r="W19" s="5600"/>
      <c r="X19" s="5601"/>
      <c r="Y19" s="594" t="str">
        <f>IF(様式5実!$AJ$59="","",様式5実!$AJ$59)</f>
        <v/>
      </c>
      <c r="Z19" s="2576">
        <v>5</v>
      </c>
      <c r="AA19" s="2575"/>
      <c r="AB19" s="785"/>
      <c r="AC19" s="785"/>
      <c r="AD19" s="785"/>
    </row>
    <row r="20" spans="1:30" s="593" customFormat="1" ht="21.95" customHeight="1">
      <c r="A20" s="5647"/>
      <c r="B20" s="5810"/>
      <c r="C20" s="3518" t="str">
        <f>IF(様式5実!$D$60="","",様式5実!$D$60)</f>
        <v/>
      </c>
      <c r="D20" s="3519"/>
      <c r="E20" s="3519"/>
      <c r="F20" s="3519"/>
      <c r="G20" s="3519"/>
      <c r="H20" s="5808"/>
      <c r="I20" s="5599" t="str">
        <f>IF(様式5実!$L$60="","",様式5実!$L$60)</f>
        <v/>
      </c>
      <c r="J20" s="5600"/>
      <c r="K20" s="5600"/>
      <c r="L20" s="5600"/>
      <c r="M20" s="5600"/>
      <c r="N20" s="5600"/>
      <c r="O20" s="5600"/>
      <c r="P20" s="5600"/>
      <c r="Q20" s="5600"/>
      <c r="R20" s="5600"/>
      <c r="S20" s="5600"/>
      <c r="T20" s="5600"/>
      <c r="U20" s="5600"/>
      <c r="V20" s="5600"/>
      <c r="W20" s="5600"/>
      <c r="X20" s="5601"/>
      <c r="Y20" s="594" t="str">
        <f>IF(様式5実!$AJ$60="","",様式5実!$AJ$60)</f>
        <v/>
      </c>
      <c r="Z20" s="2576">
        <v>6</v>
      </c>
      <c r="AA20" s="2575"/>
      <c r="AB20" s="785"/>
      <c r="AC20" s="785"/>
      <c r="AD20" s="785"/>
    </row>
    <row r="21" spans="1:30" s="593" customFormat="1" ht="21.95" customHeight="1">
      <c r="A21" s="5647"/>
      <c r="B21" s="5810"/>
      <c r="C21" s="3518" t="str">
        <f>IF(様式5実!$D$61="","",様式5実!$D$61)</f>
        <v/>
      </c>
      <c r="D21" s="3519"/>
      <c r="E21" s="3519"/>
      <c r="F21" s="3519"/>
      <c r="G21" s="3519"/>
      <c r="H21" s="5808"/>
      <c r="I21" s="5599" t="str">
        <f>IF(様式5実!$L$61="","",様式5実!$L$61)</f>
        <v/>
      </c>
      <c r="J21" s="5600"/>
      <c r="K21" s="5600"/>
      <c r="L21" s="5600"/>
      <c r="M21" s="5600"/>
      <c r="N21" s="5600"/>
      <c r="O21" s="5600"/>
      <c r="P21" s="5600"/>
      <c r="Q21" s="5600"/>
      <c r="R21" s="5600"/>
      <c r="S21" s="5600"/>
      <c r="T21" s="5600"/>
      <c r="U21" s="5600"/>
      <c r="V21" s="5600"/>
      <c r="W21" s="5600"/>
      <c r="X21" s="5601"/>
      <c r="Y21" s="594" t="str">
        <f>IF(様式5実!$AJ$61="","",様式5実!$AJ$61)</f>
        <v/>
      </c>
      <c r="Z21" s="1535">
        <v>7</v>
      </c>
      <c r="AA21" s="1026" t="s">
        <v>1121</v>
      </c>
      <c r="AB21" s="785"/>
      <c r="AC21" s="785"/>
      <c r="AD21" s="785"/>
    </row>
    <row r="22" spans="1:30" s="593" customFormat="1" ht="21.95" hidden="1" customHeight="1">
      <c r="A22" s="5647"/>
      <c r="B22" s="5810"/>
      <c r="C22" s="3518" t="str">
        <f>IF(様式5実!$D$62="","",様式5実!$D$62)</f>
        <v/>
      </c>
      <c r="D22" s="3519"/>
      <c r="E22" s="3519"/>
      <c r="F22" s="3519"/>
      <c r="G22" s="3519"/>
      <c r="H22" s="5808"/>
      <c r="I22" s="5599" t="str">
        <f>IF(様式5実!$L$62="","",様式5実!$L$62)</f>
        <v/>
      </c>
      <c r="J22" s="5600"/>
      <c r="K22" s="5600"/>
      <c r="L22" s="5600"/>
      <c r="M22" s="5600"/>
      <c r="N22" s="5600"/>
      <c r="O22" s="5600"/>
      <c r="P22" s="5600"/>
      <c r="Q22" s="5600"/>
      <c r="R22" s="5600"/>
      <c r="S22" s="5600"/>
      <c r="T22" s="5600"/>
      <c r="U22" s="5600"/>
      <c r="V22" s="5600"/>
      <c r="W22" s="5600"/>
      <c r="X22" s="5601"/>
      <c r="Y22" s="594" t="str">
        <f>IF(様式5実!$AJ$62="","",様式5実!$AJ$62)</f>
        <v/>
      </c>
      <c r="Z22" s="2576">
        <v>8</v>
      </c>
      <c r="AA22" s="2575"/>
      <c r="AB22" s="785"/>
      <c r="AC22" s="785"/>
      <c r="AD22" s="785"/>
    </row>
    <row r="23" spans="1:30" s="593" customFormat="1" ht="21.95" hidden="1" customHeight="1">
      <c r="A23" s="5647"/>
      <c r="B23" s="5810"/>
      <c r="C23" s="3518" t="str">
        <f>IF(様式5実!$D$63="","",様式5実!$D$63)</f>
        <v/>
      </c>
      <c r="D23" s="3519"/>
      <c r="E23" s="3519"/>
      <c r="F23" s="3519"/>
      <c r="G23" s="3519"/>
      <c r="H23" s="5808"/>
      <c r="I23" s="5599" t="str">
        <f>IF(様式5実!$L$63="","",様式5実!$L$63)</f>
        <v/>
      </c>
      <c r="J23" s="5600"/>
      <c r="K23" s="5600"/>
      <c r="L23" s="5600"/>
      <c r="M23" s="5600"/>
      <c r="N23" s="5600"/>
      <c r="O23" s="5600"/>
      <c r="P23" s="5600"/>
      <c r="Q23" s="5600"/>
      <c r="R23" s="5600"/>
      <c r="S23" s="5600"/>
      <c r="T23" s="5600"/>
      <c r="U23" s="5600"/>
      <c r="V23" s="5600"/>
      <c r="W23" s="5600"/>
      <c r="X23" s="5601"/>
      <c r="Y23" s="594" t="str">
        <f>IF(様式5実!$AJ$63="","",様式5実!$AJ$63)</f>
        <v/>
      </c>
      <c r="Z23" s="2576">
        <v>9</v>
      </c>
      <c r="AA23" s="2575"/>
      <c r="AB23" s="785"/>
      <c r="AC23" s="785"/>
      <c r="AD23" s="785"/>
    </row>
    <row r="24" spans="1:30" s="593" customFormat="1" ht="21.95" hidden="1" customHeight="1">
      <c r="A24" s="5647"/>
      <c r="B24" s="5810"/>
      <c r="C24" s="3518" t="str">
        <f>IF(様式5実!$D$64="","",様式5実!$D$64)</f>
        <v/>
      </c>
      <c r="D24" s="3519"/>
      <c r="E24" s="3519"/>
      <c r="F24" s="3519"/>
      <c r="G24" s="3519"/>
      <c r="H24" s="5808"/>
      <c r="I24" s="5599" t="str">
        <f>IF(様式5実!$L$64="","",様式5実!$L$64)</f>
        <v/>
      </c>
      <c r="J24" s="5600"/>
      <c r="K24" s="5600"/>
      <c r="L24" s="5600"/>
      <c r="M24" s="5600"/>
      <c r="N24" s="5600"/>
      <c r="O24" s="5600"/>
      <c r="P24" s="5600"/>
      <c r="Q24" s="5600"/>
      <c r="R24" s="5600"/>
      <c r="S24" s="5600"/>
      <c r="T24" s="5600"/>
      <c r="U24" s="5600"/>
      <c r="V24" s="5600"/>
      <c r="W24" s="5600"/>
      <c r="X24" s="5601"/>
      <c r="Y24" s="594" t="str">
        <f>IF(様式5実!$AJ$64="","",様式5実!$AJ$64)</f>
        <v/>
      </c>
      <c r="Z24" s="2576">
        <v>10</v>
      </c>
      <c r="AA24" s="2575"/>
      <c r="AB24" s="785"/>
      <c r="AC24" s="785"/>
      <c r="AD24" s="785"/>
    </row>
    <row r="25" spans="1:30" s="593" customFormat="1" ht="21.95" hidden="1" customHeight="1">
      <c r="A25" s="5647"/>
      <c r="B25" s="5810"/>
      <c r="C25" s="3518" t="str">
        <f>IF(様式5実!$D$65="","",様式5実!$D$65)</f>
        <v/>
      </c>
      <c r="D25" s="3519"/>
      <c r="E25" s="3519"/>
      <c r="F25" s="3519"/>
      <c r="G25" s="3519"/>
      <c r="H25" s="5808"/>
      <c r="I25" s="5599" t="str">
        <f>IF(様式5実!$L$65="","",様式5実!$L$65)</f>
        <v/>
      </c>
      <c r="J25" s="5600"/>
      <c r="K25" s="5600"/>
      <c r="L25" s="5600"/>
      <c r="M25" s="5600"/>
      <c r="N25" s="5600"/>
      <c r="O25" s="5600"/>
      <c r="P25" s="5600"/>
      <c r="Q25" s="5600"/>
      <c r="R25" s="5600"/>
      <c r="S25" s="5600"/>
      <c r="T25" s="5600"/>
      <c r="U25" s="5600"/>
      <c r="V25" s="5600"/>
      <c r="W25" s="5600"/>
      <c r="X25" s="5601"/>
      <c r="Y25" s="594" t="str">
        <f>IF(様式5実!$AJ$65="","",様式5実!$AJ$65)</f>
        <v/>
      </c>
      <c r="Z25" s="2576">
        <v>11</v>
      </c>
      <c r="AA25" s="2575"/>
      <c r="AB25" s="785"/>
      <c r="AC25" s="785"/>
      <c r="AD25" s="785"/>
    </row>
    <row r="26" spans="1:30" s="593" customFormat="1" ht="21.95" hidden="1" customHeight="1">
      <c r="A26" s="5647"/>
      <c r="B26" s="5810"/>
      <c r="C26" s="3518" t="str">
        <f>IF(様式5実!$D$66="","",様式5実!$D$66)</f>
        <v/>
      </c>
      <c r="D26" s="3519"/>
      <c r="E26" s="3519"/>
      <c r="F26" s="3519"/>
      <c r="G26" s="3519"/>
      <c r="H26" s="5808"/>
      <c r="I26" s="5599" t="str">
        <f>IF(様式5実!$L$66="","",様式5実!$L$66)</f>
        <v/>
      </c>
      <c r="J26" s="5600"/>
      <c r="K26" s="5600"/>
      <c r="L26" s="5600"/>
      <c r="M26" s="5600"/>
      <c r="N26" s="5600"/>
      <c r="O26" s="5600"/>
      <c r="P26" s="5600"/>
      <c r="Q26" s="5600"/>
      <c r="R26" s="5600"/>
      <c r="S26" s="5600"/>
      <c r="T26" s="5600"/>
      <c r="U26" s="5600"/>
      <c r="V26" s="5600"/>
      <c r="W26" s="5600"/>
      <c r="X26" s="5601"/>
      <c r="Y26" s="594" t="str">
        <f>IF(様式5実!$AJ$66="","",様式5実!$AJ$66)</f>
        <v/>
      </c>
      <c r="Z26" s="2576">
        <v>12</v>
      </c>
      <c r="AA26" s="2575"/>
      <c r="AB26" s="785"/>
      <c r="AC26" s="785"/>
      <c r="AD26" s="785"/>
    </row>
    <row r="27" spans="1:30" s="593" customFormat="1" ht="21.95" hidden="1" customHeight="1">
      <c r="A27" s="5647"/>
      <c r="B27" s="5810"/>
      <c r="C27" s="3518" t="str">
        <f>IF(様式5実!$D$67="","",様式5実!$D$67)</f>
        <v/>
      </c>
      <c r="D27" s="3519"/>
      <c r="E27" s="3519"/>
      <c r="F27" s="3519"/>
      <c r="G27" s="3519"/>
      <c r="H27" s="5808"/>
      <c r="I27" s="5599" t="str">
        <f>IF(様式5実!$L$67="","",様式5実!$L$67)</f>
        <v/>
      </c>
      <c r="J27" s="5600"/>
      <c r="K27" s="5600"/>
      <c r="L27" s="5600"/>
      <c r="M27" s="5600"/>
      <c r="N27" s="5600"/>
      <c r="O27" s="5600"/>
      <c r="P27" s="5600"/>
      <c r="Q27" s="5600"/>
      <c r="R27" s="5600"/>
      <c r="S27" s="5600"/>
      <c r="T27" s="5600"/>
      <c r="U27" s="5600"/>
      <c r="V27" s="5600"/>
      <c r="W27" s="5600"/>
      <c r="X27" s="5601"/>
      <c r="Y27" s="594" t="str">
        <f>IF(様式5実!$AJ$67="","",様式5実!$AJ$67)</f>
        <v/>
      </c>
      <c r="Z27" s="2576">
        <v>13</v>
      </c>
      <c r="AA27" s="1026"/>
      <c r="AB27" s="785"/>
      <c r="AC27" s="785"/>
      <c r="AD27" s="785"/>
    </row>
    <row r="28" spans="1:30" s="593" customFormat="1" ht="21.95" hidden="1" customHeight="1">
      <c r="A28" s="5647"/>
      <c r="B28" s="5810"/>
      <c r="C28" s="3518" t="str">
        <f>IF(様式5実!$D$68="","",様式5実!$D$68)</f>
        <v/>
      </c>
      <c r="D28" s="3519"/>
      <c r="E28" s="3519"/>
      <c r="F28" s="3519"/>
      <c r="G28" s="3519"/>
      <c r="H28" s="5808"/>
      <c r="I28" s="5599" t="str">
        <f>IF(様式5実!$L$68="","",様式5実!$L$68)</f>
        <v/>
      </c>
      <c r="J28" s="5600"/>
      <c r="K28" s="5600"/>
      <c r="L28" s="5600"/>
      <c r="M28" s="5600"/>
      <c r="N28" s="5600"/>
      <c r="O28" s="5600"/>
      <c r="P28" s="5600"/>
      <c r="Q28" s="5600"/>
      <c r="R28" s="5600"/>
      <c r="S28" s="5600"/>
      <c r="T28" s="5600"/>
      <c r="U28" s="5600"/>
      <c r="V28" s="5600"/>
      <c r="W28" s="5600"/>
      <c r="X28" s="5601"/>
      <c r="Y28" s="594" t="str">
        <f>IF(様式5実!$AJ$68="","",様式5実!$AJ$68)</f>
        <v/>
      </c>
      <c r="Z28" s="2576">
        <v>14</v>
      </c>
      <c r="AA28" s="2575"/>
      <c r="AB28" s="785"/>
      <c r="AC28" s="785"/>
      <c r="AD28" s="785"/>
    </row>
    <row r="29" spans="1:30" s="593" customFormat="1" ht="21.95" hidden="1" customHeight="1">
      <c r="A29" s="5647"/>
      <c r="B29" s="5810"/>
      <c r="C29" s="3518" t="str">
        <f>IF(様式5実!$D$69="","",様式5実!$D$69)</f>
        <v/>
      </c>
      <c r="D29" s="3519"/>
      <c r="E29" s="3519"/>
      <c r="F29" s="3519"/>
      <c r="G29" s="3519"/>
      <c r="H29" s="5808"/>
      <c r="I29" s="5599" t="str">
        <f>IF(様式5実!$L$69="","",様式5実!$L$69)</f>
        <v/>
      </c>
      <c r="J29" s="5600"/>
      <c r="K29" s="5600"/>
      <c r="L29" s="5600"/>
      <c r="M29" s="5600"/>
      <c r="N29" s="5600"/>
      <c r="O29" s="5600"/>
      <c r="P29" s="5600"/>
      <c r="Q29" s="5600"/>
      <c r="R29" s="5600"/>
      <c r="S29" s="5600"/>
      <c r="T29" s="5600"/>
      <c r="U29" s="5600"/>
      <c r="V29" s="5600"/>
      <c r="W29" s="5600"/>
      <c r="X29" s="5601"/>
      <c r="Y29" s="594" t="str">
        <f>IF(様式5実!$AJ$69="","",様式5実!$AJ$69)</f>
        <v/>
      </c>
      <c r="Z29" s="2576">
        <v>15</v>
      </c>
      <c r="AA29" s="2575"/>
      <c r="AB29" s="785"/>
      <c r="AC29" s="785"/>
      <c r="AD29" s="785"/>
    </row>
    <row r="30" spans="1:30" s="593" customFormat="1" ht="21.95" hidden="1" customHeight="1">
      <c r="A30" s="5647"/>
      <c r="B30" s="5810"/>
      <c r="C30" s="3518" t="str">
        <f>IF(様式5実!$D$70="","",様式5実!$D$70)</f>
        <v/>
      </c>
      <c r="D30" s="3519"/>
      <c r="E30" s="3519"/>
      <c r="F30" s="3519"/>
      <c r="G30" s="3519"/>
      <c r="H30" s="5808"/>
      <c r="I30" s="5599" t="str">
        <f>IF(様式5実!$L$70="","",様式5実!$L$70)</f>
        <v/>
      </c>
      <c r="J30" s="5600"/>
      <c r="K30" s="5600"/>
      <c r="L30" s="5600"/>
      <c r="M30" s="5600"/>
      <c r="N30" s="5600"/>
      <c r="O30" s="5600"/>
      <c r="P30" s="5600"/>
      <c r="Q30" s="5600"/>
      <c r="R30" s="5600"/>
      <c r="S30" s="5600"/>
      <c r="T30" s="5600"/>
      <c r="U30" s="5600"/>
      <c r="V30" s="5600"/>
      <c r="W30" s="5600"/>
      <c r="X30" s="5601"/>
      <c r="Y30" s="594" t="str">
        <f>IF(様式5実!$AJ$70="","",様式5実!$AJ$70)</f>
        <v/>
      </c>
      <c r="Z30" s="2576">
        <v>16</v>
      </c>
      <c r="AA30" s="2575"/>
      <c r="AB30" s="785"/>
      <c r="AC30" s="785"/>
      <c r="AD30" s="785"/>
    </row>
    <row r="31" spans="1:30" s="593" customFormat="1" ht="21.95" hidden="1" customHeight="1">
      <c r="A31" s="5647"/>
      <c r="B31" s="5810"/>
      <c r="C31" s="3518" t="str">
        <f>IF(様式5実!$D$71="","",様式5実!$D$71)</f>
        <v/>
      </c>
      <c r="D31" s="3519"/>
      <c r="E31" s="3519"/>
      <c r="F31" s="3519"/>
      <c r="G31" s="3519"/>
      <c r="H31" s="5808"/>
      <c r="I31" s="5599" t="str">
        <f>IF(様式5実!$L$71="","",様式5実!$L$71)</f>
        <v/>
      </c>
      <c r="J31" s="5600"/>
      <c r="K31" s="5600"/>
      <c r="L31" s="5600"/>
      <c r="M31" s="5600"/>
      <c r="N31" s="5600"/>
      <c r="O31" s="5600"/>
      <c r="P31" s="5600"/>
      <c r="Q31" s="5600"/>
      <c r="R31" s="5600"/>
      <c r="S31" s="5600"/>
      <c r="T31" s="5600"/>
      <c r="U31" s="5600"/>
      <c r="V31" s="5600"/>
      <c r="W31" s="5600"/>
      <c r="X31" s="5601"/>
      <c r="Y31" s="594" t="str">
        <f>IF(様式5実!$AJ$71="","",様式5実!$AJ$71)</f>
        <v/>
      </c>
      <c r="Z31" s="2576">
        <v>17</v>
      </c>
      <c r="AA31" s="2575"/>
      <c r="AB31" s="785"/>
      <c r="AC31" s="785"/>
      <c r="AD31" s="785"/>
    </row>
    <row r="32" spans="1:30" s="593" customFormat="1" ht="21.95" hidden="1" customHeight="1">
      <c r="A32" s="5647"/>
      <c r="B32" s="5810"/>
      <c r="C32" s="3518" t="str">
        <f>IF(様式5実!$D$72="","",様式5実!$D$72)</f>
        <v/>
      </c>
      <c r="D32" s="3519"/>
      <c r="E32" s="3519"/>
      <c r="F32" s="3519"/>
      <c r="G32" s="3519"/>
      <c r="H32" s="5808"/>
      <c r="I32" s="5599" t="str">
        <f>IF(様式5実!$L$72="","",様式5実!$L$72)</f>
        <v/>
      </c>
      <c r="J32" s="5600"/>
      <c r="K32" s="5600"/>
      <c r="L32" s="5600"/>
      <c r="M32" s="5600"/>
      <c r="N32" s="5600"/>
      <c r="O32" s="5600"/>
      <c r="P32" s="5600"/>
      <c r="Q32" s="5600"/>
      <c r="R32" s="5600"/>
      <c r="S32" s="5600"/>
      <c r="T32" s="5600"/>
      <c r="U32" s="5600"/>
      <c r="V32" s="5600"/>
      <c r="W32" s="5600"/>
      <c r="X32" s="5601"/>
      <c r="Y32" s="594" t="str">
        <f>IF(様式5実!$AJ$72="","",様式5実!$AJ$72)</f>
        <v/>
      </c>
      <c r="Z32" s="2576">
        <v>18</v>
      </c>
      <c r="AA32" s="2575"/>
      <c r="AB32" s="785"/>
      <c r="AC32" s="785"/>
      <c r="AD32" s="785"/>
    </row>
    <row r="33" spans="1:30" s="593" customFormat="1" ht="21.95" hidden="1" customHeight="1">
      <c r="A33" s="5647"/>
      <c r="B33" s="5810"/>
      <c r="C33" s="3518" t="str">
        <f>IF(様式5実!$D$73="","",様式5実!$D$73)</f>
        <v/>
      </c>
      <c r="D33" s="3519"/>
      <c r="E33" s="3519"/>
      <c r="F33" s="3519"/>
      <c r="G33" s="3519"/>
      <c r="H33" s="5808"/>
      <c r="I33" s="5599" t="str">
        <f>IF(様式5実!$L$73="","",様式5実!$L$73)</f>
        <v/>
      </c>
      <c r="J33" s="5600"/>
      <c r="K33" s="5600"/>
      <c r="L33" s="5600"/>
      <c r="M33" s="5600"/>
      <c r="N33" s="5600"/>
      <c r="O33" s="5600"/>
      <c r="P33" s="5600"/>
      <c r="Q33" s="5600"/>
      <c r="R33" s="5600"/>
      <c r="S33" s="5600"/>
      <c r="T33" s="5600"/>
      <c r="U33" s="5600"/>
      <c r="V33" s="5600"/>
      <c r="W33" s="5600"/>
      <c r="X33" s="5601"/>
      <c r="Y33" s="594" t="str">
        <f>IF(様式5実!$AJ$73="","",様式5実!$AJ$73)</f>
        <v/>
      </c>
      <c r="Z33" s="2576">
        <v>19</v>
      </c>
      <c r="AA33" s="2575"/>
      <c r="AB33" s="785"/>
      <c r="AC33" s="785"/>
      <c r="AD33" s="785"/>
    </row>
    <row r="34" spans="1:30" s="593" customFormat="1" ht="21.95" hidden="1" customHeight="1">
      <c r="A34" s="5647"/>
      <c r="B34" s="5810"/>
      <c r="C34" s="3518" t="str">
        <f>IF(様式5実!$D$74="","",様式5実!$D$74)</f>
        <v/>
      </c>
      <c r="D34" s="3519"/>
      <c r="E34" s="3519"/>
      <c r="F34" s="3519"/>
      <c r="G34" s="3519"/>
      <c r="H34" s="5808"/>
      <c r="I34" s="5599" t="str">
        <f>IF(様式5実!$L$74="","",様式5実!$L$74)</f>
        <v/>
      </c>
      <c r="J34" s="5600"/>
      <c r="K34" s="5600"/>
      <c r="L34" s="5600"/>
      <c r="M34" s="5600"/>
      <c r="N34" s="5600"/>
      <c r="O34" s="5600"/>
      <c r="P34" s="5600"/>
      <c r="Q34" s="5600"/>
      <c r="R34" s="5600"/>
      <c r="S34" s="5600"/>
      <c r="T34" s="5600"/>
      <c r="U34" s="5600"/>
      <c r="V34" s="5600"/>
      <c r="W34" s="5600"/>
      <c r="X34" s="5601"/>
      <c r="Y34" s="594" t="str">
        <f>IF(様式5実!$AJ$74="","",様式5実!$AJ$74)</f>
        <v/>
      </c>
      <c r="Z34" s="2576">
        <v>20</v>
      </c>
      <c r="AA34" s="2575"/>
      <c r="AB34" s="785"/>
      <c r="AC34" s="785"/>
      <c r="AD34" s="785"/>
    </row>
    <row r="35" spans="1:30" s="593" customFormat="1" ht="21.95" hidden="1" customHeight="1">
      <c r="A35" s="5647"/>
      <c r="B35" s="5810"/>
      <c r="C35" s="3518" t="str">
        <f>IF(様式5実!$D$75="","",様式5実!$D$75)</f>
        <v/>
      </c>
      <c r="D35" s="3519"/>
      <c r="E35" s="3519"/>
      <c r="F35" s="3519"/>
      <c r="G35" s="3519"/>
      <c r="H35" s="5808"/>
      <c r="I35" s="5599" t="str">
        <f>IF(様式5実!$L$75="","",様式5実!$L$75)</f>
        <v/>
      </c>
      <c r="J35" s="5600"/>
      <c r="K35" s="5600"/>
      <c r="L35" s="5600"/>
      <c r="M35" s="5600"/>
      <c r="N35" s="5600"/>
      <c r="O35" s="5600"/>
      <c r="P35" s="5600"/>
      <c r="Q35" s="5600"/>
      <c r="R35" s="5600"/>
      <c r="S35" s="5600"/>
      <c r="T35" s="5600"/>
      <c r="U35" s="5600"/>
      <c r="V35" s="5600"/>
      <c r="W35" s="5600"/>
      <c r="X35" s="5601"/>
      <c r="Y35" s="594" t="str">
        <f>IF(様式5実!$AJ$75="","",様式5実!$AJ$75)</f>
        <v/>
      </c>
      <c r="Z35" s="2576">
        <v>21</v>
      </c>
      <c r="AA35" s="2575"/>
      <c r="AB35" s="785"/>
      <c r="AC35" s="785"/>
      <c r="AD35" s="785"/>
    </row>
    <row r="36" spans="1:30" s="593" customFormat="1" ht="21.95" hidden="1" customHeight="1">
      <c r="A36" s="5647"/>
      <c r="B36" s="5810"/>
      <c r="C36" s="3518" t="str">
        <f>IF(様式5実!$D$76="","",様式5実!$D$76)</f>
        <v/>
      </c>
      <c r="D36" s="3519"/>
      <c r="E36" s="3519"/>
      <c r="F36" s="3519"/>
      <c r="G36" s="3519"/>
      <c r="H36" s="5808"/>
      <c r="I36" s="5599" t="str">
        <f>IF(様式5実!$L$76="","",様式5実!$L$76)</f>
        <v/>
      </c>
      <c r="J36" s="5600"/>
      <c r="K36" s="5600"/>
      <c r="L36" s="5600"/>
      <c r="M36" s="5600"/>
      <c r="N36" s="5600"/>
      <c r="O36" s="5600"/>
      <c r="P36" s="5600"/>
      <c r="Q36" s="5600"/>
      <c r="R36" s="5600"/>
      <c r="S36" s="5600"/>
      <c r="T36" s="5600"/>
      <c r="U36" s="5600"/>
      <c r="V36" s="5600"/>
      <c r="W36" s="5600"/>
      <c r="X36" s="5601"/>
      <c r="Y36" s="594" t="str">
        <f>IF(様式5実!$AJ$76="","",様式5実!$AJ$76)</f>
        <v/>
      </c>
      <c r="Z36" s="2576">
        <v>22</v>
      </c>
      <c r="AA36" s="2575"/>
      <c r="AB36" s="785"/>
      <c r="AC36" s="785"/>
      <c r="AD36" s="785"/>
    </row>
    <row r="37" spans="1:30" s="593" customFormat="1" ht="21.95" hidden="1" customHeight="1">
      <c r="A37" s="5647"/>
      <c r="B37" s="5810"/>
      <c r="C37" s="3518" t="str">
        <f>IF(様式5実!$D$77="","",様式5実!$D$77)</f>
        <v/>
      </c>
      <c r="D37" s="3519"/>
      <c r="E37" s="3519"/>
      <c r="F37" s="3519"/>
      <c r="G37" s="3519"/>
      <c r="H37" s="5808"/>
      <c r="I37" s="5599" t="str">
        <f>IF(様式5実!$L$77="","",様式5実!$L$77)</f>
        <v/>
      </c>
      <c r="J37" s="5600"/>
      <c r="K37" s="5600"/>
      <c r="L37" s="5600"/>
      <c r="M37" s="5600"/>
      <c r="N37" s="5600"/>
      <c r="O37" s="5600"/>
      <c r="P37" s="5600"/>
      <c r="Q37" s="5600"/>
      <c r="R37" s="5600"/>
      <c r="S37" s="5600"/>
      <c r="T37" s="5600"/>
      <c r="U37" s="5600"/>
      <c r="V37" s="5600"/>
      <c r="W37" s="5600"/>
      <c r="X37" s="5601"/>
      <c r="Y37" s="594" t="str">
        <f>IF(様式5実!$AJ$77="","",様式5実!$AJ$77)</f>
        <v/>
      </c>
      <c r="Z37" s="2576">
        <v>23</v>
      </c>
      <c r="AA37" s="2575"/>
      <c r="AB37" s="785"/>
      <c r="AC37" s="785"/>
      <c r="AD37" s="785"/>
    </row>
    <row r="38" spans="1:30" s="593" customFormat="1" ht="21.95" hidden="1" customHeight="1">
      <c r="A38" s="5647"/>
      <c r="B38" s="5810"/>
      <c r="C38" s="3518" t="str">
        <f>IF(様式5実!$D$78="","",様式5実!$D$78)</f>
        <v/>
      </c>
      <c r="D38" s="3519"/>
      <c r="E38" s="3519"/>
      <c r="F38" s="3519"/>
      <c r="G38" s="3519"/>
      <c r="H38" s="5808"/>
      <c r="I38" s="5599" t="str">
        <f>IF(様式5実!$L$78="","",様式5実!$L$78)</f>
        <v/>
      </c>
      <c r="J38" s="5600"/>
      <c r="K38" s="5600"/>
      <c r="L38" s="5600"/>
      <c r="M38" s="5600"/>
      <c r="N38" s="5600"/>
      <c r="O38" s="5600"/>
      <c r="P38" s="5600"/>
      <c r="Q38" s="5600"/>
      <c r="R38" s="5600"/>
      <c r="S38" s="5600"/>
      <c r="T38" s="5600"/>
      <c r="U38" s="5600"/>
      <c r="V38" s="5600"/>
      <c r="W38" s="5600"/>
      <c r="X38" s="5601"/>
      <c r="Y38" s="594" t="str">
        <f>IF(様式5実!$AJ$78="","",様式5実!$AJ$78)</f>
        <v/>
      </c>
      <c r="Z38" s="2576">
        <v>24</v>
      </c>
      <c r="AA38" s="2575"/>
      <c r="AB38" s="785"/>
      <c r="AC38" s="785"/>
      <c r="AD38" s="785"/>
    </row>
    <row r="39" spans="1:30" s="593" customFormat="1" ht="21.95" hidden="1" customHeight="1">
      <c r="A39" s="5647"/>
      <c r="B39" s="5810"/>
      <c r="C39" s="3518" t="str">
        <f>IF(様式5実!$D$79="","",様式5実!$D$79)</f>
        <v/>
      </c>
      <c r="D39" s="3519"/>
      <c r="E39" s="3519"/>
      <c r="F39" s="3519"/>
      <c r="G39" s="3519"/>
      <c r="H39" s="5808"/>
      <c r="I39" s="5599" t="str">
        <f>IF(様式5実!$L$79="","",様式5実!$L$79)</f>
        <v/>
      </c>
      <c r="J39" s="5600"/>
      <c r="K39" s="5600"/>
      <c r="L39" s="5600"/>
      <c r="M39" s="5600"/>
      <c r="N39" s="5600"/>
      <c r="O39" s="5600"/>
      <c r="P39" s="5600"/>
      <c r="Q39" s="5600"/>
      <c r="R39" s="5600"/>
      <c r="S39" s="5600"/>
      <c r="T39" s="5600"/>
      <c r="U39" s="5600"/>
      <c r="V39" s="5600"/>
      <c r="W39" s="5600"/>
      <c r="X39" s="5601"/>
      <c r="Y39" s="594" t="str">
        <f>IF(様式5実!$AJ$79="","",様式5実!$AJ$79)</f>
        <v/>
      </c>
      <c r="Z39" s="2576">
        <v>25</v>
      </c>
      <c r="AA39" s="2575"/>
      <c r="AB39" s="785"/>
      <c r="AC39" s="785"/>
      <c r="AD39" s="785"/>
    </row>
    <row r="40" spans="1:30" s="593" customFormat="1" ht="21.95" hidden="1" customHeight="1">
      <c r="A40" s="5647"/>
      <c r="B40" s="5810"/>
      <c r="C40" s="3518" t="str">
        <f>IF(様式5実!$D$80="","",様式5実!$D$80)</f>
        <v/>
      </c>
      <c r="D40" s="3519"/>
      <c r="E40" s="3519"/>
      <c r="F40" s="3519"/>
      <c r="G40" s="3519"/>
      <c r="H40" s="5808"/>
      <c r="I40" s="5599" t="str">
        <f>IF(様式5実!$L$80="","",様式5実!$L$80)</f>
        <v/>
      </c>
      <c r="J40" s="5600"/>
      <c r="K40" s="5600"/>
      <c r="L40" s="5600"/>
      <c r="M40" s="5600"/>
      <c r="N40" s="5600"/>
      <c r="O40" s="5600"/>
      <c r="P40" s="5600"/>
      <c r="Q40" s="5600"/>
      <c r="R40" s="5600"/>
      <c r="S40" s="5600"/>
      <c r="T40" s="5600"/>
      <c r="U40" s="5600"/>
      <c r="V40" s="5600"/>
      <c r="W40" s="5600"/>
      <c r="X40" s="5601"/>
      <c r="Y40" s="594" t="str">
        <f>IF(様式5実!$AJ$80="","",様式5実!$AJ$80)</f>
        <v/>
      </c>
      <c r="Z40" s="2576">
        <v>26</v>
      </c>
      <c r="AA40" s="2575"/>
      <c r="AB40" s="785"/>
      <c r="AC40" s="785"/>
      <c r="AD40" s="785"/>
    </row>
    <row r="41" spans="1:30" s="593" customFormat="1" ht="21.95" hidden="1" customHeight="1">
      <c r="A41" s="5647"/>
      <c r="B41" s="5810"/>
      <c r="C41" s="3518" t="str">
        <f>IF(様式5実!$D$81="","",様式5実!$D$81)</f>
        <v/>
      </c>
      <c r="D41" s="3519"/>
      <c r="E41" s="3519"/>
      <c r="F41" s="3519"/>
      <c r="G41" s="3519"/>
      <c r="H41" s="5808"/>
      <c r="I41" s="5599" t="str">
        <f>IF(様式5実!$L$81="","",様式5実!$L$81)</f>
        <v/>
      </c>
      <c r="J41" s="5600"/>
      <c r="K41" s="5600"/>
      <c r="L41" s="5600"/>
      <c r="M41" s="5600"/>
      <c r="N41" s="5600"/>
      <c r="O41" s="5600"/>
      <c r="P41" s="5600"/>
      <c r="Q41" s="5600"/>
      <c r="R41" s="5600"/>
      <c r="S41" s="5600"/>
      <c r="T41" s="5600"/>
      <c r="U41" s="5600"/>
      <c r="V41" s="5600"/>
      <c r="W41" s="5600"/>
      <c r="X41" s="5601"/>
      <c r="Y41" s="594" t="str">
        <f>IF(様式5実!$AJ$81="","",様式5実!$AJ$81)</f>
        <v/>
      </c>
      <c r="Z41" s="2576">
        <v>27</v>
      </c>
      <c r="AA41" s="2575"/>
      <c r="AB41" s="785"/>
      <c r="AC41" s="785"/>
      <c r="AD41" s="785"/>
    </row>
    <row r="42" spans="1:30" s="593" customFormat="1" ht="21.95" hidden="1" customHeight="1">
      <c r="A42" s="5647"/>
      <c r="B42" s="5810"/>
      <c r="C42" s="3518" t="str">
        <f>IF(様式5実!$D$82="","",様式5実!$D$82)</f>
        <v/>
      </c>
      <c r="D42" s="3519"/>
      <c r="E42" s="3519"/>
      <c r="F42" s="3519"/>
      <c r="G42" s="3519"/>
      <c r="H42" s="5808"/>
      <c r="I42" s="5599" t="str">
        <f>IF(様式5実!$L$82="","",様式5実!$L$82)</f>
        <v/>
      </c>
      <c r="J42" s="5600"/>
      <c r="K42" s="5600"/>
      <c r="L42" s="5600"/>
      <c r="M42" s="5600"/>
      <c r="N42" s="5600"/>
      <c r="O42" s="5600"/>
      <c r="P42" s="5600"/>
      <c r="Q42" s="5600"/>
      <c r="R42" s="5600"/>
      <c r="S42" s="5600"/>
      <c r="T42" s="5600"/>
      <c r="U42" s="5600"/>
      <c r="V42" s="5600"/>
      <c r="W42" s="5600"/>
      <c r="X42" s="5601"/>
      <c r="Y42" s="594" t="str">
        <f>IF(様式5実!$AJ$82="","",様式5実!$AJ$82)</f>
        <v/>
      </c>
      <c r="Z42" s="2576">
        <v>28</v>
      </c>
      <c r="AA42" s="2575"/>
      <c r="AB42" s="785"/>
      <c r="AC42" s="785"/>
      <c r="AD42" s="785"/>
    </row>
    <row r="43" spans="1:30" s="593" customFormat="1" ht="21.95" hidden="1" customHeight="1">
      <c r="A43" s="5647"/>
      <c r="B43" s="5810"/>
      <c r="C43" s="3518" t="str">
        <f>IF(様式5実!$D$83="","",様式5実!$D$83)</f>
        <v/>
      </c>
      <c r="D43" s="3519"/>
      <c r="E43" s="3519"/>
      <c r="F43" s="3519"/>
      <c r="G43" s="3519"/>
      <c r="H43" s="5808"/>
      <c r="I43" s="5599" t="str">
        <f>IF(様式5実!$L$83="","",様式5実!$L$83)</f>
        <v/>
      </c>
      <c r="J43" s="5600"/>
      <c r="K43" s="5600"/>
      <c r="L43" s="5600"/>
      <c r="M43" s="5600"/>
      <c r="N43" s="5600"/>
      <c r="O43" s="5600"/>
      <c r="P43" s="5600"/>
      <c r="Q43" s="5600"/>
      <c r="R43" s="5600"/>
      <c r="S43" s="5600"/>
      <c r="T43" s="5600"/>
      <c r="U43" s="5600"/>
      <c r="V43" s="5600"/>
      <c r="W43" s="5600"/>
      <c r="X43" s="5601"/>
      <c r="Y43" s="594" t="str">
        <f>IF(様式5実!$AJ$83="","",様式5実!$AJ$83)</f>
        <v/>
      </c>
      <c r="Z43" s="2576">
        <v>29</v>
      </c>
      <c r="AA43" s="2575"/>
      <c r="AB43" s="785"/>
      <c r="AC43" s="785"/>
      <c r="AD43" s="785"/>
    </row>
    <row r="44" spans="1:30" s="593" customFormat="1" ht="21.95" customHeight="1">
      <c r="A44" s="5647"/>
      <c r="B44" s="5811"/>
      <c r="C44" s="5648" t="str">
        <f>IF(様式5実!$D$84="","",様式5実!$D$84)</f>
        <v/>
      </c>
      <c r="D44" s="5813"/>
      <c r="E44" s="5813"/>
      <c r="F44" s="5813"/>
      <c r="G44" s="5813"/>
      <c r="H44" s="5814"/>
      <c r="I44" s="5651" t="str">
        <f>IF(様式5実!$L$84="","",様式5実!$L$84)</f>
        <v/>
      </c>
      <c r="J44" s="5652"/>
      <c r="K44" s="5652"/>
      <c r="L44" s="5652"/>
      <c r="M44" s="5652"/>
      <c r="N44" s="5652"/>
      <c r="O44" s="5652"/>
      <c r="P44" s="5652"/>
      <c r="Q44" s="5652"/>
      <c r="R44" s="5652"/>
      <c r="S44" s="5652"/>
      <c r="T44" s="5652"/>
      <c r="U44" s="5652"/>
      <c r="V44" s="5652"/>
      <c r="W44" s="5652"/>
      <c r="X44" s="5653"/>
      <c r="Y44" s="574" t="str">
        <f>IF(様式5実!$AJ$84="","",様式5実!$AJ$84)</f>
        <v/>
      </c>
      <c r="Z44" s="1535">
        <v>30</v>
      </c>
      <c r="AA44" s="1026" t="s">
        <v>1056</v>
      </c>
      <c r="AB44" s="785"/>
      <c r="AC44" s="785"/>
      <c r="AD44" s="785"/>
    </row>
    <row r="45" spans="1:30" s="593" customFormat="1" ht="21.95" customHeight="1">
      <c r="A45" s="5647"/>
      <c r="B45" s="5658" t="s">
        <v>234</v>
      </c>
      <c r="C45" s="3515" t="str">
        <f>IF(様式5実!$D$85="","",様式5実!$D$85)</f>
        <v/>
      </c>
      <c r="D45" s="3516"/>
      <c r="E45" s="3516"/>
      <c r="F45" s="3516"/>
      <c r="G45" s="3516"/>
      <c r="H45" s="5812"/>
      <c r="I45" s="5599" t="str">
        <f>IF(様式5実!$L$85="","",様式5実!$L$85)</f>
        <v/>
      </c>
      <c r="J45" s="5600"/>
      <c r="K45" s="5600"/>
      <c r="L45" s="5600"/>
      <c r="M45" s="5600"/>
      <c r="N45" s="5600"/>
      <c r="O45" s="5600"/>
      <c r="P45" s="5600"/>
      <c r="Q45" s="5600"/>
      <c r="R45" s="5600"/>
      <c r="S45" s="5600"/>
      <c r="T45" s="5600"/>
      <c r="U45" s="5600"/>
      <c r="V45" s="5600"/>
      <c r="W45" s="5600"/>
      <c r="X45" s="5601"/>
      <c r="Y45" s="594" t="str">
        <f>IF(様式5実!$AJ$85="","",様式5実!$AJ$85)</f>
        <v/>
      </c>
      <c r="Z45" s="2576">
        <v>1</v>
      </c>
      <c r="AA45" s="2575"/>
      <c r="AB45" s="785"/>
      <c r="AC45" s="1191" t="s">
        <v>1347</v>
      </c>
      <c r="AD45" s="785"/>
    </row>
    <row r="46" spans="1:30" s="593" customFormat="1" ht="21.95" customHeight="1">
      <c r="A46" s="5647"/>
      <c r="B46" s="5810"/>
      <c r="C46" s="3518" t="str">
        <f>IF(様式5実!$D$86="","",様式5実!$D$86)</f>
        <v/>
      </c>
      <c r="D46" s="3519"/>
      <c r="E46" s="3519"/>
      <c r="F46" s="3519"/>
      <c r="G46" s="3519"/>
      <c r="H46" s="5808"/>
      <c r="I46" s="5599" t="str">
        <f>IF(様式5実!$L$86="","",様式5実!$L$86)</f>
        <v/>
      </c>
      <c r="J46" s="5600"/>
      <c r="K46" s="5600"/>
      <c r="L46" s="5600"/>
      <c r="M46" s="5600"/>
      <c r="N46" s="5600"/>
      <c r="O46" s="5600"/>
      <c r="P46" s="5600"/>
      <c r="Q46" s="5600"/>
      <c r="R46" s="5600"/>
      <c r="S46" s="5600"/>
      <c r="T46" s="5600"/>
      <c r="U46" s="5600"/>
      <c r="V46" s="5600"/>
      <c r="W46" s="5600"/>
      <c r="X46" s="5601"/>
      <c r="Y46" s="594" t="str">
        <f>IF(様式5実!$AJ$86="","",様式5実!$AJ$86)</f>
        <v/>
      </c>
      <c r="Z46" s="2576">
        <v>2</v>
      </c>
      <c r="AA46" s="2575"/>
      <c r="AB46" s="785"/>
      <c r="AC46" s="1193" t="str">
        <f>+様式5実!AO86</f>
        <v>0科目　0行使用</v>
      </c>
      <c r="AD46" s="785"/>
    </row>
    <row r="47" spans="1:30" s="593" customFormat="1" ht="21.95" customHeight="1">
      <c r="A47" s="5647"/>
      <c r="B47" s="5810"/>
      <c r="C47" s="3518" t="str">
        <f>IF(様式5実!$D$87="","",様式5実!$D$87)</f>
        <v/>
      </c>
      <c r="D47" s="3519"/>
      <c r="E47" s="3519"/>
      <c r="F47" s="3519"/>
      <c r="G47" s="3519"/>
      <c r="H47" s="5808"/>
      <c r="I47" s="5599" t="str">
        <f>IF(様式5実!$L$87="","",様式5実!$L$87)</f>
        <v/>
      </c>
      <c r="J47" s="5600"/>
      <c r="K47" s="5600"/>
      <c r="L47" s="5600"/>
      <c r="M47" s="5600"/>
      <c r="N47" s="5600"/>
      <c r="O47" s="5600"/>
      <c r="P47" s="5600"/>
      <c r="Q47" s="5600"/>
      <c r="R47" s="5600"/>
      <c r="S47" s="5600"/>
      <c r="T47" s="5600"/>
      <c r="U47" s="5600"/>
      <c r="V47" s="5600"/>
      <c r="W47" s="5600"/>
      <c r="X47" s="5601"/>
      <c r="Y47" s="594" t="str">
        <f>IF(様式5実!$AJ$87="","",様式5実!$AJ$87)</f>
        <v/>
      </c>
      <c r="Z47" s="2576">
        <v>3</v>
      </c>
      <c r="AA47" s="2575"/>
      <c r="AB47" s="785"/>
      <c r="AC47" s="785"/>
      <c r="AD47" s="785"/>
    </row>
    <row r="48" spans="1:30" s="593" customFormat="1" ht="21.95" customHeight="1">
      <c r="A48" s="5647"/>
      <c r="B48" s="5810"/>
      <c r="C48" s="3518" t="str">
        <f>IF(様式5実!$D$88="","",様式5実!$D$88)</f>
        <v/>
      </c>
      <c r="D48" s="3519"/>
      <c r="E48" s="3519"/>
      <c r="F48" s="3519"/>
      <c r="G48" s="3519"/>
      <c r="H48" s="5808"/>
      <c r="I48" s="5599" t="str">
        <f>IF(様式5実!$L$88="","",様式5実!$L$88)</f>
        <v/>
      </c>
      <c r="J48" s="5600"/>
      <c r="K48" s="5600"/>
      <c r="L48" s="5600"/>
      <c r="M48" s="5600"/>
      <c r="N48" s="5600"/>
      <c r="O48" s="5600"/>
      <c r="P48" s="5600"/>
      <c r="Q48" s="5600"/>
      <c r="R48" s="5600"/>
      <c r="S48" s="5600"/>
      <c r="T48" s="5600"/>
      <c r="U48" s="5600"/>
      <c r="V48" s="5600"/>
      <c r="W48" s="5600"/>
      <c r="X48" s="5601"/>
      <c r="Y48" s="594" t="str">
        <f>IF(様式5実!$AJ$88="","",様式5実!$AJ$88)</f>
        <v/>
      </c>
      <c r="Z48" s="2576">
        <v>4</v>
      </c>
      <c r="AA48" s="2575"/>
      <c r="AB48" s="785"/>
      <c r="AC48" s="785"/>
      <c r="AD48" s="785"/>
    </row>
    <row r="49" spans="1:30" s="593" customFormat="1" ht="21.95" customHeight="1">
      <c r="A49" s="5647"/>
      <c r="B49" s="5810"/>
      <c r="C49" s="3518" t="str">
        <f>IF(様式5実!$D$89="","",様式5実!$D$89)</f>
        <v/>
      </c>
      <c r="D49" s="3519"/>
      <c r="E49" s="3519"/>
      <c r="F49" s="3519"/>
      <c r="G49" s="3519"/>
      <c r="H49" s="5808"/>
      <c r="I49" s="5599" t="str">
        <f>IF(様式5実!$L$89="","",様式5実!$L$89)</f>
        <v/>
      </c>
      <c r="J49" s="5600"/>
      <c r="K49" s="5600"/>
      <c r="L49" s="5600"/>
      <c r="M49" s="5600"/>
      <c r="N49" s="5600"/>
      <c r="O49" s="5600"/>
      <c r="P49" s="5600"/>
      <c r="Q49" s="5600"/>
      <c r="R49" s="5600"/>
      <c r="S49" s="5600"/>
      <c r="T49" s="5600"/>
      <c r="U49" s="5600"/>
      <c r="V49" s="5600"/>
      <c r="W49" s="5600"/>
      <c r="X49" s="5601"/>
      <c r="Y49" s="594" t="str">
        <f>IF(様式5実!$AJ$89="","",様式5実!$AJ$89)</f>
        <v/>
      </c>
      <c r="Z49" s="2576">
        <v>5</v>
      </c>
      <c r="AA49" s="2575"/>
      <c r="AB49" s="785"/>
      <c r="AC49" s="785"/>
      <c r="AD49" s="785"/>
    </row>
    <row r="50" spans="1:30" s="593" customFormat="1" ht="21.95" customHeight="1">
      <c r="A50" s="5647"/>
      <c r="B50" s="5810"/>
      <c r="C50" s="3518" t="str">
        <f>IF(様式5実!$D$90="","",様式5実!$D$90)</f>
        <v/>
      </c>
      <c r="D50" s="3519"/>
      <c r="E50" s="3519"/>
      <c r="F50" s="3519"/>
      <c r="G50" s="3519"/>
      <c r="H50" s="5808"/>
      <c r="I50" s="5599" t="str">
        <f>IF(様式5実!$L$90="","",様式5実!$L$90)</f>
        <v/>
      </c>
      <c r="J50" s="5600"/>
      <c r="K50" s="5600"/>
      <c r="L50" s="5600"/>
      <c r="M50" s="5600"/>
      <c r="N50" s="5600"/>
      <c r="O50" s="5600"/>
      <c r="P50" s="5600"/>
      <c r="Q50" s="5600"/>
      <c r="R50" s="5600"/>
      <c r="S50" s="5600"/>
      <c r="T50" s="5600"/>
      <c r="U50" s="5600"/>
      <c r="V50" s="5600"/>
      <c r="W50" s="5600"/>
      <c r="X50" s="5601"/>
      <c r="Y50" s="594" t="str">
        <f>IF(様式5実!$AJ$90="","",様式5実!$AJ$90)</f>
        <v/>
      </c>
      <c r="Z50" s="2576">
        <v>6</v>
      </c>
      <c r="AA50" s="2575"/>
      <c r="AB50" s="785"/>
      <c r="AC50" s="785"/>
      <c r="AD50" s="785"/>
    </row>
    <row r="51" spans="1:30" s="593" customFormat="1" ht="21.95" customHeight="1">
      <c r="A51" s="5647"/>
      <c r="B51" s="5810"/>
      <c r="C51" s="3518" t="str">
        <f>IF(様式5実!$D$91="","",様式5実!$D$91)</f>
        <v/>
      </c>
      <c r="D51" s="3519"/>
      <c r="E51" s="3519"/>
      <c r="F51" s="3519"/>
      <c r="G51" s="3519"/>
      <c r="H51" s="5808"/>
      <c r="I51" s="5599" t="str">
        <f>IF(様式5実!$L$91="","",様式5実!$L$91)</f>
        <v/>
      </c>
      <c r="J51" s="5600"/>
      <c r="K51" s="5600"/>
      <c r="L51" s="5600"/>
      <c r="M51" s="5600"/>
      <c r="N51" s="5600"/>
      <c r="O51" s="5600"/>
      <c r="P51" s="5600"/>
      <c r="Q51" s="5600"/>
      <c r="R51" s="5600"/>
      <c r="S51" s="5600"/>
      <c r="T51" s="5600"/>
      <c r="U51" s="5600"/>
      <c r="V51" s="5600"/>
      <c r="W51" s="5600"/>
      <c r="X51" s="5601"/>
      <c r="Y51" s="594" t="str">
        <f>IF(様式5実!$AJ$91="","",様式5実!$AJ$91)</f>
        <v/>
      </c>
      <c r="Z51" s="2576">
        <v>7</v>
      </c>
      <c r="AA51" s="1026"/>
      <c r="AB51" s="785"/>
      <c r="AC51" s="785"/>
      <c r="AD51" s="785"/>
    </row>
    <row r="52" spans="1:30" s="593" customFormat="1" ht="21.95" customHeight="1">
      <c r="A52" s="5647"/>
      <c r="B52" s="5810"/>
      <c r="C52" s="3518" t="str">
        <f>IF(様式5実!$D$92="","",様式5実!$D$92)</f>
        <v/>
      </c>
      <c r="D52" s="3519"/>
      <c r="E52" s="3519"/>
      <c r="F52" s="3519"/>
      <c r="G52" s="3519"/>
      <c r="H52" s="5808"/>
      <c r="I52" s="5599" t="str">
        <f>IF(様式5実!$L$92="","",様式5実!$L$92)</f>
        <v/>
      </c>
      <c r="J52" s="5600"/>
      <c r="K52" s="5600"/>
      <c r="L52" s="5600"/>
      <c r="M52" s="5600"/>
      <c r="N52" s="5600"/>
      <c r="O52" s="5600"/>
      <c r="P52" s="5600"/>
      <c r="Q52" s="5600"/>
      <c r="R52" s="5600"/>
      <c r="S52" s="5600"/>
      <c r="T52" s="5600"/>
      <c r="U52" s="5600"/>
      <c r="V52" s="5600"/>
      <c r="W52" s="5600"/>
      <c r="X52" s="5601"/>
      <c r="Y52" s="594" t="str">
        <f>IF(様式5実!$AJ$92="","",様式5実!$AJ$92)</f>
        <v/>
      </c>
      <c r="Z52" s="2576">
        <v>5</v>
      </c>
      <c r="AA52" s="2575"/>
      <c r="AB52" s="785"/>
      <c r="AC52" s="785"/>
      <c r="AD52" s="785"/>
    </row>
    <row r="53" spans="1:30" s="593" customFormat="1" ht="21.95" customHeight="1">
      <c r="A53" s="5647"/>
      <c r="B53" s="5810"/>
      <c r="C53" s="3518" t="str">
        <f>IF(様式5実!$D$93="","",様式5実!$D$93)</f>
        <v/>
      </c>
      <c r="D53" s="3519"/>
      <c r="E53" s="3519"/>
      <c r="F53" s="3519"/>
      <c r="G53" s="3519"/>
      <c r="H53" s="5808"/>
      <c r="I53" s="5599" t="str">
        <f>IF(様式5実!$L$93="","",様式5実!$L$93)</f>
        <v/>
      </c>
      <c r="J53" s="5600"/>
      <c r="K53" s="5600"/>
      <c r="L53" s="5600"/>
      <c r="M53" s="5600"/>
      <c r="N53" s="5600"/>
      <c r="O53" s="5600"/>
      <c r="P53" s="5600"/>
      <c r="Q53" s="5600"/>
      <c r="R53" s="5600"/>
      <c r="S53" s="5600"/>
      <c r="T53" s="5600"/>
      <c r="U53" s="5600"/>
      <c r="V53" s="5600"/>
      <c r="W53" s="5600"/>
      <c r="X53" s="5601"/>
      <c r="Y53" s="594" t="str">
        <f>IF(様式5実!$AJ$93="","",様式5実!$AJ$93)</f>
        <v/>
      </c>
      <c r="Z53" s="2576">
        <v>9</v>
      </c>
      <c r="AA53" s="2575"/>
      <c r="AB53" s="785"/>
      <c r="AC53" s="785"/>
      <c r="AD53" s="785"/>
    </row>
    <row r="54" spans="1:30" s="593" customFormat="1" ht="21.95" customHeight="1">
      <c r="A54" s="5647"/>
      <c r="B54" s="5810"/>
      <c r="C54" s="3518" t="str">
        <f>IF(様式5実!$D$94="","",様式5実!$D$94)</f>
        <v/>
      </c>
      <c r="D54" s="3519"/>
      <c r="E54" s="3519"/>
      <c r="F54" s="3519"/>
      <c r="G54" s="3519"/>
      <c r="H54" s="5808"/>
      <c r="I54" s="5599" t="str">
        <f>IF(様式5実!$L$94="","",様式5実!$L$94)</f>
        <v/>
      </c>
      <c r="J54" s="5600"/>
      <c r="K54" s="5600"/>
      <c r="L54" s="5600"/>
      <c r="M54" s="5600"/>
      <c r="N54" s="5600"/>
      <c r="O54" s="5600"/>
      <c r="P54" s="5600"/>
      <c r="Q54" s="5600"/>
      <c r="R54" s="5600"/>
      <c r="S54" s="5600"/>
      <c r="T54" s="5600"/>
      <c r="U54" s="5600"/>
      <c r="V54" s="5600"/>
      <c r="W54" s="5600"/>
      <c r="X54" s="5601"/>
      <c r="Y54" s="594" t="str">
        <f>IF(様式5実!$AJ$94="","",様式5実!$AJ$94)</f>
        <v/>
      </c>
      <c r="Z54" s="1535">
        <v>10</v>
      </c>
      <c r="AA54" s="1026" t="s">
        <v>1055</v>
      </c>
      <c r="AB54" s="785"/>
      <c r="AC54" s="785"/>
      <c r="AD54" s="785"/>
    </row>
    <row r="55" spans="1:30" s="593" customFormat="1" ht="21.95" hidden="1" customHeight="1">
      <c r="A55" s="5647"/>
      <c r="B55" s="5810"/>
      <c r="C55" s="3518" t="str">
        <f>IF(様式5実!$D$95="","",様式5実!$D$95)</f>
        <v/>
      </c>
      <c r="D55" s="3519"/>
      <c r="E55" s="3519"/>
      <c r="F55" s="3519"/>
      <c r="G55" s="3519"/>
      <c r="H55" s="5808"/>
      <c r="I55" s="5599" t="str">
        <f>IF(様式5実!$L$95="","",様式5実!$L$95)</f>
        <v/>
      </c>
      <c r="J55" s="5600"/>
      <c r="K55" s="5600"/>
      <c r="L55" s="5600"/>
      <c r="M55" s="5600"/>
      <c r="N55" s="5600"/>
      <c r="O55" s="5600"/>
      <c r="P55" s="5600"/>
      <c r="Q55" s="5600"/>
      <c r="R55" s="5600"/>
      <c r="S55" s="5600"/>
      <c r="T55" s="5600"/>
      <c r="U55" s="5600"/>
      <c r="V55" s="5600"/>
      <c r="W55" s="5600"/>
      <c r="X55" s="5601"/>
      <c r="Y55" s="594" t="str">
        <f>IF(様式5実!$AJ$95="","",様式5実!$AJ$95)</f>
        <v/>
      </c>
      <c r="Z55" s="2576">
        <v>11</v>
      </c>
      <c r="AA55" s="2575"/>
      <c r="AB55" s="785"/>
      <c r="AC55" s="785"/>
      <c r="AD55" s="785"/>
    </row>
    <row r="56" spans="1:30" s="593" customFormat="1" ht="21.95" hidden="1" customHeight="1">
      <c r="A56" s="5647"/>
      <c r="B56" s="5810"/>
      <c r="C56" s="3518" t="str">
        <f>IF(様式5実!$D$96="","",様式5実!$D$96)</f>
        <v/>
      </c>
      <c r="D56" s="3519"/>
      <c r="E56" s="3519"/>
      <c r="F56" s="3519"/>
      <c r="G56" s="3519"/>
      <c r="H56" s="5808"/>
      <c r="I56" s="5599" t="str">
        <f>IF(様式5実!$L$96="","",様式5実!$L$96)</f>
        <v/>
      </c>
      <c r="J56" s="5600"/>
      <c r="K56" s="5600"/>
      <c r="L56" s="5600"/>
      <c r="M56" s="5600"/>
      <c r="N56" s="5600"/>
      <c r="O56" s="5600"/>
      <c r="P56" s="5600"/>
      <c r="Q56" s="5600"/>
      <c r="R56" s="5600"/>
      <c r="S56" s="5600"/>
      <c r="T56" s="5600"/>
      <c r="U56" s="5600"/>
      <c r="V56" s="5600"/>
      <c r="W56" s="5600"/>
      <c r="X56" s="5601"/>
      <c r="Y56" s="594" t="str">
        <f>IF(様式5実!$AJ$96="","",様式5実!$AJ$96)</f>
        <v/>
      </c>
      <c r="Z56" s="2576">
        <v>12</v>
      </c>
      <c r="AA56" s="2575"/>
      <c r="AB56" s="785"/>
      <c r="AC56" s="785"/>
      <c r="AD56" s="785"/>
    </row>
    <row r="57" spans="1:30" s="593" customFormat="1" ht="21.95" hidden="1" customHeight="1">
      <c r="A57" s="5647"/>
      <c r="B57" s="5810"/>
      <c r="C57" s="3518" t="str">
        <f>IF(様式5実!$D$97="","",様式5実!$D$97)</f>
        <v/>
      </c>
      <c r="D57" s="3519"/>
      <c r="E57" s="3519"/>
      <c r="F57" s="3519"/>
      <c r="G57" s="3519"/>
      <c r="H57" s="5808"/>
      <c r="I57" s="5599" t="str">
        <f>IF(様式5実!$L$97="","",様式5実!$L$97)</f>
        <v/>
      </c>
      <c r="J57" s="5600"/>
      <c r="K57" s="5600"/>
      <c r="L57" s="5600"/>
      <c r="M57" s="5600"/>
      <c r="N57" s="5600"/>
      <c r="O57" s="5600"/>
      <c r="P57" s="5600"/>
      <c r="Q57" s="5600"/>
      <c r="R57" s="5600"/>
      <c r="S57" s="5600"/>
      <c r="T57" s="5600"/>
      <c r="U57" s="5600"/>
      <c r="V57" s="5600"/>
      <c r="W57" s="5600"/>
      <c r="X57" s="5601"/>
      <c r="Y57" s="594" t="str">
        <f>IF(様式5実!$AJ$97="","",様式5実!$AJ$97)</f>
        <v/>
      </c>
      <c r="Z57" s="2576">
        <v>13</v>
      </c>
      <c r="AA57" s="2575"/>
      <c r="AB57" s="785"/>
      <c r="AC57" s="785"/>
      <c r="AD57" s="785"/>
    </row>
    <row r="58" spans="1:30" s="593" customFormat="1" ht="21.95" hidden="1" customHeight="1">
      <c r="A58" s="5647"/>
      <c r="B58" s="5810"/>
      <c r="C58" s="3518" t="str">
        <f>IF(様式5実!$D$98="","",様式5実!$D$98)</f>
        <v/>
      </c>
      <c r="D58" s="3519"/>
      <c r="E58" s="3519"/>
      <c r="F58" s="3519"/>
      <c r="G58" s="3519"/>
      <c r="H58" s="5808"/>
      <c r="I58" s="5599" t="str">
        <f>IF(様式5実!$L$98="","",様式5実!$L$98)</f>
        <v/>
      </c>
      <c r="J58" s="5600"/>
      <c r="K58" s="5600"/>
      <c r="L58" s="5600"/>
      <c r="M58" s="5600"/>
      <c r="N58" s="5600"/>
      <c r="O58" s="5600"/>
      <c r="P58" s="5600"/>
      <c r="Q58" s="5600"/>
      <c r="R58" s="5600"/>
      <c r="S58" s="5600"/>
      <c r="T58" s="5600"/>
      <c r="U58" s="5600"/>
      <c r="V58" s="5600"/>
      <c r="W58" s="5600"/>
      <c r="X58" s="5601"/>
      <c r="Y58" s="594" t="str">
        <f>IF(様式5実!$AJ$98="","",様式5実!$AJ$98)</f>
        <v/>
      </c>
      <c r="Z58" s="2576">
        <v>14</v>
      </c>
      <c r="AA58" s="2575"/>
      <c r="AB58" s="785"/>
      <c r="AC58" s="785"/>
      <c r="AD58" s="785"/>
    </row>
    <row r="59" spans="1:30" s="593" customFormat="1" ht="21.95" hidden="1" customHeight="1">
      <c r="A59" s="5647"/>
      <c r="B59" s="5810"/>
      <c r="C59" s="3518" t="str">
        <f>IF(様式5実!$D$99="","",様式5実!$D$99)</f>
        <v/>
      </c>
      <c r="D59" s="3519"/>
      <c r="E59" s="3519"/>
      <c r="F59" s="3519"/>
      <c r="G59" s="3519"/>
      <c r="H59" s="5808"/>
      <c r="I59" s="5599" t="str">
        <f>IF(様式5実!$L$99="","",様式5実!$L$99)</f>
        <v/>
      </c>
      <c r="J59" s="5600"/>
      <c r="K59" s="5600"/>
      <c r="L59" s="5600"/>
      <c r="M59" s="5600"/>
      <c r="N59" s="5600"/>
      <c r="O59" s="5600"/>
      <c r="P59" s="5600"/>
      <c r="Q59" s="5600"/>
      <c r="R59" s="5600"/>
      <c r="S59" s="5600"/>
      <c r="T59" s="5600"/>
      <c r="U59" s="5600"/>
      <c r="V59" s="5600"/>
      <c r="W59" s="5600"/>
      <c r="X59" s="5601"/>
      <c r="Y59" s="594" t="str">
        <f>IF(様式5実!$AJ$99="","",様式5実!$AJ$99)</f>
        <v/>
      </c>
      <c r="Z59" s="2576">
        <v>15</v>
      </c>
      <c r="AA59" s="2575"/>
      <c r="AB59" s="785"/>
      <c r="AC59" s="785"/>
      <c r="AD59" s="785"/>
    </row>
    <row r="60" spans="1:30" s="593" customFormat="1" ht="21.95" hidden="1" customHeight="1">
      <c r="A60" s="5647"/>
      <c r="B60" s="5810"/>
      <c r="C60" s="3518" t="str">
        <f>IF(様式5実!$D$100="","",様式5実!$D$100)</f>
        <v/>
      </c>
      <c r="D60" s="3519"/>
      <c r="E60" s="3519"/>
      <c r="F60" s="3519"/>
      <c r="G60" s="3519"/>
      <c r="H60" s="5808"/>
      <c r="I60" s="5599" t="str">
        <f>IF(様式5実!$L$100="","",様式5実!$L$100)</f>
        <v/>
      </c>
      <c r="J60" s="5600"/>
      <c r="K60" s="5600"/>
      <c r="L60" s="5600"/>
      <c r="M60" s="5600"/>
      <c r="N60" s="5600"/>
      <c r="O60" s="5600"/>
      <c r="P60" s="5600"/>
      <c r="Q60" s="5600"/>
      <c r="R60" s="5600"/>
      <c r="S60" s="5600"/>
      <c r="T60" s="5600"/>
      <c r="U60" s="5600"/>
      <c r="V60" s="5600"/>
      <c r="W60" s="5600"/>
      <c r="X60" s="5601"/>
      <c r="Y60" s="594" t="str">
        <f>IF(様式5実!$AJ$100="","",様式5実!$AJ$100)</f>
        <v/>
      </c>
      <c r="Z60" s="2576">
        <v>16</v>
      </c>
      <c r="AA60" s="2575"/>
      <c r="AB60" s="785"/>
      <c r="AC60" s="785"/>
      <c r="AD60" s="785"/>
    </row>
    <row r="61" spans="1:30" s="593" customFormat="1" ht="21.95" hidden="1" customHeight="1">
      <c r="A61" s="5647"/>
      <c r="B61" s="5810"/>
      <c r="C61" s="3518" t="str">
        <f>IF(様式5実!$D$101="","",様式5実!$D$101)</f>
        <v/>
      </c>
      <c r="D61" s="3519"/>
      <c r="E61" s="3519"/>
      <c r="F61" s="3519"/>
      <c r="G61" s="3519"/>
      <c r="H61" s="5808"/>
      <c r="I61" s="5599" t="str">
        <f>IF(様式5実!$L$101="","",様式5実!$L$101)</f>
        <v/>
      </c>
      <c r="J61" s="5600"/>
      <c r="K61" s="5600"/>
      <c r="L61" s="5600"/>
      <c r="M61" s="5600"/>
      <c r="N61" s="5600"/>
      <c r="O61" s="5600"/>
      <c r="P61" s="5600"/>
      <c r="Q61" s="5600"/>
      <c r="R61" s="5600"/>
      <c r="S61" s="5600"/>
      <c r="T61" s="5600"/>
      <c r="U61" s="5600"/>
      <c r="V61" s="5600"/>
      <c r="W61" s="5600"/>
      <c r="X61" s="5601"/>
      <c r="Y61" s="594" t="str">
        <f>IF(様式5実!$AJ$101="","",様式5実!$AJ$101)</f>
        <v/>
      </c>
      <c r="Z61" s="2576">
        <v>17</v>
      </c>
      <c r="AA61" s="2575"/>
      <c r="AB61" s="785"/>
      <c r="AC61" s="785"/>
      <c r="AD61" s="785"/>
    </row>
    <row r="62" spans="1:30" s="593" customFormat="1" ht="21.95" hidden="1" customHeight="1">
      <c r="A62" s="5647"/>
      <c r="B62" s="5810"/>
      <c r="C62" s="3518" t="str">
        <f>IF(様式5実!$D$102="","",様式5実!$D$102)</f>
        <v/>
      </c>
      <c r="D62" s="3519"/>
      <c r="E62" s="3519"/>
      <c r="F62" s="3519"/>
      <c r="G62" s="3519"/>
      <c r="H62" s="5808"/>
      <c r="I62" s="5599" t="str">
        <f>IF(様式5実!$L$102="","",様式5実!$L$102)</f>
        <v/>
      </c>
      <c r="J62" s="5600"/>
      <c r="K62" s="5600"/>
      <c r="L62" s="5600"/>
      <c r="M62" s="5600"/>
      <c r="N62" s="5600"/>
      <c r="O62" s="5600"/>
      <c r="P62" s="5600"/>
      <c r="Q62" s="5600"/>
      <c r="R62" s="5600"/>
      <c r="S62" s="5600"/>
      <c r="T62" s="5600"/>
      <c r="U62" s="5600"/>
      <c r="V62" s="5600"/>
      <c r="W62" s="5600"/>
      <c r="X62" s="5601"/>
      <c r="Y62" s="594" t="str">
        <f>IF(様式5実!$AJ$102="","",様式5実!$AJ$102)</f>
        <v/>
      </c>
      <c r="Z62" s="2576">
        <v>18</v>
      </c>
      <c r="AA62" s="2575"/>
      <c r="AB62" s="785"/>
      <c r="AC62" s="785"/>
      <c r="AD62" s="785"/>
    </row>
    <row r="63" spans="1:30" s="593" customFormat="1" ht="21.95" hidden="1" customHeight="1">
      <c r="A63" s="5647"/>
      <c r="B63" s="5810"/>
      <c r="C63" s="3518" t="str">
        <f>IF(様式5実!$D$103="","",様式5実!$D$103)</f>
        <v/>
      </c>
      <c r="D63" s="3519"/>
      <c r="E63" s="3519"/>
      <c r="F63" s="3519"/>
      <c r="G63" s="3519"/>
      <c r="H63" s="5808"/>
      <c r="I63" s="5599" t="str">
        <f>IF(様式5実!$L$103="","",様式5実!$L$103)</f>
        <v/>
      </c>
      <c r="J63" s="5600"/>
      <c r="K63" s="5600"/>
      <c r="L63" s="5600"/>
      <c r="M63" s="5600"/>
      <c r="N63" s="5600"/>
      <c r="O63" s="5600"/>
      <c r="P63" s="5600"/>
      <c r="Q63" s="5600"/>
      <c r="R63" s="5600"/>
      <c r="S63" s="5600"/>
      <c r="T63" s="5600"/>
      <c r="U63" s="5600"/>
      <c r="V63" s="5600"/>
      <c r="W63" s="5600"/>
      <c r="X63" s="5601"/>
      <c r="Y63" s="594" t="str">
        <f>IF(様式5実!$AJ$103="","",様式5実!$AJ$103)</f>
        <v/>
      </c>
      <c r="Z63" s="2576">
        <v>19</v>
      </c>
      <c r="AA63" s="2575"/>
      <c r="AB63" s="785"/>
      <c r="AC63" s="785"/>
      <c r="AD63" s="785"/>
    </row>
    <row r="64" spans="1:30" s="593" customFormat="1" ht="21.95" hidden="1" customHeight="1">
      <c r="A64" s="5647"/>
      <c r="B64" s="5810"/>
      <c r="C64" s="3518" t="str">
        <f>IF(様式5実!$D$104="","",様式5実!$D$104)</f>
        <v/>
      </c>
      <c r="D64" s="3519"/>
      <c r="E64" s="3519"/>
      <c r="F64" s="3519"/>
      <c r="G64" s="3519"/>
      <c r="H64" s="5808"/>
      <c r="I64" s="5599" t="str">
        <f>IF(様式5実!$L$104="","",様式5実!$L$104)</f>
        <v/>
      </c>
      <c r="J64" s="5600"/>
      <c r="K64" s="5600"/>
      <c r="L64" s="5600"/>
      <c r="M64" s="5600"/>
      <c r="N64" s="5600"/>
      <c r="O64" s="5600"/>
      <c r="P64" s="5600"/>
      <c r="Q64" s="5600"/>
      <c r="R64" s="5600"/>
      <c r="S64" s="5600"/>
      <c r="T64" s="5600"/>
      <c r="U64" s="5600"/>
      <c r="V64" s="5600"/>
      <c r="W64" s="5600"/>
      <c r="X64" s="5601"/>
      <c r="Y64" s="594" t="str">
        <f>IF(様式5実!$AJ$104="","",様式5実!$AJ$104)</f>
        <v/>
      </c>
      <c r="Z64" s="2576">
        <v>20</v>
      </c>
      <c r="AA64" s="2575"/>
      <c r="AB64" s="785"/>
      <c r="AC64" s="785"/>
      <c r="AD64" s="785"/>
    </row>
    <row r="65" spans="1:30" s="593" customFormat="1" ht="21.95" hidden="1" customHeight="1">
      <c r="A65" s="5647"/>
      <c r="B65" s="5810"/>
      <c r="C65" s="3518" t="str">
        <f>IF(様式5実!$D$105="","",様式5実!$D$105)</f>
        <v/>
      </c>
      <c r="D65" s="3519"/>
      <c r="E65" s="3519"/>
      <c r="F65" s="3519"/>
      <c r="G65" s="3519"/>
      <c r="H65" s="5808"/>
      <c r="I65" s="5599" t="str">
        <f>IF(様式5実!$L$105="","",様式5実!$L$105)</f>
        <v/>
      </c>
      <c r="J65" s="5600"/>
      <c r="K65" s="5600"/>
      <c r="L65" s="5600"/>
      <c r="M65" s="5600"/>
      <c r="N65" s="5600"/>
      <c r="O65" s="5600"/>
      <c r="P65" s="5600"/>
      <c r="Q65" s="5600"/>
      <c r="R65" s="5600"/>
      <c r="S65" s="5600"/>
      <c r="T65" s="5600"/>
      <c r="U65" s="5600"/>
      <c r="V65" s="5600"/>
      <c r="W65" s="5600"/>
      <c r="X65" s="5601"/>
      <c r="Y65" s="594" t="str">
        <f>IF(様式5実!$AJ$105="","",様式5実!$AJ$105)</f>
        <v/>
      </c>
      <c r="Z65" s="2576">
        <v>21</v>
      </c>
      <c r="AA65" s="2575"/>
      <c r="AB65" s="785"/>
      <c r="AC65" s="785"/>
      <c r="AD65" s="785"/>
    </row>
    <row r="66" spans="1:30" s="593" customFormat="1" ht="21.95" hidden="1" customHeight="1">
      <c r="A66" s="5647"/>
      <c r="B66" s="5810"/>
      <c r="C66" s="3518" t="str">
        <f>IF(様式5実!$D$106="","",様式5実!$D$106)</f>
        <v/>
      </c>
      <c r="D66" s="3519"/>
      <c r="E66" s="3519"/>
      <c r="F66" s="3519"/>
      <c r="G66" s="3519"/>
      <c r="H66" s="5808"/>
      <c r="I66" s="5599" t="str">
        <f>IF(様式5実!$L$106="","",様式5実!$L$106)</f>
        <v/>
      </c>
      <c r="J66" s="5600"/>
      <c r="K66" s="5600"/>
      <c r="L66" s="5600"/>
      <c r="M66" s="5600"/>
      <c r="N66" s="5600"/>
      <c r="O66" s="5600"/>
      <c r="P66" s="5600"/>
      <c r="Q66" s="5600"/>
      <c r="R66" s="5600"/>
      <c r="S66" s="5600"/>
      <c r="T66" s="5600"/>
      <c r="U66" s="5600"/>
      <c r="V66" s="5600"/>
      <c r="W66" s="5600"/>
      <c r="X66" s="5601"/>
      <c r="Y66" s="594" t="str">
        <f>IF(様式5実!$AJ$106="","",様式5実!$AJ$106)</f>
        <v/>
      </c>
      <c r="Z66" s="2576">
        <v>22</v>
      </c>
      <c r="AA66" s="2575"/>
      <c r="AB66" s="785"/>
      <c r="AC66" s="785"/>
      <c r="AD66" s="785"/>
    </row>
    <row r="67" spans="1:30" s="593" customFormat="1" ht="21.95" hidden="1" customHeight="1">
      <c r="A67" s="5647"/>
      <c r="B67" s="5810"/>
      <c r="C67" s="3518" t="str">
        <f>IF(様式5実!$D$107="","",様式5実!$D$107)</f>
        <v/>
      </c>
      <c r="D67" s="3519"/>
      <c r="E67" s="3519"/>
      <c r="F67" s="3519"/>
      <c r="G67" s="3519"/>
      <c r="H67" s="5808"/>
      <c r="I67" s="5599" t="str">
        <f>IF(様式5実!$L$107="","",様式5実!$L$107)</f>
        <v/>
      </c>
      <c r="J67" s="5600"/>
      <c r="K67" s="5600"/>
      <c r="L67" s="5600"/>
      <c r="M67" s="5600"/>
      <c r="N67" s="5600"/>
      <c r="O67" s="5600"/>
      <c r="P67" s="5600"/>
      <c r="Q67" s="5600"/>
      <c r="R67" s="5600"/>
      <c r="S67" s="5600"/>
      <c r="T67" s="5600"/>
      <c r="U67" s="5600"/>
      <c r="V67" s="5600"/>
      <c r="W67" s="5600"/>
      <c r="X67" s="5601"/>
      <c r="Y67" s="594" t="str">
        <f>IF(様式5実!$AJ$107="","",様式5実!$AJ$107)</f>
        <v/>
      </c>
      <c r="Z67" s="2576">
        <v>23</v>
      </c>
      <c r="AA67" s="2575"/>
      <c r="AB67" s="785"/>
      <c r="AC67" s="785"/>
      <c r="AD67" s="785"/>
    </row>
    <row r="68" spans="1:30" s="593" customFormat="1" ht="21.95" hidden="1" customHeight="1">
      <c r="A68" s="5647"/>
      <c r="B68" s="5810"/>
      <c r="C68" s="3518" t="str">
        <f>IF(様式5実!$D$108="","",様式5実!$D$108)</f>
        <v/>
      </c>
      <c r="D68" s="3519"/>
      <c r="E68" s="3519"/>
      <c r="F68" s="3519"/>
      <c r="G68" s="3519"/>
      <c r="H68" s="5808"/>
      <c r="I68" s="5599" t="str">
        <f>IF(様式5実!$L$108="","",様式5実!$L$108)</f>
        <v/>
      </c>
      <c r="J68" s="5600"/>
      <c r="K68" s="5600"/>
      <c r="L68" s="5600"/>
      <c r="M68" s="5600"/>
      <c r="N68" s="5600"/>
      <c r="O68" s="5600"/>
      <c r="P68" s="5600"/>
      <c r="Q68" s="5600"/>
      <c r="R68" s="5600"/>
      <c r="S68" s="5600"/>
      <c r="T68" s="5600"/>
      <c r="U68" s="5600"/>
      <c r="V68" s="5600"/>
      <c r="W68" s="5600"/>
      <c r="X68" s="5601"/>
      <c r="Y68" s="594" t="str">
        <f>IF(様式5実!$AJ$108="","",様式5実!$AJ$108)</f>
        <v/>
      </c>
      <c r="Z68" s="2576">
        <v>24</v>
      </c>
      <c r="AA68" s="2575"/>
      <c r="AB68" s="785"/>
      <c r="AC68" s="785"/>
      <c r="AD68" s="785"/>
    </row>
    <row r="69" spans="1:30" s="593" customFormat="1" ht="21.95" hidden="1" customHeight="1">
      <c r="A69" s="5647"/>
      <c r="B69" s="5810"/>
      <c r="C69" s="3518" t="str">
        <f>IF(様式5実!$D$109="","",様式5実!$D$109)</f>
        <v/>
      </c>
      <c r="D69" s="3519"/>
      <c r="E69" s="3519"/>
      <c r="F69" s="3519"/>
      <c r="G69" s="3519"/>
      <c r="H69" s="5808"/>
      <c r="I69" s="5599" t="str">
        <f>IF(様式5実!$L$109="","",様式5実!$L$109)</f>
        <v/>
      </c>
      <c r="J69" s="5600"/>
      <c r="K69" s="5600"/>
      <c r="L69" s="5600"/>
      <c r="M69" s="5600"/>
      <c r="N69" s="5600"/>
      <c r="O69" s="5600"/>
      <c r="P69" s="5600"/>
      <c r="Q69" s="5600"/>
      <c r="R69" s="5600"/>
      <c r="S69" s="5600"/>
      <c r="T69" s="5600"/>
      <c r="U69" s="5600"/>
      <c r="V69" s="5600"/>
      <c r="W69" s="5600"/>
      <c r="X69" s="5601"/>
      <c r="Y69" s="594" t="str">
        <f>IF(様式5実!$AJ$109="","",様式5実!$AJ$109)</f>
        <v/>
      </c>
      <c r="Z69" s="2576">
        <v>25</v>
      </c>
      <c r="AA69" s="2575"/>
      <c r="AB69" s="785"/>
      <c r="AC69" s="785"/>
      <c r="AD69" s="785"/>
    </row>
    <row r="70" spans="1:30" s="593" customFormat="1" ht="21.95" hidden="1" customHeight="1">
      <c r="A70" s="5647"/>
      <c r="B70" s="5810"/>
      <c r="C70" s="3518" t="str">
        <f>IF(様式5実!$D$110="","",様式5実!$D$110)</f>
        <v/>
      </c>
      <c r="D70" s="3519"/>
      <c r="E70" s="3519"/>
      <c r="F70" s="3519"/>
      <c r="G70" s="3519"/>
      <c r="H70" s="5808"/>
      <c r="I70" s="5599" t="str">
        <f>IF(様式5実!$L$110="","",様式5実!$L$110)</f>
        <v/>
      </c>
      <c r="J70" s="5600"/>
      <c r="K70" s="5600"/>
      <c r="L70" s="5600"/>
      <c r="M70" s="5600"/>
      <c r="N70" s="5600"/>
      <c r="O70" s="5600"/>
      <c r="P70" s="5600"/>
      <c r="Q70" s="5600"/>
      <c r="R70" s="5600"/>
      <c r="S70" s="5600"/>
      <c r="T70" s="5600"/>
      <c r="U70" s="5600"/>
      <c r="V70" s="5600"/>
      <c r="W70" s="5600"/>
      <c r="X70" s="5601"/>
      <c r="Y70" s="594" t="str">
        <f>IF(様式5実!$AJ$110="","",様式5実!$AJ$110)</f>
        <v/>
      </c>
      <c r="Z70" s="2576">
        <v>26</v>
      </c>
      <c r="AA70" s="2575"/>
      <c r="AB70" s="785"/>
      <c r="AC70" s="785"/>
      <c r="AD70" s="785"/>
    </row>
    <row r="71" spans="1:30" s="593" customFormat="1" ht="21.95" hidden="1" customHeight="1">
      <c r="A71" s="5647"/>
      <c r="B71" s="5810"/>
      <c r="C71" s="3518" t="str">
        <f>IF(様式5実!$D$111="","",様式5実!$D$111)</f>
        <v/>
      </c>
      <c r="D71" s="3519"/>
      <c r="E71" s="3519"/>
      <c r="F71" s="3519"/>
      <c r="G71" s="3519"/>
      <c r="H71" s="5808"/>
      <c r="I71" s="5599" t="str">
        <f>IF(様式5実!$L$111="","",様式5実!$L$111)</f>
        <v/>
      </c>
      <c r="J71" s="5600"/>
      <c r="K71" s="5600"/>
      <c r="L71" s="5600"/>
      <c r="M71" s="5600"/>
      <c r="N71" s="5600"/>
      <c r="O71" s="5600"/>
      <c r="P71" s="5600"/>
      <c r="Q71" s="5600"/>
      <c r="R71" s="5600"/>
      <c r="S71" s="5600"/>
      <c r="T71" s="5600"/>
      <c r="U71" s="5600"/>
      <c r="V71" s="5600"/>
      <c r="W71" s="5600"/>
      <c r="X71" s="5601"/>
      <c r="Y71" s="594" t="str">
        <f>IF(様式5実!$AJ$111="","",様式5実!$AJ$111)</f>
        <v/>
      </c>
      <c r="Z71" s="2576">
        <v>27</v>
      </c>
      <c r="AA71" s="2575"/>
      <c r="AB71" s="785"/>
      <c r="AC71" s="785"/>
      <c r="AD71" s="785"/>
    </row>
    <row r="72" spans="1:30" s="593" customFormat="1" ht="21.95" hidden="1" customHeight="1">
      <c r="A72" s="5647"/>
      <c r="B72" s="5810"/>
      <c r="C72" s="3518" t="str">
        <f>IF(様式5実!$D$112="","",様式5実!$D$112)</f>
        <v/>
      </c>
      <c r="D72" s="3519"/>
      <c r="E72" s="3519"/>
      <c r="F72" s="3519"/>
      <c r="G72" s="3519"/>
      <c r="H72" s="5808"/>
      <c r="I72" s="5599" t="str">
        <f>IF(様式5実!$L$112="","",様式5実!$L$112)</f>
        <v/>
      </c>
      <c r="J72" s="5600"/>
      <c r="K72" s="5600"/>
      <c r="L72" s="5600"/>
      <c r="M72" s="5600"/>
      <c r="N72" s="5600"/>
      <c r="O72" s="5600"/>
      <c r="P72" s="5600"/>
      <c r="Q72" s="5600"/>
      <c r="R72" s="5600"/>
      <c r="S72" s="5600"/>
      <c r="T72" s="5600"/>
      <c r="U72" s="5600"/>
      <c r="V72" s="5600"/>
      <c r="W72" s="5600"/>
      <c r="X72" s="5601"/>
      <c r="Y72" s="594" t="str">
        <f>IF(様式5実!$AJ$112="","",様式5実!$AJ$112)</f>
        <v/>
      </c>
      <c r="Z72" s="2576">
        <v>28</v>
      </c>
      <c r="AA72" s="2575"/>
      <c r="AB72" s="785"/>
      <c r="AC72" s="785"/>
      <c r="AD72" s="785"/>
    </row>
    <row r="73" spans="1:30" s="593" customFormat="1" ht="21.95" hidden="1" customHeight="1">
      <c r="A73" s="5647"/>
      <c r="B73" s="5810"/>
      <c r="C73" s="3518" t="str">
        <f>IF(様式5実!$D$113="","",様式5実!$D$113)</f>
        <v/>
      </c>
      <c r="D73" s="3519"/>
      <c r="E73" s="3519"/>
      <c r="F73" s="3519"/>
      <c r="G73" s="3519"/>
      <c r="H73" s="5808"/>
      <c r="I73" s="5599" t="str">
        <f>IF(様式5実!$L$113="","",様式5実!$L$113)</f>
        <v/>
      </c>
      <c r="J73" s="5600"/>
      <c r="K73" s="5600"/>
      <c r="L73" s="5600"/>
      <c r="M73" s="5600"/>
      <c r="N73" s="5600"/>
      <c r="O73" s="5600"/>
      <c r="P73" s="5600"/>
      <c r="Q73" s="5600"/>
      <c r="R73" s="5600"/>
      <c r="S73" s="5600"/>
      <c r="T73" s="5600"/>
      <c r="U73" s="5600"/>
      <c r="V73" s="5600"/>
      <c r="W73" s="5600"/>
      <c r="X73" s="5601"/>
      <c r="Y73" s="594" t="str">
        <f>IF(様式5実!$AJ$113="","",様式5実!$AJ$113)</f>
        <v/>
      </c>
      <c r="Z73" s="2576">
        <v>29</v>
      </c>
      <c r="AA73" s="2575"/>
      <c r="AB73" s="785"/>
      <c r="AC73" s="785"/>
      <c r="AD73" s="785"/>
    </row>
    <row r="74" spans="1:30" s="593" customFormat="1" ht="21.95" hidden="1" customHeight="1">
      <c r="A74" s="5647"/>
      <c r="B74" s="5810"/>
      <c r="C74" s="3518" t="str">
        <f>IF(様式5実!$D$114="","",様式5実!$D$114)</f>
        <v/>
      </c>
      <c r="D74" s="3519"/>
      <c r="E74" s="3519"/>
      <c r="F74" s="3519"/>
      <c r="G74" s="3519"/>
      <c r="H74" s="5808"/>
      <c r="I74" s="5599" t="str">
        <f>IF(様式5実!$L$114="","",様式5実!$L$114)</f>
        <v/>
      </c>
      <c r="J74" s="5600"/>
      <c r="K74" s="5600"/>
      <c r="L74" s="5600"/>
      <c r="M74" s="5600"/>
      <c r="N74" s="5600"/>
      <c r="O74" s="5600"/>
      <c r="P74" s="5600"/>
      <c r="Q74" s="5600"/>
      <c r="R74" s="5600"/>
      <c r="S74" s="5600"/>
      <c r="T74" s="5600"/>
      <c r="U74" s="5600"/>
      <c r="V74" s="5600"/>
      <c r="W74" s="5600"/>
      <c r="X74" s="5601"/>
      <c r="Y74" s="594" t="str">
        <f>IF(様式5実!$AJ$114="","",様式5実!$AJ$114)</f>
        <v/>
      </c>
      <c r="Z74" s="2576">
        <v>30</v>
      </c>
      <c r="AA74" s="2575"/>
      <c r="AB74" s="785"/>
      <c r="AC74" s="785"/>
      <c r="AD74" s="785"/>
    </row>
    <row r="75" spans="1:30" s="593" customFormat="1" ht="21.95" hidden="1" customHeight="1">
      <c r="A75" s="5647"/>
      <c r="B75" s="5810"/>
      <c r="C75" s="3518" t="str">
        <f>IF(様式5実!$D$115="","",様式5実!$D$115)</f>
        <v/>
      </c>
      <c r="D75" s="3519"/>
      <c r="E75" s="3519"/>
      <c r="F75" s="3519"/>
      <c r="G75" s="3519"/>
      <c r="H75" s="5808"/>
      <c r="I75" s="5599" t="str">
        <f>IF(様式5実!$L$115="","",様式5実!$L$115)</f>
        <v/>
      </c>
      <c r="J75" s="5600"/>
      <c r="K75" s="5600"/>
      <c r="L75" s="5600"/>
      <c r="M75" s="5600"/>
      <c r="N75" s="5600"/>
      <c r="O75" s="5600"/>
      <c r="P75" s="5600"/>
      <c r="Q75" s="5600"/>
      <c r="R75" s="5600"/>
      <c r="S75" s="5600"/>
      <c r="T75" s="5600"/>
      <c r="U75" s="5600"/>
      <c r="V75" s="5600"/>
      <c r="W75" s="5600"/>
      <c r="X75" s="5601"/>
      <c r="Y75" s="594" t="str">
        <f>IF(様式5実!$AJ$115="","",様式5実!$AJ$115)</f>
        <v/>
      </c>
      <c r="Z75" s="2576">
        <v>31</v>
      </c>
      <c r="AA75" s="2575"/>
      <c r="AB75" s="785"/>
      <c r="AC75" s="785"/>
      <c r="AD75" s="785"/>
    </row>
    <row r="76" spans="1:30" ht="21.95" customHeight="1">
      <c r="A76" s="5647"/>
      <c r="B76" s="5811"/>
      <c r="C76" s="5648" t="str">
        <f>IF(様式5実!$D$116="","",様式5実!$D$116)</f>
        <v/>
      </c>
      <c r="D76" s="5813"/>
      <c r="E76" s="5813"/>
      <c r="F76" s="5813"/>
      <c r="G76" s="5813"/>
      <c r="H76" s="5814"/>
      <c r="I76" s="5599" t="str">
        <f>IF(様式5実!$L$116="","",様式5実!$L$116)</f>
        <v/>
      </c>
      <c r="J76" s="5600"/>
      <c r="K76" s="5600"/>
      <c r="L76" s="5600"/>
      <c r="M76" s="5600"/>
      <c r="N76" s="5600"/>
      <c r="O76" s="5600"/>
      <c r="P76" s="5600"/>
      <c r="Q76" s="5600"/>
      <c r="R76" s="5600"/>
      <c r="S76" s="5600"/>
      <c r="T76" s="5600"/>
      <c r="U76" s="5600"/>
      <c r="V76" s="5600"/>
      <c r="W76" s="5600"/>
      <c r="X76" s="5601"/>
      <c r="Y76" s="594" t="str">
        <f>IF(様式5実!$AJ$116="","",様式5実!$AJ$116)</f>
        <v/>
      </c>
      <c r="Z76" s="1535">
        <v>32</v>
      </c>
      <c r="AA76" s="1026" t="s">
        <v>1056</v>
      </c>
      <c r="AB76" s="785"/>
      <c r="AC76" s="785"/>
      <c r="AD76" s="785"/>
    </row>
    <row r="77" spans="1:30" ht="28.5" customHeight="1">
      <c r="A77" s="5647"/>
      <c r="B77" s="5610" t="s">
        <v>235</v>
      </c>
      <c r="C77" s="5815"/>
      <c r="D77" s="5815"/>
      <c r="E77" s="5815"/>
      <c r="F77" s="5815"/>
      <c r="G77" s="5815"/>
      <c r="H77" s="5816"/>
      <c r="I77" s="572" t="str">
        <f>IF(様式5実!$L$117="","",様式5実!$L$117)</f>
        <v>✔</v>
      </c>
      <c r="J77" s="5714" t="s">
        <v>674</v>
      </c>
      <c r="K77" s="5817"/>
      <c r="L77" s="572" t="str">
        <f>IF(様式5実!$Q$117="","",様式5実!$Q$117)</f>
        <v/>
      </c>
      <c r="M77" s="5714" t="s">
        <v>675</v>
      </c>
      <c r="N77" s="5817"/>
      <c r="O77" s="4996" t="s">
        <v>1248</v>
      </c>
      <c r="P77" s="4996"/>
      <c r="Q77" s="4996"/>
      <c r="R77" s="4996"/>
      <c r="S77" s="4996"/>
      <c r="T77" s="4996"/>
      <c r="U77" s="4996"/>
      <c r="V77" s="4996"/>
      <c r="W77" s="4996"/>
      <c r="X77" s="4997"/>
      <c r="Y77" s="575" t="str">
        <f ca="1">IF(企業実習時間="","",企業実習時間)</f>
        <v/>
      </c>
      <c r="Z77" s="2577"/>
      <c r="AA77" s="2575"/>
      <c r="AB77" s="785"/>
      <c r="AC77" s="785"/>
      <c r="AD77" s="785"/>
    </row>
    <row r="78" spans="1:30" ht="21.95" customHeight="1">
      <c r="A78" s="5647"/>
      <c r="B78" s="5613" t="s">
        <v>1153</v>
      </c>
      <c r="C78" s="5790"/>
      <c r="D78" s="5790"/>
      <c r="E78" s="5790"/>
      <c r="F78" s="5790"/>
      <c r="G78" s="5790"/>
      <c r="H78" s="5773"/>
      <c r="I78" s="5748" t="str">
        <f>IF(様式5実!$L$118="","",様式5実!$L$118)</f>
        <v/>
      </c>
      <c r="J78" s="5795"/>
      <c r="K78" s="5689" t="str">
        <f>IF(様式5実!$O$118="","",様式5実!$O$118)</f>
        <v/>
      </c>
      <c r="L78" s="5796"/>
      <c r="M78" s="5796"/>
      <c r="N78" s="5796"/>
      <c r="O78" s="5796"/>
      <c r="P78" s="5796"/>
      <c r="Q78" s="5796"/>
      <c r="R78" s="5796"/>
      <c r="S78" s="5796"/>
      <c r="T78" s="5796"/>
      <c r="U78" s="5796"/>
      <c r="V78" s="5796"/>
      <c r="W78" s="5796"/>
      <c r="X78" s="5797"/>
      <c r="Y78" s="576" t="str">
        <f>IF(様式5実!$AJ$118="","",様式5実!$AJ$118)</f>
        <v/>
      </c>
      <c r="Z78" s="2577">
        <v>1</v>
      </c>
      <c r="AA78" s="2575"/>
      <c r="AB78" s="785"/>
      <c r="AC78" s="785"/>
      <c r="AD78" s="785"/>
    </row>
    <row r="79" spans="1:30" ht="21.95" customHeight="1">
      <c r="A79" s="5647"/>
      <c r="B79" s="5791"/>
      <c r="C79" s="5792"/>
      <c r="D79" s="5792"/>
      <c r="E79" s="5792"/>
      <c r="F79" s="5792"/>
      <c r="G79" s="5792"/>
      <c r="H79" s="5775"/>
      <c r="I79" s="5685" t="str">
        <f>IF(様式5実!$L$119="","",様式5実!$L$119)</f>
        <v/>
      </c>
      <c r="J79" s="5798"/>
      <c r="K79" s="5692" t="str">
        <f>IF(様式5実!$O$119="","",様式5実!$O$119)</f>
        <v/>
      </c>
      <c r="L79" s="5778"/>
      <c r="M79" s="5778"/>
      <c r="N79" s="5778"/>
      <c r="O79" s="5778"/>
      <c r="P79" s="5778"/>
      <c r="Q79" s="5778"/>
      <c r="R79" s="5778"/>
      <c r="S79" s="5778"/>
      <c r="T79" s="5778"/>
      <c r="U79" s="5778"/>
      <c r="V79" s="5778"/>
      <c r="W79" s="5778"/>
      <c r="X79" s="5779"/>
      <c r="Y79" s="577" t="str">
        <f>IF(様式5実!$AJ$119="","",様式5実!$AJ$119)</f>
        <v/>
      </c>
      <c r="Z79" s="2577">
        <v>2</v>
      </c>
      <c r="AA79" s="2575"/>
      <c r="AB79" s="785"/>
      <c r="AC79" s="785"/>
      <c r="AD79" s="785"/>
    </row>
    <row r="80" spans="1:30" ht="21.95" customHeight="1">
      <c r="A80" s="5647"/>
      <c r="B80" s="5791"/>
      <c r="C80" s="5792"/>
      <c r="D80" s="5792"/>
      <c r="E80" s="5792"/>
      <c r="F80" s="5792"/>
      <c r="G80" s="5792"/>
      <c r="H80" s="5775"/>
      <c r="I80" s="5685" t="str">
        <f>IF(様式5実!$L$120="","",様式5実!$L$120)</f>
        <v/>
      </c>
      <c r="J80" s="5798"/>
      <c r="K80" s="5692" t="str">
        <f>IF(様式5実!$O$120="","",様式5実!$O$120)</f>
        <v/>
      </c>
      <c r="L80" s="5778"/>
      <c r="M80" s="5778"/>
      <c r="N80" s="5778"/>
      <c r="O80" s="5778"/>
      <c r="P80" s="5778"/>
      <c r="Q80" s="5778"/>
      <c r="R80" s="5778"/>
      <c r="S80" s="5778"/>
      <c r="T80" s="5778"/>
      <c r="U80" s="5778"/>
      <c r="V80" s="5778"/>
      <c r="W80" s="5778"/>
      <c r="X80" s="5779"/>
      <c r="Y80" s="577" t="str">
        <f>IF(様式5実!$AJ$120="","",様式5実!$AJ$120)</f>
        <v/>
      </c>
      <c r="Z80" s="1536">
        <v>3</v>
      </c>
      <c r="AA80" s="1026" t="s">
        <v>1152</v>
      </c>
      <c r="AB80" s="785"/>
      <c r="AC80" s="785"/>
      <c r="AD80" s="785"/>
    </row>
    <row r="81" spans="1:30" ht="21.95" hidden="1" customHeight="1">
      <c r="A81" s="5647"/>
      <c r="B81" s="5791"/>
      <c r="C81" s="5792"/>
      <c r="D81" s="5792"/>
      <c r="E81" s="5792"/>
      <c r="F81" s="5792"/>
      <c r="G81" s="5792"/>
      <c r="H81" s="5775"/>
      <c r="I81" s="5685" t="str">
        <f>IF(様式5実!$L$121="","",様式5実!$L$121)</f>
        <v/>
      </c>
      <c r="J81" s="5798"/>
      <c r="K81" s="5692" t="str">
        <f>IF(様式5実!$O$121="","",様式5実!$O$121)</f>
        <v/>
      </c>
      <c r="L81" s="5778"/>
      <c r="M81" s="5778"/>
      <c r="N81" s="5778"/>
      <c r="O81" s="5778"/>
      <c r="P81" s="5778"/>
      <c r="Q81" s="5778"/>
      <c r="R81" s="5778"/>
      <c r="S81" s="5778"/>
      <c r="T81" s="5778"/>
      <c r="U81" s="5778"/>
      <c r="V81" s="5778"/>
      <c r="W81" s="5778"/>
      <c r="X81" s="5779"/>
      <c r="Y81" s="577" t="str">
        <f>IF(様式5実!$AJ$121="","",様式5実!$AJ$121)</f>
        <v/>
      </c>
      <c r="Z81" s="2577">
        <v>4</v>
      </c>
      <c r="AA81" s="2575"/>
      <c r="AB81" s="785"/>
      <c r="AC81" s="785"/>
      <c r="AD81" s="785"/>
    </row>
    <row r="82" spans="1:30" ht="21.95" hidden="1" customHeight="1">
      <c r="A82" s="5647"/>
      <c r="B82" s="5791"/>
      <c r="C82" s="5792"/>
      <c r="D82" s="5792"/>
      <c r="E82" s="5792"/>
      <c r="F82" s="5792"/>
      <c r="G82" s="5792"/>
      <c r="H82" s="5775"/>
      <c r="I82" s="5685" t="str">
        <f>IF(様式5実!$L$122="","",様式5実!$L$122)</f>
        <v/>
      </c>
      <c r="J82" s="5798"/>
      <c r="K82" s="5692" t="str">
        <f>IF(様式5実!$O$122="","",様式5実!$O$122)</f>
        <v/>
      </c>
      <c r="L82" s="5778"/>
      <c r="M82" s="5778"/>
      <c r="N82" s="5778"/>
      <c r="O82" s="5778"/>
      <c r="P82" s="5778"/>
      <c r="Q82" s="5778"/>
      <c r="R82" s="5778"/>
      <c r="S82" s="5778"/>
      <c r="T82" s="5778"/>
      <c r="U82" s="5778"/>
      <c r="V82" s="5778"/>
      <c r="W82" s="5778"/>
      <c r="X82" s="5779"/>
      <c r="Y82" s="577" t="str">
        <f>IF(様式5実!$AJ$122="","",様式5実!$AJ$122)</f>
        <v/>
      </c>
      <c r="Z82" s="2577">
        <v>5</v>
      </c>
      <c r="AA82" s="2575"/>
      <c r="AB82" s="785"/>
      <c r="AC82" s="785"/>
      <c r="AD82" s="785"/>
    </row>
    <row r="83" spans="1:30" ht="21.95" hidden="1" customHeight="1">
      <c r="A83" s="5647"/>
      <c r="B83" s="5791"/>
      <c r="C83" s="5792"/>
      <c r="D83" s="5792"/>
      <c r="E83" s="5792"/>
      <c r="F83" s="5792"/>
      <c r="G83" s="5792"/>
      <c r="H83" s="5775"/>
      <c r="I83" s="5685" t="str">
        <f>IF(様式5実!$L$123="","",様式5実!$L$123)</f>
        <v/>
      </c>
      <c r="J83" s="5798"/>
      <c r="K83" s="5692" t="str">
        <f>IF(様式5実!$O$123="","",様式5実!$O$123)</f>
        <v/>
      </c>
      <c r="L83" s="5778"/>
      <c r="M83" s="5778"/>
      <c r="N83" s="5778"/>
      <c r="O83" s="5778"/>
      <c r="P83" s="5778"/>
      <c r="Q83" s="5778"/>
      <c r="R83" s="5778"/>
      <c r="S83" s="5778"/>
      <c r="T83" s="5778"/>
      <c r="U83" s="5778"/>
      <c r="V83" s="5778"/>
      <c r="W83" s="5778"/>
      <c r="X83" s="5779"/>
      <c r="Y83" s="577" t="str">
        <f>IF(様式5実!$AJ$123="","",様式5実!$AJ$123)</f>
        <v/>
      </c>
      <c r="Z83" s="2577">
        <v>6</v>
      </c>
      <c r="AA83" s="2575"/>
      <c r="AB83" s="785"/>
      <c r="AC83" s="785"/>
      <c r="AD83" s="785"/>
    </row>
    <row r="84" spans="1:30" ht="21.95" customHeight="1" thickBot="1">
      <c r="A84" s="5647"/>
      <c r="B84" s="5793"/>
      <c r="C84" s="5794"/>
      <c r="D84" s="5794"/>
      <c r="E84" s="5794"/>
      <c r="F84" s="5794"/>
      <c r="G84" s="5794"/>
      <c r="H84" s="5777"/>
      <c r="I84" s="5687" t="str">
        <f>IF(様式5実!$L$124="","",様式5実!$L$124)</f>
        <v/>
      </c>
      <c r="J84" s="5780"/>
      <c r="K84" s="5753" t="str">
        <f>IF(様式5実!$O$124="","",様式5実!$O$124)</f>
        <v/>
      </c>
      <c r="L84" s="5781"/>
      <c r="M84" s="5781"/>
      <c r="N84" s="5781"/>
      <c r="O84" s="5781"/>
      <c r="P84" s="5781"/>
      <c r="Q84" s="5781"/>
      <c r="R84" s="5781"/>
      <c r="S84" s="5781"/>
      <c r="T84" s="5781"/>
      <c r="U84" s="5781"/>
      <c r="V84" s="5781"/>
      <c r="W84" s="5781"/>
      <c r="X84" s="5782"/>
      <c r="Y84" s="578" t="str">
        <f>IF(様式5実!$AJ$124="","",様式5実!$AJ$124)</f>
        <v/>
      </c>
      <c r="Z84" s="1537">
        <v>7</v>
      </c>
      <c r="AA84" s="2538" t="s">
        <v>1056</v>
      </c>
      <c r="AB84" s="785"/>
      <c r="AC84" s="785"/>
      <c r="AD84" s="785"/>
    </row>
    <row r="85" spans="1:30" ht="24.95" customHeight="1">
      <c r="A85" s="5647"/>
      <c r="B85" s="5783" t="s">
        <v>680</v>
      </c>
      <c r="C85" s="5784"/>
      <c r="D85" s="5784"/>
      <c r="E85" s="5785">
        <f ca="1">様式5実!$H$125</f>
        <v>0</v>
      </c>
      <c r="F85" s="5785"/>
      <c r="G85" s="5785"/>
      <c r="H85" s="5786"/>
      <c r="I85" s="5763" t="s">
        <v>681</v>
      </c>
      <c r="J85" s="5764"/>
      <c r="K85" s="5787">
        <f>様式5実!$O$125</f>
        <v>0</v>
      </c>
      <c r="L85" s="5788"/>
      <c r="M85" s="5623" t="s">
        <v>682</v>
      </c>
      <c r="N85" s="5765"/>
      <c r="O85" s="5683">
        <f>様式5実!$U$125</f>
        <v>0</v>
      </c>
      <c r="P85" s="5788"/>
      <c r="Q85" s="5623" t="s">
        <v>235</v>
      </c>
      <c r="R85" s="5789"/>
      <c r="S85" s="5789"/>
      <c r="T85" s="5683" t="str">
        <f ca="1">IF(企業実習時間="","時間",企業実習時間)</f>
        <v>時間</v>
      </c>
      <c r="U85" s="5684"/>
      <c r="V85" s="5623" t="s">
        <v>755</v>
      </c>
      <c r="W85" s="5765"/>
      <c r="X85" s="5765"/>
      <c r="Y85" s="2374">
        <f>様式5実!$AG$125</f>
        <v>0</v>
      </c>
      <c r="Z85" s="2568"/>
      <c r="AA85" s="986"/>
      <c r="AB85" s="785"/>
      <c r="AC85" s="785"/>
      <c r="AD85" s="785"/>
    </row>
    <row r="86" spans="1:30" ht="24.2" customHeight="1">
      <c r="A86" s="5647"/>
      <c r="B86" s="5622" t="s">
        <v>463</v>
      </c>
      <c r="C86" s="5734"/>
      <c r="D86" s="5734"/>
      <c r="E86" s="5734"/>
      <c r="F86" s="5734"/>
      <c r="G86" s="5734"/>
      <c r="H86" s="5735"/>
      <c r="I86" s="5641" t="s">
        <v>1154</v>
      </c>
      <c r="J86" s="5642"/>
      <c r="K86" s="5642"/>
      <c r="L86" s="5642"/>
      <c r="M86" s="5642"/>
      <c r="N86" s="5642"/>
      <c r="O86" s="5642"/>
      <c r="P86" s="383"/>
      <c r="Q86" s="384"/>
      <c r="R86" s="384"/>
      <c r="S86" s="5731">
        <f>様式5実!$Z$128</f>
        <v>0</v>
      </c>
      <c r="T86" s="5807"/>
      <c r="U86" s="842"/>
      <c r="V86" s="5742" t="s">
        <v>464</v>
      </c>
      <c r="W86" s="5734"/>
      <c r="X86" s="5734"/>
      <c r="Y86" s="5638">
        <f>様式5実!$AH$128</f>
        <v>0</v>
      </c>
      <c r="Z86" s="2568"/>
      <c r="AA86" s="986"/>
      <c r="AB86" s="785"/>
      <c r="AC86" s="785"/>
      <c r="AD86" s="785"/>
    </row>
    <row r="87" spans="1:30" ht="24.2" customHeight="1">
      <c r="A87" s="5647"/>
      <c r="B87" s="5736"/>
      <c r="C87" s="5737"/>
      <c r="D87" s="5737"/>
      <c r="E87" s="5737"/>
      <c r="F87" s="5737"/>
      <c r="G87" s="5737"/>
      <c r="H87" s="5738"/>
      <c r="I87" s="5641" t="s">
        <v>673</v>
      </c>
      <c r="J87" s="5642"/>
      <c r="K87" s="5809" t="str">
        <f>IF(様式5実!$O$129="","",様式5実!$O$129)</f>
        <v/>
      </c>
      <c r="L87" s="5809"/>
      <c r="M87" s="5809"/>
      <c r="N87" s="5809"/>
      <c r="O87" s="5809"/>
      <c r="P87" s="5809"/>
      <c r="Q87" s="5809"/>
      <c r="R87" s="170" t="s">
        <v>49</v>
      </c>
      <c r="S87" s="5731">
        <f>様式5実!$Z$129</f>
        <v>0</v>
      </c>
      <c r="T87" s="5807"/>
      <c r="U87" s="842"/>
      <c r="V87" s="5743"/>
      <c r="W87" s="5737"/>
      <c r="X87" s="5737"/>
      <c r="Y87" s="5639"/>
      <c r="Z87" s="2568"/>
      <c r="AA87" s="986"/>
      <c r="AB87" s="785"/>
      <c r="AC87" s="785"/>
      <c r="AD87" s="785"/>
    </row>
    <row r="88" spans="1:30" ht="24.2" customHeight="1" thickBot="1">
      <c r="A88" s="5647"/>
      <c r="B88" s="5739"/>
      <c r="C88" s="5740"/>
      <c r="D88" s="5740"/>
      <c r="E88" s="5740"/>
      <c r="F88" s="5740"/>
      <c r="G88" s="5740"/>
      <c r="H88" s="5741"/>
      <c r="I88" s="3513" t="s">
        <v>1155</v>
      </c>
      <c r="J88" s="3514"/>
      <c r="K88" s="5706" t="str">
        <f>IF(様式5実!$O$130="","",様式5実!$O$130)</f>
        <v/>
      </c>
      <c r="L88" s="5706"/>
      <c r="M88" s="5706"/>
      <c r="N88" s="5706"/>
      <c r="O88" s="5706"/>
      <c r="P88" s="5706"/>
      <c r="Q88" s="5706"/>
      <c r="R88" s="5706"/>
      <c r="S88" s="5799"/>
      <c r="T88" s="5799"/>
      <c r="U88" s="385" t="s">
        <v>49</v>
      </c>
      <c r="V88" s="5744"/>
      <c r="W88" s="5740"/>
      <c r="X88" s="5740"/>
      <c r="Y88" s="5640"/>
      <c r="Z88" s="2568"/>
      <c r="AA88" s="4318" t="s">
        <v>1278</v>
      </c>
      <c r="AB88" s="4320"/>
      <c r="AC88" s="785"/>
      <c r="AD88" s="785"/>
    </row>
    <row r="89" spans="1:30" ht="30" customHeight="1" thickTop="1">
      <c r="A89" s="1394"/>
      <c r="B89" s="5800" t="s">
        <v>462</v>
      </c>
      <c r="C89" s="5801"/>
      <c r="D89" s="5801"/>
      <c r="E89" s="5801"/>
      <c r="F89" s="5801"/>
      <c r="G89" s="5801"/>
      <c r="H89" s="5802"/>
      <c r="I89" s="5750"/>
      <c r="J89" s="5751"/>
      <c r="K89" s="5751"/>
      <c r="L89" s="5751"/>
      <c r="M89" s="5751"/>
      <c r="N89" s="5751"/>
      <c r="O89" s="5751"/>
      <c r="P89" s="5751"/>
      <c r="Q89" s="5751"/>
      <c r="R89" s="5751"/>
      <c r="S89" s="5751"/>
      <c r="T89" s="5751"/>
      <c r="U89" s="5751"/>
      <c r="V89" s="5751"/>
      <c r="W89" s="5751"/>
      <c r="X89" s="5751"/>
      <c r="Y89" s="5752"/>
      <c r="Z89" s="2568"/>
      <c r="AA89" s="986"/>
      <c r="AB89" s="785"/>
      <c r="AC89" s="785"/>
      <c r="AD89" s="785"/>
    </row>
    <row r="90" spans="1:30" ht="30" customHeight="1" thickBot="1">
      <c r="A90" s="5643" t="s">
        <v>247</v>
      </c>
      <c r="B90" s="5644"/>
      <c r="C90" s="5645"/>
      <c r="D90" s="5803" t="s">
        <v>467</v>
      </c>
      <c r="E90" s="5804"/>
      <c r="F90" s="5804"/>
      <c r="G90" s="5804"/>
      <c r="H90" s="5804"/>
      <c r="I90" s="5804"/>
      <c r="J90" s="5804"/>
      <c r="K90" s="5804"/>
      <c r="L90" s="5804"/>
      <c r="M90" s="5804"/>
      <c r="N90" s="5804"/>
      <c r="O90" s="5804"/>
      <c r="P90" s="5804"/>
      <c r="Q90" s="5804"/>
      <c r="R90" s="5804"/>
      <c r="S90" s="5804"/>
      <c r="T90" s="5804"/>
      <c r="U90" s="5804"/>
      <c r="V90" s="5804"/>
      <c r="W90" s="5804"/>
      <c r="X90" s="5804"/>
      <c r="Y90" s="5805"/>
      <c r="Z90" s="2568"/>
      <c r="AA90" s="5608" t="s">
        <v>1269</v>
      </c>
      <c r="AB90" s="5609"/>
      <c r="AC90" s="785"/>
      <c r="AD90" s="785"/>
    </row>
    <row r="91" spans="1:30" ht="15" customHeight="1">
      <c r="A91" s="5806" t="s">
        <v>1156</v>
      </c>
      <c r="B91" s="5806"/>
      <c r="C91" s="5806"/>
      <c r="D91" s="5806"/>
      <c r="E91" s="5806"/>
      <c r="F91" s="5806"/>
      <c r="G91" s="5806"/>
      <c r="H91" s="5806"/>
      <c r="I91" s="5806"/>
      <c r="J91" s="5806"/>
      <c r="K91" s="5806"/>
      <c r="L91" s="5806"/>
      <c r="M91" s="5806"/>
      <c r="N91" s="5806"/>
      <c r="O91" s="5806"/>
      <c r="P91" s="5806"/>
      <c r="Q91" s="5806"/>
      <c r="R91" s="5806"/>
      <c r="S91" s="5806"/>
      <c r="T91" s="5806"/>
      <c r="U91" s="5806"/>
      <c r="V91" s="5806"/>
      <c r="W91" s="5806"/>
      <c r="X91" s="5806"/>
      <c r="Y91" s="5806"/>
      <c r="Z91" s="2568"/>
      <c r="AA91" s="986"/>
      <c r="AB91" s="785"/>
      <c r="AC91" s="785"/>
      <c r="AD91" s="785"/>
    </row>
    <row r="92" spans="1:30" ht="65.099999999999994" customHeight="1">
      <c r="A92" s="4528" t="s">
        <v>2226</v>
      </c>
      <c r="B92" s="4528"/>
      <c r="C92" s="4528"/>
      <c r="D92" s="4528"/>
      <c r="E92" s="4528"/>
      <c r="F92" s="4528"/>
      <c r="G92" s="4528"/>
      <c r="H92" s="4528"/>
      <c r="I92" s="4528"/>
      <c r="J92" s="4528"/>
      <c r="K92" s="4528"/>
      <c r="L92" s="4528"/>
      <c r="M92" s="4528"/>
      <c r="N92" s="4528"/>
      <c r="O92" s="4528"/>
      <c r="P92" s="4528"/>
      <c r="Q92" s="4528"/>
      <c r="R92" s="4528"/>
      <c r="S92" s="4528"/>
      <c r="T92" s="4528"/>
      <c r="U92" s="4528"/>
      <c r="V92" s="4528"/>
      <c r="W92" s="4528"/>
      <c r="X92" s="4528"/>
      <c r="Y92" s="4528"/>
      <c r="Z92" s="2568"/>
      <c r="AA92" s="986"/>
      <c r="AB92" s="785"/>
      <c r="AC92" s="785"/>
      <c r="AD92" s="785"/>
    </row>
    <row r="93" spans="1:30" ht="45.2" customHeight="1">
      <c r="A93" s="4528" t="s">
        <v>2107</v>
      </c>
      <c r="B93" s="4528"/>
      <c r="C93" s="4528"/>
      <c r="D93" s="4528"/>
      <c r="E93" s="4528"/>
      <c r="F93" s="4528"/>
      <c r="G93" s="4528"/>
      <c r="H93" s="4528"/>
      <c r="I93" s="4528"/>
      <c r="J93" s="4528"/>
      <c r="K93" s="4528"/>
      <c r="L93" s="4528"/>
      <c r="M93" s="4528"/>
      <c r="N93" s="4528"/>
      <c r="O93" s="4528"/>
      <c r="P93" s="4528"/>
      <c r="Q93" s="4528"/>
      <c r="R93" s="4528"/>
      <c r="S93" s="4528"/>
      <c r="T93" s="4528"/>
      <c r="U93" s="4528"/>
      <c r="V93" s="4528"/>
      <c r="W93" s="4528"/>
      <c r="X93" s="4528"/>
      <c r="Y93" s="4528"/>
      <c r="Z93" s="2568"/>
      <c r="AA93" s="986"/>
      <c r="AB93" s="785"/>
      <c r="AC93" s="785"/>
      <c r="AD93" s="785"/>
    </row>
    <row r="94" spans="1:30" ht="30" customHeight="1">
      <c r="A94" s="785"/>
      <c r="B94" s="785"/>
      <c r="C94" s="785"/>
      <c r="D94" s="785"/>
      <c r="E94" s="785"/>
      <c r="F94" s="785"/>
      <c r="G94" s="785"/>
      <c r="H94" s="785"/>
      <c r="I94" s="785"/>
      <c r="J94" s="785"/>
      <c r="K94" s="785"/>
      <c r="L94" s="785"/>
      <c r="M94" s="785"/>
      <c r="N94" s="785"/>
      <c r="O94" s="785"/>
      <c r="P94" s="785"/>
      <c r="Q94" s="785"/>
      <c r="R94" s="785"/>
      <c r="S94" s="785"/>
      <c r="T94" s="785"/>
      <c r="U94" s="785"/>
      <c r="V94" s="785"/>
      <c r="W94" s="785"/>
      <c r="X94" s="785"/>
      <c r="Y94" s="785"/>
      <c r="Z94" s="2568"/>
      <c r="AA94" s="986"/>
      <c r="AB94" s="785"/>
      <c r="AC94" s="785"/>
      <c r="AD94" s="785"/>
    </row>
  </sheetData>
  <sheetProtection sheet="1" objects="1" scenarios="1" formatCells="0" formatColumns="0" formatRows="0"/>
  <mergeCells count="206">
    <mergeCell ref="D5:Y5"/>
    <mergeCell ref="F9:N9"/>
    <mergeCell ref="O9:Q9"/>
    <mergeCell ref="R9:V9"/>
    <mergeCell ref="C17:H17"/>
    <mergeCell ref="I17:X17"/>
    <mergeCell ref="C18:H18"/>
    <mergeCell ref="I18:X18"/>
    <mergeCell ref="C19:H19"/>
    <mergeCell ref="I19:X19"/>
    <mergeCell ref="B13:C13"/>
    <mergeCell ref="D13:Y13"/>
    <mergeCell ref="B14:H14"/>
    <mergeCell ref="I14:X14"/>
    <mergeCell ref="B15:B44"/>
    <mergeCell ref="C15:H15"/>
    <mergeCell ref="I15:X15"/>
    <mergeCell ref="C16:H16"/>
    <mergeCell ref="I16:X16"/>
    <mergeCell ref="C23:H23"/>
    <mergeCell ref="I23:X23"/>
    <mergeCell ref="C24:H24"/>
    <mergeCell ref="I24:X24"/>
    <mergeCell ref="C25:H25"/>
    <mergeCell ref="A1:C1"/>
    <mergeCell ref="A6:C12"/>
    <mergeCell ref="F6:N6"/>
    <mergeCell ref="O6:Q6"/>
    <mergeCell ref="R6:V6"/>
    <mergeCell ref="F7:N7"/>
    <mergeCell ref="O7:Q7"/>
    <mergeCell ref="R7:V7"/>
    <mergeCell ref="F8:N8"/>
    <mergeCell ref="O8:Q8"/>
    <mergeCell ref="R8:V8"/>
    <mergeCell ref="F10:N10"/>
    <mergeCell ref="O10:Q10"/>
    <mergeCell ref="R10:V10"/>
    <mergeCell ref="F11:N11"/>
    <mergeCell ref="O11:Q11"/>
    <mergeCell ref="R11:V11"/>
    <mergeCell ref="F12:N12"/>
    <mergeCell ref="O12:Q12"/>
    <mergeCell ref="R12:V12"/>
    <mergeCell ref="A2:Y2"/>
    <mergeCell ref="A3:C3"/>
    <mergeCell ref="D3:R3"/>
    <mergeCell ref="A5:C5"/>
    <mergeCell ref="I25:X25"/>
    <mergeCell ref="C20:H20"/>
    <mergeCell ref="I20:X20"/>
    <mergeCell ref="C21:H21"/>
    <mergeCell ref="I21:X21"/>
    <mergeCell ref="C22:H22"/>
    <mergeCell ref="I22:X22"/>
    <mergeCell ref="C29:H29"/>
    <mergeCell ref="I29:X29"/>
    <mergeCell ref="C35:H35"/>
    <mergeCell ref="I35:X35"/>
    <mergeCell ref="C30:H30"/>
    <mergeCell ref="I30:X30"/>
    <mergeCell ref="C26:H26"/>
    <mergeCell ref="I26:X26"/>
    <mergeCell ref="C27:H27"/>
    <mergeCell ref="I27:X27"/>
    <mergeCell ref="C28:H28"/>
    <mergeCell ref="I28:X28"/>
    <mergeCell ref="C32:H32"/>
    <mergeCell ref="I32:X32"/>
    <mergeCell ref="C33:H33"/>
    <mergeCell ref="I33:X33"/>
    <mergeCell ref="C34:H34"/>
    <mergeCell ref="I34:X34"/>
    <mergeCell ref="C31:H31"/>
    <mergeCell ref="I31:X31"/>
    <mergeCell ref="C70:H70"/>
    <mergeCell ref="C41:H41"/>
    <mergeCell ref="I41:X41"/>
    <mergeCell ref="C42:H42"/>
    <mergeCell ref="I42:X42"/>
    <mergeCell ref="C43:H43"/>
    <mergeCell ref="I43:X43"/>
    <mergeCell ref="I70:X70"/>
    <mergeCell ref="I67:X67"/>
    <mergeCell ref="I57:X57"/>
    <mergeCell ref="I58:X58"/>
    <mergeCell ref="I59:X59"/>
    <mergeCell ref="I60:X60"/>
    <mergeCell ref="I61:X61"/>
    <mergeCell ref="I62:X62"/>
    <mergeCell ref="I63:X63"/>
    <mergeCell ref="C53:H53"/>
    <mergeCell ref="I53:X53"/>
    <mergeCell ref="C59:H59"/>
    <mergeCell ref="C60:H60"/>
    <mergeCell ref="C61:H61"/>
    <mergeCell ref="C62:H62"/>
    <mergeCell ref="C63:H63"/>
    <mergeCell ref="C36:H36"/>
    <mergeCell ref="I36:X36"/>
    <mergeCell ref="C37:H37"/>
    <mergeCell ref="I37:X37"/>
    <mergeCell ref="C38:H38"/>
    <mergeCell ref="I38:X38"/>
    <mergeCell ref="C51:H51"/>
    <mergeCell ref="I51:X51"/>
    <mergeCell ref="C39:H39"/>
    <mergeCell ref="I39:X39"/>
    <mergeCell ref="C40:H40"/>
    <mergeCell ref="I40:X40"/>
    <mergeCell ref="I76:X76"/>
    <mergeCell ref="B77:H77"/>
    <mergeCell ref="J77:K77"/>
    <mergeCell ref="M77:N77"/>
    <mergeCell ref="O77:X77"/>
    <mergeCell ref="I64:X64"/>
    <mergeCell ref="I65:X65"/>
    <mergeCell ref="C44:H44"/>
    <mergeCell ref="I44:X44"/>
    <mergeCell ref="C54:H54"/>
    <mergeCell ref="I54:X54"/>
    <mergeCell ref="C71:H71"/>
    <mergeCell ref="I71:X71"/>
    <mergeCell ref="C72:H72"/>
    <mergeCell ref="I72:X72"/>
    <mergeCell ref="C55:H55"/>
    <mergeCell ref="I55:X55"/>
    <mergeCell ref="C68:H68"/>
    <mergeCell ref="I68:X68"/>
    <mergeCell ref="C69:H69"/>
    <mergeCell ref="I69:X69"/>
    <mergeCell ref="C56:H56"/>
    <mergeCell ref="C57:H57"/>
    <mergeCell ref="C58:H58"/>
    <mergeCell ref="V85:X85"/>
    <mergeCell ref="C73:H73"/>
    <mergeCell ref="I73:X73"/>
    <mergeCell ref="C74:H74"/>
    <mergeCell ref="I74:X74"/>
    <mergeCell ref="C75:H75"/>
    <mergeCell ref="I75:X75"/>
    <mergeCell ref="B45:B76"/>
    <mergeCell ref="C45:H45"/>
    <mergeCell ref="I45:X45"/>
    <mergeCell ref="C46:H46"/>
    <mergeCell ref="I46:X46"/>
    <mergeCell ref="C47:H47"/>
    <mergeCell ref="I47:X47"/>
    <mergeCell ref="C48:H48"/>
    <mergeCell ref="C52:H52"/>
    <mergeCell ref="I52:X52"/>
    <mergeCell ref="C64:H64"/>
    <mergeCell ref="C65:H65"/>
    <mergeCell ref="C66:H66"/>
    <mergeCell ref="C67:H67"/>
    <mergeCell ref="I56:X56"/>
    <mergeCell ref="I66:X66"/>
    <mergeCell ref="C76:H76"/>
    <mergeCell ref="A93:Y93"/>
    <mergeCell ref="K88:T88"/>
    <mergeCell ref="B89:H89"/>
    <mergeCell ref="I89:Y89"/>
    <mergeCell ref="A90:C90"/>
    <mergeCell ref="D90:Y90"/>
    <mergeCell ref="A91:Y91"/>
    <mergeCell ref="B86:H88"/>
    <mergeCell ref="I86:O86"/>
    <mergeCell ref="V86:X88"/>
    <mergeCell ref="Y86:Y88"/>
    <mergeCell ref="I87:J87"/>
    <mergeCell ref="I88:J88"/>
    <mergeCell ref="S86:T86"/>
    <mergeCell ref="S87:T87"/>
    <mergeCell ref="A13:A88"/>
    <mergeCell ref="I48:X48"/>
    <mergeCell ref="C49:H49"/>
    <mergeCell ref="I49:X49"/>
    <mergeCell ref="C50:H50"/>
    <mergeCell ref="I50:X50"/>
    <mergeCell ref="K87:Q87"/>
    <mergeCell ref="K80:X80"/>
    <mergeCell ref="I81:J81"/>
    <mergeCell ref="AA88:AB88"/>
    <mergeCell ref="AA90:AB90"/>
    <mergeCell ref="A92:Y92"/>
    <mergeCell ref="K82:X82"/>
    <mergeCell ref="I84:J84"/>
    <mergeCell ref="K84:X84"/>
    <mergeCell ref="B85:D85"/>
    <mergeCell ref="E85:H85"/>
    <mergeCell ref="K85:L85"/>
    <mergeCell ref="O85:P85"/>
    <mergeCell ref="Q85:S85"/>
    <mergeCell ref="T85:U85"/>
    <mergeCell ref="B78:H84"/>
    <mergeCell ref="I78:J78"/>
    <mergeCell ref="K78:X78"/>
    <mergeCell ref="I79:J79"/>
    <mergeCell ref="K79:X79"/>
    <mergeCell ref="I80:J80"/>
    <mergeCell ref="K81:X81"/>
    <mergeCell ref="I82:J82"/>
    <mergeCell ref="K83:X83"/>
    <mergeCell ref="I83:J83"/>
    <mergeCell ref="I85:J85"/>
    <mergeCell ref="M85:N85"/>
  </mergeCells>
  <phoneticPr fontId="22"/>
  <conditionalFormatting sqref="I89">
    <cfRule type="cellIs" dxfId="14" priority="4" stopIfTrue="1" operator="equal">
      <formula>""</formula>
    </cfRule>
  </conditionalFormatting>
  <dataValidations count="1">
    <dataValidation imeMode="off" allowBlank="1" showInputMessage="1" showErrorMessage="1" sqref="P65609:P65610 JM65609:JM65610 TI65609:TI65610 ADE65609:ADE65610 ANA65609:ANA65610 AWW65609:AWW65610 BGS65609:BGS65610 BQO65609:BQO65610 CAK65609:CAK65610 CKG65609:CKG65610 CUC65609:CUC65610 DDY65609:DDY65610 DNU65609:DNU65610 DXQ65609:DXQ65610 EHM65609:EHM65610 ERI65609:ERI65610 FBE65609:FBE65610 FLA65609:FLA65610 FUW65609:FUW65610 GES65609:GES65610 GOO65609:GOO65610 GYK65609:GYK65610 HIG65609:HIG65610 HSC65609:HSC65610 IBY65609:IBY65610 ILU65609:ILU65610 IVQ65609:IVQ65610 JFM65609:JFM65610 JPI65609:JPI65610 JZE65609:JZE65610 KJA65609:KJA65610 KSW65609:KSW65610 LCS65609:LCS65610 LMO65609:LMO65610 LWK65609:LWK65610 MGG65609:MGG65610 MQC65609:MQC65610 MZY65609:MZY65610 NJU65609:NJU65610 NTQ65609:NTQ65610 ODM65609:ODM65610 ONI65609:ONI65610 OXE65609:OXE65610 PHA65609:PHA65610 PQW65609:PQW65610 QAS65609:QAS65610 QKO65609:QKO65610 QUK65609:QUK65610 REG65609:REG65610 ROC65609:ROC65610 RXY65609:RXY65610 SHU65609:SHU65610 SRQ65609:SRQ65610 TBM65609:TBM65610 TLI65609:TLI65610 TVE65609:TVE65610 UFA65609:UFA65610 UOW65609:UOW65610 UYS65609:UYS65610 VIO65609:VIO65610 VSK65609:VSK65610 WCG65609:WCG65610 WMC65609:WMC65610 WVY65609:WVY65610 P131145:P131146 JM131145:JM131146 TI131145:TI131146 ADE131145:ADE131146 ANA131145:ANA131146 AWW131145:AWW131146 BGS131145:BGS131146 BQO131145:BQO131146 CAK131145:CAK131146 CKG131145:CKG131146 CUC131145:CUC131146 DDY131145:DDY131146 DNU131145:DNU131146 DXQ131145:DXQ131146 EHM131145:EHM131146 ERI131145:ERI131146 FBE131145:FBE131146 FLA131145:FLA131146 FUW131145:FUW131146 GES131145:GES131146 GOO131145:GOO131146 GYK131145:GYK131146 HIG131145:HIG131146 HSC131145:HSC131146 IBY131145:IBY131146 ILU131145:ILU131146 IVQ131145:IVQ131146 JFM131145:JFM131146 JPI131145:JPI131146 JZE131145:JZE131146 KJA131145:KJA131146 KSW131145:KSW131146 LCS131145:LCS131146 LMO131145:LMO131146 LWK131145:LWK131146 MGG131145:MGG131146 MQC131145:MQC131146 MZY131145:MZY131146 NJU131145:NJU131146 NTQ131145:NTQ131146 ODM131145:ODM131146 ONI131145:ONI131146 OXE131145:OXE131146 PHA131145:PHA131146 PQW131145:PQW131146 QAS131145:QAS131146 QKO131145:QKO131146 QUK131145:QUK131146 REG131145:REG131146 ROC131145:ROC131146 RXY131145:RXY131146 SHU131145:SHU131146 SRQ131145:SRQ131146 TBM131145:TBM131146 TLI131145:TLI131146 TVE131145:TVE131146 UFA131145:UFA131146 UOW131145:UOW131146 UYS131145:UYS131146 VIO131145:VIO131146 VSK131145:VSK131146 WCG131145:WCG131146 WMC131145:WMC131146 WVY131145:WVY131146 P196681:P196682 JM196681:JM196682 TI196681:TI196682 ADE196681:ADE196682 ANA196681:ANA196682 AWW196681:AWW196682 BGS196681:BGS196682 BQO196681:BQO196682 CAK196681:CAK196682 CKG196681:CKG196682 CUC196681:CUC196682 DDY196681:DDY196682 DNU196681:DNU196682 DXQ196681:DXQ196682 EHM196681:EHM196682 ERI196681:ERI196682 FBE196681:FBE196682 FLA196681:FLA196682 FUW196681:FUW196682 GES196681:GES196682 GOO196681:GOO196682 GYK196681:GYK196682 HIG196681:HIG196682 HSC196681:HSC196682 IBY196681:IBY196682 ILU196681:ILU196682 IVQ196681:IVQ196682 JFM196681:JFM196682 JPI196681:JPI196682 JZE196681:JZE196682 KJA196681:KJA196682 KSW196681:KSW196682 LCS196681:LCS196682 LMO196681:LMO196682 LWK196681:LWK196682 MGG196681:MGG196682 MQC196681:MQC196682 MZY196681:MZY196682 NJU196681:NJU196682 NTQ196681:NTQ196682 ODM196681:ODM196682 ONI196681:ONI196682 OXE196681:OXE196682 PHA196681:PHA196682 PQW196681:PQW196682 QAS196681:QAS196682 QKO196681:QKO196682 QUK196681:QUK196682 REG196681:REG196682 ROC196681:ROC196682 RXY196681:RXY196682 SHU196681:SHU196682 SRQ196681:SRQ196682 TBM196681:TBM196682 TLI196681:TLI196682 TVE196681:TVE196682 UFA196681:UFA196682 UOW196681:UOW196682 UYS196681:UYS196682 VIO196681:VIO196682 VSK196681:VSK196682 WCG196681:WCG196682 WMC196681:WMC196682 WVY196681:WVY196682 P262217:P262218 JM262217:JM262218 TI262217:TI262218 ADE262217:ADE262218 ANA262217:ANA262218 AWW262217:AWW262218 BGS262217:BGS262218 BQO262217:BQO262218 CAK262217:CAK262218 CKG262217:CKG262218 CUC262217:CUC262218 DDY262217:DDY262218 DNU262217:DNU262218 DXQ262217:DXQ262218 EHM262217:EHM262218 ERI262217:ERI262218 FBE262217:FBE262218 FLA262217:FLA262218 FUW262217:FUW262218 GES262217:GES262218 GOO262217:GOO262218 GYK262217:GYK262218 HIG262217:HIG262218 HSC262217:HSC262218 IBY262217:IBY262218 ILU262217:ILU262218 IVQ262217:IVQ262218 JFM262217:JFM262218 JPI262217:JPI262218 JZE262217:JZE262218 KJA262217:KJA262218 KSW262217:KSW262218 LCS262217:LCS262218 LMO262217:LMO262218 LWK262217:LWK262218 MGG262217:MGG262218 MQC262217:MQC262218 MZY262217:MZY262218 NJU262217:NJU262218 NTQ262217:NTQ262218 ODM262217:ODM262218 ONI262217:ONI262218 OXE262217:OXE262218 PHA262217:PHA262218 PQW262217:PQW262218 QAS262217:QAS262218 QKO262217:QKO262218 QUK262217:QUK262218 REG262217:REG262218 ROC262217:ROC262218 RXY262217:RXY262218 SHU262217:SHU262218 SRQ262217:SRQ262218 TBM262217:TBM262218 TLI262217:TLI262218 TVE262217:TVE262218 UFA262217:UFA262218 UOW262217:UOW262218 UYS262217:UYS262218 VIO262217:VIO262218 VSK262217:VSK262218 WCG262217:WCG262218 WMC262217:WMC262218 WVY262217:WVY262218 P327753:P327754 JM327753:JM327754 TI327753:TI327754 ADE327753:ADE327754 ANA327753:ANA327754 AWW327753:AWW327754 BGS327753:BGS327754 BQO327753:BQO327754 CAK327753:CAK327754 CKG327753:CKG327754 CUC327753:CUC327754 DDY327753:DDY327754 DNU327753:DNU327754 DXQ327753:DXQ327754 EHM327753:EHM327754 ERI327753:ERI327754 FBE327753:FBE327754 FLA327753:FLA327754 FUW327753:FUW327754 GES327753:GES327754 GOO327753:GOO327754 GYK327753:GYK327754 HIG327753:HIG327754 HSC327753:HSC327754 IBY327753:IBY327754 ILU327753:ILU327754 IVQ327753:IVQ327754 JFM327753:JFM327754 JPI327753:JPI327754 JZE327753:JZE327754 KJA327753:KJA327754 KSW327753:KSW327754 LCS327753:LCS327754 LMO327753:LMO327754 LWK327753:LWK327754 MGG327753:MGG327754 MQC327753:MQC327754 MZY327753:MZY327754 NJU327753:NJU327754 NTQ327753:NTQ327754 ODM327753:ODM327754 ONI327753:ONI327754 OXE327753:OXE327754 PHA327753:PHA327754 PQW327753:PQW327754 QAS327753:QAS327754 QKO327753:QKO327754 QUK327753:QUK327754 REG327753:REG327754 ROC327753:ROC327754 RXY327753:RXY327754 SHU327753:SHU327754 SRQ327753:SRQ327754 TBM327753:TBM327754 TLI327753:TLI327754 TVE327753:TVE327754 UFA327753:UFA327754 UOW327753:UOW327754 UYS327753:UYS327754 VIO327753:VIO327754 VSK327753:VSK327754 WCG327753:WCG327754 WMC327753:WMC327754 WVY327753:WVY327754 P393289:P393290 JM393289:JM393290 TI393289:TI393290 ADE393289:ADE393290 ANA393289:ANA393290 AWW393289:AWW393290 BGS393289:BGS393290 BQO393289:BQO393290 CAK393289:CAK393290 CKG393289:CKG393290 CUC393289:CUC393290 DDY393289:DDY393290 DNU393289:DNU393290 DXQ393289:DXQ393290 EHM393289:EHM393290 ERI393289:ERI393290 FBE393289:FBE393290 FLA393289:FLA393290 FUW393289:FUW393290 GES393289:GES393290 GOO393289:GOO393290 GYK393289:GYK393290 HIG393289:HIG393290 HSC393289:HSC393290 IBY393289:IBY393290 ILU393289:ILU393290 IVQ393289:IVQ393290 JFM393289:JFM393290 JPI393289:JPI393290 JZE393289:JZE393290 KJA393289:KJA393290 KSW393289:KSW393290 LCS393289:LCS393290 LMO393289:LMO393290 LWK393289:LWK393290 MGG393289:MGG393290 MQC393289:MQC393290 MZY393289:MZY393290 NJU393289:NJU393290 NTQ393289:NTQ393290 ODM393289:ODM393290 ONI393289:ONI393290 OXE393289:OXE393290 PHA393289:PHA393290 PQW393289:PQW393290 QAS393289:QAS393290 QKO393289:QKO393290 QUK393289:QUK393290 REG393289:REG393290 ROC393289:ROC393290 RXY393289:RXY393290 SHU393289:SHU393290 SRQ393289:SRQ393290 TBM393289:TBM393290 TLI393289:TLI393290 TVE393289:TVE393290 UFA393289:UFA393290 UOW393289:UOW393290 UYS393289:UYS393290 VIO393289:VIO393290 VSK393289:VSK393290 WCG393289:WCG393290 WMC393289:WMC393290 WVY393289:WVY393290 P458825:P458826 JM458825:JM458826 TI458825:TI458826 ADE458825:ADE458826 ANA458825:ANA458826 AWW458825:AWW458826 BGS458825:BGS458826 BQO458825:BQO458826 CAK458825:CAK458826 CKG458825:CKG458826 CUC458825:CUC458826 DDY458825:DDY458826 DNU458825:DNU458826 DXQ458825:DXQ458826 EHM458825:EHM458826 ERI458825:ERI458826 FBE458825:FBE458826 FLA458825:FLA458826 FUW458825:FUW458826 GES458825:GES458826 GOO458825:GOO458826 GYK458825:GYK458826 HIG458825:HIG458826 HSC458825:HSC458826 IBY458825:IBY458826 ILU458825:ILU458826 IVQ458825:IVQ458826 JFM458825:JFM458826 JPI458825:JPI458826 JZE458825:JZE458826 KJA458825:KJA458826 KSW458825:KSW458826 LCS458825:LCS458826 LMO458825:LMO458826 LWK458825:LWK458826 MGG458825:MGG458826 MQC458825:MQC458826 MZY458825:MZY458826 NJU458825:NJU458826 NTQ458825:NTQ458826 ODM458825:ODM458826 ONI458825:ONI458826 OXE458825:OXE458826 PHA458825:PHA458826 PQW458825:PQW458826 QAS458825:QAS458826 QKO458825:QKO458826 QUK458825:QUK458826 REG458825:REG458826 ROC458825:ROC458826 RXY458825:RXY458826 SHU458825:SHU458826 SRQ458825:SRQ458826 TBM458825:TBM458826 TLI458825:TLI458826 TVE458825:TVE458826 UFA458825:UFA458826 UOW458825:UOW458826 UYS458825:UYS458826 VIO458825:VIO458826 VSK458825:VSK458826 WCG458825:WCG458826 WMC458825:WMC458826 WVY458825:WVY458826 P524361:P524362 JM524361:JM524362 TI524361:TI524362 ADE524361:ADE524362 ANA524361:ANA524362 AWW524361:AWW524362 BGS524361:BGS524362 BQO524361:BQO524362 CAK524361:CAK524362 CKG524361:CKG524362 CUC524361:CUC524362 DDY524361:DDY524362 DNU524361:DNU524362 DXQ524361:DXQ524362 EHM524361:EHM524362 ERI524361:ERI524362 FBE524361:FBE524362 FLA524361:FLA524362 FUW524361:FUW524362 GES524361:GES524362 GOO524361:GOO524362 GYK524361:GYK524362 HIG524361:HIG524362 HSC524361:HSC524362 IBY524361:IBY524362 ILU524361:ILU524362 IVQ524361:IVQ524362 JFM524361:JFM524362 JPI524361:JPI524362 JZE524361:JZE524362 KJA524361:KJA524362 KSW524361:KSW524362 LCS524361:LCS524362 LMO524361:LMO524362 LWK524361:LWK524362 MGG524361:MGG524362 MQC524361:MQC524362 MZY524361:MZY524362 NJU524361:NJU524362 NTQ524361:NTQ524362 ODM524361:ODM524362 ONI524361:ONI524362 OXE524361:OXE524362 PHA524361:PHA524362 PQW524361:PQW524362 QAS524361:QAS524362 QKO524361:QKO524362 QUK524361:QUK524362 REG524361:REG524362 ROC524361:ROC524362 RXY524361:RXY524362 SHU524361:SHU524362 SRQ524361:SRQ524362 TBM524361:TBM524362 TLI524361:TLI524362 TVE524361:TVE524362 UFA524361:UFA524362 UOW524361:UOW524362 UYS524361:UYS524362 VIO524361:VIO524362 VSK524361:VSK524362 WCG524361:WCG524362 WMC524361:WMC524362 WVY524361:WVY524362 P589897:P589898 JM589897:JM589898 TI589897:TI589898 ADE589897:ADE589898 ANA589897:ANA589898 AWW589897:AWW589898 BGS589897:BGS589898 BQO589897:BQO589898 CAK589897:CAK589898 CKG589897:CKG589898 CUC589897:CUC589898 DDY589897:DDY589898 DNU589897:DNU589898 DXQ589897:DXQ589898 EHM589897:EHM589898 ERI589897:ERI589898 FBE589897:FBE589898 FLA589897:FLA589898 FUW589897:FUW589898 GES589897:GES589898 GOO589897:GOO589898 GYK589897:GYK589898 HIG589897:HIG589898 HSC589897:HSC589898 IBY589897:IBY589898 ILU589897:ILU589898 IVQ589897:IVQ589898 JFM589897:JFM589898 JPI589897:JPI589898 JZE589897:JZE589898 KJA589897:KJA589898 KSW589897:KSW589898 LCS589897:LCS589898 LMO589897:LMO589898 LWK589897:LWK589898 MGG589897:MGG589898 MQC589897:MQC589898 MZY589897:MZY589898 NJU589897:NJU589898 NTQ589897:NTQ589898 ODM589897:ODM589898 ONI589897:ONI589898 OXE589897:OXE589898 PHA589897:PHA589898 PQW589897:PQW589898 QAS589897:QAS589898 QKO589897:QKO589898 QUK589897:QUK589898 REG589897:REG589898 ROC589897:ROC589898 RXY589897:RXY589898 SHU589897:SHU589898 SRQ589897:SRQ589898 TBM589897:TBM589898 TLI589897:TLI589898 TVE589897:TVE589898 UFA589897:UFA589898 UOW589897:UOW589898 UYS589897:UYS589898 VIO589897:VIO589898 VSK589897:VSK589898 WCG589897:WCG589898 WMC589897:WMC589898 WVY589897:WVY589898 P655433:P655434 JM655433:JM655434 TI655433:TI655434 ADE655433:ADE655434 ANA655433:ANA655434 AWW655433:AWW655434 BGS655433:BGS655434 BQO655433:BQO655434 CAK655433:CAK655434 CKG655433:CKG655434 CUC655433:CUC655434 DDY655433:DDY655434 DNU655433:DNU655434 DXQ655433:DXQ655434 EHM655433:EHM655434 ERI655433:ERI655434 FBE655433:FBE655434 FLA655433:FLA655434 FUW655433:FUW655434 GES655433:GES655434 GOO655433:GOO655434 GYK655433:GYK655434 HIG655433:HIG655434 HSC655433:HSC655434 IBY655433:IBY655434 ILU655433:ILU655434 IVQ655433:IVQ655434 JFM655433:JFM655434 JPI655433:JPI655434 JZE655433:JZE655434 KJA655433:KJA655434 KSW655433:KSW655434 LCS655433:LCS655434 LMO655433:LMO655434 LWK655433:LWK655434 MGG655433:MGG655434 MQC655433:MQC655434 MZY655433:MZY655434 NJU655433:NJU655434 NTQ655433:NTQ655434 ODM655433:ODM655434 ONI655433:ONI655434 OXE655433:OXE655434 PHA655433:PHA655434 PQW655433:PQW655434 QAS655433:QAS655434 QKO655433:QKO655434 QUK655433:QUK655434 REG655433:REG655434 ROC655433:ROC655434 RXY655433:RXY655434 SHU655433:SHU655434 SRQ655433:SRQ655434 TBM655433:TBM655434 TLI655433:TLI655434 TVE655433:TVE655434 UFA655433:UFA655434 UOW655433:UOW655434 UYS655433:UYS655434 VIO655433:VIO655434 VSK655433:VSK655434 WCG655433:WCG655434 WMC655433:WMC655434 WVY655433:WVY655434 P720969:P720970 JM720969:JM720970 TI720969:TI720970 ADE720969:ADE720970 ANA720969:ANA720970 AWW720969:AWW720970 BGS720969:BGS720970 BQO720969:BQO720970 CAK720969:CAK720970 CKG720969:CKG720970 CUC720969:CUC720970 DDY720969:DDY720970 DNU720969:DNU720970 DXQ720969:DXQ720970 EHM720969:EHM720970 ERI720969:ERI720970 FBE720969:FBE720970 FLA720969:FLA720970 FUW720969:FUW720970 GES720969:GES720970 GOO720969:GOO720970 GYK720969:GYK720970 HIG720969:HIG720970 HSC720969:HSC720970 IBY720969:IBY720970 ILU720969:ILU720970 IVQ720969:IVQ720970 JFM720969:JFM720970 JPI720969:JPI720970 JZE720969:JZE720970 KJA720969:KJA720970 KSW720969:KSW720970 LCS720969:LCS720970 LMO720969:LMO720970 LWK720969:LWK720970 MGG720969:MGG720970 MQC720969:MQC720970 MZY720969:MZY720970 NJU720969:NJU720970 NTQ720969:NTQ720970 ODM720969:ODM720970 ONI720969:ONI720970 OXE720969:OXE720970 PHA720969:PHA720970 PQW720969:PQW720970 QAS720969:QAS720970 QKO720969:QKO720970 QUK720969:QUK720970 REG720969:REG720970 ROC720969:ROC720970 RXY720969:RXY720970 SHU720969:SHU720970 SRQ720969:SRQ720970 TBM720969:TBM720970 TLI720969:TLI720970 TVE720969:TVE720970 UFA720969:UFA720970 UOW720969:UOW720970 UYS720969:UYS720970 VIO720969:VIO720970 VSK720969:VSK720970 WCG720969:WCG720970 WMC720969:WMC720970 WVY720969:WVY720970 P786505:P786506 JM786505:JM786506 TI786505:TI786506 ADE786505:ADE786506 ANA786505:ANA786506 AWW786505:AWW786506 BGS786505:BGS786506 BQO786505:BQO786506 CAK786505:CAK786506 CKG786505:CKG786506 CUC786505:CUC786506 DDY786505:DDY786506 DNU786505:DNU786506 DXQ786505:DXQ786506 EHM786505:EHM786506 ERI786505:ERI786506 FBE786505:FBE786506 FLA786505:FLA786506 FUW786505:FUW786506 GES786505:GES786506 GOO786505:GOO786506 GYK786505:GYK786506 HIG786505:HIG786506 HSC786505:HSC786506 IBY786505:IBY786506 ILU786505:ILU786506 IVQ786505:IVQ786506 JFM786505:JFM786506 JPI786505:JPI786506 JZE786505:JZE786506 KJA786505:KJA786506 KSW786505:KSW786506 LCS786505:LCS786506 LMO786505:LMO786506 LWK786505:LWK786506 MGG786505:MGG786506 MQC786505:MQC786506 MZY786505:MZY786506 NJU786505:NJU786506 NTQ786505:NTQ786506 ODM786505:ODM786506 ONI786505:ONI786506 OXE786505:OXE786506 PHA786505:PHA786506 PQW786505:PQW786506 QAS786505:QAS786506 QKO786505:QKO786506 QUK786505:QUK786506 REG786505:REG786506 ROC786505:ROC786506 RXY786505:RXY786506 SHU786505:SHU786506 SRQ786505:SRQ786506 TBM786505:TBM786506 TLI786505:TLI786506 TVE786505:TVE786506 UFA786505:UFA786506 UOW786505:UOW786506 UYS786505:UYS786506 VIO786505:VIO786506 VSK786505:VSK786506 WCG786505:WCG786506 WMC786505:WMC786506 WVY786505:WVY786506 P852041:P852042 JM852041:JM852042 TI852041:TI852042 ADE852041:ADE852042 ANA852041:ANA852042 AWW852041:AWW852042 BGS852041:BGS852042 BQO852041:BQO852042 CAK852041:CAK852042 CKG852041:CKG852042 CUC852041:CUC852042 DDY852041:DDY852042 DNU852041:DNU852042 DXQ852041:DXQ852042 EHM852041:EHM852042 ERI852041:ERI852042 FBE852041:FBE852042 FLA852041:FLA852042 FUW852041:FUW852042 GES852041:GES852042 GOO852041:GOO852042 GYK852041:GYK852042 HIG852041:HIG852042 HSC852041:HSC852042 IBY852041:IBY852042 ILU852041:ILU852042 IVQ852041:IVQ852042 JFM852041:JFM852042 JPI852041:JPI852042 JZE852041:JZE852042 KJA852041:KJA852042 KSW852041:KSW852042 LCS852041:LCS852042 LMO852041:LMO852042 LWK852041:LWK852042 MGG852041:MGG852042 MQC852041:MQC852042 MZY852041:MZY852042 NJU852041:NJU852042 NTQ852041:NTQ852042 ODM852041:ODM852042 ONI852041:ONI852042 OXE852041:OXE852042 PHA852041:PHA852042 PQW852041:PQW852042 QAS852041:QAS852042 QKO852041:QKO852042 QUK852041:QUK852042 REG852041:REG852042 ROC852041:ROC852042 RXY852041:RXY852042 SHU852041:SHU852042 SRQ852041:SRQ852042 TBM852041:TBM852042 TLI852041:TLI852042 TVE852041:TVE852042 UFA852041:UFA852042 UOW852041:UOW852042 UYS852041:UYS852042 VIO852041:VIO852042 VSK852041:VSK852042 WCG852041:WCG852042 WMC852041:WMC852042 WVY852041:WVY852042 P917577:P917578 JM917577:JM917578 TI917577:TI917578 ADE917577:ADE917578 ANA917577:ANA917578 AWW917577:AWW917578 BGS917577:BGS917578 BQO917577:BQO917578 CAK917577:CAK917578 CKG917577:CKG917578 CUC917577:CUC917578 DDY917577:DDY917578 DNU917577:DNU917578 DXQ917577:DXQ917578 EHM917577:EHM917578 ERI917577:ERI917578 FBE917577:FBE917578 FLA917577:FLA917578 FUW917577:FUW917578 GES917577:GES917578 GOO917577:GOO917578 GYK917577:GYK917578 HIG917577:HIG917578 HSC917577:HSC917578 IBY917577:IBY917578 ILU917577:ILU917578 IVQ917577:IVQ917578 JFM917577:JFM917578 JPI917577:JPI917578 JZE917577:JZE917578 KJA917577:KJA917578 KSW917577:KSW917578 LCS917577:LCS917578 LMO917577:LMO917578 LWK917577:LWK917578 MGG917577:MGG917578 MQC917577:MQC917578 MZY917577:MZY917578 NJU917577:NJU917578 NTQ917577:NTQ917578 ODM917577:ODM917578 ONI917577:ONI917578 OXE917577:OXE917578 PHA917577:PHA917578 PQW917577:PQW917578 QAS917577:QAS917578 QKO917577:QKO917578 QUK917577:QUK917578 REG917577:REG917578 ROC917577:ROC917578 RXY917577:RXY917578 SHU917577:SHU917578 SRQ917577:SRQ917578 TBM917577:TBM917578 TLI917577:TLI917578 TVE917577:TVE917578 UFA917577:UFA917578 UOW917577:UOW917578 UYS917577:UYS917578 VIO917577:VIO917578 VSK917577:VSK917578 WCG917577:WCG917578 WMC917577:WMC917578 WVY917577:WVY917578 P983113:P983114 JM983113:JM983114 TI983113:TI983114 ADE983113:ADE983114 ANA983113:ANA983114 AWW983113:AWW983114 BGS983113:BGS983114 BQO983113:BQO983114 CAK983113:CAK983114 CKG983113:CKG983114 CUC983113:CUC983114 DDY983113:DDY983114 DNU983113:DNU983114 DXQ983113:DXQ983114 EHM983113:EHM983114 ERI983113:ERI983114 FBE983113:FBE983114 FLA983113:FLA983114 FUW983113:FUW983114 GES983113:GES983114 GOO983113:GOO983114 GYK983113:GYK983114 HIG983113:HIG983114 HSC983113:HSC983114 IBY983113:IBY983114 ILU983113:ILU983114 IVQ983113:IVQ983114 JFM983113:JFM983114 JPI983113:JPI983114 JZE983113:JZE983114 KJA983113:KJA983114 KSW983113:KSW983114 LCS983113:LCS983114 LMO983113:LMO983114 LWK983113:LWK983114 MGG983113:MGG983114 MQC983113:MQC983114 MZY983113:MZY983114 NJU983113:NJU983114 NTQ983113:NTQ983114 ODM983113:ODM983114 ONI983113:ONI983114 OXE983113:OXE983114 PHA983113:PHA983114 PQW983113:PQW983114 QAS983113:QAS983114 QKO983113:QKO983114 QUK983113:QUK983114 REG983113:REG983114 ROC983113:ROC983114 RXY983113:RXY983114 SHU983113:SHU983114 SRQ983113:SRQ983114 TBM983113:TBM983114 TLI983113:TLI983114 TVE983113:TVE983114 UFA983113:UFA983114 UOW983113:UOW983114 UYS983113:UYS983114 VIO983113:VIO983114 VSK983113:VSK983114 WCG983113:WCG983114 WMC983113:WMC983114 WVY983113:WVY983114 Y65579:Y65607 JT65579:JT65607 TP65579:TP65607 ADL65579:ADL65607 ANH65579:ANH65607 AXD65579:AXD65607 BGZ65579:BGZ65607 BQV65579:BQV65607 CAR65579:CAR65607 CKN65579:CKN65607 CUJ65579:CUJ65607 DEF65579:DEF65607 DOB65579:DOB65607 DXX65579:DXX65607 EHT65579:EHT65607 ERP65579:ERP65607 FBL65579:FBL65607 FLH65579:FLH65607 FVD65579:FVD65607 GEZ65579:GEZ65607 GOV65579:GOV65607 GYR65579:GYR65607 HIN65579:HIN65607 HSJ65579:HSJ65607 ICF65579:ICF65607 IMB65579:IMB65607 IVX65579:IVX65607 JFT65579:JFT65607 JPP65579:JPP65607 JZL65579:JZL65607 KJH65579:KJH65607 KTD65579:KTD65607 LCZ65579:LCZ65607 LMV65579:LMV65607 LWR65579:LWR65607 MGN65579:MGN65607 MQJ65579:MQJ65607 NAF65579:NAF65607 NKB65579:NKB65607 NTX65579:NTX65607 ODT65579:ODT65607 ONP65579:ONP65607 OXL65579:OXL65607 PHH65579:PHH65607 PRD65579:PRD65607 QAZ65579:QAZ65607 QKV65579:QKV65607 QUR65579:QUR65607 REN65579:REN65607 ROJ65579:ROJ65607 RYF65579:RYF65607 SIB65579:SIB65607 SRX65579:SRX65607 TBT65579:TBT65607 TLP65579:TLP65607 TVL65579:TVL65607 UFH65579:UFH65607 UPD65579:UPD65607 UYZ65579:UYZ65607 VIV65579:VIV65607 VSR65579:VSR65607 WCN65579:WCN65607 WMJ65579:WMJ65607 WWF65579:WWF65607 Y131115:Y131143 JT131115:JT131143 TP131115:TP131143 ADL131115:ADL131143 ANH131115:ANH131143 AXD131115:AXD131143 BGZ131115:BGZ131143 BQV131115:BQV131143 CAR131115:CAR131143 CKN131115:CKN131143 CUJ131115:CUJ131143 DEF131115:DEF131143 DOB131115:DOB131143 DXX131115:DXX131143 EHT131115:EHT131143 ERP131115:ERP131143 FBL131115:FBL131143 FLH131115:FLH131143 FVD131115:FVD131143 GEZ131115:GEZ131143 GOV131115:GOV131143 GYR131115:GYR131143 HIN131115:HIN131143 HSJ131115:HSJ131143 ICF131115:ICF131143 IMB131115:IMB131143 IVX131115:IVX131143 JFT131115:JFT131143 JPP131115:JPP131143 JZL131115:JZL131143 KJH131115:KJH131143 KTD131115:KTD131143 LCZ131115:LCZ131143 LMV131115:LMV131143 LWR131115:LWR131143 MGN131115:MGN131143 MQJ131115:MQJ131143 NAF131115:NAF131143 NKB131115:NKB131143 NTX131115:NTX131143 ODT131115:ODT131143 ONP131115:ONP131143 OXL131115:OXL131143 PHH131115:PHH131143 PRD131115:PRD131143 QAZ131115:QAZ131143 QKV131115:QKV131143 QUR131115:QUR131143 REN131115:REN131143 ROJ131115:ROJ131143 RYF131115:RYF131143 SIB131115:SIB131143 SRX131115:SRX131143 TBT131115:TBT131143 TLP131115:TLP131143 TVL131115:TVL131143 UFH131115:UFH131143 UPD131115:UPD131143 UYZ131115:UYZ131143 VIV131115:VIV131143 VSR131115:VSR131143 WCN131115:WCN131143 WMJ131115:WMJ131143 WWF131115:WWF131143 Y196651:Y196679 JT196651:JT196679 TP196651:TP196679 ADL196651:ADL196679 ANH196651:ANH196679 AXD196651:AXD196679 BGZ196651:BGZ196679 BQV196651:BQV196679 CAR196651:CAR196679 CKN196651:CKN196679 CUJ196651:CUJ196679 DEF196651:DEF196679 DOB196651:DOB196679 DXX196651:DXX196679 EHT196651:EHT196679 ERP196651:ERP196679 FBL196651:FBL196679 FLH196651:FLH196679 FVD196651:FVD196679 GEZ196651:GEZ196679 GOV196651:GOV196679 GYR196651:GYR196679 HIN196651:HIN196679 HSJ196651:HSJ196679 ICF196651:ICF196679 IMB196651:IMB196679 IVX196651:IVX196679 JFT196651:JFT196679 JPP196651:JPP196679 JZL196651:JZL196679 KJH196651:KJH196679 KTD196651:KTD196679 LCZ196651:LCZ196679 LMV196651:LMV196679 LWR196651:LWR196679 MGN196651:MGN196679 MQJ196651:MQJ196679 NAF196651:NAF196679 NKB196651:NKB196679 NTX196651:NTX196679 ODT196651:ODT196679 ONP196651:ONP196679 OXL196651:OXL196679 PHH196651:PHH196679 PRD196651:PRD196679 QAZ196651:QAZ196679 QKV196651:QKV196679 QUR196651:QUR196679 REN196651:REN196679 ROJ196651:ROJ196679 RYF196651:RYF196679 SIB196651:SIB196679 SRX196651:SRX196679 TBT196651:TBT196679 TLP196651:TLP196679 TVL196651:TVL196679 UFH196651:UFH196679 UPD196651:UPD196679 UYZ196651:UYZ196679 VIV196651:VIV196679 VSR196651:VSR196679 WCN196651:WCN196679 WMJ196651:WMJ196679 WWF196651:WWF196679 Y262187:Y262215 JT262187:JT262215 TP262187:TP262215 ADL262187:ADL262215 ANH262187:ANH262215 AXD262187:AXD262215 BGZ262187:BGZ262215 BQV262187:BQV262215 CAR262187:CAR262215 CKN262187:CKN262215 CUJ262187:CUJ262215 DEF262187:DEF262215 DOB262187:DOB262215 DXX262187:DXX262215 EHT262187:EHT262215 ERP262187:ERP262215 FBL262187:FBL262215 FLH262187:FLH262215 FVD262187:FVD262215 GEZ262187:GEZ262215 GOV262187:GOV262215 GYR262187:GYR262215 HIN262187:HIN262215 HSJ262187:HSJ262215 ICF262187:ICF262215 IMB262187:IMB262215 IVX262187:IVX262215 JFT262187:JFT262215 JPP262187:JPP262215 JZL262187:JZL262215 KJH262187:KJH262215 KTD262187:KTD262215 LCZ262187:LCZ262215 LMV262187:LMV262215 LWR262187:LWR262215 MGN262187:MGN262215 MQJ262187:MQJ262215 NAF262187:NAF262215 NKB262187:NKB262215 NTX262187:NTX262215 ODT262187:ODT262215 ONP262187:ONP262215 OXL262187:OXL262215 PHH262187:PHH262215 PRD262187:PRD262215 QAZ262187:QAZ262215 QKV262187:QKV262215 QUR262187:QUR262215 REN262187:REN262215 ROJ262187:ROJ262215 RYF262187:RYF262215 SIB262187:SIB262215 SRX262187:SRX262215 TBT262187:TBT262215 TLP262187:TLP262215 TVL262187:TVL262215 UFH262187:UFH262215 UPD262187:UPD262215 UYZ262187:UYZ262215 VIV262187:VIV262215 VSR262187:VSR262215 WCN262187:WCN262215 WMJ262187:WMJ262215 WWF262187:WWF262215 Y327723:Y327751 JT327723:JT327751 TP327723:TP327751 ADL327723:ADL327751 ANH327723:ANH327751 AXD327723:AXD327751 BGZ327723:BGZ327751 BQV327723:BQV327751 CAR327723:CAR327751 CKN327723:CKN327751 CUJ327723:CUJ327751 DEF327723:DEF327751 DOB327723:DOB327751 DXX327723:DXX327751 EHT327723:EHT327751 ERP327723:ERP327751 FBL327723:FBL327751 FLH327723:FLH327751 FVD327723:FVD327751 GEZ327723:GEZ327751 GOV327723:GOV327751 GYR327723:GYR327751 HIN327723:HIN327751 HSJ327723:HSJ327751 ICF327723:ICF327751 IMB327723:IMB327751 IVX327723:IVX327751 JFT327723:JFT327751 JPP327723:JPP327751 JZL327723:JZL327751 KJH327723:KJH327751 KTD327723:KTD327751 LCZ327723:LCZ327751 LMV327723:LMV327751 LWR327723:LWR327751 MGN327723:MGN327751 MQJ327723:MQJ327751 NAF327723:NAF327751 NKB327723:NKB327751 NTX327723:NTX327751 ODT327723:ODT327751 ONP327723:ONP327751 OXL327723:OXL327751 PHH327723:PHH327751 PRD327723:PRD327751 QAZ327723:QAZ327751 QKV327723:QKV327751 QUR327723:QUR327751 REN327723:REN327751 ROJ327723:ROJ327751 RYF327723:RYF327751 SIB327723:SIB327751 SRX327723:SRX327751 TBT327723:TBT327751 TLP327723:TLP327751 TVL327723:TVL327751 UFH327723:UFH327751 UPD327723:UPD327751 UYZ327723:UYZ327751 VIV327723:VIV327751 VSR327723:VSR327751 WCN327723:WCN327751 WMJ327723:WMJ327751 WWF327723:WWF327751 Y393259:Y393287 JT393259:JT393287 TP393259:TP393287 ADL393259:ADL393287 ANH393259:ANH393287 AXD393259:AXD393287 BGZ393259:BGZ393287 BQV393259:BQV393287 CAR393259:CAR393287 CKN393259:CKN393287 CUJ393259:CUJ393287 DEF393259:DEF393287 DOB393259:DOB393287 DXX393259:DXX393287 EHT393259:EHT393287 ERP393259:ERP393287 FBL393259:FBL393287 FLH393259:FLH393287 FVD393259:FVD393287 GEZ393259:GEZ393287 GOV393259:GOV393287 GYR393259:GYR393287 HIN393259:HIN393287 HSJ393259:HSJ393287 ICF393259:ICF393287 IMB393259:IMB393287 IVX393259:IVX393287 JFT393259:JFT393287 JPP393259:JPP393287 JZL393259:JZL393287 KJH393259:KJH393287 KTD393259:KTD393287 LCZ393259:LCZ393287 LMV393259:LMV393287 LWR393259:LWR393287 MGN393259:MGN393287 MQJ393259:MQJ393287 NAF393259:NAF393287 NKB393259:NKB393287 NTX393259:NTX393287 ODT393259:ODT393287 ONP393259:ONP393287 OXL393259:OXL393287 PHH393259:PHH393287 PRD393259:PRD393287 QAZ393259:QAZ393287 QKV393259:QKV393287 QUR393259:QUR393287 REN393259:REN393287 ROJ393259:ROJ393287 RYF393259:RYF393287 SIB393259:SIB393287 SRX393259:SRX393287 TBT393259:TBT393287 TLP393259:TLP393287 TVL393259:TVL393287 UFH393259:UFH393287 UPD393259:UPD393287 UYZ393259:UYZ393287 VIV393259:VIV393287 VSR393259:VSR393287 WCN393259:WCN393287 WMJ393259:WMJ393287 WWF393259:WWF393287 Y458795:Y458823 JT458795:JT458823 TP458795:TP458823 ADL458795:ADL458823 ANH458795:ANH458823 AXD458795:AXD458823 BGZ458795:BGZ458823 BQV458795:BQV458823 CAR458795:CAR458823 CKN458795:CKN458823 CUJ458795:CUJ458823 DEF458795:DEF458823 DOB458795:DOB458823 DXX458795:DXX458823 EHT458795:EHT458823 ERP458795:ERP458823 FBL458795:FBL458823 FLH458795:FLH458823 FVD458795:FVD458823 GEZ458795:GEZ458823 GOV458795:GOV458823 GYR458795:GYR458823 HIN458795:HIN458823 HSJ458795:HSJ458823 ICF458795:ICF458823 IMB458795:IMB458823 IVX458795:IVX458823 JFT458795:JFT458823 JPP458795:JPP458823 JZL458795:JZL458823 KJH458795:KJH458823 KTD458795:KTD458823 LCZ458795:LCZ458823 LMV458795:LMV458823 LWR458795:LWR458823 MGN458795:MGN458823 MQJ458795:MQJ458823 NAF458795:NAF458823 NKB458795:NKB458823 NTX458795:NTX458823 ODT458795:ODT458823 ONP458795:ONP458823 OXL458795:OXL458823 PHH458795:PHH458823 PRD458795:PRD458823 QAZ458795:QAZ458823 QKV458795:QKV458823 QUR458795:QUR458823 REN458795:REN458823 ROJ458795:ROJ458823 RYF458795:RYF458823 SIB458795:SIB458823 SRX458795:SRX458823 TBT458795:TBT458823 TLP458795:TLP458823 TVL458795:TVL458823 UFH458795:UFH458823 UPD458795:UPD458823 UYZ458795:UYZ458823 VIV458795:VIV458823 VSR458795:VSR458823 WCN458795:WCN458823 WMJ458795:WMJ458823 WWF458795:WWF458823 Y524331:Y524359 JT524331:JT524359 TP524331:TP524359 ADL524331:ADL524359 ANH524331:ANH524359 AXD524331:AXD524359 BGZ524331:BGZ524359 BQV524331:BQV524359 CAR524331:CAR524359 CKN524331:CKN524359 CUJ524331:CUJ524359 DEF524331:DEF524359 DOB524331:DOB524359 DXX524331:DXX524359 EHT524331:EHT524359 ERP524331:ERP524359 FBL524331:FBL524359 FLH524331:FLH524359 FVD524331:FVD524359 GEZ524331:GEZ524359 GOV524331:GOV524359 GYR524331:GYR524359 HIN524331:HIN524359 HSJ524331:HSJ524359 ICF524331:ICF524359 IMB524331:IMB524359 IVX524331:IVX524359 JFT524331:JFT524359 JPP524331:JPP524359 JZL524331:JZL524359 KJH524331:KJH524359 KTD524331:KTD524359 LCZ524331:LCZ524359 LMV524331:LMV524359 LWR524331:LWR524359 MGN524331:MGN524359 MQJ524331:MQJ524359 NAF524331:NAF524359 NKB524331:NKB524359 NTX524331:NTX524359 ODT524331:ODT524359 ONP524331:ONP524359 OXL524331:OXL524359 PHH524331:PHH524359 PRD524331:PRD524359 QAZ524331:QAZ524359 QKV524331:QKV524359 QUR524331:QUR524359 REN524331:REN524359 ROJ524331:ROJ524359 RYF524331:RYF524359 SIB524331:SIB524359 SRX524331:SRX524359 TBT524331:TBT524359 TLP524331:TLP524359 TVL524331:TVL524359 UFH524331:UFH524359 UPD524331:UPD524359 UYZ524331:UYZ524359 VIV524331:VIV524359 VSR524331:VSR524359 WCN524331:WCN524359 WMJ524331:WMJ524359 WWF524331:WWF524359 Y589867:Y589895 JT589867:JT589895 TP589867:TP589895 ADL589867:ADL589895 ANH589867:ANH589895 AXD589867:AXD589895 BGZ589867:BGZ589895 BQV589867:BQV589895 CAR589867:CAR589895 CKN589867:CKN589895 CUJ589867:CUJ589895 DEF589867:DEF589895 DOB589867:DOB589895 DXX589867:DXX589895 EHT589867:EHT589895 ERP589867:ERP589895 FBL589867:FBL589895 FLH589867:FLH589895 FVD589867:FVD589895 GEZ589867:GEZ589895 GOV589867:GOV589895 GYR589867:GYR589895 HIN589867:HIN589895 HSJ589867:HSJ589895 ICF589867:ICF589895 IMB589867:IMB589895 IVX589867:IVX589895 JFT589867:JFT589895 JPP589867:JPP589895 JZL589867:JZL589895 KJH589867:KJH589895 KTD589867:KTD589895 LCZ589867:LCZ589895 LMV589867:LMV589895 LWR589867:LWR589895 MGN589867:MGN589895 MQJ589867:MQJ589895 NAF589867:NAF589895 NKB589867:NKB589895 NTX589867:NTX589895 ODT589867:ODT589895 ONP589867:ONP589895 OXL589867:OXL589895 PHH589867:PHH589895 PRD589867:PRD589895 QAZ589867:QAZ589895 QKV589867:QKV589895 QUR589867:QUR589895 REN589867:REN589895 ROJ589867:ROJ589895 RYF589867:RYF589895 SIB589867:SIB589895 SRX589867:SRX589895 TBT589867:TBT589895 TLP589867:TLP589895 TVL589867:TVL589895 UFH589867:UFH589895 UPD589867:UPD589895 UYZ589867:UYZ589895 VIV589867:VIV589895 VSR589867:VSR589895 WCN589867:WCN589895 WMJ589867:WMJ589895 WWF589867:WWF589895 Y655403:Y655431 JT655403:JT655431 TP655403:TP655431 ADL655403:ADL655431 ANH655403:ANH655431 AXD655403:AXD655431 BGZ655403:BGZ655431 BQV655403:BQV655431 CAR655403:CAR655431 CKN655403:CKN655431 CUJ655403:CUJ655431 DEF655403:DEF655431 DOB655403:DOB655431 DXX655403:DXX655431 EHT655403:EHT655431 ERP655403:ERP655431 FBL655403:FBL655431 FLH655403:FLH655431 FVD655403:FVD655431 GEZ655403:GEZ655431 GOV655403:GOV655431 GYR655403:GYR655431 HIN655403:HIN655431 HSJ655403:HSJ655431 ICF655403:ICF655431 IMB655403:IMB655431 IVX655403:IVX655431 JFT655403:JFT655431 JPP655403:JPP655431 JZL655403:JZL655431 KJH655403:KJH655431 KTD655403:KTD655431 LCZ655403:LCZ655431 LMV655403:LMV655431 LWR655403:LWR655431 MGN655403:MGN655431 MQJ655403:MQJ655431 NAF655403:NAF655431 NKB655403:NKB655431 NTX655403:NTX655431 ODT655403:ODT655431 ONP655403:ONP655431 OXL655403:OXL655431 PHH655403:PHH655431 PRD655403:PRD655431 QAZ655403:QAZ655431 QKV655403:QKV655431 QUR655403:QUR655431 REN655403:REN655431 ROJ655403:ROJ655431 RYF655403:RYF655431 SIB655403:SIB655431 SRX655403:SRX655431 TBT655403:TBT655431 TLP655403:TLP655431 TVL655403:TVL655431 UFH655403:UFH655431 UPD655403:UPD655431 UYZ655403:UYZ655431 VIV655403:VIV655431 VSR655403:VSR655431 WCN655403:WCN655431 WMJ655403:WMJ655431 WWF655403:WWF655431 Y720939:Y720967 JT720939:JT720967 TP720939:TP720967 ADL720939:ADL720967 ANH720939:ANH720967 AXD720939:AXD720967 BGZ720939:BGZ720967 BQV720939:BQV720967 CAR720939:CAR720967 CKN720939:CKN720967 CUJ720939:CUJ720967 DEF720939:DEF720967 DOB720939:DOB720967 DXX720939:DXX720967 EHT720939:EHT720967 ERP720939:ERP720967 FBL720939:FBL720967 FLH720939:FLH720967 FVD720939:FVD720967 GEZ720939:GEZ720967 GOV720939:GOV720967 GYR720939:GYR720967 HIN720939:HIN720967 HSJ720939:HSJ720967 ICF720939:ICF720967 IMB720939:IMB720967 IVX720939:IVX720967 JFT720939:JFT720967 JPP720939:JPP720967 JZL720939:JZL720967 KJH720939:KJH720967 KTD720939:KTD720967 LCZ720939:LCZ720967 LMV720939:LMV720967 LWR720939:LWR720967 MGN720939:MGN720967 MQJ720939:MQJ720967 NAF720939:NAF720967 NKB720939:NKB720967 NTX720939:NTX720967 ODT720939:ODT720967 ONP720939:ONP720967 OXL720939:OXL720967 PHH720939:PHH720967 PRD720939:PRD720967 QAZ720939:QAZ720967 QKV720939:QKV720967 QUR720939:QUR720967 REN720939:REN720967 ROJ720939:ROJ720967 RYF720939:RYF720967 SIB720939:SIB720967 SRX720939:SRX720967 TBT720939:TBT720967 TLP720939:TLP720967 TVL720939:TVL720967 UFH720939:UFH720967 UPD720939:UPD720967 UYZ720939:UYZ720967 VIV720939:VIV720967 VSR720939:VSR720967 WCN720939:WCN720967 WMJ720939:WMJ720967 WWF720939:WWF720967 Y786475:Y786503 JT786475:JT786503 TP786475:TP786503 ADL786475:ADL786503 ANH786475:ANH786503 AXD786475:AXD786503 BGZ786475:BGZ786503 BQV786475:BQV786503 CAR786475:CAR786503 CKN786475:CKN786503 CUJ786475:CUJ786503 DEF786475:DEF786503 DOB786475:DOB786503 DXX786475:DXX786503 EHT786475:EHT786503 ERP786475:ERP786503 FBL786475:FBL786503 FLH786475:FLH786503 FVD786475:FVD786503 GEZ786475:GEZ786503 GOV786475:GOV786503 GYR786475:GYR786503 HIN786475:HIN786503 HSJ786475:HSJ786503 ICF786475:ICF786503 IMB786475:IMB786503 IVX786475:IVX786503 JFT786475:JFT786503 JPP786475:JPP786503 JZL786475:JZL786503 KJH786475:KJH786503 KTD786475:KTD786503 LCZ786475:LCZ786503 LMV786475:LMV786503 LWR786475:LWR786503 MGN786475:MGN786503 MQJ786475:MQJ786503 NAF786475:NAF786503 NKB786475:NKB786503 NTX786475:NTX786503 ODT786475:ODT786503 ONP786475:ONP786503 OXL786475:OXL786503 PHH786475:PHH786503 PRD786475:PRD786503 QAZ786475:QAZ786503 QKV786475:QKV786503 QUR786475:QUR786503 REN786475:REN786503 ROJ786475:ROJ786503 RYF786475:RYF786503 SIB786475:SIB786503 SRX786475:SRX786503 TBT786475:TBT786503 TLP786475:TLP786503 TVL786475:TVL786503 UFH786475:UFH786503 UPD786475:UPD786503 UYZ786475:UYZ786503 VIV786475:VIV786503 VSR786475:VSR786503 WCN786475:WCN786503 WMJ786475:WMJ786503 WWF786475:WWF786503 Y852011:Y852039 JT852011:JT852039 TP852011:TP852039 ADL852011:ADL852039 ANH852011:ANH852039 AXD852011:AXD852039 BGZ852011:BGZ852039 BQV852011:BQV852039 CAR852011:CAR852039 CKN852011:CKN852039 CUJ852011:CUJ852039 DEF852011:DEF852039 DOB852011:DOB852039 DXX852011:DXX852039 EHT852011:EHT852039 ERP852011:ERP852039 FBL852011:FBL852039 FLH852011:FLH852039 FVD852011:FVD852039 GEZ852011:GEZ852039 GOV852011:GOV852039 GYR852011:GYR852039 HIN852011:HIN852039 HSJ852011:HSJ852039 ICF852011:ICF852039 IMB852011:IMB852039 IVX852011:IVX852039 JFT852011:JFT852039 JPP852011:JPP852039 JZL852011:JZL852039 KJH852011:KJH852039 KTD852011:KTD852039 LCZ852011:LCZ852039 LMV852011:LMV852039 LWR852011:LWR852039 MGN852011:MGN852039 MQJ852011:MQJ852039 NAF852011:NAF852039 NKB852011:NKB852039 NTX852011:NTX852039 ODT852011:ODT852039 ONP852011:ONP852039 OXL852011:OXL852039 PHH852011:PHH852039 PRD852011:PRD852039 QAZ852011:QAZ852039 QKV852011:QKV852039 QUR852011:QUR852039 REN852011:REN852039 ROJ852011:ROJ852039 RYF852011:RYF852039 SIB852011:SIB852039 SRX852011:SRX852039 TBT852011:TBT852039 TLP852011:TLP852039 TVL852011:TVL852039 UFH852011:UFH852039 UPD852011:UPD852039 UYZ852011:UYZ852039 VIV852011:VIV852039 VSR852011:VSR852039 WCN852011:WCN852039 WMJ852011:WMJ852039 WWF852011:WWF852039 Y917547:Y917575 JT917547:JT917575 TP917547:TP917575 ADL917547:ADL917575 ANH917547:ANH917575 AXD917547:AXD917575 BGZ917547:BGZ917575 BQV917547:BQV917575 CAR917547:CAR917575 CKN917547:CKN917575 CUJ917547:CUJ917575 DEF917547:DEF917575 DOB917547:DOB917575 DXX917547:DXX917575 EHT917547:EHT917575 ERP917547:ERP917575 FBL917547:FBL917575 FLH917547:FLH917575 FVD917547:FVD917575 GEZ917547:GEZ917575 GOV917547:GOV917575 GYR917547:GYR917575 HIN917547:HIN917575 HSJ917547:HSJ917575 ICF917547:ICF917575 IMB917547:IMB917575 IVX917547:IVX917575 JFT917547:JFT917575 JPP917547:JPP917575 JZL917547:JZL917575 KJH917547:KJH917575 KTD917547:KTD917575 LCZ917547:LCZ917575 LMV917547:LMV917575 LWR917547:LWR917575 MGN917547:MGN917575 MQJ917547:MQJ917575 NAF917547:NAF917575 NKB917547:NKB917575 NTX917547:NTX917575 ODT917547:ODT917575 ONP917547:ONP917575 OXL917547:OXL917575 PHH917547:PHH917575 PRD917547:PRD917575 QAZ917547:QAZ917575 QKV917547:QKV917575 QUR917547:QUR917575 REN917547:REN917575 ROJ917547:ROJ917575 RYF917547:RYF917575 SIB917547:SIB917575 SRX917547:SRX917575 TBT917547:TBT917575 TLP917547:TLP917575 TVL917547:TVL917575 UFH917547:UFH917575 UPD917547:UPD917575 UYZ917547:UYZ917575 VIV917547:VIV917575 VSR917547:VSR917575 WCN917547:WCN917575 WMJ917547:WMJ917575 WWF917547:WWF917575 Y983083:Y983111 JT983083:JT983111 TP983083:TP983111 ADL983083:ADL983111 ANH983083:ANH983111 AXD983083:AXD983111 BGZ983083:BGZ983111 BQV983083:BQV983111 CAR983083:CAR983111 CKN983083:CKN983111 CUJ983083:CUJ983111 DEF983083:DEF983111 DOB983083:DOB983111 DXX983083:DXX983111 EHT983083:EHT983111 ERP983083:ERP983111 FBL983083:FBL983111 FLH983083:FLH983111 FVD983083:FVD983111 GEZ983083:GEZ983111 GOV983083:GOV983111 GYR983083:GYR983111 HIN983083:HIN983111 HSJ983083:HSJ983111 ICF983083:ICF983111 IMB983083:IMB983111 IVX983083:IVX983111 JFT983083:JFT983111 JPP983083:JPP983111 JZL983083:JZL983111 KJH983083:KJH983111 KTD983083:KTD983111 LCZ983083:LCZ983111 LMV983083:LMV983111 LWR983083:LWR983111 MGN983083:MGN983111 MQJ983083:MQJ983111 NAF983083:NAF983111 NKB983083:NKB983111 NTX983083:NTX983111 ODT983083:ODT983111 ONP983083:ONP983111 OXL983083:OXL983111 PHH983083:PHH983111 PRD983083:PRD983111 QAZ983083:QAZ983111 QKV983083:QKV983111 QUR983083:QUR983111 REN983083:REN983111 ROJ983083:ROJ983111 RYF983083:RYF983111 SIB983083:SIB983111 SRX983083:SRX983111 TBT983083:TBT983111 TLP983083:TLP983111 TVL983083:TVL983111 UFH983083:UFH983111 UPD983083:UPD983111 UYZ983083:UYZ983111 VIV983083:VIV983111 VSR983083:VSR983111 WCN983083:WCN983111 WMJ983083:WMJ983111 WWF983083:WWF983111 W65608:Y65608 JR65608:JT65608 TN65608:TP65608 ADJ65608:ADL65608 ANF65608:ANH65608 AXB65608:AXD65608 BGX65608:BGZ65608 BQT65608:BQV65608 CAP65608:CAR65608 CKL65608:CKN65608 CUH65608:CUJ65608 DED65608:DEF65608 DNZ65608:DOB65608 DXV65608:DXX65608 EHR65608:EHT65608 ERN65608:ERP65608 FBJ65608:FBL65608 FLF65608:FLH65608 FVB65608:FVD65608 GEX65608:GEZ65608 GOT65608:GOV65608 GYP65608:GYR65608 HIL65608:HIN65608 HSH65608:HSJ65608 ICD65608:ICF65608 ILZ65608:IMB65608 IVV65608:IVX65608 JFR65608:JFT65608 JPN65608:JPP65608 JZJ65608:JZL65608 KJF65608:KJH65608 KTB65608:KTD65608 LCX65608:LCZ65608 LMT65608:LMV65608 LWP65608:LWR65608 MGL65608:MGN65608 MQH65608:MQJ65608 NAD65608:NAF65608 NJZ65608:NKB65608 NTV65608:NTX65608 ODR65608:ODT65608 ONN65608:ONP65608 OXJ65608:OXL65608 PHF65608:PHH65608 PRB65608:PRD65608 QAX65608:QAZ65608 QKT65608:QKV65608 QUP65608:QUR65608 REL65608:REN65608 ROH65608:ROJ65608 RYD65608:RYF65608 SHZ65608:SIB65608 SRV65608:SRX65608 TBR65608:TBT65608 TLN65608:TLP65608 TVJ65608:TVL65608 UFF65608:UFH65608 UPB65608:UPD65608 UYX65608:UYZ65608 VIT65608:VIV65608 VSP65608:VSR65608 WCL65608:WCN65608 WMH65608:WMJ65608 WWD65608:WWF65608 W131144:Y131144 JR131144:JT131144 TN131144:TP131144 ADJ131144:ADL131144 ANF131144:ANH131144 AXB131144:AXD131144 BGX131144:BGZ131144 BQT131144:BQV131144 CAP131144:CAR131144 CKL131144:CKN131144 CUH131144:CUJ131144 DED131144:DEF131144 DNZ131144:DOB131144 DXV131144:DXX131144 EHR131144:EHT131144 ERN131144:ERP131144 FBJ131144:FBL131144 FLF131144:FLH131144 FVB131144:FVD131144 GEX131144:GEZ131144 GOT131144:GOV131144 GYP131144:GYR131144 HIL131144:HIN131144 HSH131144:HSJ131144 ICD131144:ICF131144 ILZ131144:IMB131144 IVV131144:IVX131144 JFR131144:JFT131144 JPN131144:JPP131144 JZJ131144:JZL131144 KJF131144:KJH131144 KTB131144:KTD131144 LCX131144:LCZ131144 LMT131144:LMV131144 LWP131144:LWR131144 MGL131144:MGN131144 MQH131144:MQJ131144 NAD131144:NAF131144 NJZ131144:NKB131144 NTV131144:NTX131144 ODR131144:ODT131144 ONN131144:ONP131144 OXJ131144:OXL131144 PHF131144:PHH131144 PRB131144:PRD131144 QAX131144:QAZ131144 QKT131144:QKV131144 QUP131144:QUR131144 REL131144:REN131144 ROH131144:ROJ131144 RYD131144:RYF131144 SHZ131144:SIB131144 SRV131144:SRX131144 TBR131144:TBT131144 TLN131144:TLP131144 TVJ131144:TVL131144 UFF131144:UFH131144 UPB131144:UPD131144 UYX131144:UYZ131144 VIT131144:VIV131144 VSP131144:VSR131144 WCL131144:WCN131144 WMH131144:WMJ131144 WWD131144:WWF131144 W196680:Y196680 JR196680:JT196680 TN196680:TP196680 ADJ196680:ADL196680 ANF196680:ANH196680 AXB196680:AXD196680 BGX196680:BGZ196680 BQT196680:BQV196680 CAP196680:CAR196680 CKL196680:CKN196680 CUH196680:CUJ196680 DED196680:DEF196680 DNZ196680:DOB196680 DXV196680:DXX196680 EHR196680:EHT196680 ERN196680:ERP196680 FBJ196680:FBL196680 FLF196680:FLH196680 FVB196680:FVD196680 GEX196680:GEZ196680 GOT196680:GOV196680 GYP196680:GYR196680 HIL196680:HIN196680 HSH196680:HSJ196680 ICD196680:ICF196680 ILZ196680:IMB196680 IVV196680:IVX196680 JFR196680:JFT196680 JPN196680:JPP196680 JZJ196680:JZL196680 KJF196680:KJH196680 KTB196680:KTD196680 LCX196680:LCZ196680 LMT196680:LMV196680 LWP196680:LWR196680 MGL196680:MGN196680 MQH196680:MQJ196680 NAD196680:NAF196680 NJZ196680:NKB196680 NTV196680:NTX196680 ODR196680:ODT196680 ONN196680:ONP196680 OXJ196680:OXL196680 PHF196680:PHH196680 PRB196680:PRD196680 QAX196680:QAZ196680 QKT196680:QKV196680 QUP196680:QUR196680 REL196680:REN196680 ROH196680:ROJ196680 RYD196680:RYF196680 SHZ196680:SIB196680 SRV196680:SRX196680 TBR196680:TBT196680 TLN196680:TLP196680 TVJ196680:TVL196680 UFF196680:UFH196680 UPB196680:UPD196680 UYX196680:UYZ196680 VIT196680:VIV196680 VSP196680:VSR196680 WCL196680:WCN196680 WMH196680:WMJ196680 WWD196680:WWF196680 W262216:Y262216 JR262216:JT262216 TN262216:TP262216 ADJ262216:ADL262216 ANF262216:ANH262216 AXB262216:AXD262216 BGX262216:BGZ262216 BQT262216:BQV262216 CAP262216:CAR262216 CKL262216:CKN262216 CUH262216:CUJ262216 DED262216:DEF262216 DNZ262216:DOB262216 DXV262216:DXX262216 EHR262216:EHT262216 ERN262216:ERP262216 FBJ262216:FBL262216 FLF262216:FLH262216 FVB262216:FVD262216 GEX262216:GEZ262216 GOT262216:GOV262216 GYP262216:GYR262216 HIL262216:HIN262216 HSH262216:HSJ262216 ICD262216:ICF262216 ILZ262216:IMB262216 IVV262216:IVX262216 JFR262216:JFT262216 JPN262216:JPP262216 JZJ262216:JZL262216 KJF262216:KJH262216 KTB262216:KTD262216 LCX262216:LCZ262216 LMT262216:LMV262216 LWP262216:LWR262216 MGL262216:MGN262216 MQH262216:MQJ262216 NAD262216:NAF262216 NJZ262216:NKB262216 NTV262216:NTX262216 ODR262216:ODT262216 ONN262216:ONP262216 OXJ262216:OXL262216 PHF262216:PHH262216 PRB262216:PRD262216 QAX262216:QAZ262216 QKT262216:QKV262216 QUP262216:QUR262216 REL262216:REN262216 ROH262216:ROJ262216 RYD262216:RYF262216 SHZ262216:SIB262216 SRV262216:SRX262216 TBR262216:TBT262216 TLN262216:TLP262216 TVJ262216:TVL262216 UFF262216:UFH262216 UPB262216:UPD262216 UYX262216:UYZ262216 VIT262216:VIV262216 VSP262216:VSR262216 WCL262216:WCN262216 WMH262216:WMJ262216 WWD262216:WWF262216 W327752:Y327752 JR327752:JT327752 TN327752:TP327752 ADJ327752:ADL327752 ANF327752:ANH327752 AXB327752:AXD327752 BGX327752:BGZ327752 BQT327752:BQV327752 CAP327752:CAR327752 CKL327752:CKN327752 CUH327752:CUJ327752 DED327752:DEF327752 DNZ327752:DOB327752 DXV327752:DXX327752 EHR327752:EHT327752 ERN327752:ERP327752 FBJ327752:FBL327752 FLF327752:FLH327752 FVB327752:FVD327752 GEX327752:GEZ327752 GOT327752:GOV327752 GYP327752:GYR327752 HIL327752:HIN327752 HSH327752:HSJ327752 ICD327752:ICF327752 ILZ327752:IMB327752 IVV327752:IVX327752 JFR327752:JFT327752 JPN327752:JPP327752 JZJ327752:JZL327752 KJF327752:KJH327752 KTB327752:KTD327752 LCX327752:LCZ327752 LMT327752:LMV327752 LWP327752:LWR327752 MGL327752:MGN327752 MQH327752:MQJ327752 NAD327752:NAF327752 NJZ327752:NKB327752 NTV327752:NTX327752 ODR327752:ODT327752 ONN327752:ONP327752 OXJ327752:OXL327752 PHF327752:PHH327752 PRB327752:PRD327752 QAX327752:QAZ327752 QKT327752:QKV327752 QUP327752:QUR327752 REL327752:REN327752 ROH327752:ROJ327752 RYD327752:RYF327752 SHZ327752:SIB327752 SRV327752:SRX327752 TBR327752:TBT327752 TLN327752:TLP327752 TVJ327752:TVL327752 UFF327752:UFH327752 UPB327752:UPD327752 UYX327752:UYZ327752 VIT327752:VIV327752 VSP327752:VSR327752 WCL327752:WCN327752 WMH327752:WMJ327752 WWD327752:WWF327752 W393288:Y393288 JR393288:JT393288 TN393288:TP393288 ADJ393288:ADL393288 ANF393288:ANH393288 AXB393288:AXD393288 BGX393288:BGZ393288 BQT393288:BQV393288 CAP393288:CAR393288 CKL393288:CKN393288 CUH393288:CUJ393288 DED393288:DEF393288 DNZ393288:DOB393288 DXV393288:DXX393288 EHR393288:EHT393288 ERN393288:ERP393288 FBJ393288:FBL393288 FLF393288:FLH393288 FVB393288:FVD393288 GEX393288:GEZ393288 GOT393288:GOV393288 GYP393288:GYR393288 HIL393288:HIN393288 HSH393288:HSJ393288 ICD393288:ICF393288 ILZ393288:IMB393288 IVV393288:IVX393288 JFR393288:JFT393288 JPN393288:JPP393288 JZJ393288:JZL393288 KJF393288:KJH393288 KTB393288:KTD393288 LCX393288:LCZ393288 LMT393288:LMV393288 LWP393288:LWR393288 MGL393288:MGN393288 MQH393288:MQJ393288 NAD393288:NAF393288 NJZ393288:NKB393288 NTV393288:NTX393288 ODR393288:ODT393288 ONN393288:ONP393288 OXJ393288:OXL393288 PHF393288:PHH393288 PRB393288:PRD393288 QAX393288:QAZ393288 QKT393288:QKV393288 QUP393288:QUR393288 REL393288:REN393288 ROH393288:ROJ393288 RYD393288:RYF393288 SHZ393288:SIB393288 SRV393288:SRX393288 TBR393288:TBT393288 TLN393288:TLP393288 TVJ393288:TVL393288 UFF393288:UFH393288 UPB393288:UPD393288 UYX393288:UYZ393288 VIT393288:VIV393288 VSP393288:VSR393288 WCL393288:WCN393288 WMH393288:WMJ393288 WWD393288:WWF393288 W458824:Y458824 JR458824:JT458824 TN458824:TP458824 ADJ458824:ADL458824 ANF458824:ANH458824 AXB458824:AXD458824 BGX458824:BGZ458824 BQT458824:BQV458824 CAP458824:CAR458824 CKL458824:CKN458824 CUH458824:CUJ458824 DED458824:DEF458824 DNZ458824:DOB458824 DXV458824:DXX458824 EHR458824:EHT458824 ERN458824:ERP458824 FBJ458824:FBL458824 FLF458824:FLH458824 FVB458824:FVD458824 GEX458824:GEZ458824 GOT458824:GOV458824 GYP458824:GYR458824 HIL458824:HIN458824 HSH458824:HSJ458824 ICD458824:ICF458824 ILZ458824:IMB458824 IVV458824:IVX458824 JFR458824:JFT458824 JPN458824:JPP458824 JZJ458824:JZL458824 KJF458824:KJH458824 KTB458824:KTD458824 LCX458824:LCZ458824 LMT458824:LMV458824 LWP458824:LWR458824 MGL458824:MGN458824 MQH458824:MQJ458824 NAD458824:NAF458824 NJZ458824:NKB458824 NTV458824:NTX458824 ODR458824:ODT458824 ONN458824:ONP458824 OXJ458824:OXL458824 PHF458824:PHH458824 PRB458824:PRD458824 QAX458824:QAZ458824 QKT458824:QKV458824 QUP458824:QUR458824 REL458824:REN458824 ROH458824:ROJ458824 RYD458824:RYF458824 SHZ458824:SIB458824 SRV458824:SRX458824 TBR458824:TBT458824 TLN458824:TLP458824 TVJ458824:TVL458824 UFF458824:UFH458824 UPB458824:UPD458824 UYX458824:UYZ458824 VIT458824:VIV458824 VSP458824:VSR458824 WCL458824:WCN458824 WMH458824:WMJ458824 WWD458824:WWF458824 W524360:Y524360 JR524360:JT524360 TN524360:TP524360 ADJ524360:ADL524360 ANF524360:ANH524360 AXB524360:AXD524360 BGX524360:BGZ524360 BQT524360:BQV524360 CAP524360:CAR524360 CKL524360:CKN524360 CUH524360:CUJ524360 DED524360:DEF524360 DNZ524360:DOB524360 DXV524360:DXX524360 EHR524360:EHT524360 ERN524360:ERP524360 FBJ524360:FBL524360 FLF524360:FLH524360 FVB524360:FVD524360 GEX524360:GEZ524360 GOT524360:GOV524360 GYP524360:GYR524360 HIL524360:HIN524360 HSH524360:HSJ524360 ICD524360:ICF524360 ILZ524360:IMB524360 IVV524360:IVX524360 JFR524360:JFT524360 JPN524360:JPP524360 JZJ524360:JZL524360 KJF524360:KJH524360 KTB524360:KTD524360 LCX524360:LCZ524360 LMT524360:LMV524360 LWP524360:LWR524360 MGL524360:MGN524360 MQH524360:MQJ524360 NAD524360:NAF524360 NJZ524360:NKB524360 NTV524360:NTX524360 ODR524360:ODT524360 ONN524360:ONP524360 OXJ524360:OXL524360 PHF524360:PHH524360 PRB524360:PRD524360 QAX524360:QAZ524360 QKT524360:QKV524360 QUP524360:QUR524360 REL524360:REN524360 ROH524360:ROJ524360 RYD524360:RYF524360 SHZ524360:SIB524360 SRV524360:SRX524360 TBR524360:TBT524360 TLN524360:TLP524360 TVJ524360:TVL524360 UFF524360:UFH524360 UPB524360:UPD524360 UYX524360:UYZ524360 VIT524360:VIV524360 VSP524360:VSR524360 WCL524360:WCN524360 WMH524360:WMJ524360 WWD524360:WWF524360 W589896:Y589896 JR589896:JT589896 TN589896:TP589896 ADJ589896:ADL589896 ANF589896:ANH589896 AXB589896:AXD589896 BGX589896:BGZ589896 BQT589896:BQV589896 CAP589896:CAR589896 CKL589896:CKN589896 CUH589896:CUJ589896 DED589896:DEF589896 DNZ589896:DOB589896 DXV589896:DXX589896 EHR589896:EHT589896 ERN589896:ERP589896 FBJ589896:FBL589896 FLF589896:FLH589896 FVB589896:FVD589896 GEX589896:GEZ589896 GOT589896:GOV589896 GYP589896:GYR589896 HIL589896:HIN589896 HSH589896:HSJ589896 ICD589896:ICF589896 ILZ589896:IMB589896 IVV589896:IVX589896 JFR589896:JFT589896 JPN589896:JPP589896 JZJ589896:JZL589896 KJF589896:KJH589896 KTB589896:KTD589896 LCX589896:LCZ589896 LMT589896:LMV589896 LWP589896:LWR589896 MGL589896:MGN589896 MQH589896:MQJ589896 NAD589896:NAF589896 NJZ589896:NKB589896 NTV589896:NTX589896 ODR589896:ODT589896 ONN589896:ONP589896 OXJ589896:OXL589896 PHF589896:PHH589896 PRB589896:PRD589896 QAX589896:QAZ589896 QKT589896:QKV589896 QUP589896:QUR589896 REL589896:REN589896 ROH589896:ROJ589896 RYD589896:RYF589896 SHZ589896:SIB589896 SRV589896:SRX589896 TBR589896:TBT589896 TLN589896:TLP589896 TVJ589896:TVL589896 UFF589896:UFH589896 UPB589896:UPD589896 UYX589896:UYZ589896 VIT589896:VIV589896 VSP589896:VSR589896 WCL589896:WCN589896 WMH589896:WMJ589896 WWD589896:WWF589896 W655432:Y655432 JR655432:JT655432 TN655432:TP655432 ADJ655432:ADL655432 ANF655432:ANH655432 AXB655432:AXD655432 BGX655432:BGZ655432 BQT655432:BQV655432 CAP655432:CAR655432 CKL655432:CKN655432 CUH655432:CUJ655432 DED655432:DEF655432 DNZ655432:DOB655432 DXV655432:DXX655432 EHR655432:EHT655432 ERN655432:ERP655432 FBJ655432:FBL655432 FLF655432:FLH655432 FVB655432:FVD655432 GEX655432:GEZ655432 GOT655432:GOV655432 GYP655432:GYR655432 HIL655432:HIN655432 HSH655432:HSJ655432 ICD655432:ICF655432 ILZ655432:IMB655432 IVV655432:IVX655432 JFR655432:JFT655432 JPN655432:JPP655432 JZJ655432:JZL655432 KJF655432:KJH655432 KTB655432:KTD655432 LCX655432:LCZ655432 LMT655432:LMV655432 LWP655432:LWR655432 MGL655432:MGN655432 MQH655432:MQJ655432 NAD655432:NAF655432 NJZ655432:NKB655432 NTV655432:NTX655432 ODR655432:ODT655432 ONN655432:ONP655432 OXJ655432:OXL655432 PHF655432:PHH655432 PRB655432:PRD655432 QAX655432:QAZ655432 QKT655432:QKV655432 QUP655432:QUR655432 REL655432:REN655432 ROH655432:ROJ655432 RYD655432:RYF655432 SHZ655432:SIB655432 SRV655432:SRX655432 TBR655432:TBT655432 TLN655432:TLP655432 TVJ655432:TVL655432 UFF655432:UFH655432 UPB655432:UPD655432 UYX655432:UYZ655432 VIT655432:VIV655432 VSP655432:VSR655432 WCL655432:WCN655432 WMH655432:WMJ655432 WWD655432:WWF655432 W720968:Y720968 JR720968:JT720968 TN720968:TP720968 ADJ720968:ADL720968 ANF720968:ANH720968 AXB720968:AXD720968 BGX720968:BGZ720968 BQT720968:BQV720968 CAP720968:CAR720968 CKL720968:CKN720968 CUH720968:CUJ720968 DED720968:DEF720968 DNZ720968:DOB720968 DXV720968:DXX720968 EHR720968:EHT720968 ERN720968:ERP720968 FBJ720968:FBL720968 FLF720968:FLH720968 FVB720968:FVD720968 GEX720968:GEZ720968 GOT720968:GOV720968 GYP720968:GYR720968 HIL720968:HIN720968 HSH720968:HSJ720968 ICD720968:ICF720968 ILZ720968:IMB720968 IVV720968:IVX720968 JFR720968:JFT720968 JPN720968:JPP720968 JZJ720968:JZL720968 KJF720968:KJH720968 KTB720968:KTD720968 LCX720968:LCZ720968 LMT720968:LMV720968 LWP720968:LWR720968 MGL720968:MGN720968 MQH720968:MQJ720968 NAD720968:NAF720968 NJZ720968:NKB720968 NTV720968:NTX720968 ODR720968:ODT720968 ONN720968:ONP720968 OXJ720968:OXL720968 PHF720968:PHH720968 PRB720968:PRD720968 QAX720968:QAZ720968 QKT720968:QKV720968 QUP720968:QUR720968 REL720968:REN720968 ROH720968:ROJ720968 RYD720968:RYF720968 SHZ720968:SIB720968 SRV720968:SRX720968 TBR720968:TBT720968 TLN720968:TLP720968 TVJ720968:TVL720968 UFF720968:UFH720968 UPB720968:UPD720968 UYX720968:UYZ720968 VIT720968:VIV720968 VSP720968:VSR720968 WCL720968:WCN720968 WMH720968:WMJ720968 WWD720968:WWF720968 W786504:Y786504 JR786504:JT786504 TN786504:TP786504 ADJ786504:ADL786504 ANF786504:ANH786504 AXB786504:AXD786504 BGX786504:BGZ786504 BQT786504:BQV786504 CAP786504:CAR786504 CKL786504:CKN786504 CUH786504:CUJ786504 DED786504:DEF786504 DNZ786504:DOB786504 DXV786504:DXX786504 EHR786504:EHT786504 ERN786504:ERP786504 FBJ786504:FBL786504 FLF786504:FLH786504 FVB786504:FVD786504 GEX786504:GEZ786504 GOT786504:GOV786504 GYP786504:GYR786504 HIL786504:HIN786504 HSH786504:HSJ786504 ICD786504:ICF786504 ILZ786504:IMB786504 IVV786504:IVX786504 JFR786504:JFT786504 JPN786504:JPP786504 JZJ786504:JZL786504 KJF786504:KJH786504 KTB786504:KTD786504 LCX786504:LCZ786504 LMT786504:LMV786504 LWP786504:LWR786504 MGL786504:MGN786504 MQH786504:MQJ786504 NAD786504:NAF786504 NJZ786504:NKB786504 NTV786504:NTX786504 ODR786504:ODT786504 ONN786504:ONP786504 OXJ786504:OXL786504 PHF786504:PHH786504 PRB786504:PRD786504 QAX786504:QAZ786504 QKT786504:QKV786504 QUP786504:QUR786504 REL786504:REN786504 ROH786504:ROJ786504 RYD786504:RYF786504 SHZ786504:SIB786504 SRV786504:SRX786504 TBR786504:TBT786504 TLN786504:TLP786504 TVJ786504:TVL786504 UFF786504:UFH786504 UPB786504:UPD786504 UYX786504:UYZ786504 VIT786504:VIV786504 VSP786504:VSR786504 WCL786504:WCN786504 WMH786504:WMJ786504 WWD786504:WWF786504 W852040:Y852040 JR852040:JT852040 TN852040:TP852040 ADJ852040:ADL852040 ANF852040:ANH852040 AXB852040:AXD852040 BGX852040:BGZ852040 BQT852040:BQV852040 CAP852040:CAR852040 CKL852040:CKN852040 CUH852040:CUJ852040 DED852040:DEF852040 DNZ852040:DOB852040 DXV852040:DXX852040 EHR852040:EHT852040 ERN852040:ERP852040 FBJ852040:FBL852040 FLF852040:FLH852040 FVB852040:FVD852040 GEX852040:GEZ852040 GOT852040:GOV852040 GYP852040:GYR852040 HIL852040:HIN852040 HSH852040:HSJ852040 ICD852040:ICF852040 ILZ852040:IMB852040 IVV852040:IVX852040 JFR852040:JFT852040 JPN852040:JPP852040 JZJ852040:JZL852040 KJF852040:KJH852040 KTB852040:KTD852040 LCX852040:LCZ852040 LMT852040:LMV852040 LWP852040:LWR852040 MGL852040:MGN852040 MQH852040:MQJ852040 NAD852040:NAF852040 NJZ852040:NKB852040 NTV852040:NTX852040 ODR852040:ODT852040 ONN852040:ONP852040 OXJ852040:OXL852040 PHF852040:PHH852040 PRB852040:PRD852040 QAX852040:QAZ852040 QKT852040:QKV852040 QUP852040:QUR852040 REL852040:REN852040 ROH852040:ROJ852040 RYD852040:RYF852040 SHZ852040:SIB852040 SRV852040:SRX852040 TBR852040:TBT852040 TLN852040:TLP852040 TVJ852040:TVL852040 UFF852040:UFH852040 UPB852040:UPD852040 UYX852040:UYZ852040 VIT852040:VIV852040 VSP852040:VSR852040 WCL852040:WCN852040 WMH852040:WMJ852040 WWD852040:WWF852040 W917576:Y917576 JR917576:JT917576 TN917576:TP917576 ADJ917576:ADL917576 ANF917576:ANH917576 AXB917576:AXD917576 BGX917576:BGZ917576 BQT917576:BQV917576 CAP917576:CAR917576 CKL917576:CKN917576 CUH917576:CUJ917576 DED917576:DEF917576 DNZ917576:DOB917576 DXV917576:DXX917576 EHR917576:EHT917576 ERN917576:ERP917576 FBJ917576:FBL917576 FLF917576:FLH917576 FVB917576:FVD917576 GEX917576:GEZ917576 GOT917576:GOV917576 GYP917576:GYR917576 HIL917576:HIN917576 HSH917576:HSJ917576 ICD917576:ICF917576 ILZ917576:IMB917576 IVV917576:IVX917576 JFR917576:JFT917576 JPN917576:JPP917576 JZJ917576:JZL917576 KJF917576:KJH917576 KTB917576:KTD917576 LCX917576:LCZ917576 LMT917576:LMV917576 LWP917576:LWR917576 MGL917576:MGN917576 MQH917576:MQJ917576 NAD917576:NAF917576 NJZ917576:NKB917576 NTV917576:NTX917576 ODR917576:ODT917576 ONN917576:ONP917576 OXJ917576:OXL917576 PHF917576:PHH917576 PRB917576:PRD917576 QAX917576:QAZ917576 QKT917576:QKV917576 QUP917576:QUR917576 REL917576:REN917576 ROH917576:ROJ917576 RYD917576:RYF917576 SHZ917576:SIB917576 SRV917576:SRX917576 TBR917576:TBT917576 TLN917576:TLP917576 TVJ917576:TVL917576 UFF917576:UFH917576 UPB917576:UPD917576 UYX917576:UYZ917576 VIT917576:VIV917576 VSP917576:VSR917576 WCL917576:WCN917576 WMH917576:WMJ917576 WWD917576:WWF917576 W983112:Y983112 JR983112:JT983112 TN983112:TP983112 ADJ983112:ADL983112 ANF983112:ANH983112 AXB983112:AXD983112 BGX983112:BGZ983112 BQT983112:BQV983112 CAP983112:CAR983112 CKL983112:CKN983112 CUH983112:CUJ983112 DED983112:DEF983112 DNZ983112:DOB983112 DXV983112:DXX983112 EHR983112:EHT983112 ERN983112:ERP983112 FBJ983112:FBL983112 FLF983112:FLH983112 FVB983112:FVD983112 GEX983112:GEZ983112 GOT983112:GOV983112 GYP983112:GYR983112 HIL983112:HIN983112 HSH983112:HSJ983112 ICD983112:ICF983112 ILZ983112:IMB983112 IVV983112:IVX983112 JFR983112:JFT983112 JPN983112:JPP983112 JZJ983112:JZL983112 KJF983112:KJH983112 KTB983112:KTD983112 LCX983112:LCZ983112 LMT983112:LMV983112 LWP983112:LWR983112 MGL983112:MGN983112 MQH983112:MQJ983112 NAD983112:NAF983112 NJZ983112:NKB983112 NTV983112:NTX983112 ODR983112:ODT983112 ONN983112:ONP983112 OXJ983112:OXL983112 PHF983112:PHH983112 PRB983112:PRD983112 QAX983112:QAZ983112 QKT983112:QKV983112 QUP983112:QUR983112 REL983112:REN983112 ROH983112:ROJ983112 RYD983112:RYF983112 SHZ983112:SIB983112 SRV983112:SRX983112 TBR983112:TBT983112 TLN983112:TLP983112 TVJ983112:TVL983112 UFF983112:UFH983112 UPB983112:UPD983112 UYX983112:UYZ983112 VIT983112:VIV983112 VSP983112:VSR983112 WCL983112:WCN983112 WMH983112:WMJ983112 WWD983112:WWF983112 L65608:O65608 JI65608:JL65608 TE65608:TH65608 ADA65608:ADD65608 AMW65608:AMZ65608 AWS65608:AWV65608 BGO65608:BGR65608 BQK65608:BQN65608 CAG65608:CAJ65608 CKC65608:CKF65608 CTY65608:CUB65608 DDU65608:DDX65608 DNQ65608:DNT65608 DXM65608:DXP65608 EHI65608:EHL65608 ERE65608:ERH65608 FBA65608:FBD65608 FKW65608:FKZ65608 FUS65608:FUV65608 GEO65608:GER65608 GOK65608:GON65608 GYG65608:GYJ65608 HIC65608:HIF65608 HRY65608:HSB65608 IBU65608:IBX65608 ILQ65608:ILT65608 IVM65608:IVP65608 JFI65608:JFL65608 JPE65608:JPH65608 JZA65608:JZD65608 KIW65608:KIZ65608 KSS65608:KSV65608 LCO65608:LCR65608 LMK65608:LMN65608 LWG65608:LWJ65608 MGC65608:MGF65608 MPY65608:MQB65608 MZU65608:MZX65608 NJQ65608:NJT65608 NTM65608:NTP65608 ODI65608:ODL65608 ONE65608:ONH65608 OXA65608:OXD65608 PGW65608:PGZ65608 PQS65608:PQV65608 QAO65608:QAR65608 QKK65608:QKN65608 QUG65608:QUJ65608 REC65608:REF65608 RNY65608:ROB65608 RXU65608:RXX65608 SHQ65608:SHT65608 SRM65608:SRP65608 TBI65608:TBL65608 TLE65608:TLH65608 TVA65608:TVD65608 UEW65608:UEZ65608 UOS65608:UOV65608 UYO65608:UYR65608 VIK65608:VIN65608 VSG65608:VSJ65608 WCC65608:WCF65608 WLY65608:WMB65608 WVU65608:WVX65608 L131144:O131144 JI131144:JL131144 TE131144:TH131144 ADA131144:ADD131144 AMW131144:AMZ131144 AWS131144:AWV131144 BGO131144:BGR131144 BQK131144:BQN131144 CAG131144:CAJ131144 CKC131144:CKF131144 CTY131144:CUB131144 DDU131144:DDX131144 DNQ131144:DNT131144 DXM131144:DXP131144 EHI131144:EHL131144 ERE131144:ERH131144 FBA131144:FBD131144 FKW131144:FKZ131144 FUS131144:FUV131144 GEO131144:GER131144 GOK131144:GON131144 GYG131144:GYJ131144 HIC131144:HIF131144 HRY131144:HSB131144 IBU131144:IBX131144 ILQ131144:ILT131144 IVM131144:IVP131144 JFI131144:JFL131144 JPE131144:JPH131144 JZA131144:JZD131144 KIW131144:KIZ131144 KSS131144:KSV131144 LCO131144:LCR131144 LMK131144:LMN131144 LWG131144:LWJ131144 MGC131144:MGF131144 MPY131144:MQB131144 MZU131144:MZX131144 NJQ131144:NJT131144 NTM131144:NTP131144 ODI131144:ODL131144 ONE131144:ONH131144 OXA131144:OXD131144 PGW131144:PGZ131144 PQS131144:PQV131144 QAO131144:QAR131144 QKK131144:QKN131144 QUG131144:QUJ131144 REC131144:REF131144 RNY131144:ROB131144 RXU131144:RXX131144 SHQ131144:SHT131144 SRM131144:SRP131144 TBI131144:TBL131144 TLE131144:TLH131144 TVA131144:TVD131144 UEW131144:UEZ131144 UOS131144:UOV131144 UYO131144:UYR131144 VIK131144:VIN131144 VSG131144:VSJ131144 WCC131144:WCF131144 WLY131144:WMB131144 WVU131144:WVX131144 L196680:O196680 JI196680:JL196680 TE196680:TH196680 ADA196680:ADD196680 AMW196680:AMZ196680 AWS196680:AWV196680 BGO196680:BGR196680 BQK196680:BQN196680 CAG196680:CAJ196680 CKC196680:CKF196680 CTY196680:CUB196680 DDU196680:DDX196680 DNQ196680:DNT196680 DXM196680:DXP196680 EHI196680:EHL196680 ERE196680:ERH196680 FBA196680:FBD196680 FKW196680:FKZ196680 FUS196680:FUV196680 GEO196680:GER196680 GOK196680:GON196680 GYG196680:GYJ196680 HIC196680:HIF196680 HRY196680:HSB196680 IBU196680:IBX196680 ILQ196680:ILT196680 IVM196680:IVP196680 JFI196680:JFL196680 JPE196680:JPH196680 JZA196680:JZD196680 KIW196680:KIZ196680 KSS196680:KSV196680 LCO196680:LCR196680 LMK196680:LMN196680 LWG196680:LWJ196680 MGC196680:MGF196680 MPY196680:MQB196680 MZU196680:MZX196680 NJQ196680:NJT196680 NTM196680:NTP196680 ODI196680:ODL196680 ONE196680:ONH196680 OXA196680:OXD196680 PGW196680:PGZ196680 PQS196680:PQV196680 QAO196680:QAR196680 QKK196680:QKN196680 QUG196680:QUJ196680 REC196680:REF196680 RNY196680:ROB196680 RXU196680:RXX196680 SHQ196680:SHT196680 SRM196680:SRP196680 TBI196680:TBL196680 TLE196680:TLH196680 TVA196680:TVD196680 UEW196680:UEZ196680 UOS196680:UOV196680 UYO196680:UYR196680 VIK196680:VIN196680 VSG196680:VSJ196680 WCC196680:WCF196680 WLY196680:WMB196680 WVU196680:WVX196680 L262216:O262216 JI262216:JL262216 TE262216:TH262216 ADA262216:ADD262216 AMW262216:AMZ262216 AWS262216:AWV262216 BGO262216:BGR262216 BQK262216:BQN262216 CAG262216:CAJ262216 CKC262216:CKF262216 CTY262216:CUB262216 DDU262216:DDX262216 DNQ262216:DNT262216 DXM262216:DXP262216 EHI262216:EHL262216 ERE262216:ERH262216 FBA262216:FBD262216 FKW262216:FKZ262216 FUS262216:FUV262216 GEO262216:GER262216 GOK262216:GON262216 GYG262216:GYJ262216 HIC262216:HIF262216 HRY262216:HSB262216 IBU262216:IBX262216 ILQ262216:ILT262216 IVM262216:IVP262216 JFI262216:JFL262216 JPE262216:JPH262216 JZA262216:JZD262216 KIW262216:KIZ262216 KSS262216:KSV262216 LCO262216:LCR262216 LMK262216:LMN262216 LWG262216:LWJ262216 MGC262216:MGF262216 MPY262216:MQB262216 MZU262216:MZX262216 NJQ262216:NJT262216 NTM262216:NTP262216 ODI262216:ODL262216 ONE262216:ONH262216 OXA262216:OXD262216 PGW262216:PGZ262216 PQS262216:PQV262216 QAO262216:QAR262216 QKK262216:QKN262216 QUG262216:QUJ262216 REC262216:REF262216 RNY262216:ROB262216 RXU262216:RXX262216 SHQ262216:SHT262216 SRM262216:SRP262216 TBI262216:TBL262216 TLE262216:TLH262216 TVA262216:TVD262216 UEW262216:UEZ262216 UOS262216:UOV262216 UYO262216:UYR262216 VIK262216:VIN262216 VSG262216:VSJ262216 WCC262216:WCF262216 WLY262216:WMB262216 WVU262216:WVX262216 L327752:O327752 JI327752:JL327752 TE327752:TH327752 ADA327752:ADD327752 AMW327752:AMZ327752 AWS327752:AWV327752 BGO327752:BGR327752 BQK327752:BQN327752 CAG327752:CAJ327752 CKC327752:CKF327752 CTY327752:CUB327752 DDU327752:DDX327752 DNQ327752:DNT327752 DXM327752:DXP327752 EHI327752:EHL327752 ERE327752:ERH327752 FBA327752:FBD327752 FKW327752:FKZ327752 FUS327752:FUV327752 GEO327752:GER327752 GOK327752:GON327752 GYG327752:GYJ327752 HIC327752:HIF327752 HRY327752:HSB327752 IBU327752:IBX327752 ILQ327752:ILT327752 IVM327752:IVP327752 JFI327752:JFL327752 JPE327752:JPH327752 JZA327752:JZD327752 KIW327752:KIZ327752 KSS327752:KSV327752 LCO327752:LCR327752 LMK327752:LMN327752 LWG327752:LWJ327752 MGC327752:MGF327752 MPY327752:MQB327752 MZU327752:MZX327752 NJQ327752:NJT327752 NTM327752:NTP327752 ODI327752:ODL327752 ONE327752:ONH327752 OXA327752:OXD327752 PGW327752:PGZ327752 PQS327752:PQV327752 QAO327752:QAR327752 QKK327752:QKN327752 QUG327752:QUJ327752 REC327752:REF327752 RNY327752:ROB327752 RXU327752:RXX327752 SHQ327752:SHT327752 SRM327752:SRP327752 TBI327752:TBL327752 TLE327752:TLH327752 TVA327752:TVD327752 UEW327752:UEZ327752 UOS327752:UOV327752 UYO327752:UYR327752 VIK327752:VIN327752 VSG327752:VSJ327752 WCC327752:WCF327752 WLY327752:WMB327752 WVU327752:WVX327752 L393288:O393288 JI393288:JL393288 TE393288:TH393288 ADA393288:ADD393288 AMW393288:AMZ393288 AWS393288:AWV393288 BGO393288:BGR393288 BQK393288:BQN393288 CAG393288:CAJ393288 CKC393288:CKF393288 CTY393288:CUB393288 DDU393288:DDX393288 DNQ393288:DNT393288 DXM393288:DXP393288 EHI393288:EHL393288 ERE393288:ERH393288 FBA393288:FBD393288 FKW393288:FKZ393288 FUS393288:FUV393288 GEO393288:GER393288 GOK393288:GON393288 GYG393288:GYJ393288 HIC393288:HIF393288 HRY393288:HSB393288 IBU393288:IBX393288 ILQ393288:ILT393288 IVM393288:IVP393288 JFI393288:JFL393288 JPE393288:JPH393288 JZA393288:JZD393288 KIW393288:KIZ393288 KSS393288:KSV393288 LCO393288:LCR393288 LMK393288:LMN393288 LWG393288:LWJ393288 MGC393288:MGF393288 MPY393288:MQB393288 MZU393288:MZX393288 NJQ393288:NJT393288 NTM393288:NTP393288 ODI393288:ODL393288 ONE393288:ONH393288 OXA393288:OXD393288 PGW393288:PGZ393288 PQS393288:PQV393288 QAO393288:QAR393288 QKK393288:QKN393288 QUG393288:QUJ393288 REC393288:REF393288 RNY393288:ROB393288 RXU393288:RXX393288 SHQ393288:SHT393288 SRM393288:SRP393288 TBI393288:TBL393288 TLE393288:TLH393288 TVA393288:TVD393288 UEW393288:UEZ393288 UOS393288:UOV393288 UYO393288:UYR393288 VIK393288:VIN393288 VSG393288:VSJ393288 WCC393288:WCF393288 WLY393288:WMB393288 WVU393288:WVX393288 L458824:O458824 JI458824:JL458824 TE458824:TH458824 ADA458824:ADD458824 AMW458824:AMZ458824 AWS458824:AWV458824 BGO458824:BGR458824 BQK458824:BQN458824 CAG458824:CAJ458824 CKC458824:CKF458824 CTY458824:CUB458824 DDU458824:DDX458824 DNQ458824:DNT458824 DXM458824:DXP458824 EHI458824:EHL458824 ERE458824:ERH458824 FBA458824:FBD458824 FKW458824:FKZ458824 FUS458824:FUV458824 GEO458824:GER458824 GOK458824:GON458824 GYG458824:GYJ458824 HIC458824:HIF458824 HRY458824:HSB458824 IBU458824:IBX458824 ILQ458824:ILT458824 IVM458824:IVP458824 JFI458824:JFL458824 JPE458824:JPH458824 JZA458824:JZD458824 KIW458824:KIZ458824 KSS458824:KSV458824 LCO458824:LCR458824 LMK458824:LMN458824 LWG458824:LWJ458824 MGC458824:MGF458824 MPY458824:MQB458824 MZU458824:MZX458824 NJQ458824:NJT458824 NTM458824:NTP458824 ODI458824:ODL458824 ONE458824:ONH458824 OXA458824:OXD458824 PGW458824:PGZ458824 PQS458824:PQV458824 QAO458824:QAR458824 QKK458824:QKN458824 QUG458824:QUJ458824 REC458824:REF458824 RNY458824:ROB458824 RXU458824:RXX458824 SHQ458824:SHT458824 SRM458824:SRP458824 TBI458824:TBL458824 TLE458824:TLH458824 TVA458824:TVD458824 UEW458824:UEZ458824 UOS458824:UOV458824 UYO458824:UYR458824 VIK458824:VIN458824 VSG458824:VSJ458824 WCC458824:WCF458824 WLY458824:WMB458824 WVU458824:WVX458824 L524360:O524360 JI524360:JL524360 TE524360:TH524360 ADA524360:ADD524360 AMW524360:AMZ524360 AWS524360:AWV524360 BGO524360:BGR524360 BQK524360:BQN524360 CAG524360:CAJ524360 CKC524360:CKF524360 CTY524360:CUB524360 DDU524360:DDX524360 DNQ524360:DNT524360 DXM524360:DXP524360 EHI524360:EHL524360 ERE524360:ERH524360 FBA524360:FBD524360 FKW524360:FKZ524360 FUS524360:FUV524360 GEO524360:GER524360 GOK524360:GON524360 GYG524360:GYJ524360 HIC524360:HIF524360 HRY524360:HSB524360 IBU524360:IBX524360 ILQ524360:ILT524360 IVM524360:IVP524360 JFI524360:JFL524360 JPE524360:JPH524360 JZA524360:JZD524360 KIW524360:KIZ524360 KSS524360:KSV524360 LCO524360:LCR524360 LMK524360:LMN524360 LWG524360:LWJ524360 MGC524360:MGF524360 MPY524360:MQB524360 MZU524360:MZX524360 NJQ524360:NJT524360 NTM524360:NTP524360 ODI524360:ODL524360 ONE524360:ONH524360 OXA524360:OXD524360 PGW524360:PGZ524360 PQS524360:PQV524360 QAO524360:QAR524360 QKK524360:QKN524360 QUG524360:QUJ524360 REC524360:REF524360 RNY524360:ROB524360 RXU524360:RXX524360 SHQ524360:SHT524360 SRM524360:SRP524360 TBI524360:TBL524360 TLE524360:TLH524360 TVA524360:TVD524360 UEW524360:UEZ524360 UOS524360:UOV524360 UYO524360:UYR524360 VIK524360:VIN524360 VSG524360:VSJ524360 WCC524360:WCF524360 WLY524360:WMB524360 WVU524360:WVX524360 L589896:O589896 JI589896:JL589896 TE589896:TH589896 ADA589896:ADD589896 AMW589896:AMZ589896 AWS589896:AWV589896 BGO589896:BGR589896 BQK589896:BQN589896 CAG589896:CAJ589896 CKC589896:CKF589896 CTY589896:CUB589896 DDU589896:DDX589896 DNQ589896:DNT589896 DXM589896:DXP589896 EHI589896:EHL589896 ERE589896:ERH589896 FBA589896:FBD589896 FKW589896:FKZ589896 FUS589896:FUV589896 GEO589896:GER589896 GOK589896:GON589896 GYG589896:GYJ589896 HIC589896:HIF589896 HRY589896:HSB589896 IBU589896:IBX589896 ILQ589896:ILT589896 IVM589896:IVP589896 JFI589896:JFL589896 JPE589896:JPH589896 JZA589896:JZD589896 KIW589896:KIZ589896 KSS589896:KSV589896 LCO589896:LCR589896 LMK589896:LMN589896 LWG589896:LWJ589896 MGC589896:MGF589896 MPY589896:MQB589896 MZU589896:MZX589896 NJQ589896:NJT589896 NTM589896:NTP589896 ODI589896:ODL589896 ONE589896:ONH589896 OXA589896:OXD589896 PGW589896:PGZ589896 PQS589896:PQV589896 QAO589896:QAR589896 QKK589896:QKN589896 QUG589896:QUJ589896 REC589896:REF589896 RNY589896:ROB589896 RXU589896:RXX589896 SHQ589896:SHT589896 SRM589896:SRP589896 TBI589896:TBL589896 TLE589896:TLH589896 TVA589896:TVD589896 UEW589896:UEZ589896 UOS589896:UOV589896 UYO589896:UYR589896 VIK589896:VIN589896 VSG589896:VSJ589896 WCC589896:WCF589896 WLY589896:WMB589896 WVU589896:WVX589896 L655432:O655432 JI655432:JL655432 TE655432:TH655432 ADA655432:ADD655432 AMW655432:AMZ655432 AWS655432:AWV655432 BGO655432:BGR655432 BQK655432:BQN655432 CAG655432:CAJ655432 CKC655432:CKF655432 CTY655432:CUB655432 DDU655432:DDX655432 DNQ655432:DNT655432 DXM655432:DXP655432 EHI655432:EHL655432 ERE655432:ERH655432 FBA655432:FBD655432 FKW655432:FKZ655432 FUS655432:FUV655432 GEO655432:GER655432 GOK655432:GON655432 GYG655432:GYJ655432 HIC655432:HIF655432 HRY655432:HSB655432 IBU655432:IBX655432 ILQ655432:ILT655432 IVM655432:IVP655432 JFI655432:JFL655432 JPE655432:JPH655432 JZA655432:JZD655432 KIW655432:KIZ655432 KSS655432:KSV655432 LCO655432:LCR655432 LMK655432:LMN655432 LWG655432:LWJ655432 MGC655432:MGF655432 MPY655432:MQB655432 MZU655432:MZX655432 NJQ655432:NJT655432 NTM655432:NTP655432 ODI655432:ODL655432 ONE655432:ONH655432 OXA655432:OXD655432 PGW655432:PGZ655432 PQS655432:PQV655432 QAO655432:QAR655432 QKK655432:QKN655432 QUG655432:QUJ655432 REC655432:REF655432 RNY655432:ROB655432 RXU655432:RXX655432 SHQ655432:SHT655432 SRM655432:SRP655432 TBI655432:TBL655432 TLE655432:TLH655432 TVA655432:TVD655432 UEW655432:UEZ655432 UOS655432:UOV655432 UYO655432:UYR655432 VIK655432:VIN655432 VSG655432:VSJ655432 WCC655432:WCF655432 WLY655432:WMB655432 WVU655432:WVX655432 L720968:O720968 JI720968:JL720968 TE720968:TH720968 ADA720968:ADD720968 AMW720968:AMZ720968 AWS720968:AWV720968 BGO720968:BGR720968 BQK720968:BQN720968 CAG720968:CAJ720968 CKC720968:CKF720968 CTY720968:CUB720968 DDU720968:DDX720968 DNQ720968:DNT720968 DXM720968:DXP720968 EHI720968:EHL720968 ERE720968:ERH720968 FBA720968:FBD720968 FKW720968:FKZ720968 FUS720968:FUV720968 GEO720968:GER720968 GOK720968:GON720968 GYG720968:GYJ720968 HIC720968:HIF720968 HRY720968:HSB720968 IBU720968:IBX720968 ILQ720968:ILT720968 IVM720968:IVP720968 JFI720968:JFL720968 JPE720968:JPH720968 JZA720968:JZD720968 KIW720968:KIZ720968 KSS720968:KSV720968 LCO720968:LCR720968 LMK720968:LMN720968 LWG720968:LWJ720968 MGC720968:MGF720968 MPY720968:MQB720968 MZU720968:MZX720968 NJQ720968:NJT720968 NTM720968:NTP720968 ODI720968:ODL720968 ONE720968:ONH720968 OXA720968:OXD720968 PGW720968:PGZ720968 PQS720968:PQV720968 QAO720968:QAR720968 QKK720968:QKN720968 QUG720968:QUJ720968 REC720968:REF720968 RNY720968:ROB720968 RXU720968:RXX720968 SHQ720968:SHT720968 SRM720968:SRP720968 TBI720968:TBL720968 TLE720968:TLH720968 TVA720968:TVD720968 UEW720968:UEZ720968 UOS720968:UOV720968 UYO720968:UYR720968 VIK720968:VIN720968 VSG720968:VSJ720968 WCC720968:WCF720968 WLY720968:WMB720968 WVU720968:WVX720968 L786504:O786504 JI786504:JL786504 TE786504:TH786504 ADA786504:ADD786504 AMW786504:AMZ786504 AWS786504:AWV786504 BGO786504:BGR786504 BQK786504:BQN786504 CAG786504:CAJ786504 CKC786504:CKF786504 CTY786504:CUB786504 DDU786504:DDX786504 DNQ786504:DNT786504 DXM786504:DXP786504 EHI786504:EHL786504 ERE786504:ERH786504 FBA786504:FBD786504 FKW786504:FKZ786504 FUS786504:FUV786504 GEO786504:GER786504 GOK786504:GON786504 GYG786504:GYJ786504 HIC786504:HIF786504 HRY786504:HSB786504 IBU786504:IBX786504 ILQ786504:ILT786504 IVM786504:IVP786504 JFI786504:JFL786504 JPE786504:JPH786504 JZA786504:JZD786504 KIW786504:KIZ786504 KSS786504:KSV786504 LCO786504:LCR786504 LMK786504:LMN786504 LWG786504:LWJ786504 MGC786504:MGF786504 MPY786504:MQB786504 MZU786504:MZX786504 NJQ786504:NJT786504 NTM786504:NTP786504 ODI786504:ODL786504 ONE786504:ONH786504 OXA786504:OXD786504 PGW786504:PGZ786504 PQS786504:PQV786504 QAO786504:QAR786504 QKK786504:QKN786504 QUG786504:QUJ786504 REC786504:REF786504 RNY786504:ROB786504 RXU786504:RXX786504 SHQ786504:SHT786504 SRM786504:SRP786504 TBI786504:TBL786504 TLE786504:TLH786504 TVA786504:TVD786504 UEW786504:UEZ786504 UOS786504:UOV786504 UYO786504:UYR786504 VIK786504:VIN786504 VSG786504:VSJ786504 WCC786504:WCF786504 WLY786504:WMB786504 WVU786504:WVX786504 L852040:O852040 JI852040:JL852040 TE852040:TH852040 ADA852040:ADD852040 AMW852040:AMZ852040 AWS852040:AWV852040 BGO852040:BGR852040 BQK852040:BQN852040 CAG852040:CAJ852040 CKC852040:CKF852040 CTY852040:CUB852040 DDU852040:DDX852040 DNQ852040:DNT852040 DXM852040:DXP852040 EHI852040:EHL852040 ERE852040:ERH852040 FBA852040:FBD852040 FKW852040:FKZ852040 FUS852040:FUV852040 GEO852040:GER852040 GOK852040:GON852040 GYG852040:GYJ852040 HIC852040:HIF852040 HRY852040:HSB852040 IBU852040:IBX852040 ILQ852040:ILT852040 IVM852040:IVP852040 JFI852040:JFL852040 JPE852040:JPH852040 JZA852040:JZD852040 KIW852040:KIZ852040 KSS852040:KSV852040 LCO852040:LCR852040 LMK852040:LMN852040 LWG852040:LWJ852040 MGC852040:MGF852040 MPY852040:MQB852040 MZU852040:MZX852040 NJQ852040:NJT852040 NTM852040:NTP852040 ODI852040:ODL852040 ONE852040:ONH852040 OXA852040:OXD852040 PGW852040:PGZ852040 PQS852040:PQV852040 QAO852040:QAR852040 QKK852040:QKN852040 QUG852040:QUJ852040 REC852040:REF852040 RNY852040:ROB852040 RXU852040:RXX852040 SHQ852040:SHT852040 SRM852040:SRP852040 TBI852040:TBL852040 TLE852040:TLH852040 TVA852040:TVD852040 UEW852040:UEZ852040 UOS852040:UOV852040 UYO852040:UYR852040 VIK852040:VIN852040 VSG852040:VSJ852040 WCC852040:WCF852040 WLY852040:WMB852040 WVU852040:WVX852040 L917576:O917576 JI917576:JL917576 TE917576:TH917576 ADA917576:ADD917576 AMW917576:AMZ917576 AWS917576:AWV917576 BGO917576:BGR917576 BQK917576:BQN917576 CAG917576:CAJ917576 CKC917576:CKF917576 CTY917576:CUB917576 DDU917576:DDX917576 DNQ917576:DNT917576 DXM917576:DXP917576 EHI917576:EHL917576 ERE917576:ERH917576 FBA917576:FBD917576 FKW917576:FKZ917576 FUS917576:FUV917576 GEO917576:GER917576 GOK917576:GON917576 GYG917576:GYJ917576 HIC917576:HIF917576 HRY917576:HSB917576 IBU917576:IBX917576 ILQ917576:ILT917576 IVM917576:IVP917576 JFI917576:JFL917576 JPE917576:JPH917576 JZA917576:JZD917576 KIW917576:KIZ917576 KSS917576:KSV917576 LCO917576:LCR917576 LMK917576:LMN917576 LWG917576:LWJ917576 MGC917576:MGF917576 MPY917576:MQB917576 MZU917576:MZX917576 NJQ917576:NJT917576 NTM917576:NTP917576 ODI917576:ODL917576 ONE917576:ONH917576 OXA917576:OXD917576 PGW917576:PGZ917576 PQS917576:PQV917576 QAO917576:QAR917576 QKK917576:QKN917576 QUG917576:QUJ917576 REC917576:REF917576 RNY917576:ROB917576 RXU917576:RXX917576 SHQ917576:SHT917576 SRM917576:SRP917576 TBI917576:TBL917576 TLE917576:TLH917576 TVA917576:TVD917576 UEW917576:UEZ917576 UOS917576:UOV917576 UYO917576:UYR917576 VIK917576:VIN917576 VSG917576:VSJ917576 WCC917576:WCF917576 WLY917576:WMB917576 WVU917576:WVX917576 L983112:O983112 JI983112:JL983112 TE983112:TH983112 ADA983112:ADD983112 AMW983112:AMZ983112 AWS983112:AWV983112 BGO983112:BGR983112 BQK983112:BQN983112 CAG983112:CAJ983112 CKC983112:CKF983112 CTY983112:CUB983112 DDU983112:DDX983112 DNQ983112:DNT983112 DXM983112:DXP983112 EHI983112:EHL983112 ERE983112:ERH983112 FBA983112:FBD983112 FKW983112:FKZ983112 FUS983112:FUV983112 GEO983112:GER983112 GOK983112:GON983112 GYG983112:GYJ983112 HIC983112:HIF983112 HRY983112:HSB983112 IBU983112:IBX983112 ILQ983112:ILT983112 IVM983112:IVP983112 JFI983112:JFL983112 JPE983112:JPH983112 JZA983112:JZD983112 KIW983112:KIZ983112 KSS983112:KSV983112 LCO983112:LCR983112 LMK983112:LMN983112 LWG983112:LWJ983112 MGC983112:MGF983112 MPY983112:MQB983112 MZU983112:MZX983112 NJQ983112:NJT983112 NTM983112:NTP983112 ODI983112:ODL983112 ONE983112:ONH983112 OXA983112:OXD983112 PGW983112:PGZ983112 PQS983112:PQV983112 QAO983112:QAR983112 QKK983112:QKN983112 QUG983112:QUJ983112 REC983112:REF983112 RNY983112:ROB983112 RXU983112:RXX983112 SHQ983112:SHT983112 SRM983112:SRP983112 TBI983112:TBL983112 TLE983112:TLH983112 TVA983112:TVD983112 UEW983112:UEZ983112 UOS983112:UOV983112 UYO983112:UYR983112 VIK983112:VIN983112 VSG983112:VSJ983112 WCC983112:WCF983112 WLY983112:WMB983112 WVU983112:WVX983112 JM86:JM87 TI86:TI87 ADE86:ADE87 ANA86:ANA87 AWW86:AWW87 BGS86:BGS87 BQO86:BQO87 CAK86:CAK87 CKG86:CKG87 CUC86:CUC87 DDY86:DDY87 DNU86:DNU87 DXQ86:DXQ87 EHM86:EHM87 ERI86:ERI87 FBE86:FBE87 FLA86:FLA87 FUW86:FUW87 GES86:GES87 GOO86:GOO87 GYK86:GYK87 HIG86:HIG87 HSC86:HSC87 IBY86:IBY87 ILU86:ILU87 IVQ86:IVQ87 JFM86:JFM87 JPI86:JPI87 JZE86:JZE87 KJA86:KJA87 KSW86:KSW87 LCS86:LCS87 LMO86:LMO87 LWK86:LWK87 MGG86:MGG87 MQC86:MQC87 MZY86:MZY87 NJU86:NJU87 NTQ86:NTQ87 ODM86:ODM87 ONI86:ONI87 OXE86:OXE87 PHA86:PHA87 PQW86:PQW87 QAS86:QAS87 QKO86:QKO87 QUK86:QUK87 REG86:REG87 ROC86:ROC87 RXY86:RXY87 SHU86:SHU87 SRQ86:SRQ87 TBM86:TBM87 TLI86:TLI87 TVE86:TVE87 UFA86:UFA87 UOW86:UOW87 UYS86:UYS87 VIO86:VIO87 VSK86:VSK87 WCG86:WCG87 WMC86:WMC87 WVY86:WVY87 JR85:JT85 TN85:TP85 ADJ85:ADL85 ANF85:ANH85 AXB85:AXD85 BGX85:BGZ85 BQT85:BQV85 CAP85:CAR85 CKL85:CKN85 CUH85:CUJ85 DED85:DEF85 DNZ85:DOB85 DXV85:DXX85 EHR85:EHT85 ERN85:ERP85 FBJ85:FBL85 FLF85:FLH85 FVB85:FVD85 GEX85:GEZ85 GOT85:GOV85 GYP85:GYR85 HIL85:HIN85 HSH85:HSJ85 ICD85:ICF85 ILZ85:IMB85 IVV85:IVX85 JFR85:JFT85 JPN85:JPP85 JZJ85:JZL85 KJF85:KJH85 KTB85:KTD85 LCX85:LCZ85 LMT85:LMV85 LWP85:LWR85 MGL85:MGN85 MQH85:MQJ85 NAD85:NAF85 NJZ85:NKB85 NTV85:NTX85 ODR85:ODT85 ONN85:ONP85 OXJ85:OXL85 PHF85:PHH85 PRB85:PRD85 QAX85:QAZ85 QKT85:QKV85 QUP85:QUR85 REL85:REN85 ROH85:ROJ85 RYD85:RYF85 SHZ85:SIB85 SRV85:SRX85 TBR85:TBT85 TLN85:TLP85 TVJ85:TVL85 UFF85:UFH85 UPB85:UPD85 UYX85:UYZ85 VIT85:VIV85 VSP85:VSR85 WCL85:WCN85 WMH85:WMJ85 WWD85:WWF85 JI85:JL85 TE85:TH85 ADA85:ADD85 AMW85:AMZ85 AWS85:AWV85 BGO85:BGR85 BQK85:BQN85 CAG85:CAJ85 CKC85:CKF85 CTY85:CUB85 DDU85:DDX85 DNQ85:DNT85 DXM85:DXP85 EHI85:EHL85 ERE85:ERH85 FBA85:FBD85 FKW85:FKZ85 FUS85:FUV85 GEO85:GER85 GOK85:GON85 GYG85:GYJ85 HIC85:HIF85 HRY85:HSB85 IBU85:IBX85 ILQ85:ILT85 IVM85:IVP85 JFI85:JFL85 JPE85:JPH85 JZA85:JZD85 KIW85:KIZ85 KSS85:KSV85 LCO85:LCR85 LMK85:LMN85 LWG85:LWJ85 MGC85:MGF85 MPY85:MQB85 MZU85:MZX85 NJQ85:NJT85 NTM85:NTP85 ODI85:ODL85 ONE85:ONH85 OXA85:OXD85 PGW85:PGZ85 PQS85:PQV85 QAO85:QAR85 QKK85:QKN85 QUG85:QUJ85 REC85:REF85 RNY85:ROB85 RXU85:RXX85 SHQ85:SHT85 SRM85:SRP85 TBI85:TBL85 TLE85:TLH85 TVA85:TVD85 UEW85:UEZ85 UOS85:UOV85 UYO85:UYR85 VIK85:VIN85 VSG85:VSJ85 WCC85:WCF85 WLY85:WMB85 WVU85:WVX85 TP15:TP84 JT15:JT84 ADL15:ADL84 WWF15:WWF84 WMJ15:WMJ84 WCN15:WCN84 VSR15:VSR84 VIV15:VIV84 UYZ15:UYZ84 UPD15:UPD84 UFH15:UFH84 TVL15:TVL84 TLP15:TLP84 TBT15:TBT84 SRX15:SRX84 SIB15:SIB84 RYF15:RYF84 ROJ15:ROJ84 REN15:REN84 QUR15:QUR84 QKV15:QKV84 QAZ15:QAZ84 PRD15:PRD84 PHH15:PHH84 OXL15:OXL84 ONP15:ONP84 ODT15:ODT84 NTX15:NTX84 NKB15:NKB84 NAF15:NAF84 MQJ15:MQJ84 MGN15:MGN84 LWR15:LWR84 LMV15:LMV84 LCZ15:LCZ84 KTD15:KTD84 KJH15:KJH84 JZL15:JZL84 JPP15:JPP84 JFT15:JFT84 IVX15:IVX84 IMB15:IMB84 ICF15:ICF84 HSJ15:HSJ84 HIN15:HIN84 GYR15:GYR84 GOV15:GOV84 GEZ15:GEZ84 FVD15:FVD84 FLH15:FLH84 FBL15:FBL84 ERP15:ERP84 EHT15:EHT84 DXX15:DXX84 DOB15:DOB84 DEF15:DEF84 CUJ15:CUJ84 CKN15:CKN84 CAR15:CAR84 BQV15:BQV84 BGZ15:BGZ84 AXD15:AXD84 ANH15:ANH84 Y15:Y77 Y84 Q85 P86 M85 O85"/>
  </dataValidations>
  <hyperlinks>
    <hyperlink ref="AA88:AB88" location="独自チラシ!A10" display="独自ﾁﾗｼチェック作成へ"/>
    <hyperlink ref="AA90:AB90" location="一覧表!M76" display="一覧表へ戻る"/>
  </hyperlinks>
  <printOptions horizontalCentered="1" verticalCentered="1"/>
  <pageMargins left="0.31496062992125984" right="0.31496062992125984" top="0.35433070866141736" bottom="0.35433070866141736" header="0.31496062992125984" footer="0.31496062992125984"/>
  <pageSetup paperSize="9" scale="66" orientation="portrait" r:id="rId1"/>
  <colBreaks count="1" manualBreakCount="1">
    <brk id="25" max="1048575" man="1"/>
  </colBreaks>
  <ignoredErrors>
    <ignoredError sqref="K87" unlockedFormula="1"/>
  </ignoredErrors>
  <drawing r:id="rId2"/>
  <extLst>
    <ext xmlns:x14="http://schemas.microsoft.com/office/spreadsheetml/2009/9/main" uri="{78C0D931-6437-407d-A8EE-F0AAD7539E65}">
      <x14:conditionalFormattings>
        <x14:conditionalFormatting xmlns:xm="http://schemas.microsoft.com/office/excel/2006/main">
          <x14:cfRule type="expression" priority="1" id="{07D6620C-681C-49F6-8D3B-0807EDF4FA65}">
            <xm:f>様式1!$E$21=""</xm:f>
            <x14:dxf>
              <fill>
                <patternFill>
                  <bgColor theme="0" tint="-0.499984740745262"/>
                </patternFill>
              </fill>
            </x14:dxf>
          </x14:cfRule>
          <xm:sqref>A1:Y93</xm:sqref>
        </x14:conditionalFormatting>
      </x14:conditionalFormattings>
    </ext>
    <ext xmlns:x14="http://schemas.microsoft.com/office/spreadsheetml/2009/9/main" uri="{CCE6A557-97BC-4b89-ADB6-D9C93CAAB3DF}">
      <x14:dataValidations xmlns:xm="http://schemas.microsoft.com/office/excel/2006/main" count="1">
        <x14:dataValidation imeMode="hiragana" allowBlank="1" showInputMessage="1" showErrorMessage="1">
          <xm:sqref>R65572:V65576 JO65572:JQ65576 TK65572:TM65576 ADG65572:ADI65576 ANC65572:ANE65576 AWY65572:AXA65576 BGU65572:BGW65576 BQQ65572:BQS65576 CAM65572:CAO65576 CKI65572:CKK65576 CUE65572:CUG65576 DEA65572:DEC65576 DNW65572:DNY65576 DXS65572:DXU65576 EHO65572:EHQ65576 ERK65572:ERM65576 FBG65572:FBI65576 FLC65572:FLE65576 FUY65572:FVA65576 GEU65572:GEW65576 GOQ65572:GOS65576 GYM65572:GYO65576 HII65572:HIK65576 HSE65572:HSG65576 ICA65572:ICC65576 ILW65572:ILY65576 IVS65572:IVU65576 JFO65572:JFQ65576 JPK65572:JPM65576 JZG65572:JZI65576 KJC65572:KJE65576 KSY65572:KTA65576 LCU65572:LCW65576 LMQ65572:LMS65576 LWM65572:LWO65576 MGI65572:MGK65576 MQE65572:MQG65576 NAA65572:NAC65576 NJW65572:NJY65576 NTS65572:NTU65576 ODO65572:ODQ65576 ONK65572:ONM65576 OXG65572:OXI65576 PHC65572:PHE65576 PQY65572:PRA65576 QAU65572:QAW65576 QKQ65572:QKS65576 QUM65572:QUO65576 REI65572:REK65576 ROE65572:ROG65576 RYA65572:RYC65576 SHW65572:SHY65576 SRS65572:SRU65576 TBO65572:TBQ65576 TLK65572:TLM65576 TVG65572:TVI65576 UFC65572:UFE65576 UOY65572:UPA65576 UYU65572:UYW65576 VIQ65572:VIS65576 VSM65572:VSO65576 WCI65572:WCK65576 WME65572:WMG65576 WWA65572:WWC65576 R131108:V131112 JO131108:JQ131112 TK131108:TM131112 ADG131108:ADI131112 ANC131108:ANE131112 AWY131108:AXA131112 BGU131108:BGW131112 BQQ131108:BQS131112 CAM131108:CAO131112 CKI131108:CKK131112 CUE131108:CUG131112 DEA131108:DEC131112 DNW131108:DNY131112 DXS131108:DXU131112 EHO131108:EHQ131112 ERK131108:ERM131112 FBG131108:FBI131112 FLC131108:FLE131112 FUY131108:FVA131112 GEU131108:GEW131112 GOQ131108:GOS131112 GYM131108:GYO131112 HII131108:HIK131112 HSE131108:HSG131112 ICA131108:ICC131112 ILW131108:ILY131112 IVS131108:IVU131112 JFO131108:JFQ131112 JPK131108:JPM131112 JZG131108:JZI131112 KJC131108:KJE131112 KSY131108:KTA131112 LCU131108:LCW131112 LMQ131108:LMS131112 LWM131108:LWO131112 MGI131108:MGK131112 MQE131108:MQG131112 NAA131108:NAC131112 NJW131108:NJY131112 NTS131108:NTU131112 ODO131108:ODQ131112 ONK131108:ONM131112 OXG131108:OXI131112 PHC131108:PHE131112 PQY131108:PRA131112 QAU131108:QAW131112 QKQ131108:QKS131112 QUM131108:QUO131112 REI131108:REK131112 ROE131108:ROG131112 RYA131108:RYC131112 SHW131108:SHY131112 SRS131108:SRU131112 TBO131108:TBQ131112 TLK131108:TLM131112 TVG131108:TVI131112 UFC131108:UFE131112 UOY131108:UPA131112 UYU131108:UYW131112 VIQ131108:VIS131112 VSM131108:VSO131112 WCI131108:WCK131112 WME131108:WMG131112 WWA131108:WWC131112 R196644:V196648 JO196644:JQ196648 TK196644:TM196648 ADG196644:ADI196648 ANC196644:ANE196648 AWY196644:AXA196648 BGU196644:BGW196648 BQQ196644:BQS196648 CAM196644:CAO196648 CKI196644:CKK196648 CUE196644:CUG196648 DEA196644:DEC196648 DNW196644:DNY196648 DXS196644:DXU196648 EHO196644:EHQ196648 ERK196644:ERM196648 FBG196644:FBI196648 FLC196644:FLE196648 FUY196644:FVA196648 GEU196644:GEW196648 GOQ196644:GOS196648 GYM196644:GYO196648 HII196644:HIK196648 HSE196644:HSG196648 ICA196644:ICC196648 ILW196644:ILY196648 IVS196644:IVU196648 JFO196644:JFQ196648 JPK196644:JPM196648 JZG196644:JZI196648 KJC196644:KJE196648 KSY196644:KTA196648 LCU196644:LCW196648 LMQ196644:LMS196648 LWM196644:LWO196648 MGI196644:MGK196648 MQE196644:MQG196648 NAA196644:NAC196648 NJW196644:NJY196648 NTS196644:NTU196648 ODO196644:ODQ196648 ONK196644:ONM196648 OXG196644:OXI196648 PHC196644:PHE196648 PQY196644:PRA196648 QAU196644:QAW196648 QKQ196644:QKS196648 QUM196644:QUO196648 REI196644:REK196648 ROE196644:ROG196648 RYA196644:RYC196648 SHW196644:SHY196648 SRS196644:SRU196648 TBO196644:TBQ196648 TLK196644:TLM196648 TVG196644:TVI196648 UFC196644:UFE196648 UOY196644:UPA196648 UYU196644:UYW196648 VIQ196644:VIS196648 VSM196644:VSO196648 WCI196644:WCK196648 WME196644:WMG196648 WWA196644:WWC196648 R262180:V262184 JO262180:JQ262184 TK262180:TM262184 ADG262180:ADI262184 ANC262180:ANE262184 AWY262180:AXA262184 BGU262180:BGW262184 BQQ262180:BQS262184 CAM262180:CAO262184 CKI262180:CKK262184 CUE262180:CUG262184 DEA262180:DEC262184 DNW262180:DNY262184 DXS262180:DXU262184 EHO262180:EHQ262184 ERK262180:ERM262184 FBG262180:FBI262184 FLC262180:FLE262184 FUY262180:FVA262184 GEU262180:GEW262184 GOQ262180:GOS262184 GYM262180:GYO262184 HII262180:HIK262184 HSE262180:HSG262184 ICA262180:ICC262184 ILW262180:ILY262184 IVS262180:IVU262184 JFO262180:JFQ262184 JPK262180:JPM262184 JZG262180:JZI262184 KJC262180:KJE262184 KSY262180:KTA262184 LCU262180:LCW262184 LMQ262180:LMS262184 LWM262180:LWO262184 MGI262180:MGK262184 MQE262180:MQG262184 NAA262180:NAC262184 NJW262180:NJY262184 NTS262180:NTU262184 ODO262180:ODQ262184 ONK262180:ONM262184 OXG262180:OXI262184 PHC262180:PHE262184 PQY262180:PRA262184 QAU262180:QAW262184 QKQ262180:QKS262184 QUM262180:QUO262184 REI262180:REK262184 ROE262180:ROG262184 RYA262180:RYC262184 SHW262180:SHY262184 SRS262180:SRU262184 TBO262180:TBQ262184 TLK262180:TLM262184 TVG262180:TVI262184 UFC262180:UFE262184 UOY262180:UPA262184 UYU262180:UYW262184 VIQ262180:VIS262184 VSM262180:VSO262184 WCI262180:WCK262184 WME262180:WMG262184 WWA262180:WWC262184 R327716:V327720 JO327716:JQ327720 TK327716:TM327720 ADG327716:ADI327720 ANC327716:ANE327720 AWY327716:AXA327720 BGU327716:BGW327720 BQQ327716:BQS327720 CAM327716:CAO327720 CKI327716:CKK327720 CUE327716:CUG327720 DEA327716:DEC327720 DNW327716:DNY327720 DXS327716:DXU327720 EHO327716:EHQ327720 ERK327716:ERM327720 FBG327716:FBI327720 FLC327716:FLE327720 FUY327716:FVA327720 GEU327716:GEW327720 GOQ327716:GOS327720 GYM327716:GYO327720 HII327716:HIK327720 HSE327716:HSG327720 ICA327716:ICC327720 ILW327716:ILY327720 IVS327716:IVU327720 JFO327716:JFQ327720 JPK327716:JPM327720 JZG327716:JZI327720 KJC327716:KJE327720 KSY327716:KTA327720 LCU327716:LCW327720 LMQ327716:LMS327720 LWM327716:LWO327720 MGI327716:MGK327720 MQE327716:MQG327720 NAA327716:NAC327720 NJW327716:NJY327720 NTS327716:NTU327720 ODO327716:ODQ327720 ONK327716:ONM327720 OXG327716:OXI327720 PHC327716:PHE327720 PQY327716:PRA327720 QAU327716:QAW327720 QKQ327716:QKS327720 QUM327716:QUO327720 REI327716:REK327720 ROE327716:ROG327720 RYA327716:RYC327720 SHW327716:SHY327720 SRS327716:SRU327720 TBO327716:TBQ327720 TLK327716:TLM327720 TVG327716:TVI327720 UFC327716:UFE327720 UOY327716:UPA327720 UYU327716:UYW327720 VIQ327716:VIS327720 VSM327716:VSO327720 WCI327716:WCK327720 WME327716:WMG327720 WWA327716:WWC327720 R393252:V393256 JO393252:JQ393256 TK393252:TM393256 ADG393252:ADI393256 ANC393252:ANE393256 AWY393252:AXA393256 BGU393252:BGW393256 BQQ393252:BQS393256 CAM393252:CAO393256 CKI393252:CKK393256 CUE393252:CUG393256 DEA393252:DEC393256 DNW393252:DNY393256 DXS393252:DXU393256 EHO393252:EHQ393256 ERK393252:ERM393256 FBG393252:FBI393256 FLC393252:FLE393256 FUY393252:FVA393256 GEU393252:GEW393256 GOQ393252:GOS393256 GYM393252:GYO393256 HII393252:HIK393256 HSE393252:HSG393256 ICA393252:ICC393256 ILW393252:ILY393256 IVS393252:IVU393256 JFO393252:JFQ393256 JPK393252:JPM393256 JZG393252:JZI393256 KJC393252:KJE393256 KSY393252:KTA393256 LCU393252:LCW393256 LMQ393252:LMS393256 LWM393252:LWO393256 MGI393252:MGK393256 MQE393252:MQG393256 NAA393252:NAC393256 NJW393252:NJY393256 NTS393252:NTU393256 ODO393252:ODQ393256 ONK393252:ONM393256 OXG393252:OXI393256 PHC393252:PHE393256 PQY393252:PRA393256 QAU393252:QAW393256 QKQ393252:QKS393256 QUM393252:QUO393256 REI393252:REK393256 ROE393252:ROG393256 RYA393252:RYC393256 SHW393252:SHY393256 SRS393252:SRU393256 TBO393252:TBQ393256 TLK393252:TLM393256 TVG393252:TVI393256 UFC393252:UFE393256 UOY393252:UPA393256 UYU393252:UYW393256 VIQ393252:VIS393256 VSM393252:VSO393256 WCI393252:WCK393256 WME393252:WMG393256 WWA393252:WWC393256 R458788:V458792 JO458788:JQ458792 TK458788:TM458792 ADG458788:ADI458792 ANC458788:ANE458792 AWY458788:AXA458792 BGU458788:BGW458792 BQQ458788:BQS458792 CAM458788:CAO458792 CKI458788:CKK458792 CUE458788:CUG458792 DEA458788:DEC458792 DNW458788:DNY458792 DXS458788:DXU458792 EHO458788:EHQ458792 ERK458788:ERM458792 FBG458788:FBI458792 FLC458788:FLE458792 FUY458788:FVA458792 GEU458788:GEW458792 GOQ458788:GOS458792 GYM458788:GYO458792 HII458788:HIK458792 HSE458788:HSG458792 ICA458788:ICC458792 ILW458788:ILY458792 IVS458788:IVU458792 JFO458788:JFQ458792 JPK458788:JPM458792 JZG458788:JZI458792 KJC458788:KJE458792 KSY458788:KTA458792 LCU458788:LCW458792 LMQ458788:LMS458792 LWM458788:LWO458792 MGI458788:MGK458792 MQE458788:MQG458792 NAA458788:NAC458792 NJW458788:NJY458792 NTS458788:NTU458792 ODO458788:ODQ458792 ONK458788:ONM458792 OXG458788:OXI458792 PHC458788:PHE458792 PQY458788:PRA458792 QAU458788:QAW458792 QKQ458788:QKS458792 QUM458788:QUO458792 REI458788:REK458792 ROE458788:ROG458792 RYA458788:RYC458792 SHW458788:SHY458792 SRS458788:SRU458792 TBO458788:TBQ458792 TLK458788:TLM458792 TVG458788:TVI458792 UFC458788:UFE458792 UOY458788:UPA458792 UYU458788:UYW458792 VIQ458788:VIS458792 VSM458788:VSO458792 WCI458788:WCK458792 WME458788:WMG458792 WWA458788:WWC458792 R524324:V524328 JO524324:JQ524328 TK524324:TM524328 ADG524324:ADI524328 ANC524324:ANE524328 AWY524324:AXA524328 BGU524324:BGW524328 BQQ524324:BQS524328 CAM524324:CAO524328 CKI524324:CKK524328 CUE524324:CUG524328 DEA524324:DEC524328 DNW524324:DNY524328 DXS524324:DXU524328 EHO524324:EHQ524328 ERK524324:ERM524328 FBG524324:FBI524328 FLC524324:FLE524328 FUY524324:FVA524328 GEU524324:GEW524328 GOQ524324:GOS524328 GYM524324:GYO524328 HII524324:HIK524328 HSE524324:HSG524328 ICA524324:ICC524328 ILW524324:ILY524328 IVS524324:IVU524328 JFO524324:JFQ524328 JPK524324:JPM524328 JZG524324:JZI524328 KJC524324:KJE524328 KSY524324:KTA524328 LCU524324:LCW524328 LMQ524324:LMS524328 LWM524324:LWO524328 MGI524324:MGK524328 MQE524324:MQG524328 NAA524324:NAC524328 NJW524324:NJY524328 NTS524324:NTU524328 ODO524324:ODQ524328 ONK524324:ONM524328 OXG524324:OXI524328 PHC524324:PHE524328 PQY524324:PRA524328 QAU524324:QAW524328 QKQ524324:QKS524328 QUM524324:QUO524328 REI524324:REK524328 ROE524324:ROG524328 RYA524324:RYC524328 SHW524324:SHY524328 SRS524324:SRU524328 TBO524324:TBQ524328 TLK524324:TLM524328 TVG524324:TVI524328 UFC524324:UFE524328 UOY524324:UPA524328 UYU524324:UYW524328 VIQ524324:VIS524328 VSM524324:VSO524328 WCI524324:WCK524328 WME524324:WMG524328 WWA524324:WWC524328 R589860:V589864 JO589860:JQ589864 TK589860:TM589864 ADG589860:ADI589864 ANC589860:ANE589864 AWY589860:AXA589864 BGU589860:BGW589864 BQQ589860:BQS589864 CAM589860:CAO589864 CKI589860:CKK589864 CUE589860:CUG589864 DEA589860:DEC589864 DNW589860:DNY589864 DXS589860:DXU589864 EHO589860:EHQ589864 ERK589860:ERM589864 FBG589860:FBI589864 FLC589860:FLE589864 FUY589860:FVA589864 GEU589860:GEW589864 GOQ589860:GOS589864 GYM589860:GYO589864 HII589860:HIK589864 HSE589860:HSG589864 ICA589860:ICC589864 ILW589860:ILY589864 IVS589860:IVU589864 JFO589860:JFQ589864 JPK589860:JPM589864 JZG589860:JZI589864 KJC589860:KJE589864 KSY589860:KTA589864 LCU589860:LCW589864 LMQ589860:LMS589864 LWM589860:LWO589864 MGI589860:MGK589864 MQE589860:MQG589864 NAA589860:NAC589864 NJW589860:NJY589864 NTS589860:NTU589864 ODO589860:ODQ589864 ONK589860:ONM589864 OXG589860:OXI589864 PHC589860:PHE589864 PQY589860:PRA589864 QAU589860:QAW589864 QKQ589860:QKS589864 QUM589860:QUO589864 REI589860:REK589864 ROE589860:ROG589864 RYA589860:RYC589864 SHW589860:SHY589864 SRS589860:SRU589864 TBO589860:TBQ589864 TLK589860:TLM589864 TVG589860:TVI589864 UFC589860:UFE589864 UOY589860:UPA589864 UYU589860:UYW589864 VIQ589860:VIS589864 VSM589860:VSO589864 WCI589860:WCK589864 WME589860:WMG589864 WWA589860:WWC589864 R655396:V655400 JO655396:JQ655400 TK655396:TM655400 ADG655396:ADI655400 ANC655396:ANE655400 AWY655396:AXA655400 BGU655396:BGW655400 BQQ655396:BQS655400 CAM655396:CAO655400 CKI655396:CKK655400 CUE655396:CUG655400 DEA655396:DEC655400 DNW655396:DNY655400 DXS655396:DXU655400 EHO655396:EHQ655400 ERK655396:ERM655400 FBG655396:FBI655400 FLC655396:FLE655400 FUY655396:FVA655400 GEU655396:GEW655400 GOQ655396:GOS655400 GYM655396:GYO655400 HII655396:HIK655400 HSE655396:HSG655400 ICA655396:ICC655400 ILW655396:ILY655400 IVS655396:IVU655400 JFO655396:JFQ655400 JPK655396:JPM655400 JZG655396:JZI655400 KJC655396:KJE655400 KSY655396:KTA655400 LCU655396:LCW655400 LMQ655396:LMS655400 LWM655396:LWO655400 MGI655396:MGK655400 MQE655396:MQG655400 NAA655396:NAC655400 NJW655396:NJY655400 NTS655396:NTU655400 ODO655396:ODQ655400 ONK655396:ONM655400 OXG655396:OXI655400 PHC655396:PHE655400 PQY655396:PRA655400 QAU655396:QAW655400 QKQ655396:QKS655400 QUM655396:QUO655400 REI655396:REK655400 ROE655396:ROG655400 RYA655396:RYC655400 SHW655396:SHY655400 SRS655396:SRU655400 TBO655396:TBQ655400 TLK655396:TLM655400 TVG655396:TVI655400 UFC655396:UFE655400 UOY655396:UPA655400 UYU655396:UYW655400 VIQ655396:VIS655400 VSM655396:VSO655400 WCI655396:WCK655400 WME655396:WMG655400 WWA655396:WWC655400 R720932:V720936 JO720932:JQ720936 TK720932:TM720936 ADG720932:ADI720936 ANC720932:ANE720936 AWY720932:AXA720936 BGU720932:BGW720936 BQQ720932:BQS720936 CAM720932:CAO720936 CKI720932:CKK720936 CUE720932:CUG720936 DEA720932:DEC720936 DNW720932:DNY720936 DXS720932:DXU720936 EHO720932:EHQ720936 ERK720932:ERM720936 FBG720932:FBI720936 FLC720932:FLE720936 FUY720932:FVA720936 GEU720932:GEW720936 GOQ720932:GOS720936 GYM720932:GYO720936 HII720932:HIK720936 HSE720932:HSG720936 ICA720932:ICC720936 ILW720932:ILY720936 IVS720932:IVU720936 JFO720932:JFQ720936 JPK720932:JPM720936 JZG720932:JZI720936 KJC720932:KJE720936 KSY720932:KTA720936 LCU720932:LCW720936 LMQ720932:LMS720936 LWM720932:LWO720936 MGI720932:MGK720936 MQE720932:MQG720936 NAA720932:NAC720936 NJW720932:NJY720936 NTS720932:NTU720936 ODO720932:ODQ720936 ONK720932:ONM720936 OXG720932:OXI720936 PHC720932:PHE720936 PQY720932:PRA720936 QAU720932:QAW720936 QKQ720932:QKS720936 QUM720932:QUO720936 REI720932:REK720936 ROE720932:ROG720936 RYA720932:RYC720936 SHW720932:SHY720936 SRS720932:SRU720936 TBO720932:TBQ720936 TLK720932:TLM720936 TVG720932:TVI720936 UFC720932:UFE720936 UOY720932:UPA720936 UYU720932:UYW720936 VIQ720932:VIS720936 VSM720932:VSO720936 WCI720932:WCK720936 WME720932:WMG720936 WWA720932:WWC720936 R786468:V786472 JO786468:JQ786472 TK786468:TM786472 ADG786468:ADI786472 ANC786468:ANE786472 AWY786468:AXA786472 BGU786468:BGW786472 BQQ786468:BQS786472 CAM786468:CAO786472 CKI786468:CKK786472 CUE786468:CUG786472 DEA786468:DEC786472 DNW786468:DNY786472 DXS786468:DXU786472 EHO786468:EHQ786472 ERK786468:ERM786472 FBG786468:FBI786472 FLC786468:FLE786472 FUY786468:FVA786472 GEU786468:GEW786472 GOQ786468:GOS786472 GYM786468:GYO786472 HII786468:HIK786472 HSE786468:HSG786472 ICA786468:ICC786472 ILW786468:ILY786472 IVS786468:IVU786472 JFO786468:JFQ786472 JPK786468:JPM786472 JZG786468:JZI786472 KJC786468:KJE786472 KSY786468:KTA786472 LCU786468:LCW786472 LMQ786468:LMS786472 LWM786468:LWO786472 MGI786468:MGK786472 MQE786468:MQG786472 NAA786468:NAC786472 NJW786468:NJY786472 NTS786468:NTU786472 ODO786468:ODQ786472 ONK786468:ONM786472 OXG786468:OXI786472 PHC786468:PHE786472 PQY786468:PRA786472 QAU786468:QAW786472 QKQ786468:QKS786472 QUM786468:QUO786472 REI786468:REK786472 ROE786468:ROG786472 RYA786468:RYC786472 SHW786468:SHY786472 SRS786468:SRU786472 TBO786468:TBQ786472 TLK786468:TLM786472 TVG786468:TVI786472 UFC786468:UFE786472 UOY786468:UPA786472 UYU786468:UYW786472 VIQ786468:VIS786472 VSM786468:VSO786472 WCI786468:WCK786472 WME786468:WMG786472 WWA786468:WWC786472 R852004:V852008 JO852004:JQ852008 TK852004:TM852008 ADG852004:ADI852008 ANC852004:ANE852008 AWY852004:AXA852008 BGU852004:BGW852008 BQQ852004:BQS852008 CAM852004:CAO852008 CKI852004:CKK852008 CUE852004:CUG852008 DEA852004:DEC852008 DNW852004:DNY852008 DXS852004:DXU852008 EHO852004:EHQ852008 ERK852004:ERM852008 FBG852004:FBI852008 FLC852004:FLE852008 FUY852004:FVA852008 GEU852004:GEW852008 GOQ852004:GOS852008 GYM852004:GYO852008 HII852004:HIK852008 HSE852004:HSG852008 ICA852004:ICC852008 ILW852004:ILY852008 IVS852004:IVU852008 JFO852004:JFQ852008 JPK852004:JPM852008 JZG852004:JZI852008 KJC852004:KJE852008 KSY852004:KTA852008 LCU852004:LCW852008 LMQ852004:LMS852008 LWM852004:LWO852008 MGI852004:MGK852008 MQE852004:MQG852008 NAA852004:NAC852008 NJW852004:NJY852008 NTS852004:NTU852008 ODO852004:ODQ852008 ONK852004:ONM852008 OXG852004:OXI852008 PHC852004:PHE852008 PQY852004:PRA852008 QAU852004:QAW852008 QKQ852004:QKS852008 QUM852004:QUO852008 REI852004:REK852008 ROE852004:ROG852008 RYA852004:RYC852008 SHW852004:SHY852008 SRS852004:SRU852008 TBO852004:TBQ852008 TLK852004:TLM852008 TVG852004:TVI852008 UFC852004:UFE852008 UOY852004:UPA852008 UYU852004:UYW852008 VIQ852004:VIS852008 VSM852004:VSO852008 WCI852004:WCK852008 WME852004:WMG852008 WWA852004:WWC852008 R917540:V917544 JO917540:JQ917544 TK917540:TM917544 ADG917540:ADI917544 ANC917540:ANE917544 AWY917540:AXA917544 BGU917540:BGW917544 BQQ917540:BQS917544 CAM917540:CAO917544 CKI917540:CKK917544 CUE917540:CUG917544 DEA917540:DEC917544 DNW917540:DNY917544 DXS917540:DXU917544 EHO917540:EHQ917544 ERK917540:ERM917544 FBG917540:FBI917544 FLC917540:FLE917544 FUY917540:FVA917544 GEU917540:GEW917544 GOQ917540:GOS917544 GYM917540:GYO917544 HII917540:HIK917544 HSE917540:HSG917544 ICA917540:ICC917544 ILW917540:ILY917544 IVS917540:IVU917544 JFO917540:JFQ917544 JPK917540:JPM917544 JZG917540:JZI917544 KJC917540:KJE917544 KSY917540:KTA917544 LCU917540:LCW917544 LMQ917540:LMS917544 LWM917540:LWO917544 MGI917540:MGK917544 MQE917540:MQG917544 NAA917540:NAC917544 NJW917540:NJY917544 NTS917540:NTU917544 ODO917540:ODQ917544 ONK917540:ONM917544 OXG917540:OXI917544 PHC917540:PHE917544 PQY917540:PRA917544 QAU917540:QAW917544 QKQ917540:QKS917544 QUM917540:QUO917544 REI917540:REK917544 ROE917540:ROG917544 RYA917540:RYC917544 SHW917540:SHY917544 SRS917540:SRU917544 TBO917540:TBQ917544 TLK917540:TLM917544 TVG917540:TVI917544 UFC917540:UFE917544 UOY917540:UPA917544 UYU917540:UYW917544 VIQ917540:VIS917544 VSM917540:VSO917544 WCI917540:WCK917544 WME917540:WMG917544 WWA917540:WWC917544 R983076:V983080 JO983076:JQ983080 TK983076:TM983080 ADG983076:ADI983080 ANC983076:ANE983080 AWY983076:AXA983080 BGU983076:BGW983080 BQQ983076:BQS983080 CAM983076:CAO983080 CKI983076:CKK983080 CUE983076:CUG983080 DEA983076:DEC983080 DNW983076:DNY983080 DXS983076:DXU983080 EHO983076:EHQ983080 ERK983076:ERM983080 FBG983076:FBI983080 FLC983076:FLE983080 FUY983076:FVA983080 GEU983076:GEW983080 GOQ983076:GOS983080 GYM983076:GYO983080 HII983076:HIK983080 HSE983076:HSG983080 ICA983076:ICC983080 ILW983076:ILY983080 IVS983076:IVU983080 JFO983076:JFQ983080 JPK983076:JPM983080 JZG983076:JZI983080 KJC983076:KJE983080 KSY983076:KTA983080 LCU983076:LCW983080 LMQ983076:LMS983080 LWM983076:LWO983080 MGI983076:MGK983080 MQE983076:MQG983080 NAA983076:NAC983080 NJW983076:NJY983080 NTS983076:NTU983080 ODO983076:ODQ983080 ONK983076:ONM983080 OXG983076:OXI983080 PHC983076:PHE983080 PQY983076:PRA983080 QAU983076:QAW983080 QKQ983076:QKS983080 QUM983076:QUO983080 REI983076:REK983080 ROE983076:ROG983080 RYA983076:RYC983080 SHW983076:SHY983080 SRS983076:SRU983080 TBO983076:TBQ983080 TLK983076:TLM983080 TVG983076:TVI983080 UFC983076:UFE983080 UOY983076:UPA983080 UYU983076:UYW983080 VIQ983076:VIS983080 VSM983076:VSO983080 WCI983076:WCK983080 WME983076:WMG983080 WWA983076:WWC983080 J65590:X65602 JG65590:JS65602 TC65590:TO65602 ACY65590:ADK65602 AMU65590:ANG65602 AWQ65590:AXC65602 BGM65590:BGY65602 BQI65590:BQU65602 CAE65590:CAQ65602 CKA65590:CKM65602 CTW65590:CUI65602 DDS65590:DEE65602 DNO65590:DOA65602 DXK65590:DXW65602 EHG65590:EHS65602 ERC65590:ERO65602 FAY65590:FBK65602 FKU65590:FLG65602 FUQ65590:FVC65602 GEM65590:GEY65602 GOI65590:GOU65602 GYE65590:GYQ65602 HIA65590:HIM65602 HRW65590:HSI65602 IBS65590:ICE65602 ILO65590:IMA65602 IVK65590:IVW65602 JFG65590:JFS65602 JPC65590:JPO65602 JYY65590:JZK65602 KIU65590:KJG65602 KSQ65590:KTC65602 LCM65590:LCY65602 LMI65590:LMU65602 LWE65590:LWQ65602 MGA65590:MGM65602 MPW65590:MQI65602 MZS65590:NAE65602 NJO65590:NKA65602 NTK65590:NTW65602 ODG65590:ODS65602 ONC65590:ONO65602 OWY65590:OXK65602 PGU65590:PHG65602 PQQ65590:PRC65602 QAM65590:QAY65602 QKI65590:QKU65602 QUE65590:QUQ65602 REA65590:REM65602 RNW65590:ROI65602 RXS65590:RYE65602 SHO65590:SIA65602 SRK65590:SRW65602 TBG65590:TBS65602 TLC65590:TLO65602 TUY65590:TVK65602 UEU65590:UFG65602 UOQ65590:UPC65602 UYM65590:UYY65602 VII65590:VIU65602 VSE65590:VSQ65602 WCA65590:WCM65602 WLW65590:WMI65602 WVS65590:WWE65602 J131126:X131138 JG131126:JS131138 TC131126:TO131138 ACY131126:ADK131138 AMU131126:ANG131138 AWQ131126:AXC131138 BGM131126:BGY131138 BQI131126:BQU131138 CAE131126:CAQ131138 CKA131126:CKM131138 CTW131126:CUI131138 DDS131126:DEE131138 DNO131126:DOA131138 DXK131126:DXW131138 EHG131126:EHS131138 ERC131126:ERO131138 FAY131126:FBK131138 FKU131126:FLG131138 FUQ131126:FVC131138 GEM131126:GEY131138 GOI131126:GOU131138 GYE131126:GYQ131138 HIA131126:HIM131138 HRW131126:HSI131138 IBS131126:ICE131138 ILO131126:IMA131138 IVK131126:IVW131138 JFG131126:JFS131138 JPC131126:JPO131138 JYY131126:JZK131138 KIU131126:KJG131138 KSQ131126:KTC131138 LCM131126:LCY131138 LMI131126:LMU131138 LWE131126:LWQ131138 MGA131126:MGM131138 MPW131126:MQI131138 MZS131126:NAE131138 NJO131126:NKA131138 NTK131126:NTW131138 ODG131126:ODS131138 ONC131126:ONO131138 OWY131126:OXK131138 PGU131126:PHG131138 PQQ131126:PRC131138 QAM131126:QAY131138 QKI131126:QKU131138 QUE131126:QUQ131138 REA131126:REM131138 RNW131126:ROI131138 RXS131126:RYE131138 SHO131126:SIA131138 SRK131126:SRW131138 TBG131126:TBS131138 TLC131126:TLO131138 TUY131126:TVK131138 UEU131126:UFG131138 UOQ131126:UPC131138 UYM131126:UYY131138 VII131126:VIU131138 VSE131126:VSQ131138 WCA131126:WCM131138 WLW131126:WMI131138 WVS131126:WWE131138 J196662:X196674 JG196662:JS196674 TC196662:TO196674 ACY196662:ADK196674 AMU196662:ANG196674 AWQ196662:AXC196674 BGM196662:BGY196674 BQI196662:BQU196674 CAE196662:CAQ196674 CKA196662:CKM196674 CTW196662:CUI196674 DDS196662:DEE196674 DNO196662:DOA196674 DXK196662:DXW196674 EHG196662:EHS196674 ERC196662:ERO196674 FAY196662:FBK196674 FKU196662:FLG196674 FUQ196662:FVC196674 GEM196662:GEY196674 GOI196662:GOU196674 GYE196662:GYQ196674 HIA196662:HIM196674 HRW196662:HSI196674 IBS196662:ICE196674 ILO196662:IMA196674 IVK196662:IVW196674 JFG196662:JFS196674 JPC196662:JPO196674 JYY196662:JZK196674 KIU196662:KJG196674 KSQ196662:KTC196674 LCM196662:LCY196674 LMI196662:LMU196674 LWE196662:LWQ196674 MGA196662:MGM196674 MPW196662:MQI196674 MZS196662:NAE196674 NJO196662:NKA196674 NTK196662:NTW196674 ODG196662:ODS196674 ONC196662:ONO196674 OWY196662:OXK196674 PGU196662:PHG196674 PQQ196662:PRC196674 QAM196662:QAY196674 QKI196662:QKU196674 QUE196662:QUQ196674 REA196662:REM196674 RNW196662:ROI196674 RXS196662:RYE196674 SHO196662:SIA196674 SRK196662:SRW196674 TBG196662:TBS196674 TLC196662:TLO196674 TUY196662:TVK196674 UEU196662:UFG196674 UOQ196662:UPC196674 UYM196662:UYY196674 VII196662:VIU196674 VSE196662:VSQ196674 WCA196662:WCM196674 WLW196662:WMI196674 WVS196662:WWE196674 J262198:X262210 JG262198:JS262210 TC262198:TO262210 ACY262198:ADK262210 AMU262198:ANG262210 AWQ262198:AXC262210 BGM262198:BGY262210 BQI262198:BQU262210 CAE262198:CAQ262210 CKA262198:CKM262210 CTW262198:CUI262210 DDS262198:DEE262210 DNO262198:DOA262210 DXK262198:DXW262210 EHG262198:EHS262210 ERC262198:ERO262210 FAY262198:FBK262210 FKU262198:FLG262210 FUQ262198:FVC262210 GEM262198:GEY262210 GOI262198:GOU262210 GYE262198:GYQ262210 HIA262198:HIM262210 HRW262198:HSI262210 IBS262198:ICE262210 ILO262198:IMA262210 IVK262198:IVW262210 JFG262198:JFS262210 JPC262198:JPO262210 JYY262198:JZK262210 KIU262198:KJG262210 KSQ262198:KTC262210 LCM262198:LCY262210 LMI262198:LMU262210 LWE262198:LWQ262210 MGA262198:MGM262210 MPW262198:MQI262210 MZS262198:NAE262210 NJO262198:NKA262210 NTK262198:NTW262210 ODG262198:ODS262210 ONC262198:ONO262210 OWY262198:OXK262210 PGU262198:PHG262210 PQQ262198:PRC262210 QAM262198:QAY262210 QKI262198:QKU262210 QUE262198:QUQ262210 REA262198:REM262210 RNW262198:ROI262210 RXS262198:RYE262210 SHO262198:SIA262210 SRK262198:SRW262210 TBG262198:TBS262210 TLC262198:TLO262210 TUY262198:TVK262210 UEU262198:UFG262210 UOQ262198:UPC262210 UYM262198:UYY262210 VII262198:VIU262210 VSE262198:VSQ262210 WCA262198:WCM262210 WLW262198:WMI262210 WVS262198:WWE262210 J327734:X327746 JG327734:JS327746 TC327734:TO327746 ACY327734:ADK327746 AMU327734:ANG327746 AWQ327734:AXC327746 BGM327734:BGY327746 BQI327734:BQU327746 CAE327734:CAQ327746 CKA327734:CKM327746 CTW327734:CUI327746 DDS327734:DEE327746 DNO327734:DOA327746 DXK327734:DXW327746 EHG327734:EHS327746 ERC327734:ERO327746 FAY327734:FBK327746 FKU327734:FLG327746 FUQ327734:FVC327746 GEM327734:GEY327746 GOI327734:GOU327746 GYE327734:GYQ327746 HIA327734:HIM327746 HRW327734:HSI327746 IBS327734:ICE327746 ILO327734:IMA327746 IVK327734:IVW327746 JFG327734:JFS327746 JPC327734:JPO327746 JYY327734:JZK327746 KIU327734:KJG327746 KSQ327734:KTC327746 LCM327734:LCY327746 LMI327734:LMU327746 LWE327734:LWQ327746 MGA327734:MGM327746 MPW327734:MQI327746 MZS327734:NAE327746 NJO327734:NKA327746 NTK327734:NTW327746 ODG327734:ODS327746 ONC327734:ONO327746 OWY327734:OXK327746 PGU327734:PHG327746 PQQ327734:PRC327746 QAM327734:QAY327746 QKI327734:QKU327746 QUE327734:QUQ327746 REA327734:REM327746 RNW327734:ROI327746 RXS327734:RYE327746 SHO327734:SIA327746 SRK327734:SRW327746 TBG327734:TBS327746 TLC327734:TLO327746 TUY327734:TVK327746 UEU327734:UFG327746 UOQ327734:UPC327746 UYM327734:UYY327746 VII327734:VIU327746 VSE327734:VSQ327746 WCA327734:WCM327746 WLW327734:WMI327746 WVS327734:WWE327746 J393270:X393282 JG393270:JS393282 TC393270:TO393282 ACY393270:ADK393282 AMU393270:ANG393282 AWQ393270:AXC393282 BGM393270:BGY393282 BQI393270:BQU393282 CAE393270:CAQ393282 CKA393270:CKM393282 CTW393270:CUI393282 DDS393270:DEE393282 DNO393270:DOA393282 DXK393270:DXW393282 EHG393270:EHS393282 ERC393270:ERO393282 FAY393270:FBK393282 FKU393270:FLG393282 FUQ393270:FVC393282 GEM393270:GEY393282 GOI393270:GOU393282 GYE393270:GYQ393282 HIA393270:HIM393282 HRW393270:HSI393282 IBS393270:ICE393282 ILO393270:IMA393282 IVK393270:IVW393282 JFG393270:JFS393282 JPC393270:JPO393282 JYY393270:JZK393282 KIU393270:KJG393282 KSQ393270:KTC393282 LCM393270:LCY393282 LMI393270:LMU393282 LWE393270:LWQ393282 MGA393270:MGM393282 MPW393270:MQI393282 MZS393270:NAE393282 NJO393270:NKA393282 NTK393270:NTW393282 ODG393270:ODS393282 ONC393270:ONO393282 OWY393270:OXK393282 PGU393270:PHG393282 PQQ393270:PRC393282 QAM393270:QAY393282 QKI393270:QKU393282 QUE393270:QUQ393282 REA393270:REM393282 RNW393270:ROI393282 RXS393270:RYE393282 SHO393270:SIA393282 SRK393270:SRW393282 TBG393270:TBS393282 TLC393270:TLO393282 TUY393270:TVK393282 UEU393270:UFG393282 UOQ393270:UPC393282 UYM393270:UYY393282 VII393270:VIU393282 VSE393270:VSQ393282 WCA393270:WCM393282 WLW393270:WMI393282 WVS393270:WWE393282 J458806:X458818 JG458806:JS458818 TC458806:TO458818 ACY458806:ADK458818 AMU458806:ANG458818 AWQ458806:AXC458818 BGM458806:BGY458818 BQI458806:BQU458818 CAE458806:CAQ458818 CKA458806:CKM458818 CTW458806:CUI458818 DDS458806:DEE458818 DNO458806:DOA458818 DXK458806:DXW458818 EHG458806:EHS458818 ERC458806:ERO458818 FAY458806:FBK458818 FKU458806:FLG458818 FUQ458806:FVC458818 GEM458806:GEY458818 GOI458806:GOU458818 GYE458806:GYQ458818 HIA458806:HIM458818 HRW458806:HSI458818 IBS458806:ICE458818 ILO458806:IMA458818 IVK458806:IVW458818 JFG458806:JFS458818 JPC458806:JPO458818 JYY458806:JZK458818 KIU458806:KJG458818 KSQ458806:KTC458818 LCM458806:LCY458818 LMI458806:LMU458818 LWE458806:LWQ458818 MGA458806:MGM458818 MPW458806:MQI458818 MZS458806:NAE458818 NJO458806:NKA458818 NTK458806:NTW458818 ODG458806:ODS458818 ONC458806:ONO458818 OWY458806:OXK458818 PGU458806:PHG458818 PQQ458806:PRC458818 QAM458806:QAY458818 QKI458806:QKU458818 QUE458806:QUQ458818 REA458806:REM458818 RNW458806:ROI458818 RXS458806:RYE458818 SHO458806:SIA458818 SRK458806:SRW458818 TBG458806:TBS458818 TLC458806:TLO458818 TUY458806:TVK458818 UEU458806:UFG458818 UOQ458806:UPC458818 UYM458806:UYY458818 VII458806:VIU458818 VSE458806:VSQ458818 WCA458806:WCM458818 WLW458806:WMI458818 WVS458806:WWE458818 J524342:X524354 JG524342:JS524354 TC524342:TO524354 ACY524342:ADK524354 AMU524342:ANG524354 AWQ524342:AXC524354 BGM524342:BGY524354 BQI524342:BQU524354 CAE524342:CAQ524354 CKA524342:CKM524354 CTW524342:CUI524354 DDS524342:DEE524354 DNO524342:DOA524354 DXK524342:DXW524354 EHG524342:EHS524354 ERC524342:ERO524354 FAY524342:FBK524354 FKU524342:FLG524354 FUQ524342:FVC524354 GEM524342:GEY524354 GOI524342:GOU524354 GYE524342:GYQ524354 HIA524342:HIM524354 HRW524342:HSI524354 IBS524342:ICE524354 ILO524342:IMA524354 IVK524342:IVW524354 JFG524342:JFS524354 JPC524342:JPO524354 JYY524342:JZK524354 KIU524342:KJG524354 KSQ524342:KTC524354 LCM524342:LCY524354 LMI524342:LMU524354 LWE524342:LWQ524354 MGA524342:MGM524354 MPW524342:MQI524354 MZS524342:NAE524354 NJO524342:NKA524354 NTK524342:NTW524354 ODG524342:ODS524354 ONC524342:ONO524354 OWY524342:OXK524354 PGU524342:PHG524354 PQQ524342:PRC524354 QAM524342:QAY524354 QKI524342:QKU524354 QUE524342:QUQ524354 REA524342:REM524354 RNW524342:ROI524354 RXS524342:RYE524354 SHO524342:SIA524354 SRK524342:SRW524354 TBG524342:TBS524354 TLC524342:TLO524354 TUY524342:TVK524354 UEU524342:UFG524354 UOQ524342:UPC524354 UYM524342:UYY524354 VII524342:VIU524354 VSE524342:VSQ524354 WCA524342:WCM524354 WLW524342:WMI524354 WVS524342:WWE524354 J589878:X589890 JG589878:JS589890 TC589878:TO589890 ACY589878:ADK589890 AMU589878:ANG589890 AWQ589878:AXC589890 BGM589878:BGY589890 BQI589878:BQU589890 CAE589878:CAQ589890 CKA589878:CKM589890 CTW589878:CUI589890 DDS589878:DEE589890 DNO589878:DOA589890 DXK589878:DXW589890 EHG589878:EHS589890 ERC589878:ERO589890 FAY589878:FBK589890 FKU589878:FLG589890 FUQ589878:FVC589890 GEM589878:GEY589890 GOI589878:GOU589890 GYE589878:GYQ589890 HIA589878:HIM589890 HRW589878:HSI589890 IBS589878:ICE589890 ILO589878:IMA589890 IVK589878:IVW589890 JFG589878:JFS589890 JPC589878:JPO589890 JYY589878:JZK589890 KIU589878:KJG589890 KSQ589878:KTC589890 LCM589878:LCY589890 LMI589878:LMU589890 LWE589878:LWQ589890 MGA589878:MGM589890 MPW589878:MQI589890 MZS589878:NAE589890 NJO589878:NKA589890 NTK589878:NTW589890 ODG589878:ODS589890 ONC589878:ONO589890 OWY589878:OXK589890 PGU589878:PHG589890 PQQ589878:PRC589890 QAM589878:QAY589890 QKI589878:QKU589890 QUE589878:QUQ589890 REA589878:REM589890 RNW589878:ROI589890 RXS589878:RYE589890 SHO589878:SIA589890 SRK589878:SRW589890 TBG589878:TBS589890 TLC589878:TLO589890 TUY589878:TVK589890 UEU589878:UFG589890 UOQ589878:UPC589890 UYM589878:UYY589890 VII589878:VIU589890 VSE589878:VSQ589890 WCA589878:WCM589890 WLW589878:WMI589890 WVS589878:WWE589890 J655414:X655426 JG655414:JS655426 TC655414:TO655426 ACY655414:ADK655426 AMU655414:ANG655426 AWQ655414:AXC655426 BGM655414:BGY655426 BQI655414:BQU655426 CAE655414:CAQ655426 CKA655414:CKM655426 CTW655414:CUI655426 DDS655414:DEE655426 DNO655414:DOA655426 DXK655414:DXW655426 EHG655414:EHS655426 ERC655414:ERO655426 FAY655414:FBK655426 FKU655414:FLG655426 FUQ655414:FVC655426 GEM655414:GEY655426 GOI655414:GOU655426 GYE655414:GYQ655426 HIA655414:HIM655426 HRW655414:HSI655426 IBS655414:ICE655426 ILO655414:IMA655426 IVK655414:IVW655426 JFG655414:JFS655426 JPC655414:JPO655426 JYY655414:JZK655426 KIU655414:KJG655426 KSQ655414:KTC655426 LCM655414:LCY655426 LMI655414:LMU655426 LWE655414:LWQ655426 MGA655414:MGM655426 MPW655414:MQI655426 MZS655414:NAE655426 NJO655414:NKA655426 NTK655414:NTW655426 ODG655414:ODS655426 ONC655414:ONO655426 OWY655414:OXK655426 PGU655414:PHG655426 PQQ655414:PRC655426 QAM655414:QAY655426 QKI655414:QKU655426 QUE655414:QUQ655426 REA655414:REM655426 RNW655414:ROI655426 RXS655414:RYE655426 SHO655414:SIA655426 SRK655414:SRW655426 TBG655414:TBS655426 TLC655414:TLO655426 TUY655414:TVK655426 UEU655414:UFG655426 UOQ655414:UPC655426 UYM655414:UYY655426 VII655414:VIU655426 VSE655414:VSQ655426 WCA655414:WCM655426 WLW655414:WMI655426 WVS655414:WWE655426 J720950:X720962 JG720950:JS720962 TC720950:TO720962 ACY720950:ADK720962 AMU720950:ANG720962 AWQ720950:AXC720962 BGM720950:BGY720962 BQI720950:BQU720962 CAE720950:CAQ720962 CKA720950:CKM720962 CTW720950:CUI720962 DDS720950:DEE720962 DNO720950:DOA720962 DXK720950:DXW720962 EHG720950:EHS720962 ERC720950:ERO720962 FAY720950:FBK720962 FKU720950:FLG720962 FUQ720950:FVC720962 GEM720950:GEY720962 GOI720950:GOU720962 GYE720950:GYQ720962 HIA720950:HIM720962 HRW720950:HSI720962 IBS720950:ICE720962 ILO720950:IMA720962 IVK720950:IVW720962 JFG720950:JFS720962 JPC720950:JPO720962 JYY720950:JZK720962 KIU720950:KJG720962 KSQ720950:KTC720962 LCM720950:LCY720962 LMI720950:LMU720962 LWE720950:LWQ720962 MGA720950:MGM720962 MPW720950:MQI720962 MZS720950:NAE720962 NJO720950:NKA720962 NTK720950:NTW720962 ODG720950:ODS720962 ONC720950:ONO720962 OWY720950:OXK720962 PGU720950:PHG720962 PQQ720950:PRC720962 QAM720950:QAY720962 QKI720950:QKU720962 QUE720950:QUQ720962 REA720950:REM720962 RNW720950:ROI720962 RXS720950:RYE720962 SHO720950:SIA720962 SRK720950:SRW720962 TBG720950:TBS720962 TLC720950:TLO720962 TUY720950:TVK720962 UEU720950:UFG720962 UOQ720950:UPC720962 UYM720950:UYY720962 VII720950:VIU720962 VSE720950:VSQ720962 WCA720950:WCM720962 WLW720950:WMI720962 WVS720950:WWE720962 J786486:X786498 JG786486:JS786498 TC786486:TO786498 ACY786486:ADK786498 AMU786486:ANG786498 AWQ786486:AXC786498 BGM786486:BGY786498 BQI786486:BQU786498 CAE786486:CAQ786498 CKA786486:CKM786498 CTW786486:CUI786498 DDS786486:DEE786498 DNO786486:DOA786498 DXK786486:DXW786498 EHG786486:EHS786498 ERC786486:ERO786498 FAY786486:FBK786498 FKU786486:FLG786498 FUQ786486:FVC786498 GEM786486:GEY786498 GOI786486:GOU786498 GYE786486:GYQ786498 HIA786486:HIM786498 HRW786486:HSI786498 IBS786486:ICE786498 ILO786486:IMA786498 IVK786486:IVW786498 JFG786486:JFS786498 JPC786486:JPO786498 JYY786486:JZK786498 KIU786486:KJG786498 KSQ786486:KTC786498 LCM786486:LCY786498 LMI786486:LMU786498 LWE786486:LWQ786498 MGA786486:MGM786498 MPW786486:MQI786498 MZS786486:NAE786498 NJO786486:NKA786498 NTK786486:NTW786498 ODG786486:ODS786498 ONC786486:ONO786498 OWY786486:OXK786498 PGU786486:PHG786498 PQQ786486:PRC786498 QAM786486:QAY786498 QKI786486:QKU786498 QUE786486:QUQ786498 REA786486:REM786498 RNW786486:ROI786498 RXS786486:RYE786498 SHO786486:SIA786498 SRK786486:SRW786498 TBG786486:TBS786498 TLC786486:TLO786498 TUY786486:TVK786498 UEU786486:UFG786498 UOQ786486:UPC786498 UYM786486:UYY786498 VII786486:VIU786498 VSE786486:VSQ786498 WCA786486:WCM786498 WLW786486:WMI786498 WVS786486:WWE786498 J852022:X852034 JG852022:JS852034 TC852022:TO852034 ACY852022:ADK852034 AMU852022:ANG852034 AWQ852022:AXC852034 BGM852022:BGY852034 BQI852022:BQU852034 CAE852022:CAQ852034 CKA852022:CKM852034 CTW852022:CUI852034 DDS852022:DEE852034 DNO852022:DOA852034 DXK852022:DXW852034 EHG852022:EHS852034 ERC852022:ERO852034 FAY852022:FBK852034 FKU852022:FLG852034 FUQ852022:FVC852034 GEM852022:GEY852034 GOI852022:GOU852034 GYE852022:GYQ852034 HIA852022:HIM852034 HRW852022:HSI852034 IBS852022:ICE852034 ILO852022:IMA852034 IVK852022:IVW852034 JFG852022:JFS852034 JPC852022:JPO852034 JYY852022:JZK852034 KIU852022:KJG852034 KSQ852022:KTC852034 LCM852022:LCY852034 LMI852022:LMU852034 LWE852022:LWQ852034 MGA852022:MGM852034 MPW852022:MQI852034 MZS852022:NAE852034 NJO852022:NKA852034 NTK852022:NTW852034 ODG852022:ODS852034 ONC852022:ONO852034 OWY852022:OXK852034 PGU852022:PHG852034 PQQ852022:PRC852034 QAM852022:QAY852034 QKI852022:QKU852034 QUE852022:QUQ852034 REA852022:REM852034 RNW852022:ROI852034 RXS852022:RYE852034 SHO852022:SIA852034 SRK852022:SRW852034 TBG852022:TBS852034 TLC852022:TLO852034 TUY852022:TVK852034 UEU852022:UFG852034 UOQ852022:UPC852034 UYM852022:UYY852034 VII852022:VIU852034 VSE852022:VSQ852034 WCA852022:WCM852034 WLW852022:WMI852034 WVS852022:WWE852034 J917558:X917570 JG917558:JS917570 TC917558:TO917570 ACY917558:ADK917570 AMU917558:ANG917570 AWQ917558:AXC917570 BGM917558:BGY917570 BQI917558:BQU917570 CAE917558:CAQ917570 CKA917558:CKM917570 CTW917558:CUI917570 DDS917558:DEE917570 DNO917558:DOA917570 DXK917558:DXW917570 EHG917558:EHS917570 ERC917558:ERO917570 FAY917558:FBK917570 FKU917558:FLG917570 FUQ917558:FVC917570 GEM917558:GEY917570 GOI917558:GOU917570 GYE917558:GYQ917570 HIA917558:HIM917570 HRW917558:HSI917570 IBS917558:ICE917570 ILO917558:IMA917570 IVK917558:IVW917570 JFG917558:JFS917570 JPC917558:JPO917570 JYY917558:JZK917570 KIU917558:KJG917570 KSQ917558:KTC917570 LCM917558:LCY917570 LMI917558:LMU917570 LWE917558:LWQ917570 MGA917558:MGM917570 MPW917558:MQI917570 MZS917558:NAE917570 NJO917558:NKA917570 NTK917558:NTW917570 ODG917558:ODS917570 ONC917558:ONO917570 OWY917558:OXK917570 PGU917558:PHG917570 PQQ917558:PRC917570 QAM917558:QAY917570 QKI917558:QKU917570 QUE917558:QUQ917570 REA917558:REM917570 RNW917558:ROI917570 RXS917558:RYE917570 SHO917558:SIA917570 SRK917558:SRW917570 TBG917558:TBS917570 TLC917558:TLO917570 TUY917558:TVK917570 UEU917558:UFG917570 UOQ917558:UPC917570 UYM917558:UYY917570 VII917558:VIU917570 VSE917558:VSQ917570 WCA917558:WCM917570 WLW917558:WMI917570 WVS917558:WWE917570 J983094:X983106 JG983094:JS983106 TC983094:TO983106 ACY983094:ADK983106 AMU983094:ANG983106 AWQ983094:AXC983106 BGM983094:BGY983106 BQI983094:BQU983106 CAE983094:CAQ983106 CKA983094:CKM983106 CTW983094:CUI983106 DDS983094:DEE983106 DNO983094:DOA983106 DXK983094:DXW983106 EHG983094:EHS983106 ERC983094:ERO983106 FAY983094:FBK983106 FKU983094:FLG983106 FUQ983094:FVC983106 GEM983094:GEY983106 GOI983094:GOU983106 GYE983094:GYQ983106 HIA983094:HIM983106 HRW983094:HSI983106 IBS983094:ICE983106 ILO983094:IMA983106 IVK983094:IVW983106 JFG983094:JFS983106 JPC983094:JPO983106 JYY983094:JZK983106 KIU983094:KJG983106 KSQ983094:KTC983106 LCM983094:LCY983106 LMI983094:LMU983106 LWE983094:LWQ983106 MGA983094:MGM983106 MPW983094:MQI983106 MZS983094:NAE983106 NJO983094:NKA983106 NTK983094:NTW983106 ODG983094:ODS983106 ONC983094:ONO983106 OWY983094:OXK983106 PGU983094:PHG983106 PQQ983094:PRC983106 QAM983094:QAY983106 QKI983094:QKU983106 QUE983094:QUQ983106 REA983094:REM983106 RNW983094:ROI983106 RXS983094:RYE983106 SHO983094:SIA983106 SRK983094:SRW983106 TBG983094:TBS983106 TLC983094:TLO983106 TUY983094:TVK983106 UEU983094:UFG983106 UOQ983094:UPC983106 UYM983094:UYY983106 VII983094:VIU983106 VSE983094:VSQ983106 WCA983094:WCM983106 WLW983094:WMI983106 WVS983094:WWE983106 I65590:I65603 JF65590:JF65603 TB65590:TB65603 ACX65590:ACX65603 AMT65590:AMT65603 AWP65590:AWP65603 BGL65590:BGL65603 BQH65590:BQH65603 CAD65590:CAD65603 CJZ65590:CJZ65603 CTV65590:CTV65603 DDR65590:DDR65603 DNN65590:DNN65603 DXJ65590:DXJ65603 EHF65590:EHF65603 ERB65590:ERB65603 FAX65590:FAX65603 FKT65590:FKT65603 FUP65590:FUP65603 GEL65590:GEL65603 GOH65590:GOH65603 GYD65590:GYD65603 HHZ65590:HHZ65603 HRV65590:HRV65603 IBR65590:IBR65603 ILN65590:ILN65603 IVJ65590:IVJ65603 JFF65590:JFF65603 JPB65590:JPB65603 JYX65590:JYX65603 KIT65590:KIT65603 KSP65590:KSP65603 LCL65590:LCL65603 LMH65590:LMH65603 LWD65590:LWD65603 MFZ65590:MFZ65603 MPV65590:MPV65603 MZR65590:MZR65603 NJN65590:NJN65603 NTJ65590:NTJ65603 ODF65590:ODF65603 ONB65590:ONB65603 OWX65590:OWX65603 PGT65590:PGT65603 PQP65590:PQP65603 QAL65590:QAL65603 QKH65590:QKH65603 QUD65590:QUD65603 RDZ65590:RDZ65603 RNV65590:RNV65603 RXR65590:RXR65603 SHN65590:SHN65603 SRJ65590:SRJ65603 TBF65590:TBF65603 TLB65590:TLB65603 TUX65590:TUX65603 UET65590:UET65603 UOP65590:UOP65603 UYL65590:UYL65603 VIH65590:VIH65603 VSD65590:VSD65603 WBZ65590:WBZ65603 WLV65590:WLV65603 WVR65590:WVR65603 I131126:I131139 JF131126:JF131139 TB131126:TB131139 ACX131126:ACX131139 AMT131126:AMT131139 AWP131126:AWP131139 BGL131126:BGL131139 BQH131126:BQH131139 CAD131126:CAD131139 CJZ131126:CJZ131139 CTV131126:CTV131139 DDR131126:DDR131139 DNN131126:DNN131139 DXJ131126:DXJ131139 EHF131126:EHF131139 ERB131126:ERB131139 FAX131126:FAX131139 FKT131126:FKT131139 FUP131126:FUP131139 GEL131126:GEL131139 GOH131126:GOH131139 GYD131126:GYD131139 HHZ131126:HHZ131139 HRV131126:HRV131139 IBR131126:IBR131139 ILN131126:ILN131139 IVJ131126:IVJ131139 JFF131126:JFF131139 JPB131126:JPB131139 JYX131126:JYX131139 KIT131126:KIT131139 KSP131126:KSP131139 LCL131126:LCL131139 LMH131126:LMH131139 LWD131126:LWD131139 MFZ131126:MFZ131139 MPV131126:MPV131139 MZR131126:MZR131139 NJN131126:NJN131139 NTJ131126:NTJ131139 ODF131126:ODF131139 ONB131126:ONB131139 OWX131126:OWX131139 PGT131126:PGT131139 PQP131126:PQP131139 QAL131126:QAL131139 QKH131126:QKH131139 QUD131126:QUD131139 RDZ131126:RDZ131139 RNV131126:RNV131139 RXR131126:RXR131139 SHN131126:SHN131139 SRJ131126:SRJ131139 TBF131126:TBF131139 TLB131126:TLB131139 TUX131126:TUX131139 UET131126:UET131139 UOP131126:UOP131139 UYL131126:UYL131139 VIH131126:VIH131139 VSD131126:VSD131139 WBZ131126:WBZ131139 WLV131126:WLV131139 WVR131126:WVR131139 I196662:I196675 JF196662:JF196675 TB196662:TB196675 ACX196662:ACX196675 AMT196662:AMT196675 AWP196662:AWP196675 BGL196662:BGL196675 BQH196662:BQH196675 CAD196662:CAD196675 CJZ196662:CJZ196675 CTV196662:CTV196675 DDR196662:DDR196675 DNN196662:DNN196675 DXJ196662:DXJ196675 EHF196662:EHF196675 ERB196662:ERB196675 FAX196662:FAX196675 FKT196662:FKT196675 FUP196662:FUP196675 GEL196662:GEL196675 GOH196662:GOH196675 GYD196662:GYD196675 HHZ196662:HHZ196675 HRV196662:HRV196675 IBR196662:IBR196675 ILN196662:ILN196675 IVJ196662:IVJ196675 JFF196662:JFF196675 JPB196662:JPB196675 JYX196662:JYX196675 KIT196662:KIT196675 KSP196662:KSP196675 LCL196662:LCL196675 LMH196662:LMH196675 LWD196662:LWD196675 MFZ196662:MFZ196675 MPV196662:MPV196675 MZR196662:MZR196675 NJN196662:NJN196675 NTJ196662:NTJ196675 ODF196662:ODF196675 ONB196662:ONB196675 OWX196662:OWX196675 PGT196662:PGT196675 PQP196662:PQP196675 QAL196662:QAL196675 QKH196662:QKH196675 QUD196662:QUD196675 RDZ196662:RDZ196675 RNV196662:RNV196675 RXR196662:RXR196675 SHN196662:SHN196675 SRJ196662:SRJ196675 TBF196662:TBF196675 TLB196662:TLB196675 TUX196662:TUX196675 UET196662:UET196675 UOP196662:UOP196675 UYL196662:UYL196675 VIH196662:VIH196675 VSD196662:VSD196675 WBZ196662:WBZ196675 WLV196662:WLV196675 WVR196662:WVR196675 I262198:I262211 JF262198:JF262211 TB262198:TB262211 ACX262198:ACX262211 AMT262198:AMT262211 AWP262198:AWP262211 BGL262198:BGL262211 BQH262198:BQH262211 CAD262198:CAD262211 CJZ262198:CJZ262211 CTV262198:CTV262211 DDR262198:DDR262211 DNN262198:DNN262211 DXJ262198:DXJ262211 EHF262198:EHF262211 ERB262198:ERB262211 FAX262198:FAX262211 FKT262198:FKT262211 FUP262198:FUP262211 GEL262198:GEL262211 GOH262198:GOH262211 GYD262198:GYD262211 HHZ262198:HHZ262211 HRV262198:HRV262211 IBR262198:IBR262211 ILN262198:ILN262211 IVJ262198:IVJ262211 JFF262198:JFF262211 JPB262198:JPB262211 JYX262198:JYX262211 KIT262198:KIT262211 KSP262198:KSP262211 LCL262198:LCL262211 LMH262198:LMH262211 LWD262198:LWD262211 MFZ262198:MFZ262211 MPV262198:MPV262211 MZR262198:MZR262211 NJN262198:NJN262211 NTJ262198:NTJ262211 ODF262198:ODF262211 ONB262198:ONB262211 OWX262198:OWX262211 PGT262198:PGT262211 PQP262198:PQP262211 QAL262198:QAL262211 QKH262198:QKH262211 QUD262198:QUD262211 RDZ262198:RDZ262211 RNV262198:RNV262211 RXR262198:RXR262211 SHN262198:SHN262211 SRJ262198:SRJ262211 TBF262198:TBF262211 TLB262198:TLB262211 TUX262198:TUX262211 UET262198:UET262211 UOP262198:UOP262211 UYL262198:UYL262211 VIH262198:VIH262211 VSD262198:VSD262211 WBZ262198:WBZ262211 WLV262198:WLV262211 WVR262198:WVR262211 I327734:I327747 JF327734:JF327747 TB327734:TB327747 ACX327734:ACX327747 AMT327734:AMT327747 AWP327734:AWP327747 BGL327734:BGL327747 BQH327734:BQH327747 CAD327734:CAD327747 CJZ327734:CJZ327747 CTV327734:CTV327747 DDR327734:DDR327747 DNN327734:DNN327747 DXJ327734:DXJ327747 EHF327734:EHF327747 ERB327734:ERB327747 FAX327734:FAX327747 FKT327734:FKT327747 FUP327734:FUP327747 GEL327734:GEL327747 GOH327734:GOH327747 GYD327734:GYD327747 HHZ327734:HHZ327747 HRV327734:HRV327747 IBR327734:IBR327747 ILN327734:ILN327747 IVJ327734:IVJ327747 JFF327734:JFF327747 JPB327734:JPB327747 JYX327734:JYX327747 KIT327734:KIT327747 KSP327734:KSP327747 LCL327734:LCL327747 LMH327734:LMH327747 LWD327734:LWD327747 MFZ327734:MFZ327747 MPV327734:MPV327747 MZR327734:MZR327747 NJN327734:NJN327747 NTJ327734:NTJ327747 ODF327734:ODF327747 ONB327734:ONB327747 OWX327734:OWX327747 PGT327734:PGT327747 PQP327734:PQP327747 QAL327734:QAL327747 QKH327734:QKH327747 QUD327734:QUD327747 RDZ327734:RDZ327747 RNV327734:RNV327747 RXR327734:RXR327747 SHN327734:SHN327747 SRJ327734:SRJ327747 TBF327734:TBF327747 TLB327734:TLB327747 TUX327734:TUX327747 UET327734:UET327747 UOP327734:UOP327747 UYL327734:UYL327747 VIH327734:VIH327747 VSD327734:VSD327747 WBZ327734:WBZ327747 WLV327734:WLV327747 WVR327734:WVR327747 I393270:I393283 JF393270:JF393283 TB393270:TB393283 ACX393270:ACX393283 AMT393270:AMT393283 AWP393270:AWP393283 BGL393270:BGL393283 BQH393270:BQH393283 CAD393270:CAD393283 CJZ393270:CJZ393283 CTV393270:CTV393283 DDR393270:DDR393283 DNN393270:DNN393283 DXJ393270:DXJ393283 EHF393270:EHF393283 ERB393270:ERB393283 FAX393270:FAX393283 FKT393270:FKT393283 FUP393270:FUP393283 GEL393270:GEL393283 GOH393270:GOH393283 GYD393270:GYD393283 HHZ393270:HHZ393283 HRV393270:HRV393283 IBR393270:IBR393283 ILN393270:ILN393283 IVJ393270:IVJ393283 JFF393270:JFF393283 JPB393270:JPB393283 JYX393270:JYX393283 KIT393270:KIT393283 KSP393270:KSP393283 LCL393270:LCL393283 LMH393270:LMH393283 LWD393270:LWD393283 MFZ393270:MFZ393283 MPV393270:MPV393283 MZR393270:MZR393283 NJN393270:NJN393283 NTJ393270:NTJ393283 ODF393270:ODF393283 ONB393270:ONB393283 OWX393270:OWX393283 PGT393270:PGT393283 PQP393270:PQP393283 QAL393270:QAL393283 QKH393270:QKH393283 QUD393270:QUD393283 RDZ393270:RDZ393283 RNV393270:RNV393283 RXR393270:RXR393283 SHN393270:SHN393283 SRJ393270:SRJ393283 TBF393270:TBF393283 TLB393270:TLB393283 TUX393270:TUX393283 UET393270:UET393283 UOP393270:UOP393283 UYL393270:UYL393283 VIH393270:VIH393283 VSD393270:VSD393283 WBZ393270:WBZ393283 WLV393270:WLV393283 WVR393270:WVR393283 I458806:I458819 JF458806:JF458819 TB458806:TB458819 ACX458806:ACX458819 AMT458806:AMT458819 AWP458806:AWP458819 BGL458806:BGL458819 BQH458806:BQH458819 CAD458806:CAD458819 CJZ458806:CJZ458819 CTV458806:CTV458819 DDR458806:DDR458819 DNN458806:DNN458819 DXJ458806:DXJ458819 EHF458806:EHF458819 ERB458806:ERB458819 FAX458806:FAX458819 FKT458806:FKT458819 FUP458806:FUP458819 GEL458806:GEL458819 GOH458806:GOH458819 GYD458806:GYD458819 HHZ458806:HHZ458819 HRV458806:HRV458819 IBR458806:IBR458819 ILN458806:ILN458819 IVJ458806:IVJ458819 JFF458806:JFF458819 JPB458806:JPB458819 JYX458806:JYX458819 KIT458806:KIT458819 KSP458806:KSP458819 LCL458806:LCL458819 LMH458806:LMH458819 LWD458806:LWD458819 MFZ458806:MFZ458819 MPV458806:MPV458819 MZR458806:MZR458819 NJN458806:NJN458819 NTJ458806:NTJ458819 ODF458806:ODF458819 ONB458806:ONB458819 OWX458806:OWX458819 PGT458806:PGT458819 PQP458806:PQP458819 QAL458806:QAL458819 QKH458806:QKH458819 QUD458806:QUD458819 RDZ458806:RDZ458819 RNV458806:RNV458819 RXR458806:RXR458819 SHN458806:SHN458819 SRJ458806:SRJ458819 TBF458806:TBF458819 TLB458806:TLB458819 TUX458806:TUX458819 UET458806:UET458819 UOP458806:UOP458819 UYL458806:UYL458819 VIH458806:VIH458819 VSD458806:VSD458819 WBZ458806:WBZ458819 WLV458806:WLV458819 WVR458806:WVR458819 I524342:I524355 JF524342:JF524355 TB524342:TB524355 ACX524342:ACX524355 AMT524342:AMT524355 AWP524342:AWP524355 BGL524342:BGL524355 BQH524342:BQH524355 CAD524342:CAD524355 CJZ524342:CJZ524355 CTV524342:CTV524355 DDR524342:DDR524355 DNN524342:DNN524355 DXJ524342:DXJ524355 EHF524342:EHF524355 ERB524342:ERB524355 FAX524342:FAX524355 FKT524342:FKT524355 FUP524342:FUP524355 GEL524342:GEL524355 GOH524342:GOH524355 GYD524342:GYD524355 HHZ524342:HHZ524355 HRV524342:HRV524355 IBR524342:IBR524355 ILN524342:ILN524355 IVJ524342:IVJ524355 JFF524342:JFF524355 JPB524342:JPB524355 JYX524342:JYX524355 KIT524342:KIT524355 KSP524342:KSP524355 LCL524342:LCL524355 LMH524342:LMH524355 LWD524342:LWD524355 MFZ524342:MFZ524355 MPV524342:MPV524355 MZR524342:MZR524355 NJN524342:NJN524355 NTJ524342:NTJ524355 ODF524342:ODF524355 ONB524342:ONB524355 OWX524342:OWX524355 PGT524342:PGT524355 PQP524342:PQP524355 QAL524342:QAL524355 QKH524342:QKH524355 QUD524342:QUD524355 RDZ524342:RDZ524355 RNV524342:RNV524355 RXR524342:RXR524355 SHN524342:SHN524355 SRJ524342:SRJ524355 TBF524342:TBF524355 TLB524342:TLB524355 TUX524342:TUX524355 UET524342:UET524355 UOP524342:UOP524355 UYL524342:UYL524355 VIH524342:VIH524355 VSD524342:VSD524355 WBZ524342:WBZ524355 WLV524342:WLV524355 WVR524342:WVR524355 I589878:I589891 JF589878:JF589891 TB589878:TB589891 ACX589878:ACX589891 AMT589878:AMT589891 AWP589878:AWP589891 BGL589878:BGL589891 BQH589878:BQH589891 CAD589878:CAD589891 CJZ589878:CJZ589891 CTV589878:CTV589891 DDR589878:DDR589891 DNN589878:DNN589891 DXJ589878:DXJ589891 EHF589878:EHF589891 ERB589878:ERB589891 FAX589878:FAX589891 FKT589878:FKT589891 FUP589878:FUP589891 GEL589878:GEL589891 GOH589878:GOH589891 GYD589878:GYD589891 HHZ589878:HHZ589891 HRV589878:HRV589891 IBR589878:IBR589891 ILN589878:ILN589891 IVJ589878:IVJ589891 JFF589878:JFF589891 JPB589878:JPB589891 JYX589878:JYX589891 KIT589878:KIT589891 KSP589878:KSP589891 LCL589878:LCL589891 LMH589878:LMH589891 LWD589878:LWD589891 MFZ589878:MFZ589891 MPV589878:MPV589891 MZR589878:MZR589891 NJN589878:NJN589891 NTJ589878:NTJ589891 ODF589878:ODF589891 ONB589878:ONB589891 OWX589878:OWX589891 PGT589878:PGT589891 PQP589878:PQP589891 QAL589878:QAL589891 QKH589878:QKH589891 QUD589878:QUD589891 RDZ589878:RDZ589891 RNV589878:RNV589891 RXR589878:RXR589891 SHN589878:SHN589891 SRJ589878:SRJ589891 TBF589878:TBF589891 TLB589878:TLB589891 TUX589878:TUX589891 UET589878:UET589891 UOP589878:UOP589891 UYL589878:UYL589891 VIH589878:VIH589891 VSD589878:VSD589891 WBZ589878:WBZ589891 WLV589878:WLV589891 WVR589878:WVR589891 I655414:I655427 JF655414:JF655427 TB655414:TB655427 ACX655414:ACX655427 AMT655414:AMT655427 AWP655414:AWP655427 BGL655414:BGL655427 BQH655414:BQH655427 CAD655414:CAD655427 CJZ655414:CJZ655427 CTV655414:CTV655427 DDR655414:DDR655427 DNN655414:DNN655427 DXJ655414:DXJ655427 EHF655414:EHF655427 ERB655414:ERB655427 FAX655414:FAX655427 FKT655414:FKT655427 FUP655414:FUP655427 GEL655414:GEL655427 GOH655414:GOH655427 GYD655414:GYD655427 HHZ655414:HHZ655427 HRV655414:HRV655427 IBR655414:IBR655427 ILN655414:ILN655427 IVJ655414:IVJ655427 JFF655414:JFF655427 JPB655414:JPB655427 JYX655414:JYX655427 KIT655414:KIT655427 KSP655414:KSP655427 LCL655414:LCL655427 LMH655414:LMH655427 LWD655414:LWD655427 MFZ655414:MFZ655427 MPV655414:MPV655427 MZR655414:MZR655427 NJN655414:NJN655427 NTJ655414:NTJ655427 ODF655414:ODF655427 ONB655414:ONB655427 OWX655414:OWX655427 PGT655414:PGT655427 PQP655414:PQP655427 QAL655414:QAL655427 QKH655414:QKH655427 QUD655414:QUD655427 RDZ655414:RDZ655427 RNV655414:RNV655427 RXR655414:RXR655427 SHN655414:SHN655427 SRJ655414:SRJ655427 TBF655414:TBF655427 TLB655414:TLB655427 TUX655414:TUX655427 UET655414:UET655427 UOP655414:UOP655427 UYL655414:UYL655427 VIH655414:VIH655427 VSD655414:VSD655427 WBZ655414:WBZ655427 WLV655414:WLV655427 WVR655414:WVR655427 I720950:I720963 JF720950:JF720963 TB720950:TB720963 ACX720950:ACX720963 AMT720950:AMT720963 AWP720950:AWP720963 BGL720950:BGL720963 BQH720950:BQH720963 CAD720950:CAD720963 CJZ720950:CJZ720963 CTV720950:CTV720963 DDR720950:DDR720963 DNN720950:DNN720963 DXJ720950:DXJ720963 EHF720950:EHF720963 ERB720950:ERB720963 FAX720950:FAX720963 FKT720950:FKT720963 FUP720950:FUP720963 GEL720950:GEL720963 GOH720950:GOH720963 GYD720950:GYD720963 HHZ720950:HHZ720963 HRV720950:HRV720963 IBR720950:IBR720963 ILN720950:ILN720963 IVJ720950:IVJ720963 JFF720950:JFF720963 JPB720950:JPB720963 JYX720950:JYX720963 KIT720950:KIT720963 KSP720950:KSP720963 LCL720950:LCL720963 LMH720950:LMH720963 LWD720950:LWD720963 MFZ720950:MFZ720963 MPV720950:MPV720963 MZR720950:MZR720963 NJN720950:NJN720963 NTJ720950:NTJ720963 ODF720950:ODF720963 ONB720950:ONB720963 OWX720950:OWX720963 PGT720950:PGT720963 PQP720950:PQP720963 QAL720950:QAL720963 QKH720950:QKH720963 QUD720950:QUD720963 RDZ720950:RDZ720963 RNV720950:RNV720963 RXR720950:RXR720963 SHN720950:SHN720963 SRJ720950:SRJ720963 TBF720950:TBF720963 TLB720950:TLB720963 TUX720950:TUX720963 UET720950:UET720963 UOP720950:UOP720963 UYL720950:UYL720963 VIH720950:VIH720963 VSD720950:VSD720963 WBZ720950:WBZ720963 WLV720950:WLV720963 WVR720950:WVR720963 I786486:I786499 JF786486:JF786499 TB786486:TB786499 ACX786486:ACX786499 AMT786486:AMT786499 AWP786486:AWP786499 BGL786486:BGL786499 BQH786486:BQH786499 CAD786486:CAD786499 CJZ786486:CJZ786499 CTV786486:CTV786499 DDR786486:DDR786499 DNN786486:DNN786499 DXJ786486:DXJ786499 EHF786486:EHF786499 ERB786486:ERB786499 FAX786486:FAX786499 FKT786486:FKT786499 FUP786486:FUP786499 GEL786486:GEL786499 GOH786486:GOH786499 GYD786486:GYD786499 HHZ786486:HHZ786499 HRV786486:HRV786499 IBR786486:IBR786499 ILN786486:ILN786499 IVJ786486:IVJ786499 JFF786486:JFF786499 JPB786486:JPB786499 JYX786486:JYX786499 KIT786486:KIT786499 KSP786486:KSP786499 LCL786486:LCL786499 LMH786486:LMH786499 LWD786486:LWD786499 MFZ786486:MFZ786499 MPV786486:MPV786499 MZR786486:MZR786499 NJN786486:NJN786499 NTJ786486:NTJ786499 ODF786486:ODF786499 ONB786486:ONB786499 OWX786486:OWX786499 PGT786486:PGT786499 PQP786486:PQP786499 QAL786486:QAL786499 QKH786486:QKH786499 QUD786486:QUD786499 RDZ786486:RDZ786499 RNV786486:RNV786499 RXR786486:RXR786499 SHN786486:SHN786499 SRJ786486:SRJ786499 TBF786486:TBF786499 TLB786486:TLB786499 TUX786486:TUX786499 UET786486:UET786499 UOP786486:UOP786499 UYL786486:UYL786499 VIH786486:VIH786499 VSD786486:VSD786499 WBZ786486:WBZ786499 WLV786486:WLV786499 WVR786486:WVR786499 I852022:I852035 JF852022:JF852035 TB852022:TB852035 ACX852022:ACX852035 AMT852022:AMT852035 AWP852022:AWP852035 BGL852022:BGL852035 BQH852022:BQH852035 CAD852022:CAD852035 CJZ852022:CJZ852035 CTV852022:CTV852035 DDR852022:DDR852035 DNN852022:DNN852035 DXJ852022:DXJ852035 EHF852022:EHF852035 ERB852022:ERB852035 FAX852022:FAX852035 FKT852022:FKT852035 FUP852022:FUP852035 GEL852022:GEL852035 GOH852022:GOH852035 GYD852022:GYD852035 HHZ852022:HHZ852035 HRV852022:HRV852035 IBR852022:IBR852035 ILN852022:ILN852035 IVJ852022:IVJ852035 JFF852022:JFF852035 JPB852022:JPB852035 JYX852022:JYX852035 KIT852022:KIT852035 KSP852022:KSP852035 LCL852022:LCL852035 LMH852022:LMH852035 LWD852022:LWD852035 MFZ852022:MFZ852035 MPV852022:MPV852035 MZR852022:MZR852035 NJN852022:NJN852035 NTJ852022:NTJ852035 ODF852022:ODF852035 ONB852022:ONB852035 OWX852022:OWX852035 PGT852022:PGT852035 PQP852022:PQP852035 QAL852022:QAL852035 QKH852022:QKH852035 QUD852022:QUD852035 RDZ852022:RDZ852035 RNV852022:RNV852035 RXR852022:RXR852035 SHN852022:SHN852035 SRJ852022:SRJ852035 TBF852022:TBF852035 TLB852022:TLB852035 TUX852022:TUX852035 UET852022:UET852035 UOP852022:UOP852035 UYL852022:UYL852035 VIH852022:VIH852035 VSD852022:VSD852035 WBZ852022:WBZ852035 WLV852022:WLV852035 WVR852022:WVR852035 I917558:I917571 JF917558:JF917571 TB917558:TB917571 ACX917558:ACX917571 AMT917558:AMT917571 AWP917558:AWP917571 BGL917558:BGL917571 BQH917558:BQH917571 CAD917558:CAD917571 CJZ917558:CJZ917571 CTV917558:CTV917571 DDR917558:DDR917571 DNN917558:DNN917571 DXJ917558:DXJ917571 EHF917558:EHF917571 ERB917558:ERB917571 FAX917558:FAX917571 FKT917558:FKT917571 FUP917558:FUP917571 GEL917558:GEL917571 GOH917558:GOH917571 GYD917558:GYD917571 HHZ917558:HHZ917571 HRV917558:HRV917571 IBR917558:IBR917571 ILN917558:ILN917571 IVJ917558:IVJ917571 JFF917558:JFF917571 JPB917558:JPB917571 JYX917558:JYX917571 KIT917558:KIT917571 KSP917558:KSP917571 LCL917558:LCL917571 LMH917558:LMH917571 LWD917558:LWD917571 MFZ917558:MFZ917571 MPV917558:MPV917571 MZR917558:MZR917571 NJN917558:NJN917571 NTJ917558:NTJ917571 ODF917558:ODF917571 ONB917558:ONB917571 OWX917558:OWX917571 PGT917558:PGT917571 PQP917558:PQP917571 QAL917558:QAL917571 QKH917558:QKH917571 QUD917558:QUD917571 RDZ917558:RDZ917571 RNV917558:RNV917571 RXR917558:RXR917571 SHN917558:SHN917571 SRJ917558:SRJ917571 TBF917558:TBF917571 TLB917558:TLB917571 TUX917558:TUX917571 UET917558:UET917571 UOP917558:UOP917571 UYL917558:UYL917571 VIH917558:VIH917571 VSD917558:VSD917571 WBZ917558:WBZ917571 WLV917558:WLV917571 WVR917558:WVR917571 I983094:I983107 JF983094:JF983107 TB983094:TB983107 ACX983094:ACX983107 AMT983094:AMT983107 AWP983094:AWP983107 BGL983094:BGL983107 BQH983094:BQH983107 CAD983094:CAD983107 CJZ983094:CJZ983107 CTV983094:CTV983107 DDR983094:DDR983107 DNN983094:DNN983107 DXJ983094:DXJ983107 EHF983094:EHF983107 ERB983094:ERB983107 FAX983094:FAX983107 FKT983094:FKT983107 FUP983094:FUP983107 GEL983094:GEL983107 GOH983094:GOH983107 GYD983094:GYD983107 HHZ983094:HHZ983107 HRV983094:HRV983107 IBR983094:IBR983107 ILN983094:ILN983107 IVJ983094:IVJ983107 JFF983094:JFF983107 JPB983094:JPB983107 JYX983094:JYX983107 KIT983094:KIT983107 KSP983094:KSP983107 LCL983094:LCL983107 LMH983094:LMH983107 LWD983094:LWD983107 MFZ983094:MFZ983107 MPV983094:MPV983107 MZR983094:MZR983107 NJN983094:NJN983107 NTJ983094:NTJ983107 ODF983094:ODF983107 ONB983094:ONB983107 OWX983094:OWX983107 PGT983094:PGT983107 PQP983094:PQP983107 QAL983094:QAL983107 QKH983094:QKH983107 QUD983094:QUD983107 RDZ983094:RDZ983107 RNV983094:RNV983107 RXR983094:RXR983107 SHN983094:SHN983107 SRJ983094:SRJ983107 TBF983094:TBF983107 TLB983094:TLB983107 TUX983094:TUX983107 UET983094:UET983107 UOP983094:UOP983107 UYL983094:UYL983107 VIH983094:VIH983107 VSD983094:VSD983107 WBZ983094:WBZ983107 WLV983094:WLV983107 WVR983094:WVR983107 I65579:X65589 JF65579:JS65589 TB65579:TO65589 ACX65579:ADK65589 AMT65579:ANG65589 AWP65579:AXC65589 BGL65579:BGY65589 BQH65579:BQU65589 CAD65579:CAQ65589 CJZ65579:CKM65589 CTV65579:CUI65589 DDR65579:DEE65589 DNN65579:DOA65589 DXJ65579:DXW65589 EHF65579:EHS65589 ERB65579:ERO65589 FAX65579:FBK65589 FKT65579:FLG65589 FUP65579:FVC65589 GEL65579:GEY65589 GOH65579:GOU65589 GYD65579:GYQ65589 HHZ65579:HIM65589 HRV65579:HSI65589 IBR65579:ICE65589 ILN65579:IMA65589 IVJ65579:IVW65589 JFF65579:JFS65589 JPB65579:JPO65589 JYX65579:JZK65589 KIT65579:KJG65589 KSP65579:KTC65589 LCL65579:LCY65589 LMH65579:LMU65589 LWD65579:LWQ65589 MFZ65579:MGM65589 MPV65579:MQI65589 MZR65579:NAE65589 NJN65579:NKA65589 NTJ65579:NTW65589 ODF65579:ODS65589 ONB65579:ONO65589 OWX65579:OXK65589 PGT65579:PHG65589 PQP65579:PRC65589 QAL65579:QAY65589 QKH65579:QKU65589 QUD65579:QUQ65589 RDZ65579:REM65589 RNV65579:ROI65589 RXR65579:RYE65589 SHN65579:SIA65589 SRJ65579:SRW65589 TBF65579:TBS65589 TLB65579:TLO65589 TUX65579:TVK65589 UET65579:UFG65589 UOP65579:UPC65589 UYL65579:UYY65589 VIH65579:VIU65589 VSD65579:VSQ65589 WBZ65579:WCM65589 WLV65579:WMI65589 WVR65579:WWE65589 I131115:X131125 JF131115:JS131125 TB131115:TO131125 ACX131115:ADK131125 AMT131115:ANG131125 AWP131115:AXC131125 BGL131115:BGY131125 BQH131115:BQU131125 CAD131115:CAQ131125 CJZ131115:CKM131125 CTV131115:CUI131125 DDR131115:DEE131125 DNN131115:DOA131125 DXJ131115:DXW131125 EHF131115:EHS131125 ERB131115:ERO131125 FAX131115:FBK131125 FKT131115:FLG131125 FUP131115:FVC131125 GEL131115:GEY131125 GOH131115:GOU131125 GYD131115:GYQ131125 HHZ131115:HIM131125 HRV131115:HSI131125 IBR131115:ICE131125 ILN131115:IMA131125 IVJ131115:IVW131125 JFF131115:JFS131125 JPB131115:JPO131125 JYX131115:JZK131125 KIT131115:KJG131125 KSP131115:KTC131125 LCL131115:LCY131125 LMH131115:LMU131125 LWD131115:LWQ131125 MFZ131115:MGM131125 MPV131115:MQI131125 MZR131115:NAE131125 NJN131115:NKA131125 NTJ131115:NTW131125 ODF131115:ODS131125 ONB131115:ONO131125 OWX131115:OXK131125 PGT131115:PHG131125 PQP131115:PRC131125 QAL131115:QAY131125 QKH131115:QKU131125 QUD131115:QUQ131125 RDZ131115:REM131125 RNV131115:ROI131125 RXR131115:RYE131125 SHN131115:SIA131125 SRJ131115:SRW131125 TBF131115:TBS131125 TLB131115:TLO131125 TUX131115:TVK131125 UET131115:UFG131125 UOP131115:UPC131125 UYL131115:UYY131125 VIH131115:VIU131125 VSD131115:VSQ131125 WBZ131115:WCM131125 WLV131115:WMI131125 WVR131115:WWE131125 I196651:X196661 JF196651:JS196661 TB196651:TO196661 ACX196651:ADK196661 AMT196651:ANG196661 AWP196651:AXC196661 BGL196651:BGY196661 BQH196651:BQU196661 CAD196651:CAQ196661 CJZ196651:CKM196661 CTV196651:CUI196661 DDR196651:DEE196661 DNN196651:DOA196661 DXJ196651:DXW196661 EHF196651:EHS196661 ERB196651:ERO196661 FAX196651:FBK196661 FKT196651:FLG196661 FUP196651:FVC196661 GEL196651:GEY196661 GOH196651:GOU196661 GYD196651:GYQ196661 HHZ196651:HIM196661 HRV196651:HSI196661 IBR196651:ICE196661 ILN196651:IMA196661 IVJ196651:IVW196661 JFF196651:JFS196661 JPB196651:JPO196661 JYX196651:JZK196661 KIT196651:KJG196661 KSP196651:KTC196661 LCL196651:LCY196661 LMH196651:LMU196661 LWD196651:LWQ196661 MFZ196651:MGM196661 MPV196651:MQI196661 MZR196651:NAE196661 NJN196651:NKA196661 NTJ196651:NTW196661 ODF196651:ODS196661 ONB196651:ONO196661 OWX196651:OXK196661 PGT196651:PHG196661 PQP196651:PRC196661 QAL196651:QAY196661 QKH196651:QKU196661 QUD196651:QUQ196661 RDZ196651:REM196661 RNV196651:ROI196661 RXR196651:RYE196661 SHN196651:SIA196661 SRJ196651:SRW196661 TBF196651:TBS196661 TLB196651:TLO196661 TUX196651:TVK196661 UET196651:UFG196661 UOP196651:UPC196661 UYL196651:UYY196661 VIH196651:VIU196661 VSD196651:VSQ196661 WBZ196651:WCM196661 WLV196651:WMI196661 WVR196651:WWE196661 I262187:X262197 JF262187:JS262197 TB262187:TO262197 ACX262187:ADK262197 AMT262187:ANG262197 AWP262187:AXC262197 BGL262187:BGY262197 BQH262187:BQU262197 CAD262187:CAQ262197 CJZ262187:CKM262197 CTV262187:CUI262197 DDR262187:DEE262197 DNN262187:DOA262197 DXJ262187:DXW262197 EHF262187:EHS262197 ERB262187:ERO262197 FAX262187:FBK262197 FKT262187:FLG262197 FUP262187:FVC262197 GEL262187:GEY262197 GOH262187:GOU262197 GYD262187:GYQ262197 HHZ262187:HIM262197 HRV262187:HSI262197 IBR262187:ICE262197 ILN262187:IMA262197 IVJ262187:IVW262197 JFF262187:JFS262197 JPB262187:JPO262197 JYX262187:JZK262197 KIT262187:KJG262197 KSP262187:KTC262197 LCL262187:LCY262197 LMH262187:LMU262197 LWD262187:LWQ262197 MFZ262187:MGM262197 MPV262187:MQI262197 MZR262187:NAE262197 NJN262187:NKA262197 NTJ262187:NTW262197 ODF262187:ODS262197 ONB262187:ONO262197 OWX262187:OXK262197 PGT262187:PHG262197 PQP262187:PRC262197 QAL262187:QAY262197 QKH262187:QKU262197 QUD262187:QUQ262197 RDZ262187:REM262197 RNV262187:ROI262197 RXR262187:RYE262197 SHN262187:SIA262197 SRJ262187:SRW262197 TBF262187:TBS262197 TLB262187:TLO262197 TUX262187:TVK262197 UET262187:UFG262197 UOP262187:UPC262197 UYL262187:UYY262197 VIH262187:VIU262197 VSD262187:VSQ262197 WBZ262187:WCM262197 WLV262187:WMI262197 WVR262187:WWE262197 I327723:X327733 JF327723:JS327733 TB327723:TO327733 ACX327723:ADK327733 AMT327723:ANG327733 AWP327723:AXC327733 BGL327723:BGY327733 BQH327723:BQU327733 CAD327723:CAQ327733 CJZ327723:CKM327733 CTV327723:CUI327733 DDR327723:DEE327733 DNN327723:DOA327733 DXJ327723:DXW327733 EHF327723:EHS327733 ERB327723:ERO327733 FAX327723:FBK327733 FKT327723:FLG327733 FUP327723:FVC327733 GEL327723:GEY327733 GOH327723:GOU327733 GYD327723:GYQ327733 HHZ327723:HIM327733 HRV327723:HSI327733 IBR327723:ICE327733 ILN327723:IMA327733 IVJ327723:IVW327733 JFF327723:JFS327733 JPB327723:JPO327733 JYX327723:JZK327733 KIT327723:KJG327733 KSP327723:KTC327733 LCL327723:LCY327733 LMH327723:LMU327733 LWD327723:LWQ327733 MFZ327723:MGM327733 MPV327723:MQI327733 MZR327723:NAE327733 NJN327723:NKA327733 NTJ327723:NTW327733 ODF327723:ODS327733 ONB327723:ONO327733 OWX327723:OXK327733 PGT327723:PHG327733 PQP327723:PRC327733 QAL327723:QAY327733 QKH327723:QKU327733 QUD327723:QUQ327733 RDZ327723:REM327733 RNV327723:ROI327733 RXR327723:RYE327733 SHN327723:SIA327733 SRJ327723:SRW327733 TBF327723:TBS327733 TLB327723:TLO327733 TUX327723:TVK327733 UET327723:UFG327733 UOP327723:UPC327733 UYL327723:UYY327733 VIH327723:VIU327733 VSD327723:VSQ327733 WBZ327723:WCM327733 WLV327723:WMI327733 WVR327723:WWE327733 I393259:X393269 JF393259:JS393269 TB393259:TO393269 ACX393259:ADK393269 AMT393259:ANG393269 AWP393259:AXC393269 BGL393259:BGY393269 BQH393259:BQU393269 CAD393259:CAQ393269 CJZ393259:CKM393269 CTV393259:CUI393269 DDR393259:DEE393269 DNN393259:DOA393269 DXJ393259:DXW393269 EHF393259:EHS393269 ERB393259:ERO393269 FAX393259:FBK393269 FKT393259:FLG393269 FUP393259:FVC393269 GEL393259:GEY393269 GOH393259:GOU393269 GYD393259:GYQ393269 HHZ393259:HIM393269 HRV393259:HSI393269 IBR393259:ICE393269 ILN393259:IMA393269 IVJ393259:IVW393269 JFF393259:JFS393269 JPB393259:JPO393269 JYX393259:JZK393269 KIT393259:KJG393269 KSP393259:KTC393269 LCL393259:LCY393269 LMH393259:LMU393269 LWD393259:LWQ393269 MFZ393259:MGM393269 MPV393259:MQI393269 MZR393259:NAE393269 NJN393259:NKA393269 NTJ393259:NTW393269 ODF393259:ODS393269 ONB393259:ONO393269 OWX393259:OXK393269 PGT393259:PHG393269 PQP393259:PRC393269 QAL393259:QAY393269 QKH393259:QKU393269 QUD393259:QUQ393269 RDZ393259:REM393269 RNV393259:ROI393269 RXR393259:RYE393269 SHN393259:SIA393269 SRJ393259:SRW393269 TBF393259:TBS393269 TLB393259:TLO393269 TUX393259:TVK393269 UET393259:UFG393269 UOP393259:UPC393269 UYL393259:UYY393269 VIH393259:VIU393269 VSD393259:VSQ393269 WBZ393259:WCM393269 WLV393259:WMI393269 WVR393259:WWE393269 I458795:X458805 JF458795:JS458805 TB458795:TO458805 ACX458795:ADK458805 AMT458795:ANG458805 AWP458795:AXC458805 BGL458795:BGY458805 BQH458795:BQU458805 CAD458795:CAQ458805 CJZ458795:CKM458805 CTV458795:CUI458805 DDR458795:DEE458805 DNN458795:DOA458805 DXJ458795:DXW458805 EHF458795:EHS458805 ERB458795:ERO458805 FAX458795:FBK458805 FKT458795:FLG458805 FUP458795:FVC458805 GEL458795:GEY458805 GOH458795:GOU458805 GYD458795:GYQ458805 HHZ458795:HIM458805 HRV458795:HSI458805 IBR458795:ICE458805 ILN458795:IMA458805 IVJ458795:IVW458805 JFF458795:JFS458805 JPB458795:JPO458805 JYX458795:JZK458805 KIT458795:KJG458805 KSP458795:KTC458805 LCL458795:LCY458805 LMH458795:LMU458805 LWD458795:LWQ458805 MFZ458795:MGM458805 MPV458795:MQI458805 MZR458795:NAE458805 NJN458795:NKA458805 NTJ458795:NTW458805 ODF458795:ODS458805 ONB458795:ONO458805 OWX458795:OXK458805 PGT458795:PHG458805 PQP458795:PRC458805 QAL458795:QAY458805 QKH458795:QKU458805 QUD458795:QUQ458805 RDZ458795:REM458805 RNV458795:ROI458805 RXR458795:RYE458805 SHN458795:SIA458805 SRJ458795:SRW458805 TBF458795:TBS458805 TLB458795:TLO458805 TUX458795:TVK458805 UET458795:UFG458805 UOP458795:UPC458805 UYL458795:UYY458805 VIH458795:VIU458805 VSD458795:VSQ458805 WBZ458795:WCM458805 WLV458795:WMI458805 WVR458795:WWE458805 I524331:X524341 JF524331:JS524341 TB524331:TO524341 ACX524331:ADK524341 AMT524331:ANG524341 AWP524331:AXC524341 BGL524331:BGY524341 BQH524331:BQU524341 CAD524331:CAQ524341 CJZ524331:CKM524341 CTV524331:CUI524341 DDR524331:DEE524341 DNN524331:DOA524341 DXJ524331:DXW524341 EHF524331:EHS524341 ERB524331:ERO524341 FAX524331:FBK524341 FKT524331:FLG524341 FUP524331:FVC524341 GEL524331:GEY524341 GOH524331:GOU524341 GYD524331:GYQ524341 HHZ524331:HIM524341 HRV524331:HSI524341 IBR524331:ICE524341 ILN524331:IMA524341 IVJ524331:IVW524341 JFF524331:JFS524341 JPB524331:JPO524341 JYX524331:JZK524341 KIT524331:KJG524341 KSP524331:KTC524341 LCL524331:LCY524341 LMH524331:LMU524341 LWD524331:LWQ524341 MFZ524331:MGM524341 MPV524331:MQI524341 MZR524331:NAE524341 NJN524331:NKA524341 NTJ524331:NTW524341 ODF524331:ODS524341 ONB524331:ONO524341 OWX524331:OXK524341 PGT524331:PHG524341 PQP524331:PRC524341 QAL524331:QAY524341 QKH524331:QKU524341 QUD524331:QUQ524341 RDZ524331:REM524341 RNV524331:ROI524341 RXR524331:RYE524341 SHN524331:SIA524341 SRJ524331:SRW524341 TBF524331:TBS524341 TLB524331:TLO524341 TUX524331:TVK524341 UET524331:UFG524341 UOP524331:UPC524341 UYL524331:UYY524341 VIH524331:VIU524341 VSD524331:VSQ524341 WBZ524331:WCM524341 WLV524331:WMI524341 WVR524331:WWE524341 I589867:X589877 JF589867:JS589877 TB589867:TO589877 ACX589867:ADK589877 AMT589867:ANG589877 AWP589867:AXC589877 BGL589867:BGY589877 BQH589867:BQU589877 CAD589867:CAQ589877 CJZ589867:CKM589877 CTV589867:CUI589877 DDR589867:DEE589877 DNN589867:DOA589877 DXJ589867:DXW589877 EHF589867:EHS589877 ERB589867:ERO589877 FAX589867:FBK589877 FKT589867:FLG589877 FUP589867:FVC589877 GEL589867:GEY589877 GOH589867:GOU589877 GYD589867:GYQ589877 HHZ589867:HIM589877 HRV589867:HSI589877 IBR589867:ICE589877 ILN589867:IMA589877 IVJ589867:IVW589877 JFF589867:JFS589877 JPB589867:JPO589877 JYX589867:JZK589877 KIT589867:KJG589877 KSP589867:KTC589877 LCL589867:LCY589877 LMH589867:LMU589877 LWD589867:LWQ589877 MFZ589867:MGM589877 MPV589867:MQI589877 MZR589867:NAE589877 NJN589867:NKA589877 NTJ589867:NTW589877 ODF589867:ODS589877 ONB589867:ONO589877 OWX589867:OXK589877 PGT589867:PHG589877 PQP589867:PRC589877 QAL589867:QAY589877 QKH589867:QKU589877 QUD589867:QUQ589877 RDZ589867:REM589877 RNV589867:ROI589877 RXR589867:RYE589877 SHN589867:SIA589877 SRJ589867:SRW589877 TBF589867:TBS589877 TLB589867:TLO589877 TUX589867:TVK589877 UET589867:UFG589877 UOP589867:UPC589877 UYL589867:UYY589877 VIH589867:VIU589877 VSD589867:VSQ589877 WBZ589867:WCM589877 WLV589867:WMI589877 WVR589867:WWE589877 I655403:X655413 JF655403:JS655413 TB655403:TO655413 ACX655403:ADK655413 AMT655403:ANG655413 AWP655403:AXC655413 BGL655403:BGY655413 BQH655403:BQU655413 CAD655403:CAQ655413 CJZ655403:CKM655413 CTV655403:CUI655413 DDR655403:DEE655413 DNN655403:DOA655413 DXJ655403:DXW655413 EHF655403:EHS655413 ERB655403:ERO655413 FAX655403:FBK655413 FKT655403:FLG655413 FUP655403:FVC655413 GEL655403:GEY655413 GOH655403:GOU655413 GYD655403:GYQ655413 HHZ655403:HIM655413 HRV655403:HSI655413 IBR655403:ICE655413 ILN655403:IMA655413 IVJ655403:IVW655413 JFF655403:JFS655413 JPB655403:JPO655413 JYX655403:JZK655413 KIT655403:KJG655413 KSP655403:KTC655413 LCL655403:LCY655413 LMH655403:LMU655413 LWD655403:LWQ655413 MFZ655403:MGM655413 MPV655403:MQI655413 MZR655403:NAE655413 NJN655403:NKA655413 NTJ655403:NTW655413 ODF655403:ODS655413 ONB655403:ONO655413 OWX655403:OXK655413 PGT655403:PHG655413 PQP655403:PRC655413 QAL655403:QAY655413 QKH655403:QKU655413 QUD655403:QUQ655413 RDZ655403:REM655413 RNV655403:ROI655413 RXR655403:RYE655413 SHN655403:SIA655413 SRJ655403:SRW655413 TBF655403:TBS655413 TLB655403:TLO655413 TUX655403:TVK655413 UET655403:UFG655413 UOP655403:UPC655413 UYL655403:UYY655413 VIH655403:VIU655413 VSD655403:VSQ655413 WBZ655403:WCM655413 WLV655403:WMI655413 WVR655403:WWE655413 I720939:X720949 JF720939:JS720949 TB720939:TO720949 ACX720939:ADK720949 AMT720939:ANG720949 AWP720939:AXC720949 BGL720939:BGY720949 BQH720939:BQU720949 CAD720939:CAQ720949 CJZ720939:CKM720949 CTV720939:CUI720949 DDR720939:DEE720949 DNN720939:DOA720949 DXJ720939:DXW720949 EHF720939:EHS720949 ERB720939:ERO720949 FAX720939:FBK720949 FKT720939:FLG720949 FUP720939:FVC720949 GEL720939:GEY720949 GOH720939:GOU720949 GYD720939:GYQ720949 HHZ720939:HIM720949 HRV720939:HSI720949 IBR720939:ICE720949 ILN720939:IMA720949 IVJ720939:IVW720949 JFF720939:JFS720949 JPB720939:JPO720949 JYX720939:JZK720949 KIT720939:KJG720949 KSP720939:KTC720949 LCL720939:LCY720949 LMH720939:LMU720949 LWD720939:LWQ720949 MFZ720939:MGM720949 MPV720939:MQI720949 MZR720939:NAE720949 NJN720939:NKA720949 NTJ720939:NTW720949 ODF720939:ODS720949 ONB720939:ONO720949 OWX720939:OXK720949 PGT720939:PHG720949 PQP720939:PRC720949 QAL720939:QAY720949 QKH720939:QKU720949 QUD720939:QUQ720949 RDZ720939:REM720949 RNV720939:ROI720949 RXR720939:RYE720949 SHN720939:SIA720949 SRJ720939:SRW720949 TBF720939:TBS720949 TLB720939:TLO720949 TUX720939:TVK720949 UET720939:UFG720949 UOP720939:UPC720949 UYL720939:UYY720949 VIH720939:VIU720949 VSD720939:VSQ720949 WBZ720939:WCM720949 WLV720939:WMI720949 WVR720939:WWE720949 I786475:X786485 JF786475:JS786485 TB786475:TO786485 ACX786475:ADK786485 AMT786475:ANG786485 AWP786475:AXC786485 BGL786475:BGY786485 BQH786475:BQU786485 CAD786475:CAQ786485 CJZ786475:CKM786485 CTV786475:CUI786485 DDR786475:DEE786485 DNN786475:DOA786485 DXJ786475:DXW786485 EHF786475:EHS786485 ERB786475:ERO786485 FAX786475:FBK786485 FKT786475:FLG786485 FUP786475:FVC786485 GEL786475:GEY786485 GOH786475:GOU786485 GYD786475:GYQ786485 HHZ786475:HIM786485 HRV786475:HSI786485 IBR786475:ICE786485 ILN786475:IMA786485 IVJ786475:IVW786485 JFF786475:JFS786485 JPB786475:JPO786485 JYX786475:JZK786485 KIT786475:KJG786485 KSP786475:KTC786485 LCL786475:LCY786485 LMH786475:LMU786485 LWD786475:LWQ786485 MFZ786475:MGM786485 MPV786475:MQI786485 MZR786475:NAE786485 NJN786475:NKA786485 NTJ786475:NTW786485 ODF786475:ODS786485 ONB786475:ONO786485 OWX786475:OXK786485 PGT786475:PHG786485 PQP786475:PRC786485 QAL786475:QAY786485 QKH786475:QKU786485 QUD786475:QUQ786485 RDZ786475:REM786485 RNV786475:ROI786485 RXR786475:RYE786485 SHN786475:SIA786485 SRJ786475:SRW786485 TBF786475:TBS786485 TLB786475:TLO786485 TUX786475:TVK786485 UET786475:UFG786485 UOP786475:UPC786485 UYL786475:UYY786485 VIH786475:VIU786485 VSD786475:VSQ786485 WBZ786475:WCM786485 WLV786475:WMI786485 WVR786475:WWE786485 I852011:X852021 JF852011:JS852021 TB852011:TO852021 ACX852011:ADK852021 AMT852011:ANG852021 AWP852011:AXC852021 BGL852011:BGY852021 BQH852011:BQU852021 CAD852011:CAQ852021 CJZ852011:CKM852021 CTV852011:CUI852021 DDR852011:DEE852021 DNN852011:DOA852021 DXJ852011:DXW852021 EHF852011:EHS852021 ERB852011:ERO852021 FAX852011:FBK852021 FKT852011:FLG852021 FUP852011:FVC852021 GEL852011:GEY852021 GOH852011:GOU852021 GYD852011:GYQ852021 HHZ852011:HIM852021 HRV852011:HSI852021 IBR852011:ICE852021 ILN852011:IMA852021 IVJ852011:IVW852021 JFF852011:JFS852021 JPB852011:JPO852021 JYX852011:JZK852021 KIT852011:KJG852021 KSP852011:KTC852021 LCL852011:LCY852021 LMH852011:LMU852021 LWD852011:LWQ852021 MFZ852011:MGM852021 MPV852011:MQI852021 MZR852011:NAE852021 NJN852011:NKA852021 NTJ852011:NTW852021 ODF852011:ODS852021 ONB852011:ONO852021 OWX852011:OXK852021 PGT852011:PHG852021 PQP852011:PRC852021 QAL852011:QAY852021 QKH852011:QKU852021 QUD852011:QUQ852021 RDZ852011:REM852021 RNV852011:ROI852021 RXR852011:RYE852021 SHN852011:SIA852021 SRJ852011:SRW852021 TBF852011:TBS852021 TLB852011:TLO852021 TUX852011:TVK852021 UET852011:UFG852021 UOP852011:UPC852021 UYL852011:UYY852021 VIH852011:VIU852021 VSD852011:VSQ852021 WBZ852011:WCM852021 WLV852011:WMI852021 WVR852011:WWE852021 I917547:X917557 JF917547:JS917557 TB917547:TO917557 ACX917547:ADK917557 AMT917547:ANG917557 AWP917547:AXC917557 BGL917547:BGY917557 BQH917547:BQU917557 CAD917547:CAQ917557 CJZ917547:CKM917557 CTV917547:CUI917557 DDR917547:DEE917557 DNN917547:DOA917557 DXJ917547:DXW917557 EHF917547:EHS917557 ERB917547:ERO917557 FAX917547:FBK917557 FKT917547:FLG917557 FUP917547:FVC917557 GEL917547:GEY917557 GOH917547:GOU917557 GYD917547:GYQ917557 HHZ917547:HIM917557 HRV917547:HSI917557 IBR917547:ICE917557 ILN917547:IMA917557 IVJ917547:IVW917557 JFF917547:JFS917557 JPB917547:JPO917557 JYX917547:JZK917557 KIT917547:KJG917557 KSP917547:KTC917557 LCL917547:LCY917557 LMH917547:LMU917557 LWD917547:LWQ917557 MFZ917547:MGM917557 MPV917547:MQI917557 MZR917547:NAE917557 NJN917547:NKA917557 NTJ917547:NTW917557 ODF917547:ODS917557 ONB917547:ONO917557 OWX917547:OXK917557 PGT917547:PHG917557 PQP917547:PRC917557 QAL917547:QAY917557 QKH917547:QKU917557 QUD917547:QUQ917557 RDZ917547:REM917557 RNV917547:ROI917557 RXR917547:RYE917557 SHN917547:SIA917557 SRJ917547:SRW917557 TBF917547:TBS917557 TLB917547:TLO917557 TUX917547:TVK917557 UET917547:UFG917557 UOP917547:UPC917557 UYL917547:UYY917557 VIH917547:VIU917557 VSD917547:VSQ917557 WBZ917547:WCM917557 WLV917547:WMI917557 WVR917547:WWE917557 I983083:X983093 JF983083:JS983093 TB983083:TO983093 ACX983083:ADK983093 AMT983083:ANG983093 AWP983083:AXC983093 BGL983083:BGY983093 BQH983083:BQU983093 CAD983083:CAQ983093 CJZ983083:CKM983093 CTV983083:CUI983093 DDR983083:DEE983093 DNN983083:DOA983093 DXJ983083:DXW983093 EHF983083:EHS983093 ERB983083:ERO983093 FAX983083:FBK983093 FKT983083:FLG983093 FUP983083:FVC983093 GEL983083:GEY983093 GOH983083:GOU983093 GYD983083:GYQ983093 HHZ983083:HIM983093 HRV983083:HSI983093 IBR983083:ICE983093 ILN983083:IMA983093 IVJ983083:IVW983093 JFF983083:JFS983093 JPB983083:JPO983093 JYX983083:JZK983093 KIT983083:KJG983093 KSP983083:KTC983093 LCL983083:LCY983093 LMH983083:LMU983093 LWD983083:LWQ983093 MFZ983083:MGM983093 MPV983083:MQI983093 MZR983083:NAE983093 NJN983083:NKA983093 NTJ983083:NTW983093 ODF983083:ODS983093 ONB983083:ONO983093 OWX983083:OXK983093 PGT983083:PHG983093 PQP983083:PRC983093 QAL983083:QAY983093 QKH983083:QKU983093 QUD983083:QUQ983093 RDZ983083:REM983093 RNV983083:ROI983093 RXR983083:RYE983093 SHN983083:SIA983093 SRJ983083:SRW983093 TBF983083:TBS983093 TLB983083:TLO983093 TUX983083:TVK983093 UET983083:UFG983093 UOP983083:UPC983093 UYL983083:UYY983093 VIH983083:VIU983093 VSD983083:VSQ983093 WBZ983083:WCM983093 WLV983083:WMI983093 WVR983083:WWE983093 WVO983076:WVW983080 C65579:H65603 IZ65579:JE65603 SV65579:TA65603 ACR65579:ACW65603 AMN65579:AMS65603 AWJ65579:AWO65603 BGF65579:BGK65603 BQB65579:BQG65603 BZX65579:CAC65603 CJT65579:CJY65603 CTP65579:CTU65603 DDL65579:DDQ65603 DNH65579:DNM65603 DXD65579:DXI65603 EGZ65579:EHE65603 EQV65579:ERA65603 FAR65579:FAW65603 FKN65579:FKS65603 FUJ65579:FUO65603 GEF65579:GEK65603 GOB65579:GOG65603 GXX65579:GYC65603 HHT65579:HHY65603 HRP65579:HRU65603 IBL65579:IBQ65603 ILH65579:ILM65603 IVD65579:IVI65603 JEZ65579:JFE65603 JOV65579:JPA65603 JYR65579:JYW65603 KIN65579:KIS65603 KSJ65579:KSO65603 LCF65579:LCK65603 LMB65579:LMG65603 LVX65579:LWC65603 MFT65579:MFY65603 MPP65579:MPU65603 MZL65579:MZQ65603 NJH65579:NJM65603 NTD65579:NTI65603 OCZ65579:ODE65603 OMV65579:ONA65603 OWR65579:OWW65603 PGN65579:PGS65603 PQJ65579:PQO65603 QAF65579:QAK65603 QKB65579:QKG65603 QTX65579:QUC65603 RDT65579:RDY65603 RNP65579:RNU65603 RXL65579:RXQ65603 SHH65579:SHM65603 SRD65579:SRI65603 TAZ65579:TBE65603 TKV65579:TLA65603 TUR65579:TUW65603 UEN65579:UES65603 UOJ65579:UOO65603 UYF65579:UYK65603 VIB65579:VIG65603 VRX65579:VSC65603 WBT65579:WBY65603 WLP65579:WLU65603 WVL65579:WVQ65603 C131115:H131139 IZ131115:JE131139 SV131115:TA131139 ACR131115:ACW131139 AMN131115:AMS131139 AWJ131115:AWO131139 BGF131115:BGK131139 BQB131115:BQG131139 BZX131115:CAC131139 CJT131115:CJY131139 CTP131115:CTU131139 DDL131115:DDQ131139 DNH131115:DNM131139 DXD131115:DXI131139 EGZ131115:EHE131139 EQV131115:ERA131139 FAR131115:FAW131139 FKN131115:FKS131139 FUJ131115:FUO131139 GEF131115:GEK131139 GOB131115:GOG131139 GXX131115:GYC131139 HHT131115:HHY131139 HRP131115:HRU131139 IBL131115:IBQ131139 ILH131115:ILM131139 IVD131115:IVI131139 JEZ131115:JFE131139 JOV131115:JPA131139 JYR131115:JYW131139 KIN131115:KIS131139 KSJ131115:KSO131139 LCF131115:LCK131139 LMB131115:LMG131139 LVX131115:LWC131139 MFT131115:MFY131139 MPP131115:MPU131139 MZL131115:MZQ131139 NJH131115:NJM131139 NTD131115:NTI131139 OCZ131115:ODE131139 OMV131115:ONA131139 OWR131115:OWW131139 PGN131115:PGS131139 PQJ131115:PQO131139 QAF131115:QAK131139 QKB131115:QKG131139 QTX131115:QUC131139 RDT131115:RDY131139 RNP131115:RNU131139 RXL131115:RXQ131139 SHH131115:SHM131139 SRD131115:SRI131139 TAZ131115:TBE131139 TKV131115:TLA131139 TUR131115:TUW131139 UEN131115:UES131139 UOJ131115:UOO131139 UYF131115:UYK131139 VIB131115:VIG131139 VRX131115:VSC131139 WBT131115:WBY131139 WLP131115:WLU131139 WVL131115:WVQ131139 C196651:H196675 IZ196651:JE196675 SV196651:TA196675 ACR196651:ACW196675 AMN196651:AMS196675 AWJ196651:AWO196675 BGF196651:BGK196675 BQB196651:BQG196675 BZX196651:CAC196675 CJT196651:CJY196675 CTP196651:CTU196675 DDL196651:DDQ196675 DNH196651:DNM196675 DXD196651:DXI196675 EGZ196651:EHE196675 EQV196651:ERA196675 FAR196651:FAW196675 FKN196651:FKS196675 FUJ196651:FUO196675 GEF196651:GEK196675 GOB196651:GOG196675 GXX196651:GYC196675 HHT196651:HHY196675 HRP196651:HRU196675 IBL196651:IBQ196675 ILH196651:ILM196675 IVD196651:IVI196675 JEZ196651:JFE196675 JOV196651:JPA196675 JYR196651:JYW196675 KIN196651:KIS196675 KSJ196651:KSO196675 LCF196651:LCK196675 LMB196651:LMG196675 LVX196651:LWC196675 MFT196651:MFY196675 MPP196651:MPU196675 MZL196651:MZQ196675 NJH196651:NJM196675 NTD196651:NTI196675 OCZ196651:ODE196675 OMV196651:ONA196675 OWR196651:OWW196675 PGN196651:PGS196675 PQJ196651:PQO196675 QAF196651:QAK196675 QKB196651:QKG196675 QTX196651:QUC196675 RDT196651:RDY196675 RNP196651:RNU196675 RXL196651:RXQ196675 SHH196651:SHM196675 SRD196651:SRI196675 TAZ196651:TBE196675 TKV196651:TLA196675 TUR196651:TUW196675 UEN196651:UES196675 UOJ196651:UOO196675 UYF196651:UYK196675 VIB196651:VIG196675 VRX196651:VSC196675 WBT196651:WBY196675 WLP196651:WLU196675 WVL196651:WVQ196675 C262187:H262211 IZ262187:JE262211 SV262187:TA262211 ACR262187:ACW262211 AMN262187:AMS262211 AWJ262187:AWO262211 BGF262187:BGK262211 BQB262187:BQG262211 BZX262187:CAC262211 CJT262187:CJY262211 CTP262187:CTU262211 DDL262187:DDQ262211 DNH262187:DNM262211 DXD262187:DXI262211 EGZ262187:EHE262211 EQV262187:ERA262211 FAR262187:FAW262211 FKN262187:FKS262211 FUJ262187:FUO262211 GEF262187:GEK262211 GOB262187:GOG262211 GXX262187:GYC262211 HHT262187:HHY262211 HRP262187:HRU262211 IBL262187:IBQ262211 ILH262187:ILM262211 IVD262187:IVI262211 JEZ262187:JFE262211 JOV262187:JPA262211 JYR262187:JYW262211 KIN262187:KIS262211 KSJ262187:KSO262211 LCF262187:LCK262211 LMB262187:LMG262211 LVX262187:LWC262211 MFT262187:MFY262211 MPP262187:MPU262211 MZL262187:MZQ262211 NJH262187:NJM262211 NTD262187:NTI262211 OCZ262187:ODE262211 OMV262187:ONA262211 OWR262187:OWW262211 PGN262187:PGS262211 PQJ262187:PQO262211 QAF262187:QAK262211 QKB262187:QKG262211 QTX262187:QUC262211 RDT262187:RDY262211 RNP262187:RNU262211 RXL262187:RXQ262211 SHH262187:SHM262211 SRD262187:SRI262211 TAZ262187:TBE262211 TKV262187:TLA262211 TUR262187:TUW262211 UEN262187:UES262211 UOJ262187:UOO262211 UYF262187:UYK262211 VIB262187:VIG262211 VRX262187:VSC262211 WBT262187:WBY262211 WLP262187:WLU262211 WVL262187:WVQ262211 C327723:H327747 IZ327723:JE327747 SV327723:TA327747 ACR327723:ACW327747 AMN327723:AMS327747 AWJ327723:AWO327747 BGF327723:BGK327747 BQB327723:BQG327747 BZX327723:CAC327747 CJT327723:CJY327747 CTP327723:CTU327747 DDL327723:DDQ327747 DNH327723:DNM327747 DXD327723:DXI327747 EGZ327723:EHE327747 EQV327723:ERA327747 FAR327723:FAW327747 FKN327723:FKS327747 FUJ327723:FUO327747 GEF327723:GEK327747 GOB327723:GOG327747 GXX327723:GYC327747 HHT327723:HHY327747 HRP327723:HRU327747 IBL327723:IBQ327747 ILH327723:ILM327747 IVD327723:IVI327747 JEZ327723:JFE327747 JOV327723:JPA327747 JYR327723:JYW327747 KIN327723:KIS327747 KSJ327723:KSO327747 LCF327723:LCK327747 LMB327723:LMG327747 LVX327723:LWC327747 MFT327723:MFY327747 MPP327723:MPU327747 MZL327723:MZQ327747 NJH327723:NJM327747 NTD327723:NTI327747 OCZ327723:ODE327747 OMV327723:ONA327747 OWR327723:OWW327747 PGN327723:PGS327747 PQJ327723:PQO327747 QAF327723:QAK327747 QKB327723:QKG327747 QTX327723:QUC327747 RDT327723:RDY327747 RNP327723:RNU327747 RXL327723:RXQ327747 SHH327723:SHM327747 SRD327723:SRI327747 TAZ327723:TBE327747 TKV327723:TLA327747 TUR327723:TUW327747 UEN327723:UES327747 UOJ327723:UOO327747 UYF327723:UYK327747 VIB327723:VIG327747 VRX327723:VSC327747 WBT327723:WBY327747 WLP327723:WLU327747 WVL327723:WVQ327747 C393259:H393283 IZ393259:JE393283 SV393259:TA393283 ACR393259:ACW393283 AMN393259:AMS393283 AWJ393259:AWO393283 BGF393259:BGK393283 BQB393259:BQG393283 BZX393259:CAC393283 CJT393259:CJY393283 CTP393259:CTU393283 DDL393259:DDQ393283 DNH393259:DNM393283 DXD393259:DXI393283 EGZ393259:EHE393283 EQV393259:ERA393283 FAR393259:FAW393283 FKN393259:FKS393283 FUJ393259:FUO393283 GEF393259:GEK393283 GOB393259:GOG393283 GXX393259:GYC393283 HHT393259:HHY393283 HRP393259:HRU393283 IBL393259:IBQ393283 ILH393259:ILM393283 IVD393259:IVI393283 JEZ393259:JFE393283 JOV393259:JPA393283 JYR393259:JYW393283 KIN393259:KIS393283 KSJ393259:KSO393283 LCF393259:LCK393283 LMB393259:LMG393283 LVX393259:LWC393283 MFT393259:MFY393283 MPP393259:MPU393283 MZL393259:MZQ393283 NJH393259:NJM393283 NTD393259:NTI393283 OCZ393259:ODE393283 OMV393259:ONA393283 OWR393259:OWW393283 PGN393259:PGS393283 PQJ393259:PQO393283 QAF393259:QAK393283 QKB393259:QKG393283 QTX393259:QUC393283 RDT393259:RDY393283 RNP393259:RNU393283 RXL393259:RXQ393283 SHH393259:SHM393283 SRD393259:SRI393283 TAZ393259:TBE393283 TKV393259:TLA393283 TUR393259:TUW393283 UEN393259:UES393283 UOJ393259:UOO393283 UYF393259:UYK393283 VIB393259:VIG393283 VRX393259:VSC393283 WBT393259:WBY393283 WLP393259:WLU393283 WVL393259:WVQ393283 C458795:H458819 IZ458795:JE458819 SV458795:TA458819 ACR458795:ACW458819 AMN458795:AMS458819 AWJ458795:AWO458819 BGF458795:BGK458819 BQB458795:BQG458819 BZX458795:CAC458819 CJT458795:CJY458819 CTP458795:CTU458819 DDL458795:DDQ458819 DNH458795:DNM458819 DXD458795:DXI458819 EGZ458795:EHE458819 EQV458795:ERA458819 FAR458795:FAW458819 FKN458795:FKS458819 FUJ458795:FUO458819 GEF458795:GEK458819 GOB458795:GOG458819 GXX458795:GYC458819 HHT458795:HHY458819 HRP458795:HRU458819 IBL458795:IBQ458819 ILH458795:ILM458819 IVD458795:IVI458819 JEZ458795:JFE458819 JOV458795:JPA458819 JYR458795:JYW458819 KIN458795:KIS458819 KSJ458795:KSO458819 LCF458795:LCK458819 LMB458795:LMG458819 LVX458795:LWC458819 MFT458795:MFY458819 MPP458795:MPU458819 MZL458795:MZQ458819 NJH458795:NJM458819 NTD458795:NTI458819 OCZ458795:ODE458819 OMV458795:ONA458819 OWR458795:OWW458819 PGN458795:PGS458819 PQJ458795:PQO458819 QAF458795:QAK458819 QKB458795:QKG458819 QTX458795:QUC458819 RDT458795:RDY458819 RNP458795:RNU458819 RXL458795:RXQ458819 SHH458795:SHM458819 SRD458795:SRI458819 TAZ458795:TBE458819 TKV458795:TLA458819 TUR458795:TUW458819 UEN458795:UES458819 UOJ458795:UOO458819 UYF458795:UYK458819 VIB458795:VIG458819 VRX458795:VSC458819 WBT458795:WBY458819 WLP458795:WLU458819 WVL458795:WVQ458819 C524331:H524355 IZ524331:JE524355 SV524331:TA524355 ACR524331:ACW524355 AMN524331:AMS524355 AWJ524331:AWO524355 BGF524331:BGK524355 BQB524331:BQG524355 BZX524331:CAC524355 CJT524331:CJY524355 CTP524331:CTU524355 DDL524331:DDQ524355 DNH524331:DNM524355 DXD524331:DXI524355 EGZ524331:EHE524355 EQV524331:ERA524355 FAR524331:FAW524355 FKN524331:FKS524355 FUJ524331:FUO524355 GEF524331:GEK524355 GOB524331:GOG524355 GXX524331:GYC524355 HHT524331:HHY524355 HRP524331:HRU524355 IBL524331:IBQ524355 ILH524331:ILM524355 IVD524331:IVI524355 JEZ524331:JFE524355 JOV524331:JPA524355 JYR524331:JYW524355 KIN524331:KIS524355 KSJ524331:KSO524355 LCF524331:LCK524355 LMB524331:LMG524355 LVX524331:LWC524355 MFT524331:MFY524355 MPP524331:MPU524355 MZL524331:MZQ524355 NJH524331:NJM524355 NTD524331:NTI524355 OCZ524331:ODE524355 OMV524331:ONA524355 OWR524331:OWW524355 PGN524331:PGS524355 PQJ524331:PQO524355 QAF524331:QAK524355 QKB524331:QKG524355 QTX524331:QUC524355 RDT524331:RDY524355 RNP524331:RNU524355 RXL524331:RXQ524355 SHH524331:SHM524355 SRD524331:SRI524355 TAZ524331:TBE524355 TKV524331:TLA524355 TUR524331:TUW524355 UEN524331:UES524355 UOJ524331:UOO524355 UYF524331:UYK524355 VIB524331:VIG524355 VRX524331:VSC524355 WBT524331:WBY524355 WLP524331:WLU524355 WVL524331:WVQ524355 C589867:H589891 IZ589867:JE589891 SV589867:TA589891 ACR589867:ACW589891 AMN589867:AMS589891 AWJ589867:AWO589891 BGF589867:BGK589891 BQB589867:BQG589891 BZX589867:CAC589891 CJT589867:CJY589891 CTP589867:CTU589891 DDL589867:DDQ589891 DNH589867:DNM589891 DXD589867:DXI589891 EGZ589867:EHE589891 EQV589867:ERA589891 FAR589867:FAW589891 FKN589867:FKS589891 FUJ589867:FUO589891 GEF589867:GEK589891 GOB589867:GOG589891 GXX589867:GYC589891 HHT589867:HHY589891 HRP589867:HRU589891 IBL589867:IBQ589891 ILH589867:ILM589891 IVD589867:IVI589891 JEZ589867:JFE589891 JOV589867:JPA589891 JYR589867:JYW589891 KIN589867:KIS589891 KSJ589867:KSO589891 LCF589867:LCK589891 LMB589867:LMG589891 LVX589867:LWC589891 MFT589867:MFY589891 MPP589867:MPU589891 MZL589867:MZQ589891 NJH589867:NJM589891 NTD589867:NTI589891 OCZ589867:ODE589891 OMV589867:ONA589891 OWR589867:OWW589891 PGN589867:PGS589891 PQJ589867:PQO589891 QAF589867:QAK589891 QKB589867:QKG589891 QTX589867:QUC589891 RDT589867:RDY589891 RNP589867:RNU589891 RXL589867:RXQ589891 SHH589867:SHM589891 SRD589867:SRI589891 TAZ589867:TBE589891 TKV589867:TLA589891 TUR589867:TUW589891 UEN589867:UES589891 UOJ589867:UOO589891 UYF589867:UYK589891 VIB589867:VIG589891 VRX589867:VSC589891 WBT589867:WBY589891 WLP589867:WLU589891 WVL589867:WVQ589891 C655403:H655427 IZ655403:JE655427 SV655403:TA655427 ACR655403:ACW655427 AMN655403:AMS655427 AWJ655403:AWO655427 BGF655403:BGK655427 BQB655403:BQG655427 BZX655403:CAC655427 CJT655403:CJY655427 CTP655403:CTU655427 DDL655403:DDQ655427 DNH655403:DNM655427 DXD655403:DXI655427 EGZ655403:EHE655427 EQV655403:ERA655427 FAR655403:FAW655427 FKN655403:FKS655427 FUJ655403:FUO655427 GEF655403:GEK655427 GOB655403:GOG655427 GXX655403:GYC655427 HHT655403:HHY655427 HRP655403:HRU655427 IBL655403:IBQ655427 ILH655403:ILM655427 IVD655403:IVI655427 JEZ655403:JFE655427 JOV655403:JPA655427 JYR655403:JYW655427 KIN655403:KIS655427 KSJ655403:KSO655427 LCF655403:LCK655427 LMB655403:LMG655427 LVX655403:LWC655427 MFT655403:MFY655427 MPP655403:MPU655427 MZL655403:MZQ655427 NJH655403:NJM655427 NTD655403:NTI655427 OCZ655403:ODE655427 OMV655403:ONA655427 OWR655403:OWW655427 PGN655403:PGS655427 PQJ655403:PQO655427 QAF655403:QAK655427 QKB655403:QKG655427 QTX655403:QUC655427 RDT655403:RDY655427 RNP655403:RNU655427 RXL655403:RXQ655427 SHH655403:SHM655427 SRD655403:SRI655427 TAZ655403:TBE655427 TKV655403:TLA655427 TUR655403:TUW655427 UEN655403:UES655427 UOJ655403:UOO655427 UYF655403:UYK655427 VIB655403:VIG655427 VRX655403:VSC655427 WBT655403:WBY655427 WLP655403:WLU655427 WVL655403:WVQ655427 C720939:H720963 IZ720939:JE720963 SV720939:TA720963 ACR720939:ACW720963 AMN720939:AMS720963 AWJ720939:AWO720963 BGF720939:BGK720963 BQB720939:BQG720963 BZX720939:CAC720963 CJT720939:CJY720963 CTP720939:CTU720963 DDL720939:DDQ720963 DNH720939:DNM720963 DXD720939:DXI720963 EGZ720939:EHE720963 EQV720939:ERA720963 FAR720939:FAW720963 FKN720939:FKS720963 FUJ720939:FUO720963 GEF720939:GEK720963 GOB720939:GOG720963 GXX720939:GYC720963 HHT720939:HHY720963 HRP720939:HRU720963 IBL720939:IBQ720963 ILH720939:ILM720963 IVD720939:IVI720963 JEZ720939:JFE720963 JOV720939:JPA720963 JYR720939:JYW720963 KIN720939:KIS720963 KSJ720939:KSO720963 LCF720939:LCK720963 LMB720939:LMG720963 LVX720939:LWC720963 MFT720939:MFY720963 MPP720939:MPU720963 MZL720939:MZQ720963 NJH720939:NJM720963 NTD720939:NTI720963 OCZ720939:ODE720963 OMV720939:ONA720963 OWR720939:OWW720963 PGN720939:PGS720963 PQJ720939:PQO720963 QAF720939:QAK720963 QKB720939:QKG720963 QTX720939:QUC720963 RDT720939:RDY720963 RNP720939:RNU720963 RXL720939:RXQ720963 SHH720939:SHM720963 SRD720939:SRI720963 TAZ720939:TBE720963 TKV720939:TLA720963 TUR720939:TUW720963 UEN720939:UES720963 UOJ720939:UOO720963 UYF720939:UYK720963 VIB720939:VIG720963 VRX720939:VSC720963 WBT720939:WBY720963 WLP720939:WLU720963 WVL720939:WVQ720963 C786475:H786499 IZ786475:JE786499 SV786475:TA786499 ACR786475:ACW786499 AMN786475:AMS786499 AWJ786475:AWO786499 BGF786475:BGK786499 BQB786475:BQG786499 BZX786475:CAC786499 CJT786475:CJY786499 CTP786475:CTU786499 DDL786475:DDQ786499 DNH786475:DNM786499 DXD786475:DXI786499 EGZ786475:EHE786499 EQV786475:ERA786499 FAR786475:FAW786499 FKN786475:FKS786499 FUJ786475:FUO786499 GEF786475:GEK786499 GOB786475:GOG786499 GXX786475:GYC786499 HHT786475:HHY786499 HRP786475:HRU786499 IBL786475:IBQ786499 ILH786475:ILM786499 IVD786475:IVI786499 JEZ786475:JFE786499 JOV786475:JPA786499 JYR786475:JYW786499 KIN786475:KIS786499 KSJ786475:KSO786499 LCF786475:LCK786499 LMB786475:LMG786499 LVX786475:LWC786499 MFT786475:MFY786499 MPP786475:MPU786499 MZL786475:MZQ786499 NJH786475:NJM786499 NTD786475:NTI786499 OCZ786475:ODE786499 OMV786475:ONA786499 OWR786475:OWW786499 PGN786475:PGS786499 PQJ786475:PQO786499 QAF786475:QAK786499 QKB786475:QKG786499 QTX786475:QUC786499 RDT786475:RDY786499 RNP786475:RNU786499 RXL786475:RXQ786499 SHH786475:SHM786499 SRD786475:SRI786499 TAZ786475:TBE786499 TKV786475:TLA786499 TUR786475:TUW786499 UEN786475:UES786499 UOJ786475:UOO786499 UYF786475:UYK786499 VIB786475:VIG786499 VRX786475:VSC786499 WBT786475:WBY786499 WLP786475:WLU786499 WVL786475:WVQ786499 C852011:H852035 IZ852011:JE852035 SV852011:TA852035 ACR852011:ACW852035 AMN852011:AMS852035 AWJ852011:AWO852035 BGF852011:BGK852035 BQB852011:BQG852035 BZX852011:CAC852035 CJT852011:CJY852035 CTP852011:CTU852035 DDL852011:DDQ852035 DNH852011:DNM852035 DXD852011:DXI852035 EGZ852011:EHE852035 EQV852011:ERA852035 FAR852011:FAW852035 FKN852011:FKS852035 FUJ852011:FUO852035 GEF852011:GEK852035 GOB852011:GOG852035 GXX852011:GYC852035 HHT852011:HHY852035 HRP852011:HRU852035 IBL852011:IBQ852035 ILH852011:ILM852035 IVD852011:IVI852035 JEZ852011:JFE852035 JOV852011:JPA852035 JYR852011:JYW852035 KIN852011:KIS852035 KSJ852011:KSO852035 LCF852011:LCK852035 LMB852011:LMG852035 LVX852011:LWC852035 MFT852011:MFY852035 MPP852011:MPU852035 MZL852011:MZQ852035 NJH852011:NJM852035 NTD852011:NTI852035 OCZ852011:ODE852035 OMV852011:ONA852035 OWR852011:OWW852035 PGN852011:PGS852035 PQJ852011:PQO852035 QAF852011:QAK852035 QKB852011:QKG852035 QTX852011:QUC852035 RDT852011:RDY852035 RNP852011:RNU852035 RXL852011:RXQ852035 SHH852011:SHM852035 SRD852011:SRI852035 TAZ852011:TBE852035 TKV852011:TLA852035 TUR852011:TUW852035 UEN852011:UES852035 UOJ852011:UOO852035 UYF852011:UYK852035 VIB852011:VIG852035 VRX852011:VSC852035 WBT852011:WBY852035 WLP852011:WLU852035 WVL852011:WVQ852035 C917547:H917571 IZ917547:JE917571 SV917547:TA917571 ACR917547:ACW917571 AMN917547:AMS917571 AWJ917547:AWO917571 BGF917547:BGK917571 BQB917547:BQG917571 BZX917547:CAC917571 CJT917547:CJY917571 CTP917547:CTU917571 DDL917547:DDQ917571 DNH917547:DNM917571 DXD917547:DXI917571 EGZ917547:EHE917571 EQV917547:ERA917571 FAR917547:FAW917571 FKN917547:FKS917571 FUJ917547:FUO917571 GEF917547:GEK917571 GOB917547:GOG917571 GXX917547:GYC917571 HHT917547:HHY917571 HRP917547:HRU917571 IBL917547:IBQ917571 ILH917547:ILM917571 IVD917547:IVI917571 JEZ917547:JFE917571 JOV917547:JPA917571 JYR917547:JYW917571 KIN917547:KIS917571 KSJ917547:KSO917571 LCF917547:LCK917571 LMB917547:LMG917571 LVX917547:LWC917571 MFT917547:MFY917571 MPP917547:MPU917571 MZL917547:MZQ917571 NJH917547:NJM917571 NTD917547:NTI917571 OCZ917547:ODE917571 OMV917547:ONA917571 OWR917547:OWW917571 PGN917547:PGS917571 PQJ917547:PQO917571 QAF917547:QAK917571 QKB917547:QKG917571 QTX917547:QUC917571 RDT917547:RDY917571 RNP917547:RNU917571 RXL917547:RXQ917571 SHH917547:SHM917571 SRD917547:SRI917571 TAZ917547:TBE917571 TKV917547:TLA917571 TUR917547:TUW917571 UEN917547:UES917571 UOJ917547:UOO917571 UYF917547:UYK917571 VIB917547:VIG917571 VRX917547:VSC917571 WBT917547:WBY917571 WLP917547:WLU917571 WVL917547:WVQ917571 C983083:H983107 IZ983083:JE983107 SV983083:TA983107 ACR983083:ACW983107 AMN983083:AMS983107 AWJ983083:AWO983107 BGF983083:BGK983107 BQB983083:BQG983107 BZX983083:CAC983107 CJT983083:CJY983107 CTP983083:CTU983107 DDL983083:DDQ983107 DNH983083:DNM983107 DXD983083:DXI983107 EGZ983083:EHE983107 EQV983083:ERA983107 FAR983083:FAW983107 FKN983083:FKS983107 FUJ983083:FUO983107 GEF983083:GEK983107 GOB983083:GOG983107 GXX983083:GYC983107 HHT983083:HHY983107 HRP983083:HRU983107 IBL983083:IBQ983107 ILH983083:ILM983107 IVD983083:IVI983107 JEZ983083:JFE983107 JOV983083:JPA983107 JYR983083:JYW983107 KIN983083:KIS983107 KSJ983083:KSO983107 LCF983083:LCK983107 LMB983083:LMG983107 LVX983083:LWC983107 MFT983083:MFY983107 MPP983083:MPU983107 MZL983083:MZQ983107 NJH983083:NJM983107 NTD983083:NTI983107 OCZ983083:ODE983107 OMV983083:ONA983107 OWR983083:OWW983107 PGN983083:PGS983107 PQJ983083:PQO983107 QAF983083:QAK983107 QKB983083:QKG983107 QTX983083:QUC983107 RDT983083:RDY983107 RNP983083:RNU983107 RXL983083:RXQ983107 SHH983083:SHM983107 SRD983083:SRI983107 TAZ983083:TBE983107 TKV983083:TLA983107 TUR983083:TUW983107 UEN983083:UES983107 UOJ983083:UOO983107 UYF983083:UYK983107 VIB983083:VIG983107 VRX983083:VSC983107 WBT983083:WBY983107 WLP983083:WLU983107 WVL983083:WVQ983107 D65571:Y65571 JA65571:JT65571 SW65571:TP65571 ACS65571:ADL65571 AMO65571:ANH65571 AWK65571:AXD65571 BGG65571:BGZ65571 BQC65571:BQV65571 BZY65571:CAR65571 CJU65571:CKN65571 CTQ65571:CUJ65571 DDM65571:DEF65571 DNI65571:DOB65571 DXE65571:DXX65571 EHA65571:EHT65571 EQW65571:ERP65571 FAS65571:FBL65571 FKO65571:FLH65571 FUK65571:FVD65571 GEG65571:GEZ65571 GOC65571:GOV65571 GXY65571:GYR65571 HHU65571:HIN65571 HRQ65571:HSJ65571 IBM65571:ICF65571 ILI65571:IMB65571 IVE65571:IVX65571 JFA65571:JFT65571 JOW65571:JPP65571 JYS65571:JZL65571 KIO65571:KJH65571 KSK65571:KTD65571 LCG65571:LCZ65571 LMC65571:LMV65571 LVY65571:LWR65571 MFU65571:MGN65571 MPQ65571:MQJ65571 MZM65571:NAF65571 NJI65571:NKB65571 NTE65571:NTX65571 ODA65571:ODT65571 OMW65571:ONP65571 OWS65571:OXL65571 PGO65571:PHH65571 PQK65571:PRD65571 QAG65571:QAZ65571 QKC65571:QKV65571 QTY65571:QUR65571 RDU65571:REN65571 RNQ65571:ROJ65571 RXM65571:RYF65571 SHI65571:SIB65571 SRE65571:SRX65571 TBA65571:TBT65571 TKW65571:TLP65571 TUS65571:TVL65571 UEO65571:UFH65571 UOK65571:UPD65571 UYG65571:UYZ65571 VIC65571:VIV65571 VRY65571:VSR65571 WBU65571:WCN65571 WLQ65571:WMJ65571 WVM65571:WWF65571 D131107:Y131107 JA131107:JT131107 SW131107:TP131107 ACS131107:ADL131107 AMO131107:ANH131107 AWK131107:AXD131107 BGG131107:BGZ131107 BQC131107:BQV131107 BZY131107:CAR131107 CJU131107:CKN131107 CTQ131107:CUJ131107 DDM131107:DEF131107 DNI131107:DOB131107 DXE131107:DXX131107 EHA131107:EHT131107 EQW131107:ERP131107 FAS131107:FBL131107 FKO131107:FLH131107 FUK131107:FVD131107 GEG131107:GEZ131107 GOC131107:GOV131107 GXY131107:GYR131107 HHU131107:HIN131107 HRQ131107:HSJ131107 IBM131107:ICF131107 ILI131107:IMB131107 IVE131107:IVX131107 JFA131107:JFT131107 JOW131107:JPP131107 JYS131107:JZL131107 KIO131107:KJH131107 KSK131107:KTD131107 LCG131107:LCZ131107 LMC131107:LMV131107 LVY131107:LWR131107 MFU131107:MGN131107 MPQ131107:MQJ131107 MZM131107:NAF131107 NJI131107:NKB131107 NTE131107:NTX131107 ODA131107:ODT131107 OMW131107:ONP131107 OWS131107:OXL131107 PGO131107:PHH131107 PQK131107:PRD131107 QAG131107:QAZ131107 QKC131107:QKV131107 QTY131107:QUR131107 RDU131107:REN131107 RNQ131107:ROJ131107 RXM131107:RYF131107 SHI131107:SIB131107 SRE131107:SRX131107 TBA131107:TBT131107 TKW131107:TLP131107 TUS131107:TVL131107 UEO131107:UFH131107 UOK131107:UPD131107 UYG131107:UYZ131107 VIC131107:VIV131107 VRY131107:VSR131107 WBU131107:WCN131107 WLQ131107:WMJ131107 WVM131107:WWF131107 D196643:Y196643 JA196643:JT196643 SW196643:TP196643 ACS196643:ADL196643 AMO196643:ANH196643 AWK196643:AXD196643 BGG196643:BGZ196643 BQC196643:BQV196643 BZY196643:CAR196643 CJU196643:CKN196643 CTQ196643:CUJ196643 DDM196643:DEF196643 DNI196643:DOB196643 DXE196643:DXX196643 EHA196643:EHT196643 EQW196643:ERP196643 FAS196643:FBL196643 FKO196643:FLH196643 FUK196643:FVD196643 GEG196643:GEZ196643 GOC196643:GOV196643 GXY196643:GYR196643 HHU196643:HIN196643 HRQ196643:HSJ196643 IBM196643:ICF196643 ILI196643:IMB196643 IVE196643:IVX196643 JFA196643:JFT196643 JOW196643:JPP196643 JYS196643:JZL196643 KIO196643:KJH196643 KSK196643:KTD196643 LCG196643:LCZ196643 LMC196643:LMV196643 LVY196643:LWR196643 MFU196643:MGN196643 MPQ196643:MQJ196643 MZM196643:NAF196643 NJI196643:NKB196643 NTE196643:NTX196643 ODA196643:ODT196643 OMW196643:ONP196643 OWS196643:OXL196643 PGO196643:PHH196643 PQK196643:PRD196643 QAG196643:QAZ196643 QKC196643:QKV196643 QTY196643:QUR196643 RDU196643:REN196643 RNQ196643:ROJ196643 RXM196643:RYF196643 SHI196643:SIB196643 SRE196643:SRX196643 TBA196643:TBT196643 TKW196643:TLP196643 TUS196643:TVL196643 UEO196643:UFH196643 UOK196643:UPD196643 UYG196643:UYZ196643 VIC196643:VIV196643 VRY196643:VSR196643 WBU196643:WCN196643 WLQ196643:WMJ196643 WVM196643:WWF196643 D262179:Y262179 JA262179:JT262179 SW262179:TP262179 ACS262179:ADL262179 AMO262179:ANH262179 AWK262179:AXD262179 BGG262179:BGZ262179 BQC262179:BQV262179 BZY262179:CAR262179 CJU262179:CKN262179 CTQ262179:CUJ262179 DDM262179:DEF262179 DNI262179:DOB262179 DXE262179:DXX262179 EHA262179:EHT262179 EQW262179:ERP262179 FAS262179:FBL262179 FKO262179:FLH262179 FUK262179:FVD262179 GEG262179:GEZ262179 GOC262179:GOV262179 GXY262179:GYR262179 HHU262179:HIN262179 HRQ262179:HSJ262179 IBM262179:ICF262179 ILI262179:IMB262179 IVE262179:IVX262179 JFA262179:JFT262179 JOW262179:JPP262179 JYS262179:JZL262179 KIO262179:KJH262179 KSK262179:KTD262179 LCG262179:LCZ262179 LMC262179:LMV262179 LVY262179:LWR262179 MFU262179:MGN262179 MPQ262179:MQJ262179 MZM262179:NAF262179 NJI262179:NKB262179 NTE262179:NTX262179 ODA262179:ODT262179 OMW262179:ONP262179 OWS262179:OXL262179 PGO262179:PHH262179 PQK262179:PRD262179 QAG262179:QAZ262179 QKC262179:QKV262179 QTY262179:QUR262179 RDU262179:REN262179 RNQ262179:ROJ262179 RXM262179:RYF262179 SHI262179:SIB262179 SRE262179:SRX262179 TBA262179:TBT262179 TKW262179:TLP262179 TUS262179:TVL262179 UEO262179:UFH262179 UOK262179:UPD262179 UYG262179:UYZ262179 VIC262179:VIV262179 VRY262179:VSR262179 WBU262179:WCN262179 WLQ262179:WMJ262179 WVM262179:WWF262179 D327715:Y327715 JA327715:JT327715 SW327715:TP327715 ACS327715:ADL327715 AMO327715:ANH327715 AWK327715:AXD327715 BGG327715:BGZ327715 BQC327715:BQV327715 BZY327715:CAR327715 CJU327715:CKN327715 CTQ327715:CUJ327715 DDM327715:DEF327715 DNI327715:DOB327715 DXE327715:DXX327715 EHA327715:EHT327715 EQW327715:ERP327715 FAS327715:FBL327715 FKO327715:FLH327715 FUK327715:FVD327715 GEG327715:GEZ327715 GOC327715:GOV327715 GXY327715:GYR327715 HHU327715:HIN327715 HRQ327715:HSJ327715 IBM327715:ICF327715 ILI327715:IMB327715 IVE327715:IVX327715 JFA327715:JFT327715 JOW327715:JPP327715 JYS327715:JZL327715 KIO327715:KJH327715 KSK327715:KTD327715 LCG327715:LCZ327715 LMC327715:LMV327715 LVY327715:LWR327715 MFU327715:MGN327715 MPQ327715:MQJ327715 MZM327715:NAF327715 NJI327715:NKB327715 NTE327715:NTX327715 ODA327715:ODT327715 OMW327715:ONP327715 OWS327715:OXL327715 PGO327715:PHH327715 PQK327715:PRD327715 QAG327715:QAZ327715 QKC327715:QKV327715 QTY327715:QUR327715 RDU327715:REN327715 RNQ327715:ROJ327715 RXM327715:RYF327715 SHI327715:SIB327715 SRE327715:SRX327715 TBA327715:TBT327715 TKW327715:TLP327715 TUS327715:TVL327715 UEO327715:UFH327715 UOK327715:UPD327715 UYG327715:UYZ327715 VIC327715:VIV327715 VRY327715:VSR327715 WBU327715:WCN327715 WLQ327715:WMJ327715 WVM327715:WWF327715 D393251:Y393251 JA393251:JT393251 SW393251:TP393251 ACS393251:ADL393251 AMO393251:ANH393251 AWK393251:AXD393251 BGG393251:BGZ393251 BQC393251:BQV393251 BZY393251:CAR393251 CJU393251:CKN393251 CTQ393251:CUJ393251 DDM393251:DEF393251 DNI393251:DOB393251 DXE393251:DXX393251 EHA393251:EHT393251 EQW393251:ERP393251 FAS393251:FBL393251 FKO393251:FLH393251 FUK393251:FVD393251 GEG393251:GEZ393251 GOC393251:GOV393251 GXY393251:GYR393251 HHU393251:HIN393251 HRQ393251:HSJ393251 IBM393251:ICF393251 ILI393251:IMB393251 IVE393251:IVX393251 JFA393251:JFT393251 JOW393251:JPP393251 JYS393251:JZL393251 KIO393251:KJH393251 KSK393251:KTD393251 LCG393251:LCZ393251 LMC393251:LMV393251 LVY393251:LWR393251 MFU393251:MGN393251 MPQ393251:MQJ393251 MZM393251:NAF393251 NJI393251:NKB393251 NTE393251:NTX393251 ODA393251:ODT393251 OMW393251:ONP393251 OWS393251:OXL393251 PGO393251:PHH393251 PQK393251:PRD393251 QAG393251:QAZ393251 QKC393251:QKV393251 QTY393251:QUR393251 RDU393251:REN393251 RNQ393251:ROJ393251 RXM393251:RYF393251 SHI393251:SIB393251 SRE393251:SRX393251 TBA393251:TBT393251 TKW393251:TLP393251 TUS393251:TVL393251 UEO393251:UFH393251 UOK393251:UPD393251 UYG393251:UYZ393251 VIC393251:VIV393251 VRY393251:VSR393251 WBU393251:WCN393251 WLQ393251:WMJ393251 WVM393251:WWF393251 D458787:Y458787 JA458787:JT458787 SW458787:TP458787 ACS458787:ADL458787 AMO458787:ANH458787 AWK458787:AXD458787 BGG458787:BGZ458787 BQC458787:BQV458787 BZY458787:CAR458787 CJU458787:CKN458787 CTQ458787:CUJ458787 DDM458787:DEF458787 DNI458787:DOB458787 DXE458787:DXX458787 EHA458787:EHT458787 EQW458787:ERP458787 FAS458787:FBL458787 FKO458787:FLH458787 FUK458787:FVD458787 GEG458787:GEZ458787 GOC458787:GOV458787 GXY458787:GYR458787 HHU458787:HIN458787 HRQ458787:HSJ458787 IBM458787:ICF458787 ILI458787:IMB458787 IVE458787:IVX458787 JFA458787:JFT458787 JOW458787:JPP458787 JYS458787:JZL458787 KIO458787:KJH458787 KSK458787:KTD458787 LCG458787:LCZ458787 LMC458787:LMV458787 LVY458787:LWR458787 MFU458787:MGN458787 MPQ458787:MQJ458787 MZM458787:NAF458787 NJI458787:NKB458787 NTE458787:NTX458787 ODA458787:ODT458787 OMW458787:ONP458787 OWS458787:OXL458787 PGO458787:PHH458787 PQK458787:PRD458787 QAG458787:QAZ458787 QKC458787:QKV458787 QTY458787:QUR458787 RDU458787:REN458787 RNQ458787:ROJ458787 RXM458787:RYF458787 SHI458787:SIB458787 SRE458787:SRX458787 TBA458787:TBT458787 TKW458787:TLP458787 TUS458787:TVL458787 UEO458787:UFH458787 UOK458787:UPD458787 UYG458787:UYZ458787 VIC458787:VIV458787 VRY458787:VSR458787 WBU458787:WCN458787 WLQ458787:WMJ458787 WVM458787:WWF458787 D524323:Y524323 JA524323:JT524323 SW524323:TP524323 ACS524323:ADL524323 AMO524323:ANH524323 AWK524323:AXD524323 BGG524323:BGZ524323 BQC524323:BQV524323 BZY524323:CAR524323 CJU524323:CKN524323 CTQ524323:CUJ524323 DDM524323:DEF524323 DNI524323:DOB524323 DXE524323:DXX524323 EHA524323:EHT524323 EQW524323:ERP524323 FAS524323:FBL524323 FKO524323:FLH524323 FUK524323:FVD524323 GEG524323:GEZ524323 GOC524323:GOV524323 GXY524323:GYR524323 HHU524323:HIN524323 HRQ524323:HSJ524323 IBM524323:ICF524323 ILI524323:IMB524323 IVE524323:IVX524323 JFA524323:JFT524323 JOW524323:JPP524323 JYS524323:JZL524323 KIO524323:KJH524323 KSK524323:KTD524323 LCG524323:LCZ524323 LMC524323:LMV524323 LVY524323:LWR524323 MFU524323:MGN524323 MPQ524323:MQJ524323 MZM524323:NAF524323 NJI524323:NKB524323 NTE524323:NTX524323 ODA524323:ODT524323 OMW524323:ONP524323 OWS524323:OXL524323 PGO524323:PHH524323 PQK524323:PRD524323 QAG524323:QAZ524323 QKC524323:QKV524323 QTY524323:QUR524323 RDU524323:REN524323 RNQ524323:ROJ524323 RXM524323:RYF524323 SHI524323:SIB524323 SRE524323:SRX524323 TBA524323:TBT524323 TKW524323:TLP524323 TUS524323:TVL524323 UEO524323:UFH524323 UOK524323:UPD524323 UYG524323:UYZ524323 VIC524323:VIV524323 VRY524323:VSR524323 WBU524323:WCN524323 WLQ524323:WMJ524323 WVM524323:WWF524323 D589859:Y589859 JA589859:JT589859 SW589859:TP589859 ACS589859:ADL589859 AMO589859:ANH589859 AWK589859:AXD589859 BGG589859:BGZ589859 BQC589859:BQV589859 BZY589859:CAR589859 CJU589859:CKN589859 CTQ589859:CUJ589859 DDM589859:DEF589859 DNI589859:DOB589859 DXE589859:DXX589859 EHA589859:EHT589859 EQW589859:ERP589859 FAS589859:FBL589859 FKO589859:FLH589859 FUK589859:FVD589859 GEG589859:GEZ589859 GOC589859:GOV589859 GXY589859:GYR589859 HHU589859:HIN589859 HRQ589859:HSJ589859 IBM589859:ICF589859 ILI589859:IMB589859 IVE589859:IVX589859 JFA589859:JFT589859 JOW589859:JPP589859 JYS589859:JZL589859 KIO589859:KJH589859 KSK589859:KTD589859 LCG589859:LCZ589859 LMC589859:LMV589859 LVY589859:LWR589859 MFU589859:MGN589859 MPQ589859:MQJ589859 MZM589859:NAF589859 NJI589859:NKB589859 NTE589859:NTX589859 ODA589859:ODT589859 OMW589859:ONP589859 OWS589859:OXL589859 PGO589859:PHH589859 PQK589859:PRD589859 QAG589859:QAZ589859 QKC589859:QKV589859 QTY589859:QUR589859 RDU589859:REN589859 RNQ589859:ROJ589859 RXM589859:RYF589859 SHI589859:SIB589859 SRE589859:SRX589859 TBA589859:TBT589859 TKW589859:TLP589859 TUS589859:TVL589859 UEO589859:UFH589859 UOK589859:UPD589859 UYG589859:UYZ589859 VIC589859:VIV589859 VRY589859:VSR589859 WBU589859:WCN589859 WLQ589859:WMJ589859 WVM589859:WWF589859 D655395:Y655395 JA655395:JT655395 SW655395:TP655395 ACS655395:ADL655395 AMO655395:ANH655395 AWK655395:AXD655395 BGG655395:BGZ655395 BQC655395:BQV655395 BZY655395:CAR655395 CJU655395:CKN655395 CTQ655395:CUJ655395 DDM655395:DEF655395 DNI655395:DOB655395 DXE655395:DXX655395 EHA655395:EHT655395 EQW655395:ERP655395 FAS655395:FBL655395 FKO655395:FLH655395 FUK655395:FVD655395 GEG655395:GEZ655395 GOC655395:GOV655395 GXY655395:GYR655395 HHU655395:HIN655395 HRQ655395:HSJ655395 IBM655395:ICF655395 ILI655395:IMB655395 IVE655395:IVX655395 JFA655395:JFT655395 JOW655395:JPP655395 JYS655395:JZL655395 KIO655395:KJH655395 KSK655395:KTD655395 LCG655395:LCZ655395 LMC655395:LMV655395 LVY655395:LWR655395 MFU655395:MGN655395 MPQ655395:MQJ655395 MZM655395:NAF655395 NJI655395:NKB655395 NTE655395:NTX655395 ODA655395:ODT655395 OMW655395:ONP655395 OWS655395:OXL655395 PGO655395:PHH655395 PQK655395:PRD655395 QAG655395:QAZ655395 QKC655395:QKV655395 QTY655395:QUR655395 RDU655395:REN655395 RNQ655395:ROJ655395 RXM655395:RYF655395 SHI655395:SIB655395 SRE655395:SRX655395 TBA655395:TBT655395 TKW655395:TLP655395 TUS655395:TVL655395 UEO655395:UFH655395 UOK655395:UPD655395 UYG655395:UYZ655395 VIC655395:VIV655395 VRY655395:VSR655395 WBU655395:WCN655395 WLQ655395:WMJ655395 WVM655395:WWF655395 D720931:Y720931 JA720931:JT720931 SW720931:TP720931 ACS720931:ADL720931 AMO720931:ANH720931 AWK720931:AXD720931 BGG720931:BGZ720931 BQC720931:BQV720931 BZY720931:CAR720931 CJU720931:CKN720931 CTQ720931:CUJ720931 DDM720931:DEF720931 DNI720931:DOB720931 DXE720931:DXX720931 EHA720931:EHT720931 EQW720931:ERP720931 FAS720931:FBL720931 FKO720931:FLH720931 FUK720931:FVD720931 GEG720931:GEZ720931 GOC720931:GOV720931 GXY720931:GYR720931 HHU720931:HIN720931 HRQ720931:HSJ720931 IBM720931:ICF720931 ILI720931:IMB720931 IVE720931:IVX720931 JFA720931:JFT720931 JOW720931:JPP720931 JYS720931:JZL720931 KIO720931:KJH720931 KSK720931:KTD720931 LCG720931:LCZ720931 LMC720931:LMV720931 LVY720931:LWR720931 MFU720931:MGN720931 MPQ720931:MQJ720931 MZM720931:NAF720931 NJI720931:NKB720931 NTE720931:NTX720931 ODA720931:ODT720931 OMW720931:ONP720931 OWS720931:OXL720931 PGO720931:PHH720931 PQK720931:PRD720931 QAG720931:QAZ720931 QKC720931:QKV720931 QTY720931:QUR720931 RDU720931:REN720931 RNQ720931:ROJ720931 RXM720931:RYF720931 SHI720931:SIB720931 SRE720931:SRX720931 TBA720931:TBT720931 TKW720931:TLP720931 TUS720931:TVL720931 UEO720931:UFH720931 UOK720931:UPD720931 UYG720931:UYZ720931 VIC720931:VIV720931 VRY720931:VSR720931 WBU720931:WCN720931 WLQ720931:WMJ720931 WVM720931:WWF720931 D786467:Y786467 JA786467:JT786467 SW786467:TP786467 ACS786467:ADL786467 AMO786467:ANH786467 AWK786467:AXD786467 BGG786467:BGZ786467 BQC786467:BQV786467 BZY786467:CAR786467 CJU786467:CKN786467 CTQ786467:CUJ786467 DDM786467:DEF786467 DNI786467:DOB786467 DXE786467:DXX786467 EHA786467:EHT786467 EQW786467:ERP786467 FAS786467:FBL786467 FKO786467:FLH786467 FUK786467:FVD786467 GEG786467:GEZ786467 GOC786467:GOV786467 GXY786467:GYR786467 HHU786467:HIN786467 HRQ786467:HSJ786467 IBM786467:ICF786467 ILI786467:IMB786467 IVE786467:IVX786467 JFA786467:JFT786467 JOW786467:JPP786467 JYS786467:JZL786467 KIO786467:KJH786467 KSK786467:KTD786467 LCG786467:LCZ786467 LMC786467:LMV786467 LVY786467:LWR786467 MFU786467:MGN786467 MPQ786467:MQJ786467 MZM786467:NAF786467 NJI786467:NKB786467 NTE786467:NTX786467 ODA786467:ODT786467 OMW786467:ONP786467 OWS786467:OXL786467 PGO786467:PHH786467 PQK786467:PRD786467 QAG786467:QAZ786467 QKC786467:QKV786467 QTY786467:QUR786467 RDU786467:REN786467 RNQ786467:ROJ786467 RXM786467:RYF786467 SHI786467:SIB786467 SRE786467:SRX786467 TBA786467:TBT786467 TKW786467:TLP786467 TUS786467:TVL786467 UEO786467:UFH786467 UOK786467:UPD786467 UYG786467:UYZ786467 VIC786467:VIV786467 VRY786467:VSR786467 WBU786467:WCN786467 WLQ786467:WMJ786467 WVM786467:WWF786467 D852003:Y852003 JA852003:JT852003 SW852003:TP852003 ACS852003:ADL852003 AMO852003:ANH852003 AWK852003:AXD852003 BGG852003:BGZ852003 BQC852003:BQV852003 BZY852003:CAR852003 CJU852003:CKN852003 CTQ852003:CUJ852003 DDM852003:DEF852003 DNI852003:DOB852003 DXE852003:DXX852003 EHA852003:EHT852003 EQW852003:ERP852003 FAS852003:FBL852003 FKO852003:FLH852003 FUK852003:FVD852003 GEG852003:GEZ852003 GOC852003:GOV852003 GXY852003:GYR852003 HHU852003:HIN852003 HRQ852003:HSJ852003 IBM852003:ICF852003 ILI852003:IMB852003 IVE852003:IVX852003 JFA852003:JFT852003 JOW852003:JPP852003 JYS852003:JZL852003 KIO852003:KJH852003 KSK852003:KTD852003 LCG852003:LCZ852003 LMC852003:LMV852003 LVY852003:LWR852003 MFU852003:MGN852003 MPQ852003:MQJ852003 MZM852003:NAF852003 NJI852003:NKB852003 NTE852003:NTX852003 ODA852003:ODT852003 OMW852003:ONP852003 OWS852003:OXL852003 PGO852003:PHH852003 PQK852003:PRD852003 QAG852003:QAZ852003 QKC852003:QKV852003 QTY852003:QUR852003 RDU852003:REN852003 RNQ852003:ROJ852003 RXM852003:RYF852003 SHI852003:SIB852003 SRE852003:SRX852003 TBA852003:TBT852003 TKW852003:TLP852003 TUS852003:TVL852003 UEO852003:UFH852003 UOK852003:UPD852003 UYG852003:UYZ852003 VIC852003:VIV852003 VRY852003:VSR852003 WBU852003:WCN852003 WLQ852003:WMJ852003 WVM852003:WWF852003 D917539:Y917539 JA917539:JT917539 SW917539:TP917539 ACS917539:ADL917539 AMO917539:ANH917539 AWK917539:AXD917539 BGG917539:BGZ917539 BQC917539:BQV917539 BZY917539:CAR917539 CJU917539:CKN917539 CTQ917539:CUJ917539 DDM917539:DEF917539 DNI917539:DOB917539 DXE917539:DXX917539 EHA917539:EHT917539 EQW917539:ERP917539 FAS917539:FBL917539 FKO917539:FLH917539 FUK917539:FVD917539 GEG917539:GEZ917539 GOC917539:GOV917539 GXY917539:GYR917539 HHU917539:HIN917539 HRQ917539:HSJ917539 IBM917539:ICF917539 ILI917539:IMB917539 IVE917539:IVX917539 JFA917539:JFT917539 JOW917539:JPP917539 JYS917539:JZL917539 KIO917539:KJH917539 KSK917539:KTD917539 LCG917539:LCZ917539 LMC917539:LMV917539 LVY917539:LWR917539 MFU917539:MGN917539 MPQ917539:MQJ917539 MZM917539:NAF917539 NJI917539:NKB917539 NTE917539:NTX917539 ODA917539:ODT917539 OMW917539:ONP917539 OWS917539:OXL917539 PGO917539:PHH917539 PQK917539:PRD917539 QAG917539:QAZ917539 QKC917539:QKV917539 QTY917539:QUR917539 RDU917539:REN917539 RNQ917539:ROJ917539 RXM917539:RYF917539 SHI917539:SIB917539 SRE917539:SRX917539 TBA917539:TBT917539 TKW917539:TLP917539 TUS917539:TVL917539 UEO917539:UFH917539 UOK917539:UPD917539 UYG917539:UYZ917539 VIC917539:VIV917539 VRY917539:VSR917539 WBU917539:WCN917539 WLQ917539:WMJ917539 WVM917539:WWF917539 D983075:Y983075 JA983075:JT983075 SW983075:TP983075 ACS983075:ADL983075 AMO983075:ANH983075 AWK983075:AXD983075 BGG983075:BGZ983075 BQC983075:BQV983075 BZY983075:CAR983075 CJU983075:CKN983075 CTQ983075:CUJ983075 DDM983075:DEF983075 DNI983075:DOB983075 DXE983075:DXX983075 EHA983075:EHT983075 EQW983075:ERP983075 FAS983075:FBL983075 FKO983075:FLH983075 FUK983075:FVD983075 GEG983075:GEZ983075 GOC983075:GOV983075 GXY983075:GYR983075 HHU983075:HIN983075 HRQ983075:HSJ983075 IBM983075:ICF983075 ILI983075:IMB983075 IVE983075:IVX983075 JFA983075:JFT983075 JOW983075:JPP983075 JYS983075:JZL983075 KIO983075:KJH983075 KSK983075:KTD983075 LCG983075:LCZ983075 LMC983075:LMV983075 LVY983075:LWR983075 MFU983075:MGN983075 MPQ983075:MQJ983075 MZM983075:NAF983075 NJI983075:NKB983075 NTE983075:NTX983075 ODA983075:ODT983075 OMW983075:ONP983075 OWS983075:OXL983075 PGO983075:PHH983075 PQK983075:PRD983075 QAG983075:QAZ983075 QKC983075:QKV983075 QTY983075:QUR983075 RDU983075:REN983075 RNQ983075:ROJ983075 RXM983075:RYF983075 SHI983075:SIB983075 SRE983075:SRX983075 TBA983075:TBT983075 TKW983075:TLP983075 TUS983075:TVL983075 UEO983075:UFH983075 UOK983075:UPD983075 UYG983075:UYZ983075 VIC983075:VIV983075 VRY983075:VSR983075 WBU983075:WCN983075 WLQ983075:WMJ983075 WVM983075:WWF983075 K65610:N65610 JH65610:JK65610 TD65610:TG65610 ACZ65610:ADC65610 AMV65610:AMY65610 AWR65610:AWU65610 BGN65610:BGQ65610 BQJ65610:BQM65610 CAF65610:CAI65610 CKB65610:CKE65610 CTX65610:CUA65610 DDT65610:DDW65610 DNP65610:DNS65610 DXL65610:DXO65610 EHH65610:EHK65610 ERD65610:ERG65610 FAZ65610:FBC65610 FKV65610:FKY65610 FUR65610:FUU65610 GEN65610:GEQ65610 GOJ65610:GOM65610 GYF65610:GYI65610 HIB65610:HIE65610 HRX65610:HSA65610 IBT65610:IBW65610 ILP65610:ILS65610 IVL65610:IVO65610 JFH65610:JFK65610 JPD65610:JPG65610 JYZ65610:JZC65610 KIV65610:KIY65610 KSR65610:KSU65610 LCN65610:LCQ65610 LMJ65610:LMM65610 LWF65610:LWI65610 MGB65610:MGE65610 MPX65610:MQA65610 MZT65610:MZW65610 NJP65610:NJS65610 NTL65610:NTO65610 ODH65610:ODK65610 OND65610:ONG65610 OWZ65610:OXC65610 PGV65610:PGY65610 PQR65610:PQU65610 QAN65610:QAQ65610 QKJ65610:QKM65610 QUF65610:QUI65610 REB65610:REE65610 RNX65610:ROA65610 RXT65610:RXW65610 SHP65610:SHS65610 SRL65610:SRO65610 TBH65610:TBK65610 TLD65610:TLG65610 TUZ65610:TVC65610 UEV65610:UEY65610 UOR65610:UOU65610 UYN65610:UYQ65610 VIJ65610:VIM65610 VSF65610:VSI65610 WCB65610:WCE65610 WLX65610:WMA65610 WVT65610:WVW65610 K131146:N131146 JH131146:JK131146 TD131146:TG131146 ACZ131146:ADC131146 AMV131146:AMY131146 AWR131146:AWU131146 BGN131146:BGQ131146 BQJ131146:BQM131146 CAF131146:CAI131146 CKB131146:CKE131146 CTX131146:CUA131146 DDT131146:DDW131146 DNP131146:DNS131146 DXL131146:DXO131146 EHH131146:EHK131146 ERD131146:ERG131146 FAZ131146:FBC131146 FKV131146:FKY131146 FUR131146:FUU131146 GEN131146:GEQ131146 GOJ131146:GOM131146 GYF131146:GYI131146 HIB131146:HIE131146 HRX131146:HSA131146 IBT131146:IBW131146 ILP131146:ILS131146 IVL131146:IVO131146 JFH131146:JFK131146 JPD131146:JPG131146 JYZ131146:JZC131146 KIV131146:KIY131146 KSR131146:KSU131146 LCN131146:LCQ131146 LMJ131146:LMM131146 LWF131146:LWI131146 MGB131146:MGE131146 MPX131146:MQA131146 MZT131146:MZW131146 NJP131146:NJS131146 NTL131146:NTO131146 ODH131146:ODK131146 OND131146:ONG131146 OWZ131146:OXC131146 PGV131146:PGY131146 PQR131146:PQU131146 QAN131146:QAQ131146 QKJ131146:QKM131146 QUF131146:QUI131146 REB131146:REE131146 RNX131146:ROA131146 RXT131146:RXW131146 SHP131146:SHS131146 SRL131146:SRO131146 TBH131146:TBK131146 TLD131146:TLG131146 TUZ131146:TVC131146 UEV131146:UEY131146 UOR131146:UOU131146 UYN131146:UYQ131146 VIJ131146:VIM131146 VSF131146:VSI131146 WCB131146:WCE131146 WLX131146:WMA131146 WVT131146:WVW131146 K196682:N196682 JH196682:JK196682 TD196682:TG196682 ACZ196682:ADC196682 AMV196682:AMY196682 AWR196682:AWU196682 BGN196682:BGQ196682 BQJ196682:BQM196682 CAF196682:CAI196682 CKB196682:CKE196682 CTX196682:CUA196682 DDT196682:DDW196682 DNP196682:DNS196682 DXL196682:DXO196682 EHH196682:EHK196682 ERD196682:ERG196682 FAZ196682:FBC196682 FKV196682:FKY196682 FUR196682:FUU196682 GEN196682:GEQ196682 GOJ196682:GOM196682 GYF196682:GYI196682 HIB196682:HIE196682 HRX196682:HSA196682 IBT196682:IBW196682 ILP196682:ILS196682 IVL196682:IVO196682 JFH196682:JFK196682 JPD196682:JPG196682 JYZ196682:JZC196682 KIV196682:KIY196682 KSR196682:KSU196682 LCN196682:LCQ196682 LMJ196682:LMM196682 LWF196682:LWI196682 MGB196682:MGE196682 MPX196682:MQA196682 MZT196682:MZW196682 NJP196682:NJS196682 NTL196682:NTO196682 ODH196682:ODK196682 OND196682:ONG196682 OWZ196682:OXC196682 PGV196682:PGY196682 PQR196682:PQU196682 QAN196682:QAQ196682 QKJ196682:QKM196682 QUF196682:QUI196682 REB196682:REE196682 RNX196682:ROA196682 RXT196682:RXW196682 SHP196682:SHS196682 SRL196682:SRO196682 TBH196682:TBK196682 TLD196682:TLG196682 TUZ196682:TVC196682 UEV196682:UEY196682 UOR196682:UOU196682 UYN196682:UYQ196682 VIJ196682:VIM196682 VSF196682:VSI196682 WCB196682:WCE196682 WLX196682:WMA196682 WVT196682:WVW196682 K262218:N262218 JH262218:JK262218 TD262218:TG262218 ACZ262218:ADC262218 AMV262218:AMY262218 AWR262218:AWU262218 BGN262218:BGQ262218 BQJ262218:BQM262218 CAF262218:CAI262218 CKB262218:CKE262218 CTX262218:CUA262218 DDT262218:DDW262218 DNP262218:DNS262218 DXL262218:DXO262218 EHH262218:EHK262218 ERD262218:ERG262218 FAZ262218:FBC262218 FKV262218:FKY262218 FUR262218:FUU262218 GEN262218:GEQ262218 GOJ262218:GOM262218 GYF262218:GYI262218 HIB262218:HIE262218 HRX262218:HSA262218 IBT262218:IBW262218 ILP262218:ILS262218 IVL262218:IVO262218 JFH262218:JFK262218 JPD262218:JPG262218 JYZ262218:JZC262218 KIV262218:KIY262218 KSR262218:KSU262218 LCN262218:LCQ262218 LMJ262218:LMM262218 LWF262218:LWI262218 MGB262218:MGE262218 MPX262218:MQA262218 MZT262218:MZW262218 NJP262218:NJS262218 NTL262218:NTO262218 ODH262218:ODK262218 OND262218:ONG262218 OWZ262218:OXC262218 PGV262218:PGY262218 PQR262218:PQU262218 QAN262218:QAQ262218 QKJ262218:QKM262218 QUF262218:QUI262218 REB262218:REE262218 RNX262218:ROA262218 RXT262218:RXW262218 SHP262218:SHS262218 SRL262218:SRO262218 TBH262218:TBK262218 TLD262218:TLG262218 TUZ262218:TVC262218 UEV262218:UEY262218 UOR262218:UOU262218 UYN262218:UYQ262218 VIJ262218:VIM262218 VSF262218:VSI262218 WCB262218:WCE262218 WLX262218:WMA262218 WVT262218:WVW262218 K327754:N327754 JH327754:JK327754 TD327754:TG327754 ACZ327754:ADC327754 AMV327754:AMY327754 AWR327754:AWU327754 BGN327754:BGQ327754 BQJ327754:BQM327754 CAF327754:CAI327754 CKB327754:CKE327754 CTX327754:CUA327754 DDT327754:DDW327754 DNP327754:DNS327754 DXL327754:DXO327754 EHH327754:EHK327754 ERD327754:ERG327754 FAZ327754:FBC327754 FKV327754:FKY327754 FUR327754:FUU327754 GEN327754:GEQ327754 GOJ327754:GOM327754 GYF327754:GYI327754 HIB327754:HIE327754 HRX327754:HSA327754 IBT327754:IBW327754 ILP327754:ILS327754 IVL327754:IVO327754 JFH327754:JFK327754 JPD327754:JPG327754 JYZ327754:JZC327754 KIV327754:KIY327754 KSR327754:KSU327754 LCN327754:LCQ327754 LMJ327754:LMM327754 LWF327754:LWI327754 MGB327754:MGE327754 MPX327754:MQA327754 MZT327754:MZW327754 NJP327754:NJS327754 NTL327754:NTO327754 ODH327754:ODK327754 OND327754:ONG327754 OWZ327754:OXC327754 PGV327754:PGY327754 PQR327754:PQU327754 QAN327754:QAQ327754 QKJ327754:QKM327754 QUF327754:QUI327754 REB327754:REE327754 RNX327754:ROA327754 RXT327754:RXW327754 SHP327754:SHS327754 SRL327754:SRO327754 TBH327754:TBK327754 TLD327754:TLG327754 TUZ327754:TVC327754 UEV327754:UEY327754 UOR327754:UOU327754 UYN327754:UYQ327754 VIJ327754:VIM327754 VSF327754:VSI327754 WCB327754:WCE327754 WLX327754:WMA327754 WVT327754:WVW327754 K393290:N393290 JH393290:JK393290 TD393290:TG393290 ACZ393290:ADC393290 AMV393290:AMY393290 AWR393290:AWU393290 BGN393290:BGQ393290 BQJ393290:BQM393290 CAF393290:CAI393290 CKB393290:CKE393290 CTX393290:CUA393290 DDT393290:DDW393290 DNP393290:DNS393290 DXL393290:DXO393290 EHH393290:EHK393290 ERD393290:ERG393290 FAZ393290:FBC393290 FKV393290:FKY393290 FUR393290:FUU393290 GEN393290:GEQ393290 GOJ393290:GOM393290 GYF393290:GYI393290 HIB393290:HIE393290 HRX393290:HSA393290 IBT393290:IBW393290 ILP393290:ILS393290 IVL393290:IVO393290 JFH393290:JFK393290 JPD393290:JPG393290 JYZ393290:JZC393290 KIV393290:KIY393290 KSR393290:KSU393290 LCN393290:LCQ393290 LMJ393290:LMM393290 LWF393290:LWI393290 MGB393290:MGE393290 MPX393290:MQA393290 MZT393290:MZW393290 NJP393290:NJS393290 NTL393290:NTO393290 ODH393290:ODK393290 OND393290:ONG393290 OWZ393290:OXC393290 PGV393290:PGY393290 PQR393290:PQU393290 QAN393290:QAQ393290 QKJ393290:QKM393290 QUF393290:QUI393290 REB393290:REE393290 RNX393290:ROA393290 RXT393290:RXW393290 SHP393290:SHS393290 SRL393290:SRO393290 TBH393290:TBK393290 TLD393290:TLG393290 TUZ393290:TVC393290 UEV393290:UEY393290 UOR393290:UOU393290 UYN393290:UYQ393290 VIJ393290:VIM393290 VSF393290:VSI393290 WCB393290:WCE393290 WLX393290:WMA393290 WVT393290:WVW393290 K458826:N458826 JH458826:JK458826 TD458826:TG458826 ACZ458826:ADC458826 AMV458826:AMY458826 AWR458826:AWU458826 BGN458826:BGQ458826 BQJ458826:BQM458826 CAF458826:CAI458826 CKB458826:CKE458826 CTX458826:CUA458826 DDT458826:DDW458826 DNP458826:DNS458826 DXL458826:DXO458826 EHH458826:EHK458826 ERD458826:ERG458826 FAZ458826:FBC458826 FKV458826:FKY458826 FUR458826:FUU458826 GEN458826:GEQ458826 GOJ458826:GOM458826 GYF458826:GYI458826 HIB458826:HIE458826 HRX458826:HSA458826 IBT458826:IBW458826 ILP458826:ILS458826 IVL458826:IVO458826 JFH458826:JFK458826 JPD458826:JPG458826 JYZ458826:JZC458826 KIV458826:KIY458826 KSR458826:KSU458826 LCN458826:LCQ458826 LMJ458826:LMM458826 LWF458826:LWI458826 MGB458826:MGE458826 MPX458826:MQA458826 MZT458826:MZW458826 NJP458826:NJS458826 NTL458826:NTO458826 ODH458826:ODK458826 OND458826:ONG458826 OWZ458826:OXC458826 PGV458826:PGY458826 PQR458826:PQU458826 QAN458826:QAQ458826 QKJ458826:QKM458826 QUF458826:QUI458826 REB458826:REE458826 RNX458826:ROA458826 RXT458826:RXW458826 SHP458826:SHS458826 SRL458826:SRO458826 TBH458826:TBK458826 TLD458826:TLG458826 TUZ458826:TVC458826 UEV458826:UEY458826 UOR458826:UOU458826 UYN458826:UYQ458826 VIJ458826:VIM458826 VSF458826:VSI458826 WCB458826:WCE458826 WLX458826:WMA458826 WVT458826:WVW458826 K524362:N524362 JH524362:JK524362 TD524362:TG524362 ACZ524362:ADC524362 AMV524362:AMY524362 AWR524362:AWU524362 BGN524362:BGQ524362 BQJ524362:BQM524362 CAF524362:CAI524362 CKB524362:CKE524362 CTX524362:CUA524362 DDT524362:DDW524362 DNP524362:DNS524362 DXL524362:DXO524362 EHH524362:EHK524362 ERD524362:ERG524362 FAZ524362:FBC524362 FKV524362:FKY524362 FUR524362:FUU524362 GEN524362:GEQ524362 GOJ524362:GOM524362 GYF524362:GYI524362 HIB524362:HIE524362 HRX524362:HSA524362 IBT524362:IBW524362 ILP524362:ILS524362 IVL524362:IVO524362 JFH524362:JFK524362 JPD524362:JPG524362 JYZ524362:JZC524362 KIV524362:KIY524362 KSR524362:KSU524362 LCN524362:LCQ524362 LMJ524362:LMM524362 LWF524362:LWI524362 MGB524362:MGE524362 MPX524362:MQA524362 MZT524362:MZW524362 NJP524362:NJS524362 NTL524362:NTO524362 ODH524362:ODK524362 OND524362:ONG524362 OWZ524362:OXC524362 PGV524362:PGY524362 PQR524362:PQU524362 QAN524362:QAQ524362 QKJ524362:QKM524362 QUF524362:QUI524362 REB524362:REE524362 RNX524362:ROA524362 RXT524362:RXW524362 SHP524362:SHS524362 SRL524362:SRO524362 TBH524362:TBK524362 TLD524362:TLG524362 TUZ524362:TVC524362 UEV524362:UEY524362 UOR524362:UOU524362 UYN524362:UYQ524362 VIJ524362:VIM524362 VSF524362:VSI524362 WCB524362:WCE524362 WLX524362:WMA524362 WVT524362:WVW524362 K589898:N589898 JH589898:JK589898 TD589898:TG589898 ACZ589898:ADC589898 AMV589898:AMY589898 AWR589898:AWU589898 BGN589898:BGQ589898 BQJ589898:BQM589898 CAF589898:CAI589898 CKB589898:CKE589898 CTX589898:CUA589898 DDT589898:DDW589898 DNP589898:DNS589898 DXL589898:DXO589898 EHH589898:EHK589898 ERD589898:ERG589898 FAZ589898:FBC589898 FKV589898:FKY589898 FUR589898:FUU589898 GEN589898:GEQ589898 GOJ589898:GOM589898 GYF589898:GYI589898 HIB589898:HIE589898 HRX589898:HSA589898 IBT589898:IBW589898 ILP589898:ILS589898 IVL589898:IVO589898 JFH589898:JFK589898 JPD589898:JPG589898 JYZ589898:JZC589898 KIV589898:KIY589898 KSR589898:KSU589898 LCN589898:LCQ589898 LMJ589898:LMM589898 LWF589898:LWI589898 MGB589898:MGE589898 MPX589898:MQA589898 MZT589898:MZW589898 NJP589898:NJS589898 NTL589898:NTO589898 ODH589898:ODK589898 OND589898:ONG589898 OWZ589898:OXC589898 PGV589898:PGY589898 PQR589898:PQU589898 QAN589898:QAQ589898 QKJ589898:QKM589898 QUF589898:QUI589898 REB589898:REE589898 RNX589898:ROA589898 RXT589898:RXW589898 SHP589898:SHS589898 SRL589898:SRO589898 TBH589898:TBK589898 TLD589898:TLG589898 TUZ589898:TVC589898 UEV589898:UEY589898 UOR589898:UOU589898 UYN589898:UYQ589898 VIJ589898:VIM589898 VSF589898:VSI589898 WCB589898:WCE589898 WLX589898:WMA589898 WVT589898:WVW589898 K655434:N655434 JH655434:JK655434 TD655434:TG655434 ACZ655434:ADC655434 AMV655434:AMY655434 AWR655434:AWU655434 BGN655434:BGQ655434 BQJ655434:BQM655434 CAF655434:CAI655434 CKB655434:CKE655434 CTX655434:CUA655434 DDT655434:DDW655434 DNP655434:DNS655434 DXL655434:DXO655434 EHH655434:EHK655434 ERD655434:ERG655434 FAZ655434:FBC655434 FKV655434:FKY655434 FUR655434:FUU655434 GEN655434:GEQ655434 GOJ655434:GOM655434 GYF655434:GYI655434 HIB655434:HIE655434 HRX655434:HSA655434 IBT655434:IBW655434 ILP655434:ILS655434 IVL655434:IVO655434 JFH655434:JFK655434 JPD655434:JPG655434 JYZ655434:JZC655434 KIV655434:KIY655434 KSR655434:KSU655434 LCN655434:LCQ655434 LMJ655434:LMM655434 LWF655434:LWI655434 MGB655434:MGE655434 MPX655434:MQA655434 MZT655434:MZW655434 NJP655434:NJS655434 NTL655434:NTO655434 ODH655434:ODK655434 OND655434:ONG655434 OWZ655434:OXC655434 PGV655434:PGY655434 PQR655434:PQU655434 QAN655434:QAQ655434 QKJ655434:QKM655434 QUF655434:QUI655434 REB655434:REE655434 RNX655434:ROA655434 RXT655434:RXW655434 SHP655434:SHS655434 SRL655434:SRO655434 TBH655434:TBK655434 TLD655434:TLG655434 TUZ655434:TVC655434 UEV655434:UEY655434 UOR655434:UOU655434 UYN655434:UYQ655434 VIJ655434:VIM655434 VSF655434:VSI655434 WCB655434:WCE655434 WLX655434:WMA655434 WVT655434:WVW655434 K720970:N720970 JH720970:JK720970 TD720970:TG720970 ACZ720970:ADC720970 AMV720970:AMY720970 AWR720970:AWU720970 BGN720970:BGQ720970 BQJ720970:BQM720970 CAF720970:CAI720970 CKB720970:CKE720970 CTX720970:CUA720970 DDT720970:DDW720970 DNP720970:DNS720970 DXL720970:DXO720970 EHH720970:EHK720970 ERD720970:ERG720970 FAZ720970:FBC720970 FKV720970:FKY720970 FUR720970:FUU720970 GEN720970:GEQ720970 GOJ720970:GOM720970 GYF720970:GYI720970 HIB720970:HIE720970 HRX720970:HSA720970 IBT720970:IBW720970 ILP720970:ILS720970 IVL720970:IVO720970 JFH720970:JFK720970 JPD720970:JPG720970 JYZ720970:JZC720970 KIV720970:KIY720970 KSR720970:KSU720970 LCN720970:LCQ720970 LMJ720970:LMM720970 LWF720970:LWI720970 MGB720970:MGE720970 MPX720970:MQA720970 MZT720970:MZW720970 NJP720970:NJS720970 NTL720970:NTO720970 ODH720970:ODK720970 OND720970:ONG720970 OWZ720970:OXC720970 PGV720970:PGY720970 PQR720970:PQU720970 QAN720970:QAQ720970 QKJ720970:QKM720970 QUF720970:QUI720970 REB720970:REE720970 RNX720970:ROA720970 RXT720970:RXW720970 SHP720970:SHS720970 SRL720970:SRO720970 TBH720970:TBK720970 TLD720970:TLG720970 TUZ720970:TVC720970 UEV720970:UEY720970 UOR720970:UOU720970 UYN720970:UYQ720970 VIJ720970:VIM720970 VSF720970:VSI720970 WCB720970:WCE720970 WLX720970:WMA720970 WVT720970:WVW720970 K786506:N786506 JH786506:JK786506 TD786506:TG786506 ACZ786506:ADC786506 AMV786506:AMY786506 AWR786506:AWU786506 BGN786506:BGQ786506 BQJ786506:BQM786506 CAF786506:CAI786506 CKB786506:CKE786506 CTX786506:CUA786506 DDT786506:DDW786506 DNP786506:DNS786506 DXL786506:DXO786506 EHH786506:EHK786506 ERD786506:ERG786506 FAZ786506:FBC786506 FKV786506:FKY786506 FUR786506:FUU786506 GEN786506:GEQ786506 GOJ786506:GOM786506 GYF786506:GYI786506 HIB786506:HIE786506 HRX786506:HSA786506 IBT786506:IBW786506 ILP786506:ILS786506 IVL786506:IVO786506 JFH786506:JFK786506 JPD786506:JPG786506 JYZ786506:JZC786506 KIV786506:KIY786506 KSR786506:KSU786506 LCN786506:LCQ786506 LMJ786506:LMM786506 LWF786506:LWI786506 MGB786506:MGE786506 MPX786506:MQA786506 MZT786506:MZW786506 NJP786506:NJS786506 NTL786506:NTO786506 ODH786506:ODK786506 OND786506:ONG786506 OWZ786506:OXC786506 PGV786506:PGY786506 PQR786506:PQU786506 QAN786506:QAQ786506 QKJ786506:QKM786506 QUF786506:QUI786506 REB786506:REE786506 RNX786506:ROA786506 RXT786506:RXW786506 SHP786506:SHS786506 SRL786506:SRO786506 TBH786506:TBK786506 TLD786506:TLG786506 TUZ786506:TVC786506 UEV786506:UEY786506 UOR786506:UOU786506 UYN786506:UYQ786506 VIJ786506:VIM786506 VSF786506:VSI786506 WCB786506:WCE786506 WLX786506:WMA786506 WVT786506:WVW786506 K852042:N852042 JH852042:JK852042 TD852042:TG852042 ACZ852042:ADC852042 AMV852042:AMY852042 AWR852042:AWU852042 BGN852042:BGQ852042 BQJ852042:BQM852042 CAF852042:CAI852042 CKB852042:CKE852042 CTX852042:CUA852042 DDT852042:DDW852042 DNP852042:DNS852042 DXL852042:DXO852042 EHH852042:EHK852042 ERD852042:ERG852042 FAZ852042:FBC852042 FKV852042:FKY852042 FUR852042:FUU852042 GEN852042:GEQ852042 GOJ852042:GOM852042 GYF852042:GYI852042 HIB852042:HIE852042 HRX852042:HSA852042 IBT852042:IBW852042 ILP852042:ILS852042 IVL852042:IVO852042 JFH852042:JFK852042 JPD852042:JPG852042 JYZ852042:JZC852042 KIV852042:KIY852042 KSR852042:KSU852042 LCN852042:LCQ852042 LMJ852042:LMM852042 LWF852042:LWI852042 MGB852042:MGE852042 MPX852042:MQA852042 MZT852042:MZW852042 NJP852042:NJS852042 NTL852042:NTO852042 ODH852042:ODK852042 OND852042:ONG852042 OWZ852042:OXC852042 PGV852042:PGY852042 PQR852042:PQU852042 QAN852042:QAQ852042 QKJ852042:QKM852042 QUF852042:QUI852042 REB852042:REE852042 RNX852042:ROA852042 RXT852042:RXW852042 SHP852042:SHS852042 SRL852042:SRO852042 TBH852042:TBK852042 TLD852042:TLG852042 TUZ852042:TVC852042 UEV852042:UEY852042 UOR852042:UOU852042 UYN852042:UYQ852042 VIJ852042:VIM852042 VSF852042:VSI852042 WCB852042:WCE852042 WLX852042:WMA852042 WVT852042:WVW852042 K917578:N917578 JH917578:JK917578 TD917578:TG917578 ACZ917578:ADC917578 AMV917578:AMY917578 AWR917578:AWU917578 BGN917578:BGQ917578 BQJ917578:BQM917578 CAF917578:CAI917578 CKB917578:CKE917578 CTX917578:CUA917578 DDT917578:DDW917578 DNP917578:DNS917578 DXL917578:DXO917578 EHH917578:EHK917578 ERD917578:ERG917578 FAZ917578:FBC917578 FKV917578:FKY917578 FUR917578:FUU917578 GEN917578:GEQ917578 GOJ917578:GOM917578 GYF917578:GYI917578 HIB917578:HIE917578 HRX917578:HSA917578 IBT917578:IBW917578 ILP917578:ILS917578 IVL917578:IVO917578 JFH917578:JFK917578 JPD917578:JPG917578 JYZ917578:JZC917578 KIV917578:KIY917578 KSR917578:KSU917578 LCN917578:LCQ917578 LMJ917578:LMM917578 LWF917578:LWI917578 MGB917578:MGE917578 MPX917578:MQA917578 MZT917578:MZW917578 NJP917578:NJS917578 NTL917578:NTO917578 ODH917578:ODK917578 OND917578:ONG917578 OWZ917578:OXC917578 PGV917578:PGY917578 PQR917578:PQU917578 QAN917578:QAQ917578 QKJ917578:QKM917578 QUF917578:QUI917578 REB917578:REE917578 RNX917578:ROA917578 RXT917578:RXW917578 SHP917578:SHS917578 SRL917578:SRO917578 TBH917578:TBK917578 TLD917578:TLG917578 TUZ917578:TVC917578 UEV917578:UEY917578 UOR917578:UOU917578 UYN917578:UYQ917578 VIJ917578:VIM917578 VSF917578:VSI917578 WCB917578:WCE917578 WLX917578:WMA917578 WVT917578:WVW917578 K983114:N983114 JH983114:JK983114 TD983114:TG983114 ACZ983114:ADC983114 AMV983114:AMY983114 AWR983114:AWU983114 BGN983114:BGQ983114 BQJ983114:BQM983114 CAF983114:CAI983114 CKB983114:CKE983114 CTX983114:CUA983114 DDT983114:DDW983114 DNP983114:DNS983114 DXL983114:DXO983114 EHH983114:EHK983114 ERD983114:ERG983114 FAZ983114:FBC983114 FKV983114:FKY983114 FUR983114:FUU983114 GEN983114:GEQ983114 GOJ983114:GOM983114 GYF983114:GYI983114 HIB983114:HIE983114 HRX983114:HSA983114 IBT983114:IBW983114 ILP983114:ILS983114 IVL983114:IVO983114 JFH983114:JFK983114 JPD983114:JPG983114 JYZ983114:JZC983114 KIV983114:KIY983114 KSR983114:KSU983114 LCN983114:LCQ983114 LMJ983114:LMM983114 LWF983114:LWI983114 MGB983114:MGE983114 MPX983114:MQA983114 MZT983114:MZW983114 NJP983114:NJS983114 NTL983114:NTO983114 ODH983114:ODK983114 OND983114:ONG983114 OWZ983114:OXC983114 PGV983114:PGY983114 PQR983114:PQU983114 QAN983114:QAQ983114 QKJ983114:QKM983114 QUF983114:QUI983114 REB983114:REE983114 RNX983114:ROA983114 RXT983114:RXW983114 SHP983114:SHS983114 SRL983114:SRO983114 TBH983114:TBK983114 TLD983114:TLG983114 TUZ983114:TVC983114 UEV983114:UEY983114 UOR983114:UOU983114 UYN983114:UYQ983114 VIJ983114:VIM983114 VSF983114:VSI983114 WCB983114:WCE983114 WLX983114:WMA983114 WVT983114:WVW983114 F65572:N65576 JC65572:JK65576 SY65572:TG65576 ACU65572:ADC65576 AMQ65572:AMY65576 AWM65572:AWU65576 BGI65572:BGQ65576 BQE65572:BQM65576 CAA65572:CAI65576 CJW65572:CKE65576 CTS65572:CUA65576 DDO65572:DDW65576 DNK65572:DNS65576 DXG65572:DXO65576 EHC65572:EHK65576 EQY65572:ERG65576 FAU65572:FBC65576 FKQ65572:FKY65576 FUM65572:FUU65576 GEI65572:GEQ65576 GOE65572:GOM65576 GYA65572:GYI65576 HHW65572:HIE65576 HRS65572:HSA65576 IBO65572:IBW65576 ILK65572:ILS65576 IVG65572:IVO65576 JFC65572:JFK65576 JOY65572:JPG65576 JYU65572:JZC65576 KIQ65572:KIY65576 KSM65572:KSU65576 LCI65572:LCQ65576 LME65572:LMM65576 LWA65572:LWI65576 MFW65572:MGE65576 MPS65572:MQA65576 MZO65572:MZW65576 NJK65572:NJS65576 NTG65572:NTO65576 ODC65572:ODK65576 OMY65572:ONG65576 OWU65572:OXC65576 PGQ65572:PGY65576 PQM65572:PQU65576 QAI65572:QAQ65576 QKE65572:QKM65576 QUA65572:QUI65576 RDW65572:REE65576 RNS65572:ROA65576 RXO65572:RXW65576 SHK65572:SHS65576 SRG65572:SRO65576 TBC65572:TBK65576 TKY65572:TLG65576 TUU65572:TVC65576 UEQ65572:UEY65576 UOM65572:UOU65576 UYI65572:UYQ65576 VIE65572:VIM65576 VSA65572:VSI65576 WBW65572:WCE65576 WLS65572:WMA65576 WVO65572:WVW65576 F131108:N131112 JC131108:JK131112 SY131108:TG131112 ACU131108:ADC131112 AMQ131108:AMY131112 AWM131108:AWU131112 BGI131108:BGQ131112 BQE131108:BQM131112 CAA131108:CAI131112 CJW131108:CKE131112 CTS131108:CUA131112 DDO131108:DDW131112 DNK131108:DNS131112 DXG131108:DXO131112 EHC131108:EHK131112 EQY131108:ERG131112 FAU131108:FBC131112 FKQ131108:FKY131112 FUM131108:FUU131112 GEI131108:GEQ131112 GOE131108:GOM131112 GYA131108:GYI131112 HHW131108:HIE131112 HRS131108:HSA131112 IBO131108:IBW131112 ILK131108:ILS131112 IVG131108:IVO131112 JFC131108:JFK131112 JOY131108:JPG131112 JYU131108:JZC131112 KIQ131108:KIY131112 KSM131108:KSU131112 LCI131108:LCQ131112 LME131108:LMM131112 LWA131108:LWI131112 MFW131108:MGE131112 MPS131108:MQA131112 MZO131108:MZW131112 NJK131108:NJS131112 NTG131108:NTO131112 ODC131108:ODK131112 OMY131108:ONG131112 OWU131108:OXC131112 PGQ131108:PGY131112 PQM131108:PQU131112 QAI131108:QAQ131112 QKE131108:QKM131112 QUA131108:QUI131112 RDW131108:REE131112 RNS131108:ROA131112 RXO131108:RXW131112 SHK131108:SHS131112 SRG131108:SRO131112 TBC131108:TBK131112 TKY131108:TLG131112 TUU131108:TVC131112 UEQ131108:UEY131112 UOM131108:UOU131112 UYI131108:UYQ131112 VIE131108:VIM131112 VSA131108:VSI131112 WBW131108:WCE131112 WLS131108:WMA131112 WVO131108:WVW131112 F196644:N196648 JC196644:JK196648 SY196644:TG196648 ACU196644:ADC196648 AMQ196644:AMY196648 AWM196644:AWU196648 BGI196644:BGQ196648 BQE196644:BQM196648 CAA196644:CAI196648 CJW196644:CKE196648 CTS196644:CUA196648 DDO196644:DDW196648 DNK196644:DNS196648 DXG196644:DXO196648 EHC196644:EHK196648 EQY196644:ERG196648 FAU196644:FBC196648 FKQ196644:FKY196648 FUM196644:FUU196648 GEI196644:GEQ196648 GOE196644:GOM196648 GYA196644:GYI196648 HHW196644:HIE196648 HRS196644:HSA196648 IBO196644:IBW196648 ILK196644:ILS196648 IVG196644:IVO196648 JFC196644:JFK196648 JOY196644:JPG196648 JYU196644:JZC196648 KIQ196644:KIY196648 KSM196644:KSU196648 LCI196644:LCQ196648 LME196644:LMM196648 LWA196644:LWI196648 MFW196644:MGE196648 MPS196644:MQA196648 MZO196644:MZW196648 NJK196644:NJS196648 NTG196644:NTO196648 ODC196644:ODK196648 OMY196644:ONG196648 OWU196644:OXC196648 PGQ196644:PGY196648 PQM196644:PQU196648 QAI196644:QAQ196648 QKE196644:QKM196648 QUA196644:QUI196648 RDW196644:REE196648 RNS196644:ROA196648 RXO196644:RXW196648 SHK196644:SHS196648 SRG196644:SRO196648 TBC196644:TBK196648 TKY196644:TLG196648 TUU196644:TVC196648 UEQ196644:UEY196648 UOM196644:UOU196648 UYI196644:UYQ196648 VIE196644:VIM196648 VSA196644:VSI196648 WBW196644:WCE196648 WLS196644:WMA196648 WVO196644:WVW196648 F262180:N262184 JC262180:JK262184 SY262180:TG262184 ACU262180:ADC262184 AMQ262180:AMY262184 AWM262180:AWU262184 BGI262180:BGQ262184 BQE262180:BQM262184 CAA262180:CAI262184 CJW262180:CKE262184 CTS262180:CUA262184 DDO262180:DDW262184 DNK262180:DNS262184 DXG262180:DXO262184 EHC262180:EHK262184 EQY262180:ERG262184 FAU262180:FBC262184 FKQ262180:FKY262184 FUM262180:FUU262184 GEI262180:GEQ262184 GOE262180:GOM262184 GYA262180:GYI262184 HHW262180:HIE262184 HRS262180:HSA262184 IBO262180:IBW262184 ILK262180:ILS262184 IVG262180:IVO262184 JFC262180:JFK262184 JOY262180:JPG262184 JYU262180:JZC262184 KIQ262180:KIY262184 KSM262180:KSU262184 LCI262180:LCQ262184 LME262180:LMM262184 LWA262180:LWI262184 MFW262180:MGE262184 MPS262180:MQA262184 MZO262180:MZW262184 NJK262180:NJS262184 NTG262180:NTO262184 ODC262180:ODK262184 OMY262180:ONG262184 OWU262180:OXC262184 PGQ262180:PGY262184 PQM262180:PQU262184 QAI262180:QAQ262184 QKE262180:QKM262184 QUA262180:QUI262184 RDW262180:REE262184 RNS262180:ROA262184 RXO262180:RXW262184 SHK262180:SHS262184 SRG262180:SRO262184 TBC262180:TBK262184 TKY262180:TLG262184 TUU262180:TVC262184 UEQ262180:UEY262184 UOM262180:UOU262184 UYI262180:UYQ262184 VIE262180:VIM262184 VSA262180:VSI262184 WBW262180:WCE262184 WLS262180:WMA262184 WVO262180:WVW262184 F327716:N327720 JC327716:JK327720 SY327716:TG327720 ACU327716:ADC327720 AMQ327716:AMY327720 AWM327716:AWU327720 BGI327716:BGQ327720 BQE327716:BQM327720 CAA327716:CAI327720 CJW327716:CKE327720 CTS327716:CUA327720 DDO327716:DDW327720 DNK327716:DNS327720 DXG327716:DXO327720 EHC327716:EHK327720 EQY327716:ERG327720 FAU327716:FBC327720 FKQ327716:FKY327720 FUM327716:FUU327720 GEI327716:GEQ327720 GOE327716:GOM327720 GYA327716:GYI327720 HHW327716:HIE327720 HRS327716:HSA327720 IBO327716:IBW327720 ILK327716:ILS327720 IVG327716:IVO327720 JFC327716:JFK327720 JOY327716:JPG327720 JYU327716:JZC327720 KIQ327716:KIY327720 KSM327716:KSU327720 LCI327716:LCQ327720 LME327716:LMM327720 LWA327716:LWI327720 MFW327716:MGE327720 MPS327716:MQA327720 MZO327716:MZW327720 NJK327716:NJS327720 NTG327716:NTO327720 ODC327716:ODK327720 OMY327716:ONG327720 OWU327716:OXC327720 PGQ327716:PGY327720 PQM327716:PQU327720 QAI327716:QAQ327720 QKE327716:QKM327720 QUA327716:QUI327720 RDW327716:REE327720 RNS327716:ROA327720 RXO327716:RXW327720 SHK327716:SHS327720 SRG327716:SRO327720 TBC327716:TBK327720 TKY327716:TLG327720 TUU327716:TVC327720 UEQ327716:UEY327720 UOM327716:UOU327720 UYI327716:UYQ327720 VIE327716:VIM327720 VSA327716:VSI327720 WBW327716:WCE327720 WLS327716:WMA327720 WVO327716:WVW327720 F393252:N393256 JC393252:JK393256 SY393252:TG393256 ACU393252:ADC393256 AMQ393252:AMY393256 AWM393252:AWU393256 BGI393252:BGQ393256 BQE393252:BQM393256 CAA393252:CAI393256 CJW393252:CKE393256 CTS393252:CUA393256 DDO393252:DDW393256 DNK393252:DNS393256 DXG393252:DXO393256 EHC393252:EHK393256 EQY393252:ERG393256 FAU393252:FBC393256 FKQ393252:FKY393256 FUM393252:FUU393256 GEI393252:GEQ393256 GOE393252:GOM393256 GYA393252:GYI393256 HHW393252:HIE393256 HRS393252:HSA393256 IBO393252:IBW393256 ILK393252:ILS393256 IVG393252:IVO393256 JFC393252:JFK393256 JOY393252:JPG393256 JYU393252:JZC393256 KIQ393252:KIY393256 KSM393252:KSU393256 LCI393252:LCQ393256 LME393252:LMM393256 LWA393252:LWI393256 MFW393252:MGE393256 MPS393252:MQA393256 MZO393252:MZW393256 NJK393252:NJS393256 NTG393252:NTO393256 ODC393252:ODK393256 OMY393252:ONG393256 OWU393252:OXC393256 PGQ393252:PGY393256 PQM393252:PQU393256 QAI393252:QAQ393256 QKE393252:QKM393256 QUA393252:QUI393256 RDW393252:REE393256 RNS393252:ROA393256 RXO393252:RXW393256 SHK393252:SHS393256 SRG393252:SRO393256 TBC393252:TBK393256 TKY393252:TLG393256 TUU393252:TVC393256 UEQ393252:UEY393256 UOM393252:UOU393256 UYI393252:UYQ393256 VIE393252:VIM393256 VSA393252:VSI393256 WBW393252:WCE393256 WLS393252:WMA393256 WVO393252:WVW393256 F458788:N458792 JC458788:JK458792 SY458788:TG458792 ACU458788:ADC458792 AMQ458788:AMY458792 AWM458788:AWU458792 BGI458788:BGQ458792 BQE458788:BQM458792 CAA458788:CAI458792 CJW458788:CKE458792 CTS458788:CUA458792 DDO458788:DDW458792 DNK458788:DNS458792 DXG458788:DXO458792 EHC458788:EHK458792 EQY458788:ERG458792 FAU458788:FBC458792 FKQ458788:FKY458792 FUM458788:FUU458792 GEI458788:GEQ458792 GOE458788:GOM458792 GYA458788:GYI458792 HHW458788:HIE458792 HRS458788:HSA458792 IBO458788:IBW458792 ILK458788:ILS458792 IVG458788:IVO458792 JFC458788:JFK458792 JOY458788:JPG458792 JYU458788:JZC458792 KIQ458788:KIY458792 KSM458788:KSU458792 LCI458788:LCQ458792 LME458788:LMM458792 LWA458788:LWI458792 MFW458788:MGE458792 MPS458788:MQA458792 MZO458788:MZW458792 NJK458788:NJS458792 NTG458788:NTO458792 ODC458788:ODK458792 OMY458788:ONG458792 OWU458788:OXC458792 PGQ458788:PGY458792 PQM458788:PQU458792 QAI458788:QAQ458792 QKE458788:QKM458792 QUA458788:QUI458792 RDW458788:REE458792 RNS458788:ROA458792 RXO458788:RXW458792 SHK458788:SHS458792 SRG458788:SRO458792 TBC458788:TBK458792 TKY458788:TLG458792 TUU458788:TVC458792 UEQ458788:UEY458792 UOM458788:UOU458792 UYI458788:UYQ458792 VIE458788:VIM458792 VSA458788:VSI458792 WBW458788:WCE458792 WLS458788:WMA458792 WVO458788:WVW458792 F524324:N524328 JC524324:JK524328 SY524324:TG524328 ACU524324:ADC524328 AMQ524324:AMY524328 AWM524324:AWU524328 BGI524324:BGQ524328 BQE524324:BQM524328 CAA524324:CAI524328 CJW524324:CKE524328 CTS524324:CUA524328 DDO524324:DDW524328 DNK524324:DNS524328 DXG524324:DXO524328 EHC524324:EHK524328 EQY524324:ERG524328 FAU524324:FBC524328 FKQ524324:FKY524328 FUM524324:FUU524328 GEI524324:GEQ524328 GOE524324:GOM524328 GYA524324:GYI524328 HHW524324:HIE524328 HRS524324:HSA524328 IBO524324:IBW524328 ILK524324:ILS524328 IVG524324:IVO524328 JFC524324:JFK524328 JOY524324:JPG524328 JYU524324:JZC524328 KIQ524324:KIY524328 KSM524324:KSU524328 LCI524324:LCQ524328 LME524324:LMM524328 LWA524324:LWI524328 MFW524324:MGE524328 MPS524324:MQA524328 MZO524324:MZW524328 NJK524324:NJS524328 NTG524324:NTO524328 ODC524324:ODK524328 OMY524324:ONG524328 OWU524324:OXC524328 PGQ524324:PGY524328 PQM524324:PQU524328 QAI524324:QAQ524328 QKE524324:QKM524328 QUA524324:QUI524328 RDW524324:REE524328 RNS524324:ROA524328 RXO524324:RXW524328 SHK524324:SHS524328 SRG524324:SRO524328 TBC524324:TBK524328 TKY524324:TLG524328 TUU524324:TVC524328 UEQ524324:UEY524328 UOM524324:UOU524328 UYI524324:UYQ524328 VIE524324:VIM524328 VSA524324:VSI524328 WBW524324:WCE524328 WLS524324:WMA524328 WVO524324:WVW524328 F589860:N589864 JC589860:JK589864 SY589860:TG589864 ACU589860:ADC589864 AMQ589860:AMY589864 AWM589860:AWU589864 BGI589860:BGQ589864 BQE589860:BQM589864 CAA589860:CAI589864 CJW589860:CKE589864 CTS589860:CUA589864 DDO589860:DDW589864 DNK589860:DNS589864 DXG589860:DXO589864 EHC589860:EHK589864 EQY589860:ERG589864 FAU589860:FBC589864 FKQ589860:FKY589864 FUM589860:FUU589864 GEI589860:GEQ589864 GOE589860:GOM589864 GYA589860:GYI589864 HHW589860:HIE589864 HRS589860:HSA589864 IBO589860:IBW589864 ILK589860:ILS589864 IVG589860:IVO589864 JFC589860:JFK589864 JOY589860:JPG589864 JYU589860:JZC589864 KIQ589860:KIY589864 KSM589860:KSU589864 LCI589860:LCQ589864 LME589860:LMM589864 LWA589860:LWI589864 MFW589860:MGE589864 MPS589860:MQA589864 MZO589860:MZW589864 NJK589860:NJS589864 NTG589860:NTO589864 ODC589860:ODK589864 OMY589860:ONG589864 OWU589860:OXC589864 PGQ589860:PGY589864 PQM589860:PQU589864 QAI589860:QAQ589864 QKE589860:QKM589864 QUA589860:QUI589864 RDW589860:REE589864 RNS589860:ROA589864 RXO589860:RXW589864 SHK589860:SHS589864 SRG589860:SRO589864 TBC589860:TBK589864 TKY589860:TLG589864 TUU589860:TVC589864 UEQ589860:UEY589864 UOM589860:UOU589864 UYI589860:UYQ589864 VIE589860:VIM589864 VSA589860:VSI589864 WBW589860:WCE589864 WLS589860:WMA589864 WVO589860:WVW589864 F655396:N655400 JC655396:JK655400 SY655396:TG655400 ACU655396:ADC655400 AMQ655396:AMY655400 AWM655396:AWU655400 BGI655396:BGQ655400 BQE655396:BQM655400 CAA655396:CAI655400 CJW655396:CKE655400 CTS655396:CUA655400 DDO655396:DDW655400 DNK655396:DNS655400 DXG655396:DXO655400 EHC655396:EHK655400 EQY655396:ERG655400 FAU655396:FBC655400 FKQ655396:FKY655400 FUM655396:FUU655400 GEI655396:GEQ655400 GOE655396:GOM655400 GYA655396:GYI655400 HHW655396:HIE655400 HRS655396:HSA655400 IBO655396:IBW655400 ILK655396:ILS655400 IVG655396:IVO655400 JFC655396:JFK655400 JOY655396:JPG655400 JYU655396:JZC655400 KIQ655396:KIY655400 KSM655396:KSU655400 LCI655396:LCQ655400 LME655396:LMM655400 LWA655396:LWI655400 MFW655396:MGE655400 MPS655396:MQA655400 MZO655396:MZW655400 NJK655396:NJS655400 NTG655396:NTO655400 ODC655396:ODK655400 OMY655396:ONG655400 OWU655396:OXC655400 PGQ655396:PGY655400 PQM655396:PQU655400 QAI655396:QAQ655400 QKE655396:QKM655400 QUA655396:QUI655400 RDW655396:REE655400 RNS655396:ROA655400 RXO655396:RXW655400 SHK655396:SHS655400 SRG655396:SRO655400 TBC655396:TBK655400 TKY655396:TLG655400 TUU655396:TVC655400 UEQ655396:UEY655400 UOM655396:UOU655400 UYI655396:UYQ655400 VIE655396:VIM655400 VSA655396:VSI655400 WBW655396:WCE655400 WLS655396:WMA655400 WVO655396:WVW655400 F720932:N720936 JC720932:JK720936 SY720932:TG720936 ACU720932:ADC720936 AMQ720932:AMY720936 AWM720932:AWU720936 BGI720932:BGQ720936 BQE720932:BQM720936 CAA720932:CAI720936 CJW720932:CKE720936 CTS720932:CUA720936 DDO720932:DDW720936 DNK720932:DNS720936 DXG720932:DXO720936 EHC720932:EHK720936 EQY720932:ERG720936 FAU720932:FBC720936 FKQ720932:FKY720936 FUM720932:FUU720936 GEI720932:GEQ720936 GOE720932:GOM720936 GYA720932:GYI720936 HHW720932:HIE720936 HRS720932:HSA720936 IBO720932:IBW720936 ILK720932:ILS720936 IVG720932:IVO720936 JFC720932:JFK720936 JOY720932:JPG720936 JYU720932:JZC720936 KIQ720932:KIY720936 KSM720932:KSU720936 LCI720932:LCQ720936 LME720932:LMM720936 LWA720932:LWI720936 MFW720932:MGE720936 MPS720932:MQA720936 MZO720932:MZW720936 NJK720932:NJS720936 NTG720932:NTO720936 ODC720932:ODK720936 OMY720932:ONG720936 OWU720932:OXC720936 PGQ720932:PGY720936 PQM720932:PQU720936 QAI720932:QAQ720936 QKE720932:QKM720936 QUA720932:QUI720936 RDW720932:REE720936 RNS720932:ROA720936 RXO720932:RXW720936 SHK720932:SHS720936 SRG720932:SRO720936 TBC720932:TBK720936 TKY720932:TLG720936 TUU720932:TVC720936 UEQ720932:UEY720936 UOM720932:UOU720936 UYI720932:UYQ720936 VIE720932:VIM720936 VSA720932:VSI720936 WBW720932:WCE720936 WLS720932:WMA720936 WVO720932:WVW720936 F786468:N786472 JC786468:JK786472 SY786468:TG786472 ACU786468:ADC786472 AMQ786468:AMY786472 AWM786468:AWU786472 BGI786468:BGQ786472 BQE786468:BQM786472 CAA786468:CAI786472 CJW786468:CKE786472 CTS786468:CUA786472 DDO786468:DDW786472 DNK786468:DNS786472 DXG786468:DXO786472 EHC786468:EHK786472 EQY786468:ERG786472 FAU786468:FBC786472 FKQ786468:FKY786472 FUM786468:FUU786472 GEI786468:GEQ786472 GOE786468:GOM786472 GYA786468:GYI786472 HHW786468:HIE786472 HRS786468:HSA786472 IBO786468:IBW786472 ILK786468:ILS786472 IVG786468:IVO786472 JFC786468:JFK786472 JOY786468:JPG786472 JYU786468:JZC786472 KIQ786468:KIY786472 KSM786468:KSU786472 LCI786468:LCQ786472 LME786468:LMM786472 LWA786468:LWI786472 MFW786468:MGE786472 MPS786468:MQA786472 MZO786468:MZW786472 NJK786468:NJS786472 NTG786468:NTO786472 ODC786468:ODK786472 OMY786468:ONG786472 OWU786468:OXC786472 PGQ786468:PGY786472 PQM786468:PQU786472 QAI786468:QAQ786472 QKE786468:QKM786472 QUA786468:QUI786472 RDW786468:REE786472 RNS786468:ROA786472 RXO786468:RXW786472 SHK786468:SHS786472 SRG786468:SRO786472 TBC786468:TBK786472 TKY786468:TLG786472 TUU786468:TVC786472 UEQ786468:UEY786472 UOM786468:UOU786472 UYI786468:UYQ786472 VIE786468:VIM786472 VSA786468:VSI786472 WBW786468:WCE786472 WLS786468:WMA786472 WVO786468:WVW786472 F852004:N852008 JC852004:JK852008 SY852004:TG852008 ACU852004:ADC852008 AMQ852004:AMY852008 AWM852004:AWU852008 BGI852004:BGQ852008 BQE852004:BQM852008 CAA852004:CAI852008 CJW852004:CKE852008 CTS852004:CUA852008 DDO852004:DDW852008 DNK852004:DNS852008 DXG852004:DXO852008 EHC852004:EHK852008 EQY852004:ERG852008 FAU852004:FBC852008 FKQ852004:FKY852008 FUM852004:FUU852008 GEI852004:GEQ852008 GOE852004:GOM852008 GYA852004:GYI852008 HHW852004:HIE852008 HRS852004:HSA852008 IBO852004:IBW852008 ILK852004:ILS852008 IVG852004:IVO852008 JFC852004:JFK852008 JOY852004:JPG852008 JYU852004:JZC852008 KIQ852004:KIY852008 KSM852004:KSU852008 LCI852004:LCQ852008 LME852004:LMM852008 LWA852004:LWI852008 MFW852004:MGE852008 MPS852004:MQA852008 MZO852004:MZW852008 NJK852004:NJS852008 NTG852004:NTO852008 ODC852004:ODK852008 OMY852004:ONG852008 OWU852004:OXC852008 PGQ852004:PGY852008 PQM852004:PQU852008 QAI852004:QAQ852008 QKE852004:QKM852008 QUA852004:QUI852008 RDW852004:REE852008 RNS852004:ROA852008 RXO852004:RXW852008 SHK852004:SHS852008 SRG852004:SRO852008 TBC852004:TBK852008 TKY852004:TLG852008 TUU852004:TVC852008 UEQ852004:UEY852008 UOM852004:UOU852008 UYI852004:UYQ852008 VIE852004:VIM852008 VSA852004:VSI852008 WBW852004:WCE852008 WLS852004:WMA852008 WVO852004:WVW852008 F917540:N917544 JC917540:JK917544 SY917540:TG917544 ACU917540:ADC917544 AMQ917540:AMY917544 AWM917540:AWU917544 BGI917540:BGQ917544 BQE917540:BQM917544 CAA917540:CAI917544 CJW917540:CKE917544 CTS917540:CUA917544 DDO917540:DDW917544 DNK917540:DNS917544 DXG917540:DXO917544 EHC917540:EHK917544 EQY917540:ERG917544 FAU917540:FBC917544 FKQ917540:FKY917544 FUM917540:FUU917544 GEI917540:GEQ917544 GOE917540:GOM917544 GYA917540:GYI917544 HHW917540:HIE917544 HRS917540:HSA917544 IBO917540:IBW917544 ILK917540:ILS917544 IVG917540:IVO917544 JFC917540:JFK917544 JOY917540:JPG917544 JYU917540:JZC917544 KIQ917540:KIY917544 KSM917540:KSU917544 LCI917540:LCQ917544 LME917540:LMM917544 LWA917540:LWI917544 MFW917540:MGE917544 MPS917540:MQA917544 MZO917540:MZW917544 NJK917540:NJS917544 NTG917540:NTO917544 ODC917540:ODK917544 OMY917540:ONG917544 OWU917540:OXC917544 PGQ917540:PGY917544 PQM917540:PQU917544 QAI917540:QAQ917544 QKE917540:QKM917544 QUA917540:QUI917544 RDW917540:REE917544 RNS917540:ROA917544 RXO917540:RXW917544 SHK917540:SHS917544 SRG917540:SRO917544 TBC917540:TBK917544 TKY917540:TLG917544 TUU917540:TVC917544 UEQ917540:UEY917544 UOM917540:UOU917544 UYI917540:UYQ917544 VIE917540:VIM917544 VSA917540:VSI917544 WBW917540:WCE917544 WLS917540:WMA917544 WVO917540:WVW917544 F983076:N983080 JC983076:JK983080 SY983076:TG983080 ACU983076:ADC983080 AMQ983076:AMY983080 AWM983076:AWU983080 BGI983076:BGQ983080 BQE983076:BQM983080 CAA983076:CAI983080 CJW983076:CKE983080 CTS983076:CUA983080 DDO983076:DDW983080 DNK983076:DNS983080 DXG983076:DXO983080 EHC983076:EHK983080 EQY983076:ERG983080 FAU983076:FBC983080 FKQ983076:FKY983080 FUM983076:FUU983080 GEI983076:GEQ983080 GOE983076:GOM983080 GYA983076:GYI983080 HHW983076:HIE983080 HRS983076:HSA983080 IBO983076:IBW983080 ILK983076:ILS983080 IVG983076:IVO983080 JFC983076:JFK983080 JOY983076:JPG983080 JYU983076:JZC983080 KIQ983076:KIY983080 KSM983076:KSU983080 LCI983076:LCQ983080 LME983076:LMM983080 LWA983076:LWI983080 MFW983076:MGE983080 MPS983076:MQA983080 MZO983076:MZW983080 NJK983076:NJS983080 NTG983076:NTO983080 ODC983076:ODK983080 OMY983076:ONG983080 OWU983076:OXC983080 PGQ983076:PGY983080 PQM983076:PQU983080 QAI983076:QAQ983080 QKE983076:QKM983080 QUA983076:QUI983080 RDW983076:REE983080 RNS983076:ROA983080 RXO983076:RXW983080 SHK983076:SHS983080 SRG983076:SRO983080 TBC983076:TBK983080 TKY983076:TLG983080 TUU983076:TVC983080 UEQ983076:UEY983080 UOM983076:UOU983080 UYI983076:UYQ983080 VIE983076:VIM983080 VSA983076:VSI983080 WBW983076:WCE983080 WLS983076:WMA983080 JH87:JK87 TD87:TG87 ACZ87:ADC87 AMV87:AMY87 AWR87:AWU87 BGN87:BGQ87 BQJ87:BQM87 CAF87:CAI87 CKB87:CKE87 CTX87:CUA87 DDT87:DDW87 DNP87:DNS87 DXL87:DXO87 EHH87:EHK87 ERD87:ERG87 FAZ87:FBC87 FKV87:FKY87 FUR87:FUU87 GEN87:GEQ87 GOJ87:GOM87 GYF87:GYI87 HIB87:HIE87 HRX87:HSA87 IBT87:IBW87 ILP87:ILS87 IVL87:IVO87 JFH87:JFK87 JPD87:JPG87 JYZ87:JZC87 KIV87:KIY87 KSR87:KSU87 LCN87:LCQ87 LMJ87:LMM87 LWF87:LWI87 MGB87:MGE87 MPX87:MQA87 MZT87:MZW87 NJP87:NJS87 NTL87:NTO87 ODH87:ODK87 OND87:ONG87 OWZ87:OXC87 PGV87:PGY87 PQR87:PQU87 QAN87:QAQ87 QKJ87:QKM87 QUF87:QUI87 REB87:REE87 RNX87:ROA87 RXT87:RXW87 SHP87:SHS87 SRL87:SRO87 TBH87:TBK87 TLD87:TLG87 TUZ87:TVC87 UEV87:UEY87 UOR87:UOU87 UYN87:UYQ87 VIJ87:VIM87 VSF87:VSI87 WCB87:WCE87 WLX87:WMA87 WVT87:WVW87 JO6:JQ12 TK6:TM12 ADG6:ADI12 ANC6:ANE12 AWY6:AXA12 BGU6:BGW12 BQQ6:BQS12 CAM6:CAO12 CKI6:CKK12 CUE6:CUG12 DEA6:DEC12 DNW6:DNY12 DXS6:DXU12 EHO6:EHQ12 ERK6:ERM12 FBG6:FBI12 FLC6:FLE12 FUY6:FVA12 GEU6:GEW12 GOQ6:GOS12 GYM6:GYO12 HII6:HIK12 HSE6:HSG12 ICA6:ICC12 ILW6:ILY12 IVS6:IVU12 JFO6:JFQ12 JPK6:JPM12 JZG6:JZI12 KJC6:KJE12 KSY6:KTA12 LCU6:LCW12 LMQ6:LMS12 LWM6:LWO12 MGI6:MGK12 MQE6:MQG12 NAA6:NAC12 NJW6:NJY12 NTS6:NTU12 ODO6:ODQ12 ONK6:ONM12 OXG6:OXI12 PHC6:PHE12 PQY6:PRA12 QAU6:QAW12 QKQ6:QKS12 QUM6:QUO12 REI6:REK12 ROE6:ROG12 RYA6:RYC12 SHW6:SHY12 SRS6:SRU12 TBO6:TBQ12 TLK6:TLM12 TVG6:TVI12 UFC6:UFE12 UOY6:UPA12 UYU6:UYW12 VIQ6:VIS12 VSM6:VSO12 WCI6:WCK12 WME6:WMG12 WWA6:WWC12 D5:Y5 JA5:JT5 SW5:TP5 ACS5:ADL5 AMO5:ANH5 AWK5:AXD5 BGG5:BGZ5 BQC5:BQV5 BZY5:CAR5 CJU5:CKN5 CTQ5:CUJ5 DDM5:DEF5 DNI5:DOB5 DXE5:DXX5 EHA5:EHT5 EQW5:ERP5 FAS5:FBL5 FKO5:FLH5 FUK5:FVD5 GEG5:GEZ5 GOC5:GOV5 GXY5:GYR5 HHU5:HIN5 HRQ5:HSJ5 IBM5:ICF5 ILI5:IMB5 IVE5:IVX5 JFA5:JFT5 JOW5:JPP5 JYS5:JZL5 KIO5:KJH5 KSK5:KTD5 LCG5:LCZ5 LMC5:LMV5 LVY5:LWR5 MFU5:MGN5 MPQ5:MQJ5 MZM5:NAF5 NJI5:NKB5 NTE5:NTX5 ODA5:ODT5 OMW5:ONP5 OWS5:OXL5 PGO5:PHH5 PQK5:PRD5 QAG5:QAZ5 QKC5:QKV5 QTY5:QUR5 RDU5:REN5 RNQ5:ROJ5 RXM5:RYF5 SHI5:SIB5 SRE5:SRX5 TBA5:TBT5 TKW5:TLP5 TUS5:TVL5 UEO5:UFH5 UOK5:UPD5 UYG5:UYZ5 VIC5:VIV5 VRY5:VSR5 WBU5:WCN5 WLQ5:WMJ5 WVM5:WWF5 JC6:JK12 SY6:TG12 ACU6:ADC12 AMQ6:AMY12 AWM6:AWU12 BGI6:BGQ12 BQE6:BQM12 CAA6:CAI12 CJW6:CKE12 CTS6:CUA12 DDO6:DDW12 DNK6:DNS12 DXG6:DXO12 EHC6:EHK12 EQY6:ERG12 FAU6:FBC12 FKQ6:FKY12 FUM6:FUU12 GEI6:GEQ12 GOE6:GOM12 GYA6:GYI12 HHW6:HIE12 HRS6:HSA12 IBO6:IBW12 ILK6:ILS12 IVG6:IVO12 JFC6:JFK12 JOY6:JPG12 JYU6:JZC12 KIQ6:KIY12 KSM6:KSU12 LCI6:LCQ12 LME6:LMM12 LWA6:LWI12 MFW6:MGE12 MPS6:MQA12 MZO6:MZW12 NJK6:NJS12 NTG6:NTO12 ODC6:ODK12 OMY6:ONG12 OWU6:OXC12 PGQ6:PGY12 PQM6:PQU12 QAI6:QAQ12 QKE6:QKM12 QUA6:QUI12 RDW6:REE12 RNS6:ROA12 RXO6:RXW12 SHK6:SHS12 SRG6:SRO12 TBC6:TBK12 TKY6:TLG12 TUU6:TVC12 UEQ6:UEY12 UOM6:UOU12 UYI6:UYQ12 VIE6:VIM12 VSA6:VSI12 WBW6:WCE12 WLS6:WMA12 WVO6:WVW12 WVL15:WWE25 WLP15:WMI25 WBT15:WCM25 VRX15:VSQ25 VIB15:VIU25 UYF15:UYY25 UOJ15:UPC25 UEN15:UFG25 TUR15:TVK25 TKV15:TLO25 TAZ15:TBS25 SRD15:SRW25 SHH15:SIA25 RXL15:RYE25 RNP15:ROI25 RDT15:REM25 QTX15:QUQ25 QKB15:QKU25 QAF15:QAY25 PQJ15:PRC25 PGN15:PHG25 OWR15:OXK25 OMV15:ONO25 OCZ15:ODS25 NTD15:NTW25 NJH15:NKA25 MZL15:NAE25 MPP15:MQI25 MFT15:MGM25 LVX15:LWQ25 LMB15:LMU25 LCF15:LCY25 KSJ15:KTC25 KIN15:KJG25 JYR15:JZK25 JOV15:JPO25 JEZ15:JFS25 IVD15:IVW25 ILH15:IMA25 IBL15:ICE25 HRP15:HSI25 HHT15:HIM25 GXX15:GYQ25 GOB15:GOU25 GEF15:GEY25 FUJ15:FVC25 FKN15:FLG25 FAR15:FBK25 EQV15:ERO25 EGZ15:EHS25 DXD15:DXW25 DNH15:DOA25 DDL15:DEE25 CTP15:CUI25 CJT15:CKM25 BZX15:CAQ25 BQB15:BQU25 BGF15:BGY25 AWJ15:AXC25 AMN15:ANG25 ACR15:ADK25 SV15:TO25 IZ15:JS52 TB26:TO52 ACX26:ADK52 AMT26:ANG52 AWP26:AXC52 BGL26:BGY52 BQH26:BQU52 CAD26:CAQ52 CJZ26:CKM52 CTV26:CUI52 DDR26:DEE52 DNN26:DOA52 DXJ26:DXW52 EHF26:EHS52 ERB26:ERO52 FAX26:FBK52 FKT26:FLG52 FUP26:FVC52 GEL26:GEY52 GOH26:GOU52 GYD26:GYQ52 HHZ26:HIM52 HRV26:HSI52 IBR26:ICE52 ILN26:IMA52 IVJ26:IVW52 JFF26:JFS52 JPB26:JPO52 JYX26:JZK52 KIT26:KJG52 KSP26:KTC52 LCL26:LCY52 LMH26:LMU52 LWD26:LWQ52 MFZ26:MGM52 MPV26:MQI52 MZR26:NAE52 NJN26:NKA52 NTJ26:NTW52 ODF26:ODS52 ONB26:ONO52 OWX26:OXK52 PGT26:PHG52 PQP26:PRC52 QAL26:QAY52 QKH26:QKU52 QUD26:QUQ52 RDZ26:REM52 RNV26:ROI52 RXR26:RYE52 SHN26:SIA52 SRJ26:SRW52 TBF26:TBS52 TLB26:TLO52 TUX26:TVK52 UET26:UFG52 UOP26:UPC52 UYL26:UYY52 VIH26:VIU52 VSD26:VSQ52 WBZ26:WCM52 WLV26:WMI52 WVR26:WWE52 K87:N87 L77 WBZ53:WBZ77 WLV53:WLV77 ACR26:ACW77 AMN26:AMS77 AWJ26:AWO77 BGF26:BGK77 BQB26:BQG77 BZX26:CAC77 CJT26:CJY77 CTP26:CTU77 DDL26:DDQ77 DNH26:DNM77 DXD26:DXI77 EGZ26:EHE77 EQV26:ERA77 FAR26:FAW77 FKN26:FKS77 FUJ26:FUO77 GEF26:GEK77 GOB26:GOG77 GXX26:GYC77 HHT26:HHY77 HRP26:HRU77 IBL26:IBQ77 ILH26:ILM77 IVD26:IVI77 JEZ26:JFE77 JOV26:JPA77 JYR26:JYW77 KIN26:KIS77 KSJ26:KSO77 LCF26:LCK77 LMB26:LMG77 LVX26:LWC77 MFT26:MFY77 MPP26:MPU77 MZL26:MZQ77 NJH26:NJM77 NTD26:NTI77 OCZ26:ODE77 OMV26:ONA77 OWR26:OWW77 PGN26:PGS77 PQJ26:PQO77 QAF26:QAK77 QKB26:QKG77 QTX26:QUC77 RDT26:RDY77 RNP26:RNU77 RXL26:RXQ77 SHH26:SHM77 SRD26:SRI77 TAZ26:TBE77 TKV26:TLA77 TUR26:TUW77 UEN26:UES77 UOJ26:UOO77 UYF26:UYK77 VIB26:VIG77 VRX26:VSC77 WBT26:WBY77 WLP26:WLU77 WVL26:WVQ77 SV26:TA77 WVR53:WVR77 IZ53:JF77 JG53:JS76 TC53:TO76 ACY53:ADK76 AMU53:ANG76 AWQ53:AXC76 BGM53:BGY76 BQI53:BQU76 CAE53:CAQ76 CKA53:CKM76 CTW53:CUI76 DDS53:DEE76 DNO53:DOA76 DXK53:DXW76 EHG53:EHS76 ERC53:ERO76 FAY53:FBK76 FKU53:FLG76 FUQ53:FVC76 GEM53:GEY76 GOI53:GOU76 GYE53:GYQ76 HIA53:HIM76 HRW53:HSI76 IBS53:ICE76 ILO53:IMA76 IVK53:IVW76 JFG53:JFS76 JPC53:JPO76 JYY53:JZK76 KIU53:KJG76 KSQ53:KTC76 LCM53:LCY76 LMI53:LMU76 LWE53:LWQ76 MGA53:MGM76 MPW53:MQI76 MZS53:NAE76 NJO53:NKA76 NTK53:NTW76 ODG53:ODS76 ONC53:ONO76 OWY53:OXK76 PGU53:PHG76 PQQ53:PRC76 QAM53:QAY76 QKI53:QKU76 QUE53:QUQ76 REA53:REM76 RNW53:ROI76 RXS53:RYE76 SHO53:SIA76 SRK53:SRW76 TBG53:TBS76 TLC53:TLO76 TUY53:TVK76 UEU53:UFG76 UOQ53:UPC76 UYM53:UYY76 VII53:VIU76 VSE53:VSQ76 WCA53:WCM76 WLW53:WMI76 WVS53:WWE76 TB53:TB77 ACX53:ACX77 AMT53:AMT77 AWP53:AWP77 BGL53:BGL77 BQH53:BQH77 CAD53:CAD77 CJZ53:CJZ77 CTV53:CTV77 DDR53:DDR77 DNN53:DNN77 DXJ53:DXJ77 EHF53:EHF77 ERB53:ERB77 FAX53:FAX77 FKT53:FKT77 FUP53:FUP77 GEL53:GEL77 GOH53:GOH77 GYD53:GYD77 HHZ53:HHZ77 HRV53:HRV77 IBR53:IBR77 ILN53:ILN77 IVJ53:IVJ77 JFF53:JFF77 JPB53:JPB77 JYX53:JYX77 KIT53:KIT77 KSP53:KSP77 LCL53:LCL77 LMH53:LMH77 LWD53:LWD77 MFZ53:MFZ77 MPV53:MPV77 MZR53:MZR77 NJN53:NJN77 NTJ53:NTJ77 ODF53:ODF77 ONB53:ONB77 OWX53:OWX77 PGT53:PGT77 PQP53:PQP77 QAL53:QAL77 QKH53:QKH77 QUD53:QUD77 RDZ53:RDZ77 RNV53:RNV77 RXR53:RXR77 SHN53:SHN77 SRJ53:SRJ77 TBF53:TBF77 TLB53:TLB77 TUX53:TUX77 UET53:UET77 UOP53:UOP77 UYL53:UYL77 VIH53:VIH77 VSD53:VSD77 D90:Y90 C15:H76 J15:X76 I15:I77 I89:Y89 F6:N12 R6:V12</xm:sqref>
        </x14:dataValidation>
      </x14:dataValidation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107"/>
  <sheetViews>
    <sheetView showGridLines="0" zoomScale="90" zoomScaleNormal="90" zoomScaleSheetLayoutView="100" zoomScalePageLayoutView="75" workbookViewId="0">
      <selection activeCell="K16" sqref="K16"/>
    </sheetView>
  </sheetViews>
  <sheetFormatPr defaultRowHeight="12"/>
  <cols>
    <col min="1" max="3" width="7.625" style="2201" customWidth="1"/>
    <col min="4" max="4" width="57.875" style="2201" customWidth="1"/>
    <col min="5" max="5" width="14.875" style="2201" customWidth="1"/>
    <col min="6" max="8" width="8.625" style="2201" customWidth="1"/>
    <col min="9" max="9" width="16.875" style="2201" customWidth="1"/>
    <col min="10" max="10" width="1.75" style="2201" customWidth="1"/>
    <col min="11" max="11" width="30.625" style="2201" customWidth="1"/>
    <col min="12" max="12" width="2.25" style="2201" customWidth="1"/>
    <col min="13" max="13" width="9" style="2771"/>
    <col min="14" max="253" width="9" style="2201"/>
    <col min="254" max="254" width="12.25" style="2201" customWidth="1"/>
    <col min="255" max="255" width="1.375" style="2201" customWidth="1"/>
    <col min="256" max="258" width="5.875" style="2201" customWidth="1"/>
    <col min="259" max="259" width="57.875" style="2201" customWidth="1"/>
    <col min="260" max="260" width="13.625" style="2201" customWidth="1"/>
    <col min="261" max="263" width="9" style="2201"/>
    <col min="264" max="264" width="12.875" style="2201" customWidth="1"/>
    <col min="265" max="265" width="1.75" style="2201" customWidth="1"/>
    <col min="266" max="509" width="9" style="2201"/>
    <col min="510" max="510" width="12.25" style="2201" customWidth="1"/>
    <col min="511" max="511" width="1.375" style="2201" customWidth="1"/>
    <col min="512" max="514" width="5.875" style="2201" customWidth="1"/>
    <col min="515" max="515" width="57.875" style="2201" customWidth="1"/>
    <col min="516" max="516" width="13.625" style="2201" customWidth="1"/>
    <col min="517" max="519" width="9" style="2201"/>
    <col min="520" max="520" width="12.875" style="2201" customWidth="1"/>
    <col min="521" max="521" width="1.75" style="2201" customWidth="1"/>
    <col min="522" max="765" width="9" style="2201"/>
    <col min="766" max="766" width="12.25" style="2201" customWidth="1"/>
    <col min="767" max="767" width="1.375" style="2201" customWidth="1"/>
    <col min="768" max="770" width="5.875" style="2201" customWidth="1"/>
    <col min="771" max="771" width="57.875" style="2201" customWidth="1"/>
    <col min="772" max="772" width="13.625" style="2201" customWidth="1"/>
    <col min="773" max="775" width="9" style="2201"/>
    <col min="776" max="776" width="12.875" style="2201" customWidth="1"/>
    <col min="777" max="777" width="1.75" style="2201" customWidth="1"/>
    <col min="778" max="1021" width="9" style="2201"/>
    <col min="1022" max="1022" width="12.25" style="2201" customWidth="1"/>
    <col min="1023" max="1023" width="1.375" style="2201" customWidth="1"/>
    <col min="1024" max="1026" width="5.875" style="2201" customWidth="1"/>
    <col min="1027" max="1027" width="57.875" style="2201" customWidth="1"/>
    <col min="1028" max="1028" width="13.625" style="2201" customWidth="1"/>
    <col min="1029" max="1031" width="9" style="2201"/>
    <col min="1032" max="1032" width="12.875" style="2201" customWidth="1"/>
    <col min="1033" max="1033" width="1.75" style="2201" customWidth="1"/>
    <col min="1034" max="1277" width="9" style="2201"/>
    <col min="1278" max="1278" width="12.25" style="2201" customWidth="1"/>
    <col min="1279" max="1279" width="1.375" style="2201" customWidth="1"/>
    <col min="1280" max="1282" width="5.875" style="2201" customWidth="1"/>
    <col min="1283" max="1283" width="57.875" style="2201" customWidth="1"/>
    <col min="1284" max="1284" width="13.625" style="2201" customWidth="1"/>
    <col min="1285" max="1287" width="9" style="2201"/>
    <col min="1288" max="1288" width="12.875" style="2201" customWidth="1"/>
    <col min="1289" max="1289" width="1.75" style="2201" customWidth="1"/>
    <col min="1290" max="1533" width="9" style="2201"/>
    <col min="1534" max="1534" width="12.25" style="2201" customWidth="1"/>
    <col min="1535" max="1535" width="1.375" style="2201" customWidth="1"/>
    <col min="1536" max="1538" width="5.875" style="2201" customWidth="1"/>
    <col min="1539" max="1539" width="57.875" style="2201" customWidth="1"/>
    <col min="1540" max="1540" width="13.625" style="2201" customWidth="1"/>
    <col min="1541" max="1543" width="9" style="2201"/>
    <col min="1544" max="1544" width="12.875" style="2201" customWidth="1"/>
    <col min="1545" max="1545" width="1.75" style="2201" customWidth="1"/>
    <col min="1546" max="1789" width="9" style="2201"/>
    <col min="1790" max="1790" width="12.25" style="2201" customWidth="1"/>
    <col min="1791" max="1791" width="1.375" style="2201" customWidth="1"/>
    <col min="1792" max="1794" width="5.875" style="2201" customWidth="1"/>
    <col min="1795" max="1795" width="57.875" style="2201" customWidth="1"/>
    <col min="1796" max="1796" width="13.625" style="2201" customWidth="1"/>
    <col min="1797" max="1799" width="9" style="2201"/>
    <col min="1800" max="1800" width="12.875" style="2201" customWidth="1"/>
    <col min="1801" max="1801" width="1.75" style="2201" customWidth="1"/>
    <col min="1802" max="2045" width="9" style="2201"/>
    <col min="2046" max="2046" width="12.25" style="2201" customWidth="1"/>
    <col min="2047" max="2047" width="1.375" style="2201" customWidth="1"/>
    <col min="2048" max="2050" width="5.875" style="2201" customWidth="1"/>
    <col min="2051" max="2051" width="57.875" style="2201" customWidth="1"/>
    <col min="2052" max="2052" width="13.625" style="2201" customWidth="1"/>
    <col min="2053" max="2055" width="9" style="2201"/>
    <col min="2056" max="2056" width="12.875" style="2201" customWidth="1"/>
    <col min="2057" max="2057" width="1.75" style="2201" customWidth="1"/>
    <col min="2058" max="2301" width="9" style="2201"/>
    <col min="2302" max="2302" width="12.25" style="2201" customWidth="1"/>
    <col min="2303" max="2303" width="1.375" style="2201" customWidth="1"/>
    <col min="2304" max="2306" width="5.875" style="2201" customWidth="1"/>
    <col min="2307" max="2307" width="57.875" style="2201" customWidth="1"/>
    <col min="2308" max="2308" width="13.625" style="2201" customWidth="1"/>
    <col min="2309" max="2311" width="9" style="2201"/>
    <col min="2312" max="2312" width="12.875" style="2201" customWidth="1"/>
    <col min="2313" max="2313" width="1.75" style="2201" customWidth="1"/>
    <col min="2314" max="2557" width="9" style="2201"/>
    <col min="2558" max="2558" width="12.25" style="2201" customWidth="1"/>
    <col min="2559" max="2559" width="1.375" style="2201" customWidth="1"/>
    <col min="2560" max="2562" width="5.875" style="2201" customWidth="1"/>
    <col min="2563" max="2563" width="57.875" style="2201" customWidth="1"/>
    <col min="2564" max="2564" width="13.625" style="2201" customWidth="1"/>
    <col min="2565" max="2567" width="9" style="2201"/>
    <col min="2568" max="2568" width="12.875" style="2201" customWidth="1"/>
    <col min="2569" max="2569" width="1.75" style="2201" customWidth="1"/>
    <col min="2570" max="2813" width="9" style="2201"/>
    <col min="2814" max="2814" width="12.25" style="2201" customWidth="1"/>
    <col min="2815" max="2815" width="1.375" style="2201" customWidth="1"/>
    <col min="2816" max="2818" width="5.875" style="2201" customWidth="1"/>
    <col min="2819" max="2819" width="57.875" style="2201" customWidth="1"/>
    <col min="2820" max="2820" width="13.625" style="2201" customWidth="1"/>
    <col min="2821" max="2823" width="9" style="2201"/>
    <col min="2824" max="2824" width="12.875" style="2201" customWidth="1"/>
    <col min="2825" max="2825" width="1.75" style="2201" customWidth="1"/>
    <col min="2826" max="3069" width="9" style="2201"/>
    <col min="3070" max="3070" width="12.25" style="2201" customWidth="1"/>
    <col min="3071" max="3071" width="1.375" style="2201" customWidth="1"/>
    <col min="3072" max="3074" width="5.875" style="2201" customWidth="1"/>
    <col min="3075" max="3075" width="57.875" style="2201" customWidth="1"/>
    <col min="3076" max="3076" width="13.625" style="2201" customWidth="1"/>
    <col min="3077" max="3079" width="9" style="2201"/>
    <col min="3080" max="3080" width="12.875" style="2201" customWidth="1"/>
    <col min="3081" max="3081" width="1.75" style="2201" customWidth="1"/>
    <col min="3082" max="3325" width="9" style="2201"/>
    <col min="3326" max="3326" width="12.25" style="2201" customWidth="1"/>
    <col min="3327" max="3327" width="1.375" style="2201" customWidth="1"/>
    <col min="3328" max="3330" width="5.875" style="2201" customWidth="1"/>
    <col min="3331" max="3331" width="57.875" style="2201" customWidth="1"/>
    <col min="3332" max="3332" width="13.625" style="2201" customWidth="1"/>
    <col min="3333" max="3335" width="9" style="2201"/>
    <col min="3336" max="3336" width="12.875" style="2201" customWidth="1"/>
    <col min="3337" max="3337" width="1.75" style="2201" customWidth="1"/>
    <col min="3338" max="3581" width="9" style="2201"/>
    <col min="3582" max="3582" width="12.25" style="2201" customWidth="1"/>
    <col min="3583" max="3583" width="1.375" style="2201" customWidth="1"/>
    <col min="3584" max="3586" width="5.875" style="2201" customWidth="1"/>
    <col min="3587" max="3587" width="57.875" style="2201" customWidth="1"/>
    <col min="3588" max="3588" width="13.625" style="2201" customWidth="1"/>
    <col min="3589" max="3591" width="9" style="2201"/>
    <col min="3592" max="3592" width="12.875" style="2201" customWidth="1"/>
    <col min="3593" max="3593" width="1.75" style="2201" customWidth="1"/>
    <col min="3594" max="3837" width="9" style="2201"/>
    <col min="3838" max="3838" width="12.25" style="2201" customWidth="1"/>
    <col min="3839" max="3839" width="1.375" style="2201" customWidth="1"/>
    <col min="3840" max="3842" width="5.875" style="2201" customWidth="1"/>
    <col min="3843" max="3843" width="57.875" style="2201" customWidth="1"/>
    <col min="3844" max="3844" width="13.625" style="2201" customWidth="1"/>
    <col min="3845" max="3847" width="9" style="2201"/>
    <col min="3848" max="3848" width="12.875" style="2201" customWidth="1"/>
    <col min="3849" max="3849" width="1.75" style="2201" customWidth="1"/>
    <col min="3850" max="4093" width="9" style="2201"/>
    <col min="4094" max="4094" width="12.25" style="2201" customWidth="1"/>
    <col min="4095" max="4095" width="1.375" style="2201" customWidth="1"/>
    <col min="4096" max="4098" width="5.875" style="2201" customWidth="1"/>
    <col min="4099" max="4099" width="57.875" style="2201" customWidth="1"/>
    <col min="4100" max="4100" width="13.625" style="2201" customWidth="1"/>
    <col min="4101" max="4103" width="9" style="2201"/>
    <col min="4104" max="4104" width="12.875" style="2201" customWidth="1"/>
    <col min="4105" max="4105" width="1.75" style="2201" customWidth="1"/>
    <col min="4106" max="4349" width="9" style="2201"/>
    <col min="4350" max="4350" width="12.25" style="2201" customWidth="1"/>
    <col min="4351" max="4351" width="1.375" style="2201" customWidth="1"/>
    <col min="4352" max="4354" width="5.875" style="2201" customWidth="1"/>
    <col min="4355" max="4355" width="57.875" style="2201" customWidth="1"/>
    <col min="4356" max="4356" width="13.625" style="2201" customWidth="1"/>
    <col min="4357" max="4359" width="9" style="2201"/>
    <col min="4360" max="4360" width="12.875" style="2201" customWidth="1"/>
    <col min="4361" max="4361" width="1.75" style="2201" customWidth="1"/>
    <col min="4362" max="4605" width="9" style="2201"/>
    <col min="4606" max="4606" width="12.25" style="2201" customWidth="1"/>
    <col min="4607" max="4607" width="1.375" style="2201" customWidth="1"/>
    <col min="4608" max="4610" width="5.875" style="2201" customWidth="1"/>
    <col min="4611" max="4611" width="57.875" style="2201" customWidth="1"/>
    <col min="4612" max="4612" width="13.625" style="2201" customWidth="1"/>
    <col min="4613" max="4615" width="9" style="2201"/>
    <col min="4616" max="4616" width="12.875" style="2201" customWidth="1"/>
    <col min="4617" max="4617" width="1.75" style="2201" customWidth="1"/>
    <col min="4618" max="4861" width="9" style="2201"/>
    <col min="4862" max="4862" width="12.25" style="2201" customWidth="1"/>
    <col min="4863" max="4863" width="1.375" style="2201" customWidth="1"/>
    <col min="4864" max="4866" width="5.875" style="2201" customWidth="1"/>
    <col min="4867" max="4867" width="57.875" style="2201" customWidth="1"/>
    <col min="4868" max="4868" width="13.625" style="2201" customWidth="1"/>
    <col min="4869" max="4871" width="9" style="2201"/>
    <col min="4872" max="4872" width="12.875" style="2201" customWidth="1"/>
    <col min="4873" max="4873" width="1.75" style="2201" customWidth="1"/>
    <col min="4874" max="5117" width="9" style="2201"/>
    <col min="5118" max="5118" width="12.25" style="2201" customWidth="1"/>
    <col min="5119" max="5119" width="1.375" style="2201" customWidth="1"/>
    <col min="5120" max="5122" width="5.875" style="2201" customWidth="1"/>
    <col min="5123" max="5123" width="57.875" style="2201" customWidth="1"/>
    <col min="5124" max="5124" width="13.625" style="2201" customWidth="1"/>
    <col min="5125" max="5127" width="9" style="2201"/>
    <col min="5128" max="5128" width="12.875" style="2201" customWidth="1"/>
    <col min="5129" max="5129" width="1.75" style="2201" customWidth="1"/>
    <col min="5130" max="5373" width="9" style="2201"/>
    <col min="5374" max="5374" width="12.25" style="2201" customWidth="1"/>
    <col min="5375" max="5375" width="1.375" style="2201" customWidth="1"/>
    <col min="5376" max="5378" width="5.875" style="2201" customWidth="1"/>
    <col min="5379" max="5379" width="57.875" style="2201" customWidth="1"/>
    <col min="5380" max="5380" width="13.625" style="2201" customWidth="1"/>
    <col min="5381" max="5383" width="9" style="2201"/>
    <col min="5384" max="5384" width="12.875" style="2201" customWidth="1"/>
    <col min="5385" max="5385" width="1.75" style="2201" customWidth="1"/>
    <col min="5386" max="5629" width="9" style="2201"/>
    <col min="5630" max="5630" width="12.25" style="2201" customWidth="1"/>
    <col min="5631" max="5631" width="1.375" style="2201" customWidth="1"/>
    <col min="5632" max="5634" width="5.875" style="2201" customWidth="1"/>
    <col min="5635" max="5635" width="57.875" style="2201" customWidth="1"/>
    <col min="5636" max="5636" width="13.625" style="2201" customWidth="1"/>
    <col min="5637" max="5639" width="9" style="2201"/>
    <col min="5640" max="5640" width="12.875" style="2201" customWidth="1"/>
    <col min="5641" max="5641" width="1.75" style="2201" customWidth="1"/>
    <col min="5642" max="5885" width="9" style="2201"/>
    <col min="5886" max="5886" width="12.25" style="2201" customWidth="1"/>
    <col min="5887" max="5887" width="1.375" style="2201" customWidth="1"/>
    <col min="5888" max="5890" width="5.875" style="2201" customWidth="1"/>
    <col min="5891" max="5891" width="57.875" style="2201" customWidth="1"/>
    <col min="5892" max="5892" width="13.625" style="2201" customWidth="1"/>
    <col min="5893" max="5895" width="9" style="2201"/>
    <col min="5896" max="5896" width="12.875" style="2201" customWidth="1"/>
    <col min="5897" max="5897" width="1.75" style="2201" customWidth="1"/>
    <col min="5898" max="6141" width="9" style="2201"/>
    <col min="6142" max="6142" width="12.25" style="2201" customWidth="1"/>
    <col min="6143" max="6143" width="1.375" style="2201" customWidth="1"/>
    <col min="6144" max="6146" width="5.875" style="2201" customWidth="1"/>
    <col min="6147" max="6147" width="57.875" style="2201" customWidth="1"/>
    <col min="6148" max="6148" width="13.625" style="2201" customWidth="1"/>
    <col min="6149" max="6151" width="9" style="2201"/>
    <col min="6152" max="6152" width="12.875" style="2201" customWidth="1"/>
    <col min="6153" max="6153" width="1.75" style="2201" customWidth="1"/>
    <col min="6154" max="6397" width="9" style="2201"/>
    <col min="6398" max="6398" width="12.25" style="2201" customWidth="1"/>
    <col min="6399" max="6399" width="1.375" style="2201" customWidth="1"/>
    <col min="6400" max="6402" width="5.875" style="2201" customWidth="1"/>
    <col min="6403" max="6403" width="57.875" style="2201" customWidth="1"/>
    <col min="6404" max="6404" width="13.625" style="2201" customWidth="1"/>
    <col min="6405" max="6407" width="9" style="2201"/>
    <col min="6408" max="6408" width="12.875" style="2201" customWidth="1"/>
    <col min="6409" max="6409" width="1.75" style="2201" customWidth="1"/>
    <col min="6410" max="6653" width="9" style="2201"/>
    <col min="6654" max="6654" width="12.25" style="2201" customWidth="1"/>
    <col min="6655" max="6655" width="1.375" style="2201" customWidth="1"/>
    <col min="6656" max="6658" width="5.875" style="2201" customWidth="1"/>
    <col min="6659" max="6659" width="57.875" style="2201" customWidth="1"/>
    <col min="6660" max="6660" width="13.625" style="2201" customWidth="1"/>
    <col min="6661" max="6663" width="9" style="2201"/>
    <col min="6664" max="6664" width="12.875" style="2201" customWidth="1"/>
    <col min="6665" max="6665" width="1.75" style="2201" customWidth="1"/>
    <col min="6666" max="6909" width="9" style="2201"/>
    <col min="6910" max="6910" width="12.25" style="2201" customWidth="1"/>
    <col min="6911" max="6911" width="1.375" style="2201" customWidth="1"/>
    <col min="6912" max="6914" width="5.875" style="2201" customWidth="1"/>
    <col min="6915" max="6915" width="57.875" style="2201" customWidth="1"/>
    <col min="6916" max="6916" width="13.625" style="2201" customWidth="1"/>
    <col min="6917" max="6919" width="9" style="2201"/>
    <col min="6920" max="6920" width="12.875" style="2201" customWidth="1"/>
    <col min="6921" max="6921" width="1.75" style="2201" customWidth="1"/>
    <col min="6922" max="7165" width="9" style="2201"/>
    <col min="7166" max="7166" width="12.25" style="2201" customWidth="1"/>
    <col min="7167" max="7167" width="1.375" style="2201" customWidth="1"/>
    <col min="7168" max="7170" width="5.875" style="2201" customWidth="1"/>
    <col min="7171" max="7171" width="57.875" style="2201" customWidth="1"/>
    <col min="7172" max="7172" width="13.625" style="2201" customWidth="1"/>
    <col min="7173" max="7175" width="9" style="2201"/>
    <col min="7176" max="7176" width="12.875" style="2201" customWidth="1"/>
    <col min="7177" max="7177" width="1.75" style="2201" customWidth="1"/>
    <col min="7178" max="7421" width="9" style="2201"/>
    <col min="7422" max="7422" width="12.25" style="2201" customWidth="1"/>
    <col min="7423" max="7423" width="1.375" style="2201" customWidth="1"/>
    <col min="7424" max="7426" width="5.875" style="2201" customWidth="1"/>
    <col min="7427" max="7427" width="57.875" style="2201" customWidth="1"/>
    <col min="7428" max="7428" width="13.625" style="2201" customWidth="1"/>
    <col min="7429" max="7431" width="9" style="2201"/>
    <col min="7432" max="7432" width="12.875" style="2201" customWidth="1"/>
    <col min="7433" max="7433" width="1.75" style="2201" customWidth="1"/>
    <col min="7434" max="7677" width="9" style="2201"/>
    <col min="7678" max="7678" width="12.25" style="2201" customWidth="1"/>
    <col min="7679" max="7679" width="1.375" style="2201" customWidth="1"/>
    <col min="7680" max="7682" width="5.875" style="2201" customWidth="1"/>
    <col min="7683" max="7683" width="57.875" style="2201" customWidth="1"/>
    <col min="7684" max="7684" width="13.625" style="2201" customWidth="1"/>
    <col min="7685" max="7687" width="9" style="2201"/>
    <col min="7688" max="7688" width="12.875" style="2201" customWidth="1"/>
    <col min="7689" max="7689" width="1.75" style="2201" customWidth="1"/>
    <col min="7690" max="7933" width="9" style="2201"/>
    <col min="7934" max="7934" width="12.25" style="2201" customWidth="1"/>
    <col min="7935" max="7935" width="1.375" style="2201" customWidth="1"/>
    <col min="7936" max="7938" width="5.875" style="2201" customWidth="1"/>
    <col min="7939" max="7939" width="57.875" style="2201" customWidth="1"/>
    <col min="7940" max="7940" width="13.625" style="2201" customWidth="1"/>
    <col min="7941" max="7943" width="9" style="2201"/>
    <col min="7944" max="7944" width="12.875" style="2201" customWidth="1"/>
    <col min="7945" max="7945" width="1.75" style="2201" customWidth="1"/>
    <col min="7946" max="8189" width="9" style="2201"/>
    <col min="8190" max="8190" width="12.25" style="2201" customWidth="1"/>
    <col min="8191" max="8191" width="1.375" style="2201" customWidth="1"/>
    <col min="8192" max="8194" width="5.875" style="2201" customWidth="1"/>
    <col min="8195" max="8195" width="57.875" style="2201" customWidth="1"/>
    <col min="8196" max="8196" width="13.625" style="2201" customWidth="1"/>
    <col min="8197" max="8199" width="9" style="2201"/>
    <col min="8200" max="8200" width="12.875" style="2201" customWidth="1"/>
    <col min="8201" max="8201" width="1.75" style="2201" customWidth="1"/>
    <col min="8202" max="8445" width="9" style="2201"/>
    <col min="8446" max="8446" width="12.25" style="2201" customWidth="1"/>
    <col min="8447" max="8447" width="1.375" style="2201" customWidth="1"/>
    <col min="8448" max="8450" width="5.875" style="2201" customWidth="1"/>
    <col min="8451" max="8451" width="57.875" style="2201" customWidth="1"/>
    <col min="8452" max="8452" width="13.625" style="2201" customWidth="1"/>
    <col min="8453" max="8455" width="9" style="2201"/>
    <col min="8456" max="8456" width="12.875" style="2201" customWidth="1"/>
    <col min="8457" max="8457" width="1.75" style="2201" customWidth="1"/>
    <col min="8458" max="8701" width="9" style="2201"/>
    <col min="8702" max="8702" width="12.25" style="2201" customWidth="1"/>
    <col min="8703" max="8703" width="1.375" style="2201" customWidth="1"/>
    <col min="8704" max="8706" width="5.875" style="2201" customWidth="1"/>
    <col min="8707" max="8707" width="57.875" style="2201" customWidth="1"/>
    <col min="8708" max="8708" width="13.625" style="2201" customWidth="1"/>
    <col min="8709" max="8711" width="9" style="2201"/>
    <col min="8712" max="8712" width="12.875" style="2201" customWidth="1"/>
    <col min="8713" max="8713" width="1.75" style="2201" customWidth="1"/>
    <col min="8714" max="8957" width="9" style="2201"/>
    <col min="8958" max="8958" width="12.25" style="2201" customWidth="1"/>
    <col min="8959" max="8959" width="1.375" style="2201" customWidth="1"/>
    <col min="8960" max="8962" width="5.875" style="2201" customWidth="1"/>
    <col min="8963" max="8963" width="57.875" style="2201" customWidth="1"/>
    <col min="8964" max="8964" width="13.625" style="2201" customWidth="1"/>
    <col min="8965" max="8967" width="9" style="2201"/>
    <col min="8968" max="8968" width="12.875" style="2201" customWidth="1"/>
    <col min="8969" max="8969" width="1.75" style="2201" customWidth="1"/>
    <col min="8970" max="9213" width="9" style="2201"/>
    <col min="9214" max="9214" width="12.25" style="2201" customWidth="1"/>
    <col min="9215" max="9215" width="1.375" style="2201" customWidth="1"/>
    <col min="9216" max="9218" width="5.875" style="2201" customWidth="1"/>
    <col min="9219" max="9219" width="57.875" style="2201" customWidth="1"/>
    <col min="9220" max="9220" width="13.625" style="2201" customWidth="1"/>
    <col min="9221" max="9223" width="9" style="2201"/>
    <col min="9224" max="9224" width="12.875" style="2201" customWidth="1"/>
    <col min="9225" max="9225" width="1.75" style="2201" customWidth="1"/>
    <col min="9226" max="9469" width="9" style="2201"/>
    <col min="9470" max="9470" width="12.25" style="2201" customWidth="1"/>
    <col min="9471" max="9471" width="1.375" style="2201" customWidth="1"/>
    <col min="9472" max="9474" width="5.875" style="2201" customWidth="1"/>
    <col min="9475" max="9475" width="57.875" style="2201" customWidth="1"/>
    <col min="9476" max="9476" width="13.625" style="2201" customWidth="1"/>
    <col min="9477" max="9479" width="9" style="2201"/>
    <col min="9480" max="9480" width="12.875" style="2201" customWidth="1"/>
    <col min="9481" max="9481" width="1.75" style="2201" customWidth="1"/>
    <col min="9482" max="9725" width="9" style="2201"/>
    <col min="9726" max="9726" width="12.25" style="2201" customWidth="1"/>
    <col min="9727" max="9727" width="1.375" style="2201" customWidth="1"/>
    <col min="9728" max="9730" width="5.875" style="2201" customWidth="1"/>
    <col min="9731" max="9731" width="57.875" style="2201" customWidth="1"/>
    <col min="9732" max="9732" width="13.625" style="2201" customWidth="1"/>
    <col min="9733" max="9735" width="9" style="2201"/>
    <col min="9736" max="9736" width="12.875" style="2201" customWidth="1"/>
    <col min="9737" max="9737" width="1.75" style="2201" customWidth="1"/>
    <col min="9738" max="9981" width="9" style="2201"/>
    <col min="9982" max="9982" width="12.25" style="2201" customWidth="1"/>
    <col min="9983" max="9983" width="1.375" style="2201" customWidth="1"/>
    <col min="9984" max="9986" width="5.875" style="2201" customWidth="1"/>
    <col min="9987" max="9987" width="57.875" style="2201" customWidth="1"/>
    <col min="9988" max="9988" width="13.625" style="2201" customWidth="1"/>
    <col min="9989" max="9991" width="9" style="2201"/>
    <col min="9992" max="9992" width="12.875" style="2201" customWidth="1"/>
    <col min="9993" max="9993" width="1.75" style="2201" customWidth="1"/>
    <col min="9994" max="10237" width="9" style="2201"/>
    <col min="10238" max="10238" width="12.25" style="2201" customWidth="1"/>
    <col min="10239" max="10239" width="1.375" style="2201" customWidth="1"/>
    <col min="10240" max="10242" width="5.875" style="2201" customWidth="1"/>
    <col min="10243" max="10243" width="57.875" style="2201" customWidth="1"/>
    <col min="10244" max="10244" width="13.625" style="2201" customWidth="1"/>
    <col min="10245" max="10247" width="9" style="2201"/>
    <col min="10248" max="10248" width="12.875" style="2201" customWidth="1"/>
    <col min="10249" max="10249" width="1.75" style="2201" customWidth="1"/>
    <col min="10250" max="10493" width="9" style="2201"/>
    <col min="10494" max="10494" width="12.25" style="2201" customWidth="1"/>
    <col min="10495" max="10495" width="1.375" style="2201" customWidth="1"/>
    <col min="10496" max="10498" width="5.875" style="2201" customWidth="1"/>
    <col min="10499" max="10499" width="57.875" style="2201" customWidth="1"/>
    <col min="10500" max="10500" width="13.625" style="2201" customWidth="1"/>
    <col min="10501" max="10503" width="9" style="2201"/>
    <col min="10504" max="10504" width="12.875" style="2201" customWidth="1"/>
    <col min="10505" max="10505" width="1.75" style="2201" customWidth="1"/>
    <col min="10506" max="10749" width="9" style="2201"/>
    <col min="10750" max="10750" width="12.25" style="2201" customWidth="1"/>
    <col min="10751" max="10751" width="1.375" style="2201" customWidth="1"/>
    <col min="10752" max="10754" width="5.875" style="2201" customWidth="1"/>
    <col min="10755" max="10755" width="57.875" style="2201" customWidth="1"/>
    <col min="10756" max="10756" width="13.625" style="2201" customWidth="1"/>
    <col min="10757" max="10759" width="9" style="2201"/>
    <col min="10760" max="10760" width="12.875" style="2201" customWidth="1"/>
    <col min="10761" max="10761" width="1.75" style="2201" customWidth="1"/>
    <col min="10762" max="11005" width="9" style="2201"/>
    <col min="11006" max="11006" width="12.25" style="2201" customWidth="1"/>
    <col min="11007" max="11007" width="1.375" style="2201" customWidth="1"/>
    <col min="11008" max="11010" width="5.875" style="2201" customWidth="1"/>
    <col min="11011" max="11011" width="57.875" style="2201" customWidth="1"/>
    <col min="11012" max="11012" width="13.625" style="2201" customWidth="1"/>
    <col min="11013" max="11015" width="9" style="2201"/>
    <col min="11016" max="11016" width="12.875" style="2201" customWidth="1"/>
    <col min="11017" max="11017" width="1.75" style="2201" customWidth="1"/>
    <col min="11018" max="11261" width="9" style="2201"/>
    <col min="11262" max="11262" width="12.25" style="2201" customWidth="1"/>
    <col min="11263" max="11263" width="1.375" style="2201" customWidth="1"/>
    <col min="11264" max="11266" width="5.875" style="2201" customWidth="1"/>
    <col min="11267" max="11267" width="57.875" style="2201" customWidth="1"/>
    <col min="11268" max="11268" width="13.625" style="2201" customWidth="1"/>
    <col min="11269" max="11271" width="9" style="2201"/>
    <col min="11272" max="11272" width="12.875" style="2201" customWidth="1"/>
    <col min="11273" max="11273" width="1.75" style="2201" customWidth="1"/>
    <col min="11274" max="11517" width="9" style="2201"/>
    <col min="11518" max="11518" width="12.25" style="2201" customWidth="1"/>
    <col min="11519" max="11519" width="1.375" style="2201" customWidth="1"/>
    <col min="11520" max="11522" width="5.875" style="2201" customWidth="1"/>
    <col min="11523" max="11523" width="57.875" style="2201" customWidth="1"/>
    <col min="11524" max="11524" width="13.625" style="2201" customWidth="1"/>
    <col min="11525" max="11527" width="9" style="2201"/>
    <col min="11528" max="11528" width="12.875" style="2201" customWidth="1"/>
    <col min="11529" max="11529" width="1.75" style="2201" customWidth="1"/>
    <col min="11530" max="11773" width="9" style="2201"/>
    <col min="11774" max="11774" width="12.25" style="2201" customWidth="1"/>
    <col min="11775" max="11775" width="1.375" style="2201" customWidth="1"/>
    <col min="11776" max="11778" width="5.875" style="2201" customWidth="1"/>
    <col min="11779" max="11779" width="57.875" style="2201" customWidth="1"/>
    <col min="11780" max="11780" width="13.625" style="2201" customWidth="1"/>
    <col min="11781" max="11783" width="9" style="2201"/>
    <col min="11784" max="11784" width="12.875" style="2201" customWidth="1"/>
    <col min="11785" max="11785" width="1.75" style="2201" customWidth="1"/>
    <col min="11786" max="12029" width="9" style="2201"/>
    <col min="12030" max="12030" width="12.25" style="2201" customWidth="1"/>
    <col min="12031" max="12031" width="1.375" style="2201" customWidth="1"/>
    <col min="12032" max="12034" width="5.875" style="2201" customWidth="1"/>
    <col min="12035" max="12035" width="57.875" style="2201" customWidth="1"/>
    <col min="12036" max="12036" width="13.625" style="2201" customWidth="1"/>
    <col min="12037" max="12039" width="9" style="2201"/>
    <col min="12040" max="12040" width="12.875" style="2201" customWidth="1"/>
    <col min="12041" max="12041" width="1.75" style="2201" customWidth="1"/>
    <col min="12042" max="12285" width="9" style="2201"/>
    <col min="12286" max="12286" width="12.25" style="2201" customWidth="1"/>
    <col min="12287" max="12287" width="1.375" style="2201" customWidth="1"/>
    <col min="12288" max="12290" width="5.875" style="2201" customWidth="1"/>
    <col min="12291" max="12291" width="57.875" style="2201" customWidth="1"/>
    <col min="12292" max="12292" width="13.625" style="2201" customWidth="1"/>
    <col min="12293" max="12295" width="9" style="2201"/>
    <col min="12296" max="12296" width="12.875" style="2201" customWidth="1"/>
    <col min="12297" max="12297" width="1.75" style="2201" customWidth="1"/>
    <col min="12298" max="12541" width="9" style="2201"/>
    <col min="12542" max="12542" width="12.25" style="2201" customWidth="1"/>
    <col min="12543" max="12543" width="1.375" style="2201" customWidth="1"/>
    <col min="12544" max="12546" width="5.875" style="2201" customWidth="1"/>
    <col min="12547" max="12547" width="57.875" style="2201" customWidth="1"/>
    <col min="12548" max="12548" width="13.625" style="2201" customWidth="1"/>
    <col min="12549" max="12551" width="9" style="2201"/>
    <col min="12552" max="12552" width="12.875" style="2201" customWidth="1"/>
    <col min="12553" max="12553" width="1.75" style="2201" customWidth="1"/>
    <col min="12554" max="12797" width="9" style="2201"/>
    <col min="12798" max="12798" width="12.25" style="2201" customWidth="1"/>
    <col min="12799" max="12799" width="1.375" style="2201" customWidth="1"/>
    <col min="12800" max="12802" width="5.875" style="2201" customWidth="1"/>
    <col min="12803" max="12803" width="57.875" style="2201" customWidth="1"/>
    <col min="12804" max="12804" width="13.625" style="2201" customWidth="1"/>
    <col min="12805" max="12807" width="9" style="2201"/>
    <col min="12808" max="12808" width="12.875" style="2201" customWidth="1"/>
    <col min="12809" max="12809" width="1.75" style="2201" customWidth="1"/>
    <col min="12810" max="13053" width="9" style="2201"/>
    <col min="13054" max="13054" width="12.25" style="2201" customWidth="1"/>
    <col min="13055" max="13055" width="1.375" style="2201" customWidth="1"/>
    <col min="13056" max="13058" width="5.875" style="2201" customWidth="1"/>
    <col min="13059" max="13059" width="57.875" style="2201" customWidth="1"/>
    <col min="13060" max="13060" width="13.625" style="2201" customWidth="1"/>
    <col min="13061" max="13063" width="9" style="2201"/>
    <col min="13064" max="13064" width="12.875" style="2201" customWidth="1"/>
    <col min="13065" max="13065" width="1.75" style="2201" customWidth="1"/>
    <col min="13066" max="13309" width="9" style="2201"/>
    <col min="13310" max="13310" width="12.25" style="2201" customWidth="1"/>
    <col min="13311" max="13311" width="1.375" style="2201" customWidth="1"/>
    <col min="13312" max="13314" width="5.875" style="2201" customWidth="1"/>
    <col min="13315" max="13315" width="57.875" style="2201" customWidth="1"/>
    <col min="13316" max="13316" width="13.625" style="2201" customWidth="1"/>
    <col min="13317" max="13319" width="9" style="2201"/>
    <col min="13320" max="13320" width="12.875" style="2201" customWidth="1"/>
    <col min="13321" max="13321" width="1.75" style="2201" customWidth="1"/>
    <col min="13322" max="13565" width="9" style="2201"/>
    <col min="13566" max="13566" width="12.25" style="2201" customWidth="1"/>
    <col min="13567" max="13567" width="1.375" style="2201" customWidth="1"/>
    <col min="13568" max="13570" width="5.875" style="2201" customWidth="1"/>
    <col min="13571" max="13571" width="57.875" style="2201" customWidth="1"/>
    <col min="13572" max="13572" width="13.625" style="2201" customWidth="1"/>
    <col min="13573" max="13575" width="9" style="2201"/>
    <col min="13576" max="13576" width="12.875" style="2201" customWidth="1"/>
    <col min="13577" max="13577" width="1.75" style="2201" customWidth="1"/>
    <col min="13578" max="13821" width="9" style="2201"/>
    <col min="13822" max="13822" width="12.25" style="2201" customWidth="1"/>
    <col min="13823" max="13823" width="1.375" style="2201" customWidth="1"/>
    <col min="13824" max="13826" width="5.875" style="2201" customWidth="1"/>
    <col min="13827" max="13827" width="57.875" style="2201" customWidth="1"/>
    <col min="13828" max="13828" width="13.625" style="2201" customWidth="1"/>
    <col min="13829" max="13831" width="9" style="2201"/>
    <col min="13832" max="13832" width="12.875" style="2201" customWidth="1"/>
    <col min="13833" max="13833" width="1.75" style="2201" customWidth="1"/>
    <col min="13834" max="14077" width="9" style="2201"/>
    <col min="14078" max="14078" width="12.25" style="2201" customWidth="1"/>
    <col min="14079" max="14079" width="1.375" style="2201" customWidth="1"/>
    <col min="14080" max="14082" width="5.875" style="2201" customWidth="1"/>
    <col min="14083" max="14083" width="57.875" style="2201" customWidth="1"/>
    <col min="14084" max="14084" width="13.625" style="2201" customWidth="1"/>
    <col min="14085" max="14087" width="9" style="2201"/>
    <col min="14088" max="14088" width="12.875" style="2201" customWidth="1"/>
    <col min="14089" max="14089" width="1.75" style="2201" customWidth="1"/>
    <col min="14090" max="14333" width="9" style="2201"/>
    <col min="14334" max="14334" width="12.25" style="2201" customWidth="1"/>
    <col min="14335" max="14335" width="1.375" style="2201" customWidth="1"/>
    <col min="14336" max="14338" width="5.875" style="2201" customWidth="1"/>
    <col min="14339" max="14339" width="57.875" style="2201" customWidth="1"/>
    <col min="14340" max="14340" width="13.625" style="2201" customWidth="1"/>
    <col min="14341" max="14343" width="9" style="2201"/>
    <col min="14344" max="14344" width="12.875" style="2201" customWidth="1"/>
    <col min="14345" max="14345" width="1.75" style="2201" customWidth="1"/>
    <col min="14346" max="14589" width="9" style="2201"/>
    <col min="14590" max="14590" width="12.25" style="2201" customWidth="1"/>
    <col min="14591" max="14591" width="1.375" style="2201" customWidth="1"/>
    <col min="14592" max="14594" width="5.875" style="2201" customWidth="1"/>
    <col min="14595" max="14595" width="57.875" style="2201" customWidth="1"/>
    <col min="14596" max="14596" width="13.625" style="2201" customWidth="1"/>
    <col min="14597" max="14599" width="9" style="2201"/>
    <col min="14600" max="14600" width="12.875" style="2201" customWidth="1"/>
    <col min="14601" max="14601" width="1.75" style="2201" customWidth="1"/>
    <col min="14602" max="14845" width="9" style="2201"/>
    <col min="14846" max="14846" width="12.25" style="2201" customWidth="1"/>
    <col min="14847" max="14847" width="1.375" style="2201" customWidth="1"/>
    <col min="14848" max="14850" width="5.875" style="2201" customWidth="1"/>
    <col min="14851" max="14851" width="57.875" style="2201" customWidth="1"/>
    <col min="14852" max="14852" width="13.625" style="2201" customWidth="1"/>
    <col min="14853" max="14855" width="9" style="2201"/>
    <col min="14856" max="14856" width="12.875" style="2201" customWidth="1"/>
    <col min="14857" max="14857" width="1.75" style="2201" customWidth="1"/>
    <col min="14858" max="15101" width="9" style="2201"/>
    <col min="15102" max="15102" width="12.25" style="2201" customWidth="1"/>
    <col min="15103" max="15103" width="1.375" style="2201" customWidth="1"/>
    <col min="15104" max="15106" width="5.875" style="2201" customWidth="1"/>
    <col min="15107" max="15107" width="57.875" style="2201" customWidth="1"/>
    <col min="15108" max="15108" width="13.625" style="2201" customWidth="1"/>
    <col min="15109" max="15111" width="9" style="2201"/>
    <col min="15112" max="15112" width="12.875" style="2201" customWidth="1"/>
    <col min="15113" max="15113" width="1.75" style="2201" customWidth="1"/>
    <col min="15114" max="15357" width="9" style="2201"/>
    <col min="15358" max="15358" width="12.25" style="2201" customWidth="1"/>
    <col min="15359" max="15359" width="1.375" style="2201" customWidth="1"/>
    <col min="15360" max="15362" width="5.875" style="2201" customWidth="1"/>
    <col min="15363" max="15363" width="57.875" style="2201" customWidth="1"/>
    <col min="15364" max="15364" width="13.625" style="2201" customWidth="1"/>
    <col min="15365" max="15367" width="9" style="2201"/>
    <col min="15368" max="15368" width="12.875" style="2201" customWidth="1"/>
    <col min="15369" max="15369" width="1.75" style="2201" customWidth="1"/>
    <col min="15370" max="15613" width="9" style="2201"/>
    <col min="15614" max="15614" width="12.25" style="2201" customWidth="1"/>
    <col min="15615" max="15615" width="1.375" style="2201" customWidth="1"/>
    <col min="15616" max="15618" width="5.875" style="2201" customWidth="1"/>
    <col min="15619" max="15619" width="57.875" style="2201" customWidth="1"/>
    <col min="15620" max="15620" width="13.625" style="2201" customWidth="1"/>
    <col min="15621" max="15623" width="9" style="2201"/>
    <col min="15624" max="15624" width="12.875" style="2201" customWidth="1"/>
    <col min="15625" max="15625" width="1.75" style="2201" customWidth="1"/>
    <col min="15626" max="15869" width="9" style="2201"/>
    <col min="15870" max="15870" width="12.25" style="2201" customWidth="1"/>
    <col min="15871" max="15871" width="1.375" style="2201" customWidth="1"/>
    <col min="15872" max="15874" width="5.875" style="2201" customWidth="1"/>
    <col min="15875" max="15875" width="57.875" style="2201" customWidth="1"/>
    <col min="15876" max="15876" width="13.625" style="2201" customWidth="1"/>
    <col min="15877" max="15879" width="9" style="2201"/>
    <col min="15880" max="15880" width="12.875" style="2201" customWidth="1"/>
    <col min="15881" max="15881" width="1.75" style="2201" customWidth="1"/>
    <col min="15882" max="16125" width="9" style="2201"/>
    <col min="16126" max="16126" width="12.25" style="2201" customWidth="1"/>
    <col min="16127" max="16127" width="1.375" style="2201" customWidth="1"/>
    <col min="16128" max="16130" width="5.875" style="2201" customWidth="1"/>
    <col min="16131" max="16131" width="57.875" style="2201" customWidth="1"/>
    <col min="16132" max="16132" width="13.625" style="2201" customWidth="1"/>
    <col min="16133" max="16135" width="9" style="2201"/>
    <col min="16136" max="16136" width="12.875" style="2201" customWidth="1"/>
    <col min="16137" max="16137" width="1.75" style="2201" customWidth="1"/>
    <col min="16138" max="16384" width="9" style="2201"/>
  </cols>
  <sheetData>
    <row r="1" spans="1:13" ht="200.1" customHeight="1">
      <c r="A1" s="2202"/>
      <c r="B1" s="2202"/>
      <c r="C1" s="2202"/>
      <c r="D1" s="2202"/>
      <c r="E1" s="2202"/>
      <c r="F1" s="2202"/>
      <c r="G1" s="2202"/>
      <c r="H1" s="2202"/>
      <c r="I1" s="2202"/>
      <c r="J1" s="2202"/>
      <c r="K1" s="2202"/>
      <c r="L1" s="2202"/>
    </row>
    <row r="2" spans="1:13">
      <c r="J2" s="2202"/>
      <c r="K2" s="2202"/>
      <c r="L2" s="2202"/>
    </row>
    <row r="3" spans="1:13" s="2204" customFormat="1">
      <c r="A3" s="2203"/>
      <c r="B3" s="2203"/>
      <c r="C3" s="2203"/>
      <c r="H3" s="5847" t="s">
        <v>2249</v>
      </c>
      <c r="I3" s="5847"/>
      <c r="J3" s="2205"/>
      <c r="K3" s="2205"/>
      <c r="L3" s="2205"/>
      <c r="M3" s="2771"/>
    </row>
    <row r="4" spans="1:13" s="2204" customFormat="1" ht="6.75" customHeight="1" thickBot="1">
      <c r="A4" s="2203"/>
      <c r="B4" s="2203"/>
      <c r="C4" s="2203"/>
      <c r="H4" s="5848"/>
      <c r="I4" s="5848"/>
      <c r="J4" s="2205"/>
      <c r="K4" s="2205"/>
      <c r="L4" s="2205"/>
      <c r="M4" s="2771"/>
    </row>
    <row r="5" spans="1:13" s="2203" customFormat="1" ht="21.75" customHeight="1" thickTop="1">
      <c r="A5" s="5849" t="s">
        <v>789</v>
      </c>
      <c r="B5" s="5850"/>
      <c r="C5" s="5850"/>
      <c r="D5" s="5850"/>
      <c r="E5" s="5850"/>
      <c r="F5" s="5850"/>
      <c r="G5" s="5850"/>
      <c r="H5" s="5850"/>
      <c r="I5" s="5851"/>
      <c r="J5" s="2206"/>
      <c r="K5" s="2206"/>
      <c r="L5" s="2206"/>
      <c r="M5" s="2773"/>
    </row>
    <row r="6" spans="1:13" s="2203" customFormat="1" ht="21" customHeight="1">
      <c r="A6" s="2147" t="s">
        <v>757</v>
      </c>
      <c r="B6" s="2242"/>
      <c r="C6" s="2242"/>
      <c r="D6" s="2149" t="str">
        <f>実施機関名</f>
        <v/>
      </c>
      <c r="E6" s="2207" t="s">
        <v>1411</v>
      </c>
      <c r="F6" s="5852" t="str">
        <f>IF(申請書受理番号="","(5-○○-40-○○○-○○－○○○○）",元号コード&amp;"-"&amp;申請書受理番号&amp;受理番号連番)</f>
        <v>(5-○○-40-○○○-○○－○○○○）</v>
      </c>
      <c r="G6" s="5852"/>
      <c r="H6" s="5852"/>
      <c r="I6" s="5853"/>
      <c r="J6" s="2206"/>
      <c r="K6" s="2206"/>
      <c r="L6" s="2206"/>
      <c r="M6" s="2773"/>
    </row>
    <row r="7" spans="1:13" s="2203" customFormat="1" ht="21" customHeight="1" thickBot="1">
      <c r="A7" s="2151" t="s">
        <v>835</v>
      </c>
      <c r="B7" s="2243"/>
      <c r="C7" s="2243"/>
      <c r="D7" s="2153" t="str">
        <f>訓練科名</f>
        <v/>
      </c>
      <c r="E7" s="2243"/>
      <c r="F7" s="2243"/>
      <c r="G7" s="2243"/>
      <c r="H7" s="2243"/>
      <c r="I7" s="2244"/>
      <c r="J7" s="2206"/>
      <c r="K7" s="2206"/>
      <c r="L7" s="2206"/>
      <c r="M7" s="2773"/>
    </row>
    <row r="8" spans="1:13" s="2203" customFormat="1" ht="9.1999999999999993" customHeight="1" thickTop="1" thickBot="1">
      <c r="A8" s="2208"/>
      <c r="B8" s="2198"/>
      <c r="C8" s="2198"/>
      <c r="D8" s="2198"/>
      <c r="E8" s="2209"/>
      <c r="F8" s="2198"/>
      <c r="G8" s="2208"/>
      <c r="H8" s="2208"/>
      <c r="I8" s="2198"/>
      <c r="J8" s="2206"/>
      <c r="K8" s="2206"/>
      <c r="L8" s="2206"/>
      <c r="M8" s="2773"/>
    </row>
    <row r="9" spans="1:13" s="2203" customFormat="1" ht="33" customHeight="1" thickBot="1">
      <c r="A9" s="2253" t="s">
        <v>758</v>
      </c>
      <c r="B9" s="2254" t="s">
        <v>759</v>
      </c>
      <c r="C9" s="2255" t="s">
        <v>760</v>
      </c>
      <c r="D9" s="5854" t="s">
        <v>761</v>
      </c>
      <c r="E9" s="5854"/>
      <c r="F9" s="5854"/>
      <c r="G9" s="5854"/>
      <c r="H9" s="5854"/>
      <c r="I9" s="5855"/>
      <c r="J9" s="2206"/>
      <c r="K9" s="2206"/>
      <c r="L9" s="2206"/>
      <c r="M9" s="2773"/>
    </row>
    <row r="10" spans="1:13" s="2204" customFormat="1" ht="21" customHeight="1" thickBot="1">
      <c r="A10" s="5856" t="s">
        <v>1603</v>
      </c>
      <c r="B10" s="5856"/>
      <c r="C10" s="5856"/>
      <c r="D10" s="5856"/>
      <c r="E10" s="5856"/>
      <c r="F10" s="5856"/>
      <c r="G10" s="5856"/>
      <c r="H10" s="5856"/>
      <c r="I10" s="5856"/>
      <c r="J10" s="2205"/>
      <c r="K10" s="2205"/>
      <c r="L10" s="2205"/>
      <c r="M10" s="2771"/>
    </row>
    <row r="11" spans="1:13" s="2204" customFormat="1" ht="23.1" customHeight="1" thickTop="1">
      <c r="A11" s="2486"/>
      <c r="B11" s="2487"/>
      <c r="C11" s="2488"/>
      <c r="D11" s="5835" t="s">
        <v>2293</v>
      </c>
      <c r="E11" s="5836"/>
      <c r="F11" s="5836"/>
      <c r="G11" s="5836"/>
      <c r="H11" s="5836"/>
      <c r="I11" s="5837"/>
      <c r="J11" s="2205"/>
      <c r="K11" s="2205"/>
      <c r="L11" s="2205"/>
      <c r="M11" s="2771"/>
    </row>
    <row r="12" spans="1:13" s="2204" customFormat="1" ht="23.1" customHeight="1">
      <c r="A12" s="2489"/>
      <c r="B12" s="2210"/>
      <c r="C12" s="2211"/>
      <c r="D12" s="2164" t="s">
        <v>1407</v>
      </c>
      <c r="E12" s="2660"/>
      <c r="F12" s="5866" t="s">
        <v>2290</v>
      </c>
      <c r="G12" s="5866"/>
      <c r="H12" s="5866"/>
      <c r="I12" s="5867"/>
      <c r="J12" s="2205"/>
      <c r="K12" s="2205"/>
      <c r="L12" s="2205"/>
      <c r="M12" s="2771"/>
    </row>
    <row r="13" spans="1:13" s="2204" customFormat="1" ht="23.1" customHeight="1">
      <c r="A13" s="2489"/>
      <c r="B13" s="2210"/>
      <c r="C13" s="2211"/>
      <c r="D13" s="2164" t="s">
        <v>1386</v>
      </c>
      <c r="E13" s="2660"/>
      <c r="F13" s="5866" t="s">
        <v>764</v>
      </c>
      <c r="G13" s="5866"/>
      <c r="H13" s="5866"/>
      <c r="I13" s="5867"/>
      <c r="J13" s="2205"/>
      <c r="K13" s="2205"/>
      <c r="L13" s="2205"/>
      <c r="M13" s="2771"/>
    </row>
    <row r="14" spans="1:13" s="2204" customFormat="1" ht="23.1" customHeight="1">
      <c r="A14" s="2489"/>
      <c r="B14" s="2210"/>
      <c r="C14" s="2211"/>
      <c r="D14" s="2164" t="s">
        <v>834</v>
      </c>
      <c r="E14" s="2660"/>
      <c r="F14" s="5868"/>
      <c r="G14" s="5868"/>
      <c r="H14" s="5868"/>
      <c r="I14" s="5869"/>
      <c r="J14" s="2205"/>
      <c r="K14" s="2205"/>
      <c r="L14" s="2205"/>
      <c r="M14" s="2771"/>
    </row>
    <row r="15" spans="1:13" s="2204" customFormat="1" ht="23.1" customHeight="1">
      <c r="A15" s="2490"/>
      <c r="B15" s="2212"/>
      <c r="C15" s="2213"/>
      <c r="D15" s="2170" t="s">
        <v>2289</v>
      </c>
      <c r="E15" s="2661"/>
      <c r="F15" s="5887" t="s">
        <v>2290</v>
      </c>
      <c r="G15" s="5887"/>
      <c r="H15" s="5887"/>
      <c r="I15" s="5888"/>
      <c r="J15" s="2205"/>
      <c r="K15" s="2205"/>
      <c r="L15" s="2205"/>
      <c r="M15" s="2771"/>
    </row>
    <row r="16" spans="1:13" s="2204" customFormat="1" ht="23.1" customHeight="1">
      <c r="A16" s="2490"/>
      <c r="B16" s="2212"/>
      <c r="C16" s="2213"/>
      <c r="D16" s="2170" t="s">
        <v>2291</v>
      </c>
      <c r="E16" s="2661"/>
      <c r="F16" s="5887" t="s">
        <v>764</v>
      </c>
      <c r="G16" s="5887"/>
      <c r="H16" s="5887"/>
      <c r="I16" s="5888"/>
      <c r="J16" s="2205"/>
      <c r="K16" s="2205"/>
      <c r="L16" s="2205"/>
      <c r="M16" s="2771"/>
    </row>
    <row r="17" spans="1:13" s="2204" customFormat="1" ht="23.1" customHeight="1">
      <c r="A17" s="2490"/>
      <c r="B17" s="2212"/>
      <c r="C17" s="2213"/>
      <c r="D17" s="2170" t="s">
        <v>790</v>
      </c>
      <c r="E17" s="2661"/>
      <c r="F17" s="2662"/>
      <c r="G17" s="2661"/>
      <c r="H17" s="2661"/>
      <c r="I17" s="2663"/>
      <c r="J17" s="2205"/>
      <c r="K17" s="2205"/>
      <c r="L17" s="2205"/>
      <c r="M17" s="2771"/>
    </row>
    <row r="18" spans="1:13" s="2204" customFormat="1" ht="18" customHeight="1">
      <c r="A18" s="2490"/>
      <c r="B18" s="2212"/>
      <c r="C18" s="2213"/>
      <c r="D18" s="2169" t="s">
        <v>2252</v>
      </c>
      <c r="E18" s="2661"/>
      <c r="F18" s="2662"/>
      <c r="G18" s="2661"/>
      <c r="H18" s="2661"/>
      <c r="I18" s="2663"/>
      <c r="J18" s="2205"/>
      <c r="K18" s="2205"/>
      <c r="L18" s="2205"/>
      <c r="M18" s="2771"/>
    </row>
    <row r="19" spans="1:13" s="2204" customFormat="1" ht="18" customHeight="1">
      <c r="A19" s="2490"/>
      <c r="B19" s="2212"/>
      <c r="C19" s="2213"/>
      <c r="D19" s="2169" t="s">
        <v>2253</v>
      </c>
      <c r="E19" s="2661"/>
      <c r="F19" s="2662"/>
      <c r="G19" s="2661"/>
      <c r="H19" s="2661"/>
      <c r="I19" s="2663"/>
      <c r="J19" s="2205"/>
      <c r="K19" s="2205"/>
      <c r="L19" s="2205"/>
      <c r="M19" s="2771"/>
    </row>
    <row r="20" spans="1:13" s="2204" customFormat="1" ht="23.1" customHeight="1">
      <c r="A20" s="2490"/>
      <c r="B20" s="2212"/>
      <c r="C20" s="2213"/>
      <c r="D20" s="2170" t="s">
        <v>791</v>
      </c>
      <c r="E20" s="2664"/>
      <c r="F20" s="2662"/>
      <c r="G20" s="2661"/>
      <c r="H20" s="2661"/>
      <c r="I20" s="2663"/>
      <c r="J20" s="2205"/>
      <c r="K20" s="2205"/>
      <c r="L20" s="2205"/>
      <c r="M20" s="2771"/>
    </row>
    <row r="21" spans="1:13" s="2204" customFormat="1" ht="18" customHeight="1">
      <c r="A21" s="2490"/>
      <c r="B21" s="2212"/>
      <c r="C21" s="2213"/>
      <c r="D21" s="2170" t="s">
        <v>2255</v>
      </c>
      <c r="E21" s="2664"/>
      <c r="F21" s="2662"/>
      <c r="G21" s="2661"/>
      <c r="H21" s="2661"/>
      <c r="I21" s="2663"/>
      <c r="J21" s="2205"/>
      <c r="K21" s="2205"/>
      <c r="L21" s="2205"/>
      <c r="M21" s="2771"/>
    </row>
    <row r="22" spans="1:13" s="2204" customFormat="1" ht="18" customHeight="1">
      <c r="A22" s="2490"/>
      <c r="B22" s="2212"/>
      <c r="C22" s="2213"/>
      <c r="D22" s="2170" t="s">
        <v>2254</v>
      </c>
      <c r="E22" s="2664"/>
      <c r="F22" s="2662"/>
      <c r="G22" s="2661"/>
      <c r="H22" s="2661"/>
      <c r="I22" s="2663"/>
      <c r="J22" s="2205"/>
      <c r="K22" s="2205"/>
      <c r="L22" s="2205"/>
      <c r="M22" s="2771"/>
    </row>
    <row r="23" spans="1:13" s="2204" customFormat="1" ht="23.1" customHeight="1">
      <c r="A23" s="2489"/>
      <c r="B23" s="2210"/>
      <c r="C23" s="2211"/>
      <c r="D23" s="2164" t="s">
        <v>833</v>
      </c>
      <c r="E23" s="2660"/>
      <c r="F23" s="2665" t="s">
        <v>764</v>
      </c>
      <c r="G23" s="2660"/>
      <c r="H23" s="2660"/>
      <c r="I23" s="2666"/>
      <c r="J23" s="2205"/>
      <c r="K23" s="2205"/>
      <c r="L23" s="2205"/>
      <c r="M23" s="2771"/>
    </row>
    <row r="24" spans="1:13" s="2204" customFormat="1" ht="23.1" customHeight="1">
      <c r="A24" s="2490"/>
      <c r="B24" s="2212"/>
      <c r="C24" s="2213"/>
      <c r="D24" s="2261" t="s">
        <v>765</v>
      </c>
      <c r="E24" s="2661"/>
      <c r="F24" s="2667"/>
      <c r="G24" s="2661"/>
      <c r="H24" s="2661"/>
      <c r="I24" s="2663"/>
      <c r="J24" s="2205"/>
      <c r="K24" s="2205"/>
      <c r="L24" s="2205"/>
      <c r="M24" s="2771"/>
    </row>
    <row r="25" spans="1:13" s="2204" customFormat="1" ht="18" customHeight="1">
      <c r="A25" s="2490"/>
      <c r="B25" s="2212"/>
      <c r="C25" s="2213"/>
      <c r="D25" s="2261" t="s">
        <v>2285</v>
      </c>
      <c r="E25" s="2661"/>
      <c r="F25" s="2667"/>
      <c r="G25" s="2661"/>
      <c r="H25" s="2661"/>
      <c r="I25" s="2663"/>
      <c r="J25" s="2205"/>
      <c r="K25" s="2205"/>
      <c r="L25" s="2205"/>
      <c r="M25" s="2771"/>
    </row>
    <row r="26" spans="1:13" s="2204" customFormat="1" ht="18" customHeight="1">
      <c r="A26" s="2490"/>
      <c r="B26" s="2212"/>
      <c r="C26" s="2213"/>
      <c r="D26" s="2261" t="s">
        <v>2286</v>
      </c>
      <c r="E26" s="2661"/>
      <c r="F26" s="2667"/>
      <c r="G26" s="2661"/>
      <c r="H26" s="2661"/>
      <c r="I26" s="2663"/>
      <c r="J26" s="2205"/>
      <c r="K26" s="2205"/>
      <c r="L26" s="2205"/>
      <c r="M26" s="2771"/>
    </row>
    <row r="27" spans="1:13" s="2204" customFormat="1" ht="23.1" customHeight="1">
      <c r="A27" s="2489"/>
      <c r="B27" s="2210"/>
      <c r="C27" s="2211"/>
      <c r="D27" s="5874" t="s">
        <v>2344</v>
      </c>
      <c r="E27" s="5875"/>
      <c r="F27" s="2665" t="s">
        <v>832</v>
      </c>
      <c r="G27" s="2660"/>
      <c r="H27" s="2660"/>
      <c r="I27" s="2666"/>
      <c r="J27" s="2205"/>
      <c r="K27" s="2205"/>
      <c r="L27" s="2205"/>
      <c r="M27" s="2771"/>
    </row>
    <row r="28" spans="1:13" s="2204" customFormat="1" ht="23.1" customHeight="1">
      <c r="A28" s="2491"/>
      <c r="B28" s="2214"/>
      <c r="C28" s="2215"/>
      <c r="D28" s="2278" t="s">
        <v>2318</v>
      </c>
      <c r="E28" s="2669"/>
      <c r="F28" s="2670"/>
      <c r="G28" s="2671"/>
      <c r="H28" s="2671"/>
      <c r="I28" s="2672"/>
      <c r="J28" s="2205"/>
      <c r="K28" s="2205"/>
      <c r="L28" s="2205"/>
      <c r="M28" s="2771"/>
    </row>
    <row r="29" spans="1:13" s="2204" customFormat="1" ht="23.1" customHeight="1">
      <c r="A29" s="2489"/>
      <c r="B29" s="2210"/>
      <c r="C29" s="2216"/>
      <c r="D29" s="468" t="s">
        <v>2099</v>
      </c>
      <c r="E29" s="2660"/>
      <c r="F29" s="2673" t="s">
        <v>2347</v>
      </c>
      <c r="G29" s="2660"/>
      <c r="H29" s="2660"/>
      <c r="I29" s="2666"/>
      <c r="J29" s="2205"/>
      <c r="K29" s="2205"/>
      <c r="L29" s="2205"/>
      <c r="M29" s="2771"/>
    </row>
    <row r="30" spans="1:13" s="2204" customFormat="1" ht="23.1" customHeight="1">
      <c r="A30" s="2490"/>
      <c r="B30" s="2212"/>
      <c r="C30" s="2213"/>
      <c r="D30" s="2170" t="s">
        <v>2295</v>
      </c>
      <c r="E30" s="2661"/>
      <c r="F30" s="2662" t="s">
        <v>311</v>
      </c>
      <c r="G30" s="2661"/>
      <c r="H30" s="2661"/>
      <c r="I30" s="2663"/>
      <c r="J30" s="2205"/>
      <c r="K30" s="2205"/>
      <c r="L30" s="2205"/>
      <c r="M30" s="2771"/>
    </row>
    <row r="31" spans="1:13" s="2204" customFormat="1" ht="23.1" customHeight="1">
      <c r="A31" s="2490"/>
      <c r="B31" s="2212"/>
      <c r="C31" s="2213"/>
      <c r="D31" s="5844" t="s">
        <v>2345</v>
      </c>
      <c r="E31" s="5845"/>
      <c r="F31" s="2662"/>
      <c r="G31" s="2661"/>
      <c r="H31" s="2661"/>
      <c r="I31" s="2663"/>
      <c r="J31" s="2205"/>
      <c r="K31" s="2205"/>
      <c r="L31" s="2205"/>
      <c r="M31" s="2771"/>
    </row>
    <row r="32" spans="1:13" s="2204" customFormat="1" ht="23.1" customHeight="1">
      <c r="A32" s="2490"/>
      <c r="B32" s="2212"/>
      <c r="C32" s="2213"/>
      <c r="D32" s="2170" t="s">
        <v>2319</v>
      </c>
      <c r="E32" s="2661"/>
      <c r="F32" s="2662"/>
      <c r="G32" s="2661"/>
      <c r="H32" s="2661"/>
      <c r="I32" s="2663"/>
      <c r="J32" s="2205"/>
      <c r="K32" s="2205"/>
      <c r="L32" s="2205"/>
      <c r="M32" s="2771"/>
    </row>
    <row r="33" spans="1:13" s="2204" customFormat="1" ht="23.1" customHeight="1">
      <c r="A33" s="2490"/>
      <c r="B33" s="2212"/>
      <c r="C33" s="2213"/>
      <c r="D33" s="5881" t="s">
        <v>2320</v>
      </c>
      <c r="E33" s="5882"/>
      <c r="F33" s="5882"/>
      <c r="G33" s="5882"/>
      <c r="H33" s="5882"/>
      <c r="I33" s="5883"/>
      <c r="J33" s="2205"/>
      <c r="K33" s="2205"/>
      <c r="L33" s="2205"/>
      <c r="M33" s="2771"/>
    </row>
    <row r="34" spans="1:13" s="2204" customFormat="1" ht="23.1" customHeight="1">
      <c r="A34" s="2490"/>
      <c r="B34" s="2212"/>
      <c r="C34" s="2213"/>
      <c r="D34" s="2170" t="s">
        <v>2326</v>
      </c>
      <c r="E34" s="2661"/>
      <c r="F34" s="2667"/>
      <c r="G34" s="2661"/>
      <c r="H34" s="2661"/>
      <c r="I34" s="2663"/>
      <c r="J34" s="2205"/>
      <c r="K34" s="2205"/>
      <c r="L34" s="2205"/>
      <c r="M34" s="2771"/>
    </row>
    <row r="35" spans="1:13" s="2204" customFormat="1" ht="23.1" customHeight="1">
      <c r="A35" s="2490"/>
      <c r="B35" s="2212"/>
      <c r="C35" s="2213"/>
      <c r="D35" s="5884" t="s">
        <v>2346</v>
      </c>
      <c r="E35" s="5885"/>
      <c r="F35" s="5885"/>
      <c r="G35" s="5885"/>
      <c r="H35" s="5885"/>
      <c r="I35" s="5886"/>
      <c r="J35" s="2205"/>
      <c r="K35" s="2205"/>
      <c r="L35" s="2205"/>
      <c r="M35" s="2771"/>
    </row>
    <row r="36" spans="1:13" s="2204" customFormat="1" ht="23.1" customHeight="1">
      <c r="A36" s="2489"/>
      <c r="B36" s="2210"/>
      <c r="C36" s="2211"/>
      <c r="D36" s="5880" t="s">
        <v>2328</v>
      </c>
      <c r="E36" s="5868"/>
      <c r="F36" s="5868"/>
      <c r="G36" s="5868"/>
      <c r="H36" s="5868"/>
      <c r="I36" s="5869"/>
      <c r="J36" s="2205"/>
      <c r="K36" s="2205"/>
      <c r="L36" s="2205"/>
      <c r="M36" s="2771"/>
    </row>
    <row r="37" spans="1:13" s="2659" customFormat="1" ht="20.100000000000001" customHeight="1">
      <c r="A37" s="2655"/>
      <c r="B37" s="2656"/>
      <c r="C37" s="2657"/>
      <c r="D37" s="2674" t="s">
        <v>792</v>
      </c>
      <c r="E37" s="2675"/>
      <c r="F37" s="2676"/>
      <c r="G37" s="2675"/>
      <c r="H37" s="2675"/>
      <c r="I37" s="2677"/>
      <c r="J37" s="2658"/>
      <c r="K37" s="2658"/>
      <c r="L37" s="2658"/>
      <c r="M37" s="2774"/>
    </row>
    <row r="38" spans="1:13" s="2204" customFormat="1" ht="23.1" customHeight="1">
      <c r="A38" s="2490"/>
      <c r="B38" s="2212"/>
      <c r="C38" s="2213"/>
      <c r="D38" s="2170" t="s">
        <v>2284</v>
      </c>
      <c r="E38" s="2661"/>
      <c r="F38" s="2678"/>
      <c r="G38" s="2661"/>
      <c r="H38" s="2661"/>
      <c r="I38" s="2663"/>
      <c r="J38" s="2205"/>
      <c r="K38" s="2205"/>
      <c r="L38" s="2205"/>
      <c r="M38" s="2771"/>
    </row>
    <row r="39" spans="1:13" s="2204" customFormat="1" ht="23.1" customHeight="1">
      <c r="A39" s="2492"/>
      <c r="B39" s="2217"/>
      <c r="C39" s="2218"/>
      <c r="D39" s="5871" t="s">
        <v>2323</v>
      </c>
      <c r="E39" s="5872"/>
      <c r="F39" s="5872"/>
      <c r="G39" s="5872"/>
      <c r="H39" s="5872"/>
      <c r="I39" s="5873"/>
      <c r="J39" s="2205"/>
      <c r="K39" s="2205"/>
      <c r="L39" s="2205"/>
      <c r="M39" s="2771"/>
    </row>
    <row r="40" spans="1:13" s="2204" customFormat="1" ht="23.1" customHeight="1">
      <c r="A40" s="2489"/>
      <c r="B40" s="2210"/>
      <c r="C40" s="2211"/>
      <c r="D40" s="5838" t="s">
        <v>2325</v>
      </c>
      <c r="E40" s="5839"/>
      <c r="F40" s="5839"/>
      <c r="G40" s="5839"/>
      <c r="H40" s="5839"/>
      <c r="I40" s="5840"/>
      <c r="J40" s="2205"/>
      <c r="K40" s="2205"/>
      <c r="L40" s="2205"/>
      <c r="M40" s="2771"/>
    </row>
    <row r="41" spans="1:13" s="2204" customFormat="1" ht="23.1" customHeight="1">
      <c r="A41" s="2492"/>
      <c r="B41" s="2217"/>
      <c r="C41" s="2218"/>
      <c r="D41" s="3627" t="s">
        <v>2324</v>
      </c>
      <c r="E41" s="3628"/>
      <c r="F41" s="3628"/>
      <c r="G41" s="3628"/>
      <c r="H41" s="3628"/>
      <c r="I41" s="5846"/>
      <c r="J41" s="2205"/>
      <c r="K41" s="2205"/>
      <c r="L41" s="2205"/>
      <c r="M41" s="2771"/>
    </row>
    <row r="42" spans="1:13" s="2204" customFormat="1" ht="23.1" customHeight="1">
      <c r="A42" s="2490"/>
      <c r="B42" s="2212"/>
      <c r="C42" s="2213"/>
      <c r="D42" s="2668" t="s">
        <v>2100</v>
      </c>
      <c r="E42" s="2661"/>
      <c r="F42" s="2678"/>
      <c r="G42" s="2661"/>
      <c r="H42" s="2661"/>
      <c r="I42" s="2663"/>
      <c r="J42" s="2205"/>
      <c r="K42" s="2205"/>
      <c r="L42" s="2205"/>
      <c r="M42" s="2771"/>
    </row>
    <row r="43" spans="1:13" s="2204" customFormat="1" ht="23.1" customHeight="1">
      <c r="A43" s="2490"/>
      <c r="B43" s="2212"/>
      <c r="C43" s="2213"/>
      <c r="D43" s="2170" t="s">
        <v>766</v>
      </c>
      <c r="E43" s="2661"/>
      <c r="F43" s="2661"/>
      <c r="G43" s="2679" t="s">
        <v>767</v>
      </c>
      <c r="H43" s="2661"/>
      <c r="I43" s="2663"/>
      <c r="J43" s="2205"/>
      <c r="K43" s="2205"/>
      <c r="L43" s="2205"/>
      <c r="M43" s="2771"/>
    </row>
    <row r="44" spans="1:13" s="2204" customFormat="1" ht="23.1" customHeight="1">
      <c r="A44" s="2490"/>
      <c r="B44" s="2212"/>
      <c r="C44" s="2213"/>
      <c r="D44" s="5844" t="s">
        <v>2329</v>
      </c>
      <c r="E44" s="5845"/>
      <c r="F44" s="5845"/>
      <c r="G44" s="2679" t="s">
        <v>767</v>
      </c>
      <c r="H44" s="2661"/>
      <c r="I44" s="2663"/>
      <c r="J44" s="2205"/>
      <c r="K44" s="2205"/>
      <c r="L44" s="2205"/>
      <c r="M44" s="2771"/>
    </row>
    <row r="45" spans="1:13" s="2204" customFormat="1" ht="23.1" customHeight="1">
      <c r="A45" s="2490"/>
      <c r="B45" s="2212"/>
      <c r="C45" s="2213"/>
      <c r="D45" s="2170" t="s">
        <v>768</v>
      </c>
      <c r="E45" s="2661"/>
      <c r="F45" s="2661"/>
      <c r="G45" s="2679"/>
      <c r="H45" s="2661"/>
      <c r="I45" s="2663"/>
      <c r="J45" s="2205"/>
      <c r="K45" s="2205"/>
      <c r="L45" s="2205"/>
      <c r="M45" s="2771"/>
    </row>
    <row r="46" spans="1:13" s="2204" customFormat="1" ht="23.1" customHeight="1">
      <c r="A46" s="2490"/>
      <c r="B46" s="2212"/>
      <c r="C46" s="2213"/>
      <c r="D46" s="2170" t="s">
        <v>793</v>
      </c>
      <c r="E46" s="2661"/>
      <c r="F46" s="2661"/>
      <c r="G46" s="2679"/>
      <c r="H46" s="2661"/>
      <c r="I46" s="2663"/>
      <c r="J46" s="2205"/>
      <c r="K46" s="2205"/>
      <c r="L46" s="2205"/>
      <c r="M46" s="2771"/>
    </row>
    <row r="47" spans="1:13" s="2204" customFormat="1" ht="23.1" customHeight="1">
      <c r="A47" s="2490"/>
      <c r="B47" s="2212"/>
      <c r="C47" s="2213"/>
      <c r="D47" s="2170" t="s">
        <v>830</v>
      </c>
      <c r="E47" s="2661"/>
      <c r="F47" s="2661"/>
      <c r="G47" s="2680"/>
      <c r="H47" s="2661"/>
      <c r="I47" s="2663"/>
      <c r="J47" s="2205"/>
      <c r="K47" s="2205"/>
      <c r="L47" s="2205"/>
      <c r="M47" s="2771"/>
    </row>
    <row r="48" spans="1:13" s="2204" customFormat="1" ht="23.1" customHeight="1">
      <c r="A48" s="2490"/>
      <c r="B48" s="2212"/>
      <c r="C48" s="2213"/>
      <c r="D48" s="2170" t="s">
        <v>770</v>
      </c>
      <c r="E48" s="2661"/>
      <c r="F48" s="2661"/>
      <c r="G48" s="2680" t="s">
        <v>2298</v>
      </c>
      <c r="H48" s="2661"/>
      <c r="I48" s="2663"/>
      <c r="J48" s="2205"/>
      <c r="K48" s="2205"/>
      <c r="L48" s="2205"/>
      <c r="M48" s="2771"/>
    </row>
    <row r="49" spans="1:13" s="2204" customFormat="1" ht="23.1" customHeight="1">
      <c r="A49" s="2491"/>
      <c r="B49" s="2214"/>
      <c r="C49" s="2215"/>
      <c r="D49" s="2278" t="s">
        <v>771</v>
      </c>
      <c r="E49" s="2671"/>
      <c r="F49" s="2671"/>
      <c r="G49" s="2671"/>
      <c r="H49" s="2671"/>
      <c r="I49" s="2672"/>
      <c r="J49" s="2389"/>
      <c r="K49" s="2205"/>
      <c r="L49" s="2205"/>
      <c r="M49" s="2771"/>
    </row>
    <row r="50" spans="1:13" s="2204" customFormat="1" ht="23.1" customHeight="1">
      <c r="A50" s="2490"/>
      <c r="B50" s="2212"/>
      <c r="C50" s="2213"/>
      <c r="D50" s="5841" t="s">
        <v>2327</v>
      </c>
      <c r="E50" s="5842"/>
      <c r="F50" s="5842"/>
      <c r="G50" s="5842"/>
      <c r="H50" s="5842"/>
      <c r="I50" s="5843"/>
      <c r="J50" s="2205"/>
      <c r="K50" s="2205"/>
      <c r="L50" s="2205"/>
      <c r="M50" s="2771"/>
    </row>
    <row r="51" spans="1:13" s="2204" customFormat="1" ht="23.1" customHeight="1">
      <c r="A51" s="2489"/>
      <c r="B51" s="2210"/>
      <c r="C51" s="2211"/>
      <c r="D51" s="2681" t="s">
        <v>2302</v>
      </c>
      <c r="E51" s="2682" t="s">
        <v>2330</v>
      </c>
      <c r="F51" s="2683"/>
      <c r="G51" s="2683"/>
      <c r="H51" s="2683"/>
      <c r="I51" s="2684"/>
      <c r="J51" s="2205"/>
      <c r="K51" s="2205"/>
      <c r="L51" s="2205"/>
      <c r="M51" s="2771"/>
    </row>
    <row r="52" spans="1:13" s="2204" customFormat="1" ht="18" customHeight="1">
      <c r="A52" s="2490"/>
      <c r="B52" s="2212"/>
      <c r="C52" s="2213"/>
      <c r="D52" s="2182" t="s">
        <v>2104</v>
      </c>
      <c r="E52" s="2685"/>
      <c r="F52" s="2685"/>
      <c r="G52" s="2685"/>
      <c r="H52" s="2685"/>
      <c r="I52" s="2686"/>
      <c r="J52" s="2205"/>
      <c r="K52" s="2205"/>
      <c r="L52" s="2205"/>
      <c r="M52" s="2771"/>
    </row>
    <row r="53" spans="1:13" s="2204" customFormat="1" ht="18" customHeight="1">
      <c r="A53" s="2490"/>
      <c r="B53" s="2212"/>
      <c r="C53" s="2213"/>
      <c r="D53" s="2182" t="s">
        <v>2105</v>
      </c>
      <c r="E53" s="2685"/>
      <c r="F53" s="2685"/>
      <c r="G53" s="2685"/>
      <c r="H53" s="2685"/>
      <c r="I53" s="2686"/>
      <c r="J53" s="2205"/>
      <c r="K53" s="2205"/>
      <c r="L53" s="2205"/>
      <c r="M53" s="2771"/>
    </row>
    <row r="54" spans="1:13" s="2204" customFormat="1" ht="23.1" customHeight="1">
      <c r="A54" s="2489"/>
      <c r="B54" s="2210"/>
      <c r="C54" s="2211"/>
      <c r="D54" s="2186" t="s">
        <v>2101</v>
      </c>
      <c r="E54" s="2660"/>
      <c r="F54" s="2660"/>
      <c r="G54" s="2660"/>
      <c r="H54" s="2660"/>
      <c r="I54" s="2666"/>
      <c r="J54" s="2205"/>
      <c r="K54" s="2205"/>
      <c r="L54" s="2205"/>
      <c r="M54" s="2771"/>
    </row>
    <row r="55" spans="1:13" s="2204" customFormat="1" ht="18" customHeight="1">
      <c r="A55" s="2490"/>
      <c r="B55" s="2212"/>
      <c r="C55" s="2213"/>
      <c r="D55" s="2185" t="s">
        <v>772</v>
      </c>
      <c r="E55" s="2661"/>
      <c r="F55" s="2661"/>
      <c r="G55" s="2661"/>
      <c r="H55" s="2661"/>
      <c r="I55" s="2663"/>
      <c r="J55" s="2205"/>
      <c r="K55" s="2205"/>
      <c r="L55" s="2205"/>
      <c r="M55" s="2771"/>
    </row>
    <row r="56" spans="1:13" s="2204" customFormat="1" ht="18" customHeight="1">
      <c r="A56" s="2490"/>
      <c r="B56" s="2212"/>
      <c r="C56" s="2213"/>
      <c r="D56" s="5823" t="s">
        <v>2348</v>
      </c>
      <c r="E56" s="5824"/>
      <c r="F56" s="5824"/>
      <c r="G56" s="5824"/>
      <c r="H56" s="5824"/>
      <c r="I56" s="5825"/>
      <c r="J56" s="2205"/>
      <c r="K56" s="2205"/>
      <c r="L56" s="2205"/>
      <c r="M56" s="2771"/>
    </row>
    <row r="57" spans="1:13" s="2204" customFormat="1" ht="18" customHeight="1" thickBot="1">
      <c r="A57" s="2493"/>
      <c r="B57" s="2494"/>
      <c r="C57" s="2495"/>
      <c r="D57" s="2651" t="s">
        <v>2349</v>
      </c>
      <c r="E57" s="2687"/>
      <c r="F57" s="2687"/>
      <c r="G57" s="2687"/>
      <c r="H57" s="2687"/>
      <c r="I57" s="2688"/>
      <c r="J57" s="2205"/>
      <c r="K57" s="2205"/>
      <c r="L57" s="2205"/>
      <c r="M57" s="2771"/>
    </row>
    <row r="58" spans="1:13" s="2204" customFormat="1" ht="20.45" customHeight="1" thickTop="1" thickBot="1">
      <c r="A58" s="2267" t="s">
        <v>829</v>
      </c>
      <c r="B58" s="2213"/>
      <c r="C58" s="2213"/>
      <c r="D58" s="2384"/>
      <c r="E58" s="2166"/>
      <c r="F58" s="2166"/>
      <c r="G58" s="2166"/>
      <c r="H58" s="2166"/>
      <c r="I58" s="2166"/>
      <c r="J58" s="2205"/>
      <c r="K58" s="2205"/>
      <c r="L58" s="2205"/>
      <c r="M58" s="2771"/>
    </row>
    <row r="59" spans="1:13" s="2204" customFormat="1" ht="23.1" customHeight="1">
      <c r="A59" s="2245"/>
      <c r="B59" s="2647"/>
      <c r="C59" s="2246"/>
      <c r="D59" s="2652" t="s">
        <v>2102</v>
      </c>
      <c r="E59" s="2689"/>
      <c r="F59" s="2689"/>
      <c r="G59" s="2689"/>
      <c r="H59" s="2689"/>
      <c r="I59" s="2690"/>
      <c r="J59" s="2205"/>
      <c r="K59" s="2205"/>
      <c r="L59" s="2205"/>
      <c r="M59" s="2771"/>
    </row>
    <row r="60" spans="1:13" s="2204" customFormat="1" ht="18" customHeight="1">
      <c r="A60" s="2247"/>
      <c r="B60" s="2212"/>
      <c r="C60" s="2213"/>
      <c r="D60" s="2185" t="s">
        <v>773</v>
      </c>
      <c r="E60" s="2661"/>
      <c r="F60" s="2661"/>
      <c r="G60" s="2661"/>
      <c r="H60" s="2661"/>
      <c r="I60" s="2691"/>
      <c r="J60" s="2205"/>
      <c r="K60" s="2205"/>
      <c r="L60" s="2205"/>
      <c r="M60" s="2771"/>
    </row>
    <row r="61" spans="1:13" s="2204" customFormat="1" ht="18" customHeight="1">
      <c r="A61" s="2653"/>
      <c r="B61" s="2221"/>
      <c r="C61" s="2222"/>
      <c r="D61" s="2188" t="s">
        <v>774</v>
      </c>
      <c r="E61" s="2671"/>
      <c r="F61" s="2671"/>
      <c r="G61" s="2671"/>
      <c r="H61" s="2671"/>
      <c r="I61" s="2692"/>
      <c r="J61" s="2205"/>
      <c r="K61" s="2205"/>
      <c r="L61" s="2205"/>
      <c r="M61" s="2771"/>
    </row>
    <row r="62" spans="1:13" s="2204" customFormat="1" ht="23.1" customHeight="1">
      <c r="A62" s="2654"/>
      <c r="B62" s="2210"/>
      <c r="C62" s="2211"/>
      <c r="D62" s="2190" t="s">
        <v>2103</v>
      </c>
      <c r="E62" s="2660"/>
      <c r="F62" s="2660"/>
      <c r="G62" s="2660"/>
      <c r="H62" s="2660"/>
      <c r="I62" s="2693"/>
      <c r="J62" s="2205"/>
      <c r="K62" s="2205"/>
      <c r="L62" s="2205"/>
      <c r="M62" s="2771"/>
    </row>
    <row r="63" spans="1:13" s="2204" customFormat="1" ht="23.1" customHeight="1">
      <c r="A63" s="2247"/>
      <c r="B63" s="2212"/>
      <c r="C63" s="2213"/>
      <c r="D63" s="2170" t="s">
        <v>775</v>
      </c>
      <c r="E63" s="2664"/>
      <c r="F63" s="2661"/>
      <c r="G63" s="2661"/>
      <c r="H63" s="2661"/>
      <c r="I63" s="2691"/>
      <c r="J63" s="2205"/>
      <c r="K63" s="2205"/>
      <c r="L63" s="2205"/>
      <c r="M63" s="2771"/>
    </row>
    <row r="64" spans="1:13" s="2204" customFormat="1" ht="23.1" customHeight="1">
      <c r="A64" s="2247"/>
      <c r="B64" s="2212"/>
      <c r="C64" s="2223"/>
      <c r="D64" s="2192" t="s">
        <v>776</v>
      </c>
      <c r="E64" s="2664"/>
      <c r="F64" s="2661"/>
      <c r="G64" s="2661"/>
      <c r="H64" s="2661"/>
      <c r="I64" s="2691"/>
      <c r="J64" s="2205"/>
      <c r="K64" s="2205"/>
      <c r="L64" s="2205"/>
      <c r="M64" s="2771"/>
    </row>
    <row r="65" spans="1:13" ht="23.1" customHeight="1">
      <c r="A65" s="2247"/>
      <c r="B65" s="2212"/>
      <c r="C65" s="2213"/>
      <c r="D65" s="2170" t="s">
        <v>828</v>
      </c>
      <c r="E65" s="2664"/>
      <c r="F65" s="2664"/>
      <c r="G65" s="2661"/>
      <c r="H65" s="2661"/>
      <c r="I65" s="2691"/>
      <c r="J65" s="2205"/>
      <c r="K65" s="2202"/>
      <c r="L65" s="2202"/>
    </row>
    <row r="66" spans="1:13" s="2204" customFormat="1" ht="23.1" customHeight="1">
      <c r="A66" s="2247"/>
      <c r="B66" s="2212"/>
      <c r="C66" s="2213"/>
      <c r="D66" s="2170" t="s">
        <v>777</v>
      </c>
      <c r="E66" s="2664"/>
      <c r="F66" s="2664"/>
      <c r="G66" s="2661"/>
      <c r="H66" s="2661"/>
      <c r="I66" s="2691"/>
      <c r="J66" s="2202"/>
      <c r="K66" s="2205"/>
      <c r="L66" s="2205"/>
      <c r="M66" s="2771"/>
    </row>
    <row r="67" spans="1:13" s="2144" customFormat="1" ht="23.1" customHeight="1">
      <c r="A67" s="2648"/>
      <c r="B67" s="2478"/>
      <c r="C67" s="2479"/>
      <c r="D67" s="2480" t="s">
        <v>2321</v>
      </c>
      <c r="E67" s="2694"/>
      <c r="F67" s="2694"/>
      <c r="G67" s="2695" t="s">
        <v>2352</v>
      </c>
      <c r="H67" s="2696"/>
      <c r="I67" s="2697"/>
      <c r="J67" s="2145"/>
      <c r="K67" s="2145"/>
      <c r="L67" s="2145"/>
      <c r="M67" s="2768"/>
    </row>
    <row r="68" spans="1:13" s="2144" customFormat="1" ht="23.1" customHeight="1">
      <c r="A68" s="2648"/>
      <c r="B68" s="2478"/>
      <c r="C68" s="2479"/>
      <c r="D68" s="2480" t="s">
        <v>2322</v>
      </c>
      <c r="E68" s="2696"/>
      <c r="F68" s="2696"/>
      <c r="G68" s="2696"/>
      <c r="H68" s="2696"/>
      <c r="I68" s="2697"/>
      <c r="J68" s="2145"/>
      <c r="K68" s="2145"/>
      <c r="L68" s="2145"/>
      <c r="M68" s="2768"/>
    </row>
    <row r="69" spans="1:13" s="2144" customFormat="1" ht="23.1" customHeight="1" thickBot="1">
      <c r="A69" s="2353"/>
      <c r="B69" s="2649"/>
      <c r="C69" s="2354"/>
      <c r="D69" s="2650" t="s">
        <v>2287</v>
      </c>
      <c r="E69" s="2698"/>
      <c r="F69" s="2698"/>
      <c r="G69" s="2698"/>
      <c r="H69" s="2698"/>
      <c r="I69" s="2699"/>
      <c r="J69" s="2145"/>
      <c r="K69" s="2145"/>
      <c r="L69" s="2145"/>
      <c r="M69" s="2768"/>
    </row>
    <row r="70" spans="1:13" s="2204" customFormat="1" ht="18.75" customHeight="1">
      <c r="A70" s="5832"/>
      <c r="B70" s="5832"/>
      <c r="C70" s="5832"/>
      <c r="D70" s="5832"/>
      <c r="E70" s="5832"/>
      <c r="F70" s="5832"/>
      <c r="G70" s="5832"/>
      <c r="H70" s="5832"/>
      <c r="I70" s="5832"/>
      <c r="J70" s="2205"/>
      <c r="K70" s="2205"/>
      <c r="L70" s="2205"/>
      <c r="M70" s="2771"/>
    </row>
    <row r="71" spans="1:13" s="2204" customFormat="1" ht="21" customHeight="1">
      <c r="A71" s="5833" t="s">
        <v>794</v>
      </c>
      <c r="B71" s="5833"/>
      <c r="C71" s="5833"/>
      <c r="D71" s="5833"/>
      <c r="E71" s="5833"/>
      <c r="F71" s="5833"/>
      <c r="G71" s="5833"/>
      <c r="H71" s="5833"/>
      <c r="I71" s="5833"/>
      <c r="J71" s="2205"/>
      <c r="K71" s="2205"/>
      <c r="L71" s="2205"/>
      <c r="M71" s="2771"/>
    </row>
    <row r="72" spans="1:13" s="2204" customFormat="1" ht="21" customHeight="1">
      <c r="A72" s="2224"/>
      <c r="B72" s="2225"/>
      <c r="C72" s="2226"/>
      <c r="D72" s="5876" t="s">
        <v>2350</v>
      </c>
      <c r="E72" s="5876"/>
      <c r="F72" s="5876"/>
      <c r="G72" s="5876"/>
      <c r="H72" s="5876"/>
      <c r="I72" s="5877"/>
      <c r="J72" s="2205"/>
      <c r="K72" s="2205"/>
      <c r="L72" s="2205"/>
      <c r="M72" s="2771"/>
    </row>
    <row r="73" spans="1:13" s="2204" customFormat="1" ht="21" customHeight="1">
      <c r="A73" s="2227"/>
      <c r="B73" s="2228"/>
      <c r="C73" s="2228"/>
      <c r="D73" s="5834" t="s">
        <v>1388</v>
      </c>
      <c r="E73" s="5834"/>
      <c r="F73" s="5834"/>
      <c r="G73" s="5834"/>
      <c r="H73" s="5834"/>
      <c r="I73" s="5834"/>
      <c r="J73" s="2205"/>
      <c r="K73" s="2205"/>
      <c r="L73" s="2205"/>
      <c r="M73" s="2771"/>
    </row>
    <row r="74" spans="1:13" s="2204" customFormat="1" ht="21" customHeight="1">
      <c r="A74" s="2227"/>
      <c r="B74" s="2228"/>
      <c r="C74" s="2228"/>
      <c r="D74" s="5878" t="s">
        <v>2351</v>
      </c>
      <c r="E74" s="5878"/>
      <c r="F74" s="5878"/>
      <c r="G74" s="5878"/>
      <c r="H74" s="5878"/>
      <c r="I74" s="5879"/>
      <c r="J74" s="2205"/>
      <c r="K74" s="2205"/>
      <c r="L74" s="2205"/>
      <c r="M74" s="2771"/>
    </row>
    <row r="75" spans="1:13" s="2204" customFormat="1" ht="21" customHeight="1">
      <c r="A75" s="2229"/>
      <c r="B75" s="2216"/>
      <c r="C75" s="2216"/>
      <c r="D75" s="5826" t="s">
        <v>2331</v>
      </c>
      <c r="E75" s="5827"/>
      <c r="F75" s="5827"/>
      <c r="G75" s="5827"/>
      <c r="H75" s="5827"/>
      <c r="I75" s="5828"/>
      <c r="J75" s="2205"/>
      <c r="K75" s="2205"/>
      <c r="L75" s="2205"/>
      <c r="M75" s="2771"/>
    </row>
    <row r="76" spans="1:13" s="2204" customFormat="1" ht="21" customHeight="1">
      <c r="A76" s="2230"/>
      <c r="B76" s="2223"/>
      <c r="C76" s="2223"/>
      <c r="D76" s="5829" t="s">
        <v>2301</v>
      </c>
      <c r="E76" s="5830"/>
      <c r="F76" s="5830"/>
      <c r="G76" s="5830"/>
      <c r="H76" s="5830"/>
      <c r="I76" s="5831"/>
      <c r="J76" s="2205"/>
      <c r="K76" s="2205"/>
      <c r="L76" s="2205"/>
      <c r="M76" s="2771"/>
    </row>
    <row r="77" spans="1:13" s="2204" customFormat="1" ht="45.2" customHeight="1">
      <c r="A77" s="2231"/>
      <c r="B77" s="2232"/>
      <c r="C77" s="2232"/>
      <c r="D77" s="5870" t="s">
        <v>2303</v>
      </c>
      <c r="E77" s="5870"/>
      <c r="F77" s="5870"/>
      <c r="G77" s="5870"/>
      <c r="H77" s="5870"/>
      <c r="I77" s="5870"/>
      <c r="J77" s="2205"/>
      <c r="K77" s="2205"/>
      <c r="L77" s="2205"/>
      <c r="M77" s="2771"/>
    </row>
    <row r="78" spans="1:13" s="2204" customFormat="1" ht="15" customHeight="1">
      <c r="A78" s="2233"/>
      <c r="B78" s="2234"/>
      <c r="C78" s="2234"/>
      <c r="D78" s="2167"/>
      <c r="E78" s="2167"/>
      <c r="F78" s="2167"/>
      <c r="G78" s="2167"/>
      <c r="H78" s="2166"/>
      <c r="I78" s="2166"/>
      <c r="J78" s="2205"/>
      <c r="K78" s="2205"/>
      <c r="L78" s="2205"/>
      <c r="M78" s="2771"/>
    </row>
    <row r="79" spans="1:13" s="2204" customFormat="1" ht="15" customHeight="1" thickBot="1">
      <c r="A79" s="5856" t="s">
        <v>778</v>
      </c>
      <c r="B79" s="5856"/>
      <c r="C79" s="5856"/>
      <c r="D79" s="5856"/>
      <c r="E79" s="5856"/>
      <c r="F79" s="5856"/>
      <c r="G79" s="5856"/>
      <c r="H79" s="5856"/>
      <c r="I79" s="5856"/>
      <c r="J79" s="2205"/>
      <c r="K79" s="2205"/>
      <c r="L79" s="2205"/>
      <c r="M79" s="2771"/>
    </row>
    <row r="80" spans="1:13" s="2204" customFormat="1" ht="23.1" customHeight="1">
      <c r="A80" s="2333"/>
      <c r="B80" s="2334"/>
      <c r="C80" s="2335"/>
      <c r="D80" s="2700" t="s">
        <v>827</v>
      </c>
      <c r="E80" s="2701"/>
      <c r="F80" s="2701"/>
      <c r="G80" s="2701"/>
      <c r="H80" s="2689"/>
      <c r="I80" s="2690"/>
      <c r="J80" s="2205"/>
      <c r="K80" s="2205"/>
      <c r="L80" s="2205"/>
      <c r="M80" s="2771"/>
    </row>
    <row r="81" spans="1:13" s="2204" customFormat="1" ht="23.1" customHeight="1">
      <c r="A81" s="2338"/>
      <c r="B81" s="2236"/>
      <c r="C81" s="2237"/>
      <c r="D81" s="2668" t="s">
        <v>779</v>
      </c>
      <c r="E81" s="2667"/>
      <c r="F81" s="2667"/>
      <c r="G81" s="2667"/>
      <c r="H81" s="2661"/>
      <c r="I81" s="2691"/>
      <c r="J81" s="2205"/>
      <c r="K81" s="2205"/>
      <c r="L81" s="2205"/>
      <c r="M81" s="2771"/>
    </row>
    <row r="82" spans="1:13" s="2204" customFormat="1" ht="23.1" customHeight="1">
      <c r="A82" s="2338"/>
      <c r="B82" s="2236"/>
      <c r="C82" s="2237"/>
      <c r="D82" s="2668" t="s">
        <v>780</v>
      </c>
      <c r="E82" s="2667"/>
      <c r="F82" s="2667"/>
      <c r="G82" s="2667"/>
      <c r="H82" s="2661"/>
      <c r="I82" s="2691"/>
      <c r="J82" s="2205"/>
      <c r="K82" s="2205"/>
      <c r="L82" s="2205"/>
      <c r="M82" s="2771"/>
    </row>
    <row r="83" spans="1:13" s="2204" customFormat="1" ht="18" customHeight="1">
      <c r="A83" s="2338"/>
      <c r="B83" s="2236"/>
      <c r="C83" s="2237"/>
      <c r="D83" s="5844" t="s">
        <v>781</v>
      </c>
      <c r="E83" s="5845"/>
      <c r="F83" s="5845"/>
      <c r="G83" s="5845"/>
      <c r="H83" s="2661"/>
      <c r="I83" s="2691"/>
      <c r="J83" s="2205"/>
      <c r="K83" s="2205"/>
      <c r="L83" s="2205"/>
      <c r="M83" s="2771"/>
    </row>
    <row r="84" spans="1:13" s="2204" customFormat="1" ht="23.1" customHeight="1">
      <c r="A84" s="2338"/>
      <c r="B84" s="2236"/>
      <c r="C84" s="2237"/>
      <c r="D84" s="2668" t="s">
        <v>826</v>
      </c>
      <c r="E84" s="2667"/>
      <c r="F84" s="2667"/>
      <c r="G84" s="2667"/>
      <c r="H84" s="2661"/>
      <c r="I84" s="2691"/>
      <c r="J84" s="2205"/>
      <c r="K84" s="2205"/>
      <c r="L84" s="2205"/>
      <c r="M84" s="2771"/>
    </row>
    <row r="85" spans="1:13" s="2204" customFormat="1" ht="18" customHeight="1">
      <c r="A85" s="2338"/>
      <c r="B85" s="2236"/>
      <c r="C85" s="2237"/>
      <c r="D85" s="2170" t="s">
        <v>782</v>
      </c>
      <c r="E85" s="2667"/>
      <c r="F85" s="2667"/>
      <c r="G85" s="2667"/>
      <c r="H85" s="2661"/>
      <c r="I85" s="2691"/>
      <c r="J85" s="2205"/>
      <c r="K85" s="2205"/>
      <c r="L85" s="2205"/>
      <c r="M85" s="2771"/>
    </row>
    <row r="86" spans="1:13" s="2204" customFormat="1" ht="18" customHeight="1">
      <c r="A86" s="2338"/>
      <c r="B86" s="2236"/>
      <c r="C86" s="2237"/>
      <c r="D86" s="2170" t="s">
        <v>783</v>
      </c>
      <c r="E86" s="2667"/>
      <c r="F86" s="2667"/>
      <c r="G86" s="2667"/>
      <c r="H86" s="2661"/>
      <c r="I86" s="2691"/>
      <c r="J86" s="2205"/>
      <c r="K86" s="2205"/>
      <c r="L86" s="2205"/>
      <c r="M86" s="2771"/>
    </row>
    <row r="87" spans="1:13" s="2204" customFormat="1" ht="18" customHeight="1">
      <c r="A87" s="2338"/>
      <c r="B87" s="2236"/>
      <c r="C87" s="2237"/>
      <c r="D87" s="2170" t="s">
        <v>784</v>
      </c>
      <c r="E87" s="2667"/>
      <c r="F87" s="2667"/>
      <c r="G87" s="2667"/>
      <c r="H87" s="2661"/>
      <c r="I87" s="2691"/>
      <c r="J87" s="2205"/>
      <c r="K87" s="2205"/>
      <c r="L87" s="2205"/>
      <c r="M87" s="2771"/>
    </row>
    <row r="88" spans="1:13" s="2204" customFormat="1" ht="18" customHeight="1">
      <c r="A88" s="2338"/>
      <c r="B88" s="2236"/>
      <c r="C88" s="2237"/>
      <c r="D88" s="2170" t="s">
        <v>785</v>
      </c>
      <c r="E88" s="2667"/>
      <c r="F88" s="2667"/>
      <c r="G88" s="2667"/>
      <c r="H88" s="2661"/>
      <c r="I88" s="2691"/>
      <c r="J88" s="2205"/>
      <c r="K88" s="2205"/>
      <c r="L88" s="2205"/>
      <c r="M88" s="2771"/>
    </row>
    <row r="89" spans="1:13" s="2204" customFormat="1" ht="23.1" customHeight="1">
      <c r="A89" s="2338"/>
      <c r="B89" s="2236"/>
      <c r="C89" s="2237"/>
      <c r="D89" s="2261" t="s">
        <v>825</v>
      </c>
      <c r="E89" s="2667"/>
      <c r="F89" s="2667"/>
      <c r="G89" s="2667"/>
      <c r="H89" s="2661"/>
      <c r="I89" s="2691"/>
      <c r="J89" s="2205"/>
      <c r="K89" s="2205"/>
      <c r="L89" s="2205"/>
      <c r="M89" s="2771"/>
    </row>
    <row r="90" spans="1:13" s="2204" customFormat="1" ht="18" customHeight="1" thickBot="1">
      <c r="A90" s="2339"/>
      <c r="B90" s="2340"/>
      <c r="C90" s="2341"/>
      <c r="D90" s="2702" t="s">
        <v>786</v>
      </c>
      <c r="E90" s="2703"/>
      <c r="F90" s="2703"/>
      <c r="G90" s="2703"/>
      <c r="H90" s="2704"/>
      <c r="I90" s="2705"/>
      <c r="J90" s="2205"/>
      <c r="K90" s="2205"/>
      <c r="L90" s="2205"/>
      <c r="M90" s="2771"/>
    </row>
    <row r="91" spans="1:13" s="2204" customFormat="1" ht="15" customHeight="1">
      <c r="A91" s="2239"/>
      <c r="B91" s="2239"/>
      <c r="C91" s="2239"/>
      <c r="D91" s="2197"/>
      <c r="E91" s="2198"/>
      <c r="F91" s="2198"/>
      <c r="G91" s="2198"/>
      <c r="H91" s="2219"/>
      <c r="I91" s="2219"/>
      <c r="J91" s="2205"/>
      <c r="K91" s="2205"/>
      <c r="L91" s="2205"/>
      <c r="M91" s="2771"/>
    </row>
    <row r="92" spans="1:13" s="2204" customFormat="1" ht="18" customHeight="1" thickBot="1">
      <c r="A92" s="5861" t="s">
        <v>787</v>
      </c>
      <c r="B92" s="5861"/>
      <c r="C92" s="5861"/>
      <c r="D92" s="5861"/>
      <c r="E92" s="5861"/>
      <c r="F92" s="5861"/>
      <c r="G92" s="5861"/>
      <c r="H92" s="5861"/>
      <c r="I92" s="5861"/>
      <c r="J92" s="2205"/>
      <c r="K92" s="2205"/>
      <c r="L92" s="2205"/>
      <c r="M92" s="2771"/>
    </row>
    <row r="93" spans="1:13" s="2204" customFormat="1" ht="23.1" customHeight="1">
      <c r="A93" s="2245"/>
      <c r="B93" s="2344"/>
      <c r="C93" s="2246"/>
      <c r="D93" s="2700" t="s">
        <v>795</v>
      </c>
      <c r="E93" s="2701"/>
      <c r="F93" s="2701"/>
      <c r="G93" s="2701"/>
      <c r="H93" s="2701"/>
      <c r="I93" s="2706"/>
      <c r="J93" s="2205"/>
      <c r="K93" s="2205"/>
      <c r="L93" s="2205"/>
      <c r="M93" s="2771"/>
    </row>
    <row r="94" spans="1:13" s="2204" customFormat="1" ht="23.1" customHeight="1">
      <c r="A94" s="2338"/>
      <c r="B94" s="2236"/>
      <c r="C94" s="2237"/>
      <c r="D94" s="2170" t="s">
        <v>824</v>
      </c>
      <c r="E94" s="2667"/>
      <c r="F94" s="2667"/>
      <c r="G94" s="2667"/>
      <c r="H94" s="2667"/>
      <c r="I94" s="2707"/>
      <c r="J94" s="2205"/>
      <c r="K94" s="2205"/>
      <c r="L94" s="2205"/>
      <c r="M94" s="2771"/>
    </row>
    <row r="95" spans="1:13" s="2204" customFormat="1" ht="23.1" customHeight="1">
      <c r="A95" s="2338"/>
      <c r="B95" s="2236"/>
      <c r="C95" s="2237"/>
      <c r="D95" s="5862" t="s">
        <v>823</v>
      </c>
      <c r="E95" s="5863"/>
      <c r="F95" s="5863"/>
      <c r="G95" s="5863"/>
      <c r="H95" s="5863"/>
      <c r="I95" s="5864"/>
      <c r="J95" s="2205"/>
      <c r="K95" s="2205"/>
      <c r="L95" s="2205"/>
      <c r="M95" s="2771"/>
    </row>
    <row r="96" spans="1:13" s="2204" customFormat="1" ht="23.1" customHeight="1">
      <c r="A96" s="2338"/>
      <c r="B96" s="2236"/>
      <c r="C96" s="2237"/>
      <c r="D96" s="2170" t="s">
        <v>817</v>
      </c>
      <c r="E96" s="2667"/>
      <c r="F96" s="2667"/>
      <c r="G96" s="2667"/>
      <c r="H96" s="2667"/>
      <c r="I96" s="2707"/>
      <c r="J96" s="2205"/>
      <c r="K96" s="2205"/>
      <c r="L96" s="2205"/>
      <c r="M96" s="2771"/>
    </row>
    <row r="97" spans="1:13" s="2204" customFormat="1" ht="23.1" customHeight="1">
      <c r="A97" s="2338"/>
      <c r="B97" s="2236"/>
      <c r="C97" s="2237"/>
      <c r="D97" s="2170" t="s">
        <v>822</v>
      </c>
      <c r="E97" s="2667"/>
      <c r="F97" s="2667"/>
      <c r="G97" s="2667"/>
      <c r="H97" s="2667"/>
      <c r="I97" s="2707"/>
      <c r="J97" s="2205"/>
      <c r="K97" s="2205"/>
      <c r="L97" s="2205"/>
      <c r="M97" s="2771"/>
    </row>
    <row r="98" spans="1:13" s="2204" customFormat="1" ht="23.1" customHeight="1">
      <c r="A98" s="2338"/>
      <c r="B98" s="2236"/>
      <c r="C98" s="2237"/>
      <c r="D98" s="2170" t="s">
        <v>821</v>
      </c>
      <c r="E98" s="2667"/>
      <c r="F98" s="2667"/>
      <c r="G98" s="2667"/>
      <c r="H98" s="2667"/>
      <c r="I98" s="2707"/>
      <c r="J98" s="2205"/>
      <c r="K98" s="2205"/>
      <c r="L98" s="2205"/>
      <c r="M98" s="2771"/>
    </row>
    <row r="99" spans="1:13" s="2204" customFormat="1" ht="23.1" customHeight="1">
      <c r="A99" s="2338"/>
      <c r="B99" s="2236"/>
      <c r="C99" s="2237"/>
      <c r="D99" s="5857" t="s">
        <v>2250</v>
      </c>
      <c r="E99" s="5858"/>
      <c r="F99" s="5858"/>
      <c r="G99" s="5858"/>
      <c r="H99" s="5858"/>
      <c r="I99" s="5859"/>
      <c r="J99" s="2205"/>
      <c r="K99" s="2205"/>
      <c r="L99" s="2205"/>
      <c r="M99" s="2771"/>
    </row>
    <row r="100" spans="1:13" ht="18" customHeight="1" thickBot="1">
      <c r="A100" s="2247"/>
      <c r="B100" s="2240"/>
      <c r="C100" s="2213"/>
      <c r="D100" s="5857" t="s">
        <v>2251</v>
      </c>
      <c r="E100" s="5858"/>
      <c r="F100" s="5858"/>
      <c r="G100" s="5858"/>
      <c r="H100" s="5858"/>
      <c r="I100" s="5859"/>
      <c r="J100" s="2202"/>
      <c r="K100" s="2241" t="s">
        <v>1279</v>
      </c>
      <c r="L100" s="2202"/>
    </row>
    <row r="101" spans="1:13" ht="18" customHeight="1" thickTop="1">
      <c r="A101" s="2247"/>
      <c r="B101" s="2240"/>
      <c r="C101" s="2213"/>
      <c r="D101" s="5857" t="s">
        <v>2360</v>
      </c>
      <c r="E101" s="5858"/>
      <c r="F101" s="5858"/>
      <c r="G101" s="5858"/>
      <c r="H101" s="5858"/>
      <c r="I101" s="5859"/>
      <c r="J101" s="2202"/>
      <c r="K101" s="2485"/>
      <c r="L101" s="2202"/>
    </row>
    <row r="102" spans="1:13" ht="18" customHeight="1">
      <c r="A102" s="2247"/>
      <c r="B102" s="2240"/>
      <c r="C102" s="2213"/>
      <c r="D102" s="5857" t="s">
        <v>2361</v>
      </c>
      <c r="E102" s="5858"/>
      <c r="F102" s="5858"/>
      <c r="G102" s="5858"/>
      <c r="H102" s="5858"/>
      <c r="I102" s="5859"/>
      <c r="J102" s="2202"/>
      <c r="K102" s="2202"/>
      <c r="L102" s="2202"/>
    </row>
    <row r="103" spans="1:13" ht="18" customHeight="1" thickBot="1">
      <c r="A103" s="2249"/>
      <c r="B103" s="2347"/>
      <c r="C103" s="2250"/>
      <c r="D103" s="2390" t="s">
        <v>2362</v>
      </c>
      <c r="E103" s="2708"/>
      <c r="F103" s="2708"/>
      <c r="G103" s="2708"/>
      <c r="H103" s="2708"/>
      <c r="I103" s="2709"/>
      <c r="J103" s="2202"/>
      <c r="K103" s="2241" t="s">
        <v>1269</v>
      </c>
      <c r="L103" s="2202"/>
    </row>
    <row r="104" spans="1:13">
      <c r="A104" s="2205"/>
      <c r="B104" s="2205"/>
      <c r="C104" s="2205"/>
      <c r="D104" s="2205"/>
      <c r="E104" s="2205"/>
      <c r="F104" s="2205"/>
      <c r="G104" s="2205"/>
      <c r="H104" s="2205"/>
      <c r="I104" s="2205"/>
      <c r="J104" s="2202"/>
      <c r="K104" s="2202"/>
      <c r="L104" s="2202"/>
    </row>
    <row r="106" spans="1:13">
      <c r="A106" s="5865"/>
      <c r="B106" s="5865"/>
      <c r="C106" s="5865"/>
      <c r="D106" s="5865"/>
      <c r="E106" s="5865"/>
      <c r="F106" s="5865"/>
      <c r="G106" s="5865"/>
      <c r="H106" s="5865"/>
      <c r="I106" s="5865"/>
    </row>
    <row r="107" spans="1:13">
      <c r="A107" s="5860"/>
      <c r="B107" s="5860"/>
      <c r="C107" s="5860"/>
      <c r="D107" s="5860"/>
      <c r="E107" s="5860"/>
      <c r="F107" s="5860"/>
      <c r="G107" s="5860"/>
      <c r="H107" s="5860"/>
      <c r="I107" s="5860"/>
    </row>
  </sheetData>
  <sheetProtection sheet="1" objects="1" scenarios="1" formatCells="0" formatRows="0"/>
  <mergeCells count="40">
    <mergeCell ref="A79:I79"/>
    <mergeCell ref="D99:I99"/>
    <mergeCell ref="F12:I12"/>
    <mergeCell ref="F13:I13"/>
    <mergeCell ref="F14:I14"/>
    <mergeCell ref="D77:I77"/>
    <mergeCell ref="D39:I39"/>
    <mergeCell ref="D27:E27"/>
    <mergeCell ref="D31:E31"/>
    <mergeCell ref="D72:I72"/>
    <mergeCell ref="D74:I74"/>
    <mergeCell ref="D36:I36"/>
    <mergeCell ref="D33:I33"/>
    <mergeCell ref="D35:I35"/>
    <mergeCell ref="F15:I15"/>
    <mergeCell ref="F16:I16"/>
    <mergeCell ref="D100:I100"/>
    <mergeCell ref="D102:I102"/>
    <mergeCell ref="A107:I107"/>
    <mergeCell ref="D83:G83"/>
    <mergeCell ref="A92:I92"/>
    <mergeCell ref="D95:I95"/>
    <mergeCell ref="A106:I106"/>
    <mergeCell ref="D101:I101"/>
    <mergeCell ref="H3:I4"/>
    <mergeCell ref="A5:I5"/>
    <mergeCell ref="F6:I6"/>
    <mergeCell ref="D9:I9"/>
    <mergeCell ref="A10:I10"/>
    <mergeCell ref="D11:I11"/>
    <mergeCell ref="D40:I40"/>
    <mergeCell ref="D50:I50"/>
    <mergeCell ref="D44:F44"/>
    <mergeCell ref="D41:I41"/>
    <mergeCell ref="D56:I56"/>
    <mergeCell ref="D75:I75"/>
    <mergeCell ref="D76:I76"/>
    <mergeCell ref="A70:I70"/>
    <mergeCell ref="A71:I71"/>
    <mergeCell ref="D73:I73"/>
  </mergeCells>
  <phoneticPr fontId="22"/>
  <hyperlinks>
    <hyperlink ref="K100" location="新聞広告等!A9" display="新聞広告等チェック作成へ"/>
    <hyperlink ref="K103" location="新聞広告等!L79" display="一覧表へ戻る"/>
  </hyperlinks>
  <printOptions horizontalCentered="1"/>
  <pageMargins left="0.6692913385826772" right="0.11811023622047245" top="0.39370078740157483" bottom="0" header="0" footer="0"/>
  <pageSetup paperSize="9" scale="68" orientation="portrait" r:id="rId1"/>
  <headerFooter scaleWithDoc="0" alignWithMargins="0"/>
  <rowBreaks count="1" manualBreakCount="1">
    <brk id="58"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58721" r:id="rId4" name="Check Box 1">
              <controlPr locked="0" defaultSize="0" autoFill="0" autoLine="0" autoPict="0">
                <anchor moveWithCells="1" sizeWithCells="1">
                  <from>
                    <xdr:col>0</xdr:col>
                    <xdr:colOff>190500</xdr:colOff>
                    <xdr:row>97</xdr:row>
                    <xdr:rowOff>209550</xdr:rowOff>
                  </from>
                  <to>
                    <xdr:col>0</xdr:col>
                    <xdr:colOff>495300</xdr:colOff>
                    <xdr:row>99</xdr:row>
                    <xdr:rowOff>57150</xdr:rowOff>
                  </to>
                </anchor>
              </controlPr>
            </control>
          </mc:Choice>
        </mc:AlternateContent>
        <mc:AlternateContent xmlns:mc="http://schemas.openxmlformats.org/markup-compatibility/2006">
          <mc:Choice Requires="x14">
            <control shapeId="158722" r:id="rId5" name="Check Box 2">
              <controlPr locked="0" defaultSize="0" autoFill="0" autoLine="0" autoPict="0">
                <anchor moveWithCells="1" sizeWithCells="1">
                  <from>
                    <xdr:col>1</xdr:col>
                    <xdr:colOff>190500</xdr:colOff>
                    <xdr:row>97</xdr:row>
                    <xdr:rowOff>209550</xdr:rowOff>
                  </from>
                  <to>
                    <xdr:col>1</xdr:col>
                    <xdr:colOff>495300</xdr:colOff>
                    <xdr:row>99</xdr:row>
                    <xdr:rowOff>57150</xdr:rowOff>
                  </to>
                </anchor>
              </controlPr>
            </control>
          </mc:Choice>
        </mc:AlternateContent>
        <mc:AlternateContent xmlns:mc="http://schemas.openxmlformats.org/markup-compatibility/2006">
          <mc:Choice Requires="x14">
            <control shapeId="158723" r:id="rId6" name="Check Box 3">
              <controlPr locked="0" defaultSize="0" autoFill="0" autoLine="0" autoPict="0">
                <anchor moveWithCells="1" sizeWithCells="1">
                  <from>
                    <xdr:col>2</xdr:col>
                    <xdr:colOff>200025</xdr:colOff>
                    <xdr:row>97</xdr:row>
                    <xdr:rowOff>209550</xdr:rowOff>
                  </from>
                  <to>
                    <xdr:col>2</xdr:col>
                    <xdr:colOff>504825</xdr:colOff>
                    <xdr:row>99</xdr:row>
                    <xdr:rowOff>57150</xdr:rowOff>
                  </to>
                </anchor>
              </controlPr>
            </control>
          </mc:Choice>
        </mc:AlternateContent>
        <mc:AlternateContent xmlns:mc="http://schemas.openxmlformats.org/markup-compatibility/2006">
          <mc:Choice Requires="x14">
            <control shapeId="158724" r:id="rId7" name="Check Box 4">
              <controlPr locked="0" defaultSize="0" autoFill="0" autoLine="0" autoPict="0">
                <anchor moveWithCells="1" sizeWithCells="1">
                  <from>
                    <xdr:col>0</xdr:col>
                    <xdr:colOff>190500</xdr:colOff>
                    <xdr:row>96</xdr:row>
                    <xdr:rowOff>209550</xdr:rowOff>
                  </from>
                  <to>
                    <xdr:col>0</xdr:col>
                    <xdr:colOff>495300</xdr:colOff>
                    <xdr:row>98</xdr:row>
                    <xdr:rowOff>57150</xdr:rowOff>
                  </to>
                </anchor>
              </controlPr>
            </control>
          </mc:Choice>
        </mc:AlternateContent>
        <mc:AlternateContent xmlns:mc="http://schemas.openxmlformats.org/markup-compatibility/2006">
          <mc:Choice Requires="x14">
            <control shapeId="158725" r:id="rId8" name="Check Box 5">
              <controlPr locked="0" defaultSize="0" autoFill="0" autoLine="0" autoPict="0">
                <anchor moveWithCells="1" sizeWithCells="1">
                  <from>
                    <xdr:col>1</xdr:col>
                    <xdr:colOff>190500</xdr:colOff>
                    <xdr:row>96</xdr:row>
                    <xdr:rowOff>209550</xdr:rowOff>
                  </from>
                  <to>
                    <xdr:col>1</xdr:col>
                    <xdr:colOff>495300</xdr:colOff>
                    <xdr:row>98</xdr:row>
                    <xdr:rowOff>57150</xdr:rowOff>
                  </to>
                </anchor>
              </controlPr>
            </control>
          </mc:Choice>
        </mc:AlternateContent>
        <mc:AlternateContent xmlns:mc="http://schemas.openxmlformats.org/markup-compatibility/2006">
          <mc:Choice Requires="x14">
            <control shapeId="158726" r:id="rId9" name="Check Box 6">
              <controlPr locked="0" defaultSize="0" autoFill="0" autoLine="0" autoPict="0">
                <anchor moveWithCells="1" sizeWithCells="1">
                  <from>
                    <xdr:col>2</xdr:col>
                    <xdr:colOff>200025</xdr:colOff>
                    <xdr:row>96</xdr:row>
                    <xdr:rowOff>209550</xdr:rowOff>
                  </from>
                  <to>
                    <xdr:col>2</xdr:col>
                    <xdr:colOff>504825</xdr:colOff>
                    <xdr:row>98</xdr:row>
                    <xdr:rowOff>57150</xdr:rowOff>
                  </to>
                </anchor>
              </controlPr>
            </control>
          </mc:Choice>
        </mc:AlternateContent>
        <mc:AlternateContent xmlns:mc="http://schemas.openxmlformats.org/markup-compatibility/2006">
          <mc:Choice Requires="x14">
            <control shapeId="158727" r:id="rId10" name="Check Box 7">
              <controlPr locked="0" defaultSize="0" autoFill="0" autoLine="0" autoPict="0">
                <anchor moveWithCells="1" sizeWithCells="1">
                  <from>
                    <xdr:col>0</xdr:col>
                    <xdr:colOff>190500</xdr:colOff>
                    <xdr:row>95</xdr:row>
                    <xdr:rowOff>219075</xdr:rowOff>
                  </from>
                  <to>
                    <xdr:col>0</xdr:col>
                    <xdr:colOff>495300</xdr:colOff>
                    <xdr:row>97</xdr:row>
                    <xdr:rowOff>66675</xdr:rowOff>
                  </to>
                </anchor>
              </controlPr>
            </control>
          </mc:Choice>
        </mc:AlternateContent>
        <mc:AlternateContent xmlns:mc="http://schemas.openxmlformats.org/markup-compatibility/2006">
          <mc:Choice Requires="x14">
            <control shapeId="158728" r:id="rId11" name="Check Box 8">
              <controlPr locked="0" defaultSize="0" autoFill="0" autoLine="0" autoPict="0">
                <anchor moveWithCells="1" sizeWithCells="1">
                  <from>
                    <xdr:col>1</xdr:col>
                    <xdr:colOff>190500</xdr:colOff>
                    <xdr:row>95</xdr:row>
                    <xdr:rowOff>219075</xdr:rowOff>
                  </from>
                  <to>
                    <xdr:col>1</xdr:col>
                    <xdr:colOff>495300</xdr:colOff>
                    <xdr:row>97</xdr:row>
                    <xdr:rowOff>66675</xdr:rowOff>
                  </to>
                </anchor>
              </controlPr>
            </control>
          </mc:Choice>
        </mc:AlternateContent>
        <mc:AlternateContent xmlns:mc="http://schemas.openxmlformats.org/markup-compatibility/2006">
          <mc:Choice Requires="x14">
            <control shapeId="158729" r:id="rId12" name="Check Box 9">
              <controlPr locked="0" defaultSize="0" autoFill="0" autoLine="0" autoPict="0">
                <anchor moveWithCells="1" sizeWithCells="1">
                  <from>
                    <xdr:col>2</xdr:col>
                    <xdr:colOff>200025</xdr:colOff>
                    <xdr:row>95</xdr:row>
                    <xdr:rowOff>219075</xdr:rowOff>
                  </from>
                  <to>
                    <xdr:col>2</xdr:col>
                    <xdr:colOff>504825</xdr:colOff>
                    <xdr:row>97</xdr:row>
                    <xdr:rowOff>66675</xdr:rowOff>
                  </to>
                </anchor>
              </controlPr>
            </control>
          </mc:Choice>
        </mc:AlternateContent>
        <mc:AlternateContent xmlns:mc="http://schemas.openxmlformats.org/markup-compatibility/2006">
          <mc:Choice Requires="x14">
            <control shapeId="158730" r:id="rId13" name="Check Box 10">
              <controlPr locked="0" defaultSize="0" autoFill="0" autoLine="0" autoPict="0">
                <anchor moveWithCells="1" sizeWithCells="1">
                  <from>
                    <xdr:col>0</xdr:col>
                    <xdr:colOff>190500</xdr:colOff>
                    <xdr:row>94</xdr:row>
                    <xdr:rowOff>219075</xdr:rowOff>
                  </from>
                  <to>
                    <xdr:col>0</xdr:col>
                    <xdr:colOff>495300</xdr:colOff>
                    <xdr:row>96</xdr:row>
                    <xdr:rowOff>66675</xdr:rowOff>
                  </to>
                </anchor>
              </controlPr>
            </control>
          </mc:Choice>
        </mc:AlternateContent>
        <mc:AlternateContent xmlns:mc="http://schemas.openxmlformats.org/markup-compatibility/2006">
          <mc:Choice Requires="x14">
            <control shapeId="158731" r:id="rId14" name="Check Box 11">
              <controlPr locked="0" defaultSize="0" autoFill="0" autoLine="0" autoPict="0">
                <anchor moveWithCells="1" sizeWithCells="1">
                  <from>
                    <xdr:col>1</xdr:col>
                    <xdr:colOff>190500</xdr:colOff>
                    <xdr:row>94</xdr:row>
                    <xdr:rowOff>219075</xdr:rowOff>
                  </from>
                  <to>
                    <xdr:col>1</xdr:col>
                    <xdr:colOff>495300</xdr:colOff>
                    <xdr:row>96</xdr:row>
                    <xdr:rowOff>66675</xdr:rowOff>
                  </to>
                </anchor>
              </controlPr>
            </control>
          </mc:Choice>
        </mc:AlternateContent>
        <mc:AlternateContent xmlns:mc="http://schemas.openxmlformats.org/markup-compatibility/2006">
          <mc:Choice Requires="x14">
            <control shapeId="158732" r:id="rId15" name="Check Box 12">
              <controlPr locked="0" defaultSize="0" autoFill="0" autoLine="0" autoPict="0">
                <anchor moveWithCells="1" sizeWithCells="1">
                  <from>
                    <xdr:col>2</xdr:col>
                    <xdr:colOff>200025</xdr:colOff>
                    <xdr:row>94</xdr:row>
                    <xdr:rowOff>219075</xdr:rowOff>
                  </from>
                  <to>
                    <xdr:col>2</xdr:col>
                    <xdr:colOff>504825</xdr:colOff>
                    <xdr:row>96</xdr:row>
                    <xdr:rowOff>66675</xdr:rowOff>
                  </to>
                </anchor>
              </controlPr>
            </control>
          </mc:Choice>
        </mc:AlternateContent>
        <mc:AlternateContent xmlns:mc="http://schemas.openxmlformats.org/markup-compatibility/2006">
          <mc:Choice Requires="x14">
            <control shapeId="158733" r:id="rId16" name="Check Box 13">
              <controlPr locked="0" defaultSize="0" autoFill="0" autoLine="0" autoPict="0">
                <anchor moveWithCells="1" sizeWithCells="1">
                  <from>
                    <xdr:col>0</xdr:col>
                    <xdr:colOff>190500</xdr:colOff>
                    <xdr:row>93</xdr:row>
                    <xdr:rowOff>209550</xdr:rowOff>
                  </from>
                  <to>
                    <xdr:col>0</xdr:col>
                    <xdr:colOff>495300</xdr:colOff>
                    <xdr:row>95</xdr:row>
                    <xdr:rowOff>57150</xdr:rowOff>
                  </to>
                </anchor>
              </controlPr>
            </control>
          </mc:Choice>
        </mc:AlternateContent>
        <mc:AlternateContent xmlns:mc="http://schemas.openxmlformats.org/markup-compatibility/2006">
          <mc:Choice Requires="x14">
            <control shapeId="158734" r:id="rId17" name="Check Box 14">
              <controlPr locked="0" defaultSize="0" autoFill="0" autoLine="0" autoPict="0">
                <anchor moveWithCells="1" sizeWithCells="1">
                  <from>
                    <xdr:col>1</xdr:col>
                    <xdr:colOff>190500</xdr:colOff>
                    <xdr:row>93</xdr:row>
                    <xdr:rowOff>209550</xdr:rowOff>
                  </from>
                  <to>
                    <xdr:col>1</xdr:col>
                    <xdr:colOff>495300</xdr:colOff>
                    <xdr:row>95</xdr:row>
                    <xdr:rowOff>57150</xdr:rowOff>
                  </to>
                </anchor>
              </controlPr>
            </control>
          </mc:Choice>
        </mc:AlternateContent>
        <mc:AlternateContent xmlns:mc="http://schemas.openxmlformats.org/markup-compatibility/2006">
          <mc:Choice Requires="x14">
            <control shapeId="158735" r:id="rId18" name="Check Box 15">
              <controlPr locked="0" defaultSize="0" autoFill="0" autoLine="0" autoPict="0">
                <anchor moveWithCells="1" sizeWithCells="1">
                  <from>
                    <xdr:col>2</xdr:col>
                    <xdr:colOff>200025</xdr:colOff>
                    <xdr:row>93</xdr:row>
                    <xdr:rowOff>209550</xdr:rowOff>
                  </from>
                  <to>
                    <xdr:col>2</xdr:col>
                    <xdr:colOff>504825</xdr:colOff>
                    <xdr:row>95</xdr:row>
                    <xdr:rowOff>57150</xdr:rowOff>
                  </to>
                </anchor>
              </controlPr>
            </control>
          </mc:Choice>
        </mc:AlternateContent>
        <mc:AlternateContent xmlns:mc="http://schemas.openxmlformats.org/markup-compatibility/2006">
          <mc:Choice Requires="x14">
            <control shapeId="158736" r:id="rId19" name="Check Box 16">
              <controlPr locked="0" defaultSize="0" autoFill="0" autoLine="0" autoPict="0">
                <anchor moveWithCells="1" sizeWithCells="1">
                  <from>
                    <xdr:col>0</xdr:col>
                    <xdr:colOff>190500</xdr:colOff>
                    <xdr:row>92</xdr:row>
                    <xdr:rowOff>209550</xdr:rowOff>
                  </from>
                  <to>
                    <xdr:col>0</xdr:col>
                    <xdr:colOff>495300</xdr:colOff>
                    <xdr:row>94</xdr:row>
                    <xdr:rowOff>57150</xdr:rowOff>
                  </to>
                </anchor>
              </controlPr>
            </control>
          </mc:Choice>
        </mc:AlternateContent>
        <mc:AlternateContent xmlns:mc="http://schemas.openxmlformats.org/markup-compatibility/2006">
          <mc:Choice Requires="x14">
            <control shapeId="158737" r:id="rId20" name="Check Box 17">
              <controlPr locked="0" defaultSize="0" autoFill="0" autoLine="0" autoPict="0">
                <anchor moveWithCells="1" sizeWithCells="1">
                  <from>
                    <xdr:col>1</xdr:col>
                    <xdr:colOff>190500</xdr:colOff>
                    <xdr:row>92</xdr:row>
                    <xdr:rowOff>209550</xdr:rowOff>
                  </from>
                  <to>
                    <xdr:col>1</xdr:col>
                    <xdr:colOff>495300</xdr:colOff>
                    <xdr:row>94</xdr:row>
                    <xdr:rowOff>57150</xdr:rowOff>
                  </to>
                </anchor>
              </controlPr>
            </control>
          </mc:Choice>
        </mc:AlternateContent>
        <mc:AlternateContent xmlns:mc="http://schemas.openxmlformats.org/markup-compatibility/2006">
          <mc:Choice Requires="x14">
            <control shapeId="158738" r:id="rId21" name="Check Box 18">
              <controlPr locked="0" defaultSize="0" autoFill="0" autoLine="0" autoPict="0">
                <anchor moveWithCells="1" sizeWithCells="1">
                  <from>
                    <xdr:col>2</xdr:col>
                    <xdr:colOff>200025</xdr:colOff>
                    <xdr:row>92</xdr:row>
                    <xdr:rowOff>209550</xdr:rowOff>
                  </from>
                  <to>
                    <xdr:col>2</xdr:col>
                    <xdr:colOff>504825</xdr:colOff>
                    <xdr:row>94</xdr:row>
                    <xdr:rowOff>57150</xdr:rowOff>
                  </to>
                </anchor>
              </controlPr>
            </control>
          </mc:Choice>
        </mc:AlternateContent>
        <mc:AlternateContent xmlns:mc="http://schemas.openxmlformats.org/markup-compatibility/2006">
          <mc:Choice Requires="x14">
            <control shapeId="158739" r:id="rId22" name="Check Box 19">
              <controlPr locked="0" defaultSize="0" autoFill="0" autoLine="0" autoPict="0">
                <anchor moveWithCells="1" sizeWithCells="1">
                  <from>
                    <xdr:col>2</xdr:col>
                    <xdr:colOff>200025</xdr:colOff>
                    <xdr:row>87</xdr:row>
                    <xdr:rowOff>200025</xdr:rowOff>
                  </from>
                  <to>
                    <xdr:col>2</xdr:col>
                    <xdr:colOff>504825</xdr:colOff>
                    <xdr:row>89</xdr:row>
                    <xdr:rowOff>47625</xdr:rowOff>
                  </to>
                </anchor>
              </controlPr>
            </control>
          </mc:Choice>
        </mc:AlternateContent>
        <mc:AlternateContent xmlns:mc="http://schemas.openxmlformats.org/markup-compatibility/2006">
          <mc:Choice Requires="x14">
            <control shapeId="158740" r:id="rId23" name="Check Box 20">
              <controlPr locked="0" defaultSize="0" autoFill="0" autoLine="0" autoPict="0">
                <anchor moveWithCells="1" sizeWithCells="1">
                  <from>
                    <xdr:col>2</xdr:col>
                    <xdr:colOff>200025</xdr:colOff>
                    <xdr:row>82</xdr:row>
                    <xdr:rowOff>200025</xdr:rowOff>
                  </from>
                  <to>
                    <xdr:col>2</xdr:col>
                    <xdr:colOff>504825</xdr:colOff>
                    <xdr:row>84</xdr:row>
                    <xdr:rowOff>47625</xdr:rowOff>
                  </to>
                </anchor>
              </controlPr>
            </control>
          </mc:Choice>
        </mc:AlternateContent>
        <mc:AlternateContent xmlns:mc="http://schemas.openxmlformats.org/markup-compatibility/2006">
          <mc:Choice Requires="x14">
            <control shapeId="158741" r:id="rId24" name="Check Box 21">
              <controlPr locked="0" defaultSize="0" autoFill="0" autoLine="0" autoPict="0">
                <anchor moveWithCells="1" sizeWithCells="1">
                  <from>
                    <xdr:col>2</xdr:col>
                    <xdr:colOff>200025</xdr:colOff>
                    <xdr:row>80</xdr:row>
                    <xdr:rowOff>200025</xdr:rowOff>
                  </from>
                  <to>
                    <xdr:col>2</xdr:col>
                    <xdr:colOff>504825</xdr:colOff>
                    <xdr:row>82</xdr:row>
                    <xdr:rowOff>47625</xdr:rowOff>
                  </to>
                </anchor>
              </controlPr>
            </control>
          </mc:Choice>
        </mc:AlternateContent>
        <mc:AlternateContent xmlns:mc="http://schemas.openxmlformats.org/markup-compatibility/2006">
          <mc:Choice Requires="x14">
            <control shapeId="158742" r:id="rId25" name="Check Box 22">
              <controlPr locked="0" defaultSize="0" autoFill="0" autoLine="0" autoPict="0">
                <anchor moveWithCells="1" sizeWithCells="1">
                  <from>
                    <xdr:col>1</xdr:col>
                    <xdr:colOff>200025</xdr:colOff>
                    <xdr:row>9</xdr:row>
                    <xdr:rowOff>247650</xdr:rowOff>
                  </from>
                  <to>
                    <xdr:col>1</xdr:col>
                    <xdr:colOff>504825</xdr:colOff>
                    <xdr:row>11</xdr:row>
                    <xdr:rowOff>57150</xdr:rowOff>
                  </to>
                </anchor>
              </controlPr>
            </control>
          </mc:Choice>
        </mc:AlternateContent>
        <mc:AlternateContent xmlns:mc="http://schemas.openxmlformats.org/markup-compatibility/2006">
          <mc:Choice Requires="x14">
            <control shapeId="158743" r:id="rId26" name="Check Box 23">
              <controlPr locked="0" defaultSize="0" autoFill="0" autoLine="0" autoPict="0">
                <anchor moveWithCells="1" sizeWithCells="1">
                  <from>
                    <xdr:col>2</xdr:col>
                    <xdr:colOff>200025</xdr:colOff>
                    <xdr:row>9</xdr:row>
                    <xdr:rowOff>247650</xdr:rowOff>
                  </from>
                  <to>
                    <xdr:col>2</xdr:col>
                    <xdr:colOff>504825</xdr:colOff>
                    <xdr:row>11</xdr:row>
                    <xdr:rowOff>57150</xdr:rowOff>
                  </to>
                </anchor>
              </controlPr>
            </control>
          </mc:Choice>
        </mc:AlternateContent>
        <mc:AlternateContent xmlns:mc="http://schemas.openxmlformats.org/markup-compatibility/2006">
          <mc:Choice Requires="x14">
            <control shapeId="158744" r:id="rId27" name="Check Box 24">
              <controlPr locked="0" defaultSize="0" autoFill="0" autoLine="0" autoPict="0">
                <anchor moveWithCells="1" sizeWithCells="1">
                  <from>
                    <xdr:col>2</xdr:col>
                    <xdr:colOff>200025</xdr:colOff>
                    <xdr:row>10</xdr:row>
                    <xdr:rowOff>209550</xdr:rowOff>
                  </from>
                  <to>
                    <xdr:col>2</xdr:col>
                    <xdr:colOff>504825</xdr:colOff>
                    <xdr:row>12</xdr:row>
                    <xdr:rowOff>76200</xdr:rowOff>
                  </to>
                </anchor>
              </controlPr>
            </control>
          </mc:Choice>
        </mc:AlternateContent>
        <mc:AlternateContent xmlns:mc="http://schemas.openxmlformats.org/markup-compatibility/2006">
          <mc:Choice Requires="x14">
            <control shapeId="158745" r:id="rId28" name="Check Box 25">
              <controlPr locked="0" defaultSize="0" autoFill="0" autoLine="0" autoPict="0">
                <anchor moveWithCells="1" sizeWithCells="1">
                  <from>
                    <xdr:col>2</xdr:col>
                    <xdr:colOff>200025</xdr:colOff>
                    <xdr:row>11</xdr:row>
                    <xdr:rowOff>219075</xdr:rowOff>
                  </from>
                  <to>
                    <xdr:col>2</xdr:col>
                    <xdr:colOff>504825</xdr:colOff>
                    <xdr:row>13</xdr:row>
                    <xdr:rowOff>85725</xdr:rowOff>
                  </to>
                </anchor>
              </controlPr>
            </control>
          </mc:Choice>
        </mc:AlternateContent>
        <mc:AlternateContent xmlns:mc="http://schemas.openxmlformats.org/markup-compatibility/2006">
          <mc:Choice Requires="x14">
            <control shapeId="158746" r:id="rId29" name="Check Box 26">
              <controlPr locked="0" defaultSize="0" autoFill="0" autoLine="0" autoPict="0">
                <anchor moveWithCells="1" sizeWithCells="1">
                  <from>
                    <xdr:col>2</xdr:col>
                    <xdr:colOff>200025</xdr:colOff>
                    <xdr:row>13</xdr:row>
                    <xdr:rowOff>247650</xdr:rowOff>
                  </from>
                  <to>
                    <xdr:col>2</xdr:col>
                    <xdr:colOff>504825</xdr:colOff>
                    <xdr:row>15</xdr:row>
                    <xdr:rowOff>104775</xdr:rowOff>
                  </to>
                </anchor>
              </controlPr>
            </control>
          </mc:Choice>
        </mc:AlternateContent>
        <mc:AlternateContent xmlns:mc="http://schemas.openxmlformats.org/markup-compatibility/2006">
          <mc:Choice Requires="x14">
            <control shapeId="158747" r:id="rId30" name="Check Box 27">
              <controlPr locked="0" defaultSize="0" autoFill="0" autoLine="0" autoPict="0">
                <anchor moveWithCells="1" sizeWithCells="1">
                  <from>
                    <xdr:col>0</xdr:col>
                    <xdr:colOff>200025</xdr:colOff>
                    <xdr:row>10</xdr:row>
                    <xdr:rowOff>209550</xdr:rowOff>
                  </from>
                  <to>
                    <xdr:col>0</xdr:col>
                    <xdr:colOff>504825</xdr:colOff>
                    <xdr:row>12</xdr:row>
                    <xdr:rowOff>76200</xdr:rowOff>
                  </to>
                </anchor>
              </controlPr>
            </control>
          </mc:Choice>
        </mc:AlternateContent>
        <mc:AlternateContent xmlns:mc="http://schemas.openxmlformats.org/markup-compatibility/2006">
          <mc:Choice Requires="x14">
            <control shapeId="158748" r:id="rId31" name="Check Box 28">
              <controlPr locked="0" defaultSize="0" autoFill="0" autoLine="0" autoPict="0">
                <anchor moveWithCells="1" sizeWithCells="1">
                  <from>
                    <xdr:col>0</xdr:col>
                    <xdr:colOff>200025</xdr:colOff>
                    <xdr:row>11</xdr:row>
                    <xdr:rowOff>219075</xdr:rowOff>
                  </from>
                  <to>
                    <xdr:col>0</xdr:col>
                    <xdr:colOff>504825</xdr:colOff>
                    <xdr:row>13</xdr:row>
                    <xdr:rowOff>85725</xdr:rowOff>
                  </to>
                </anchor>
              </controlPr>
            </control>
          </mc:Choice>
        </mc:AlternateContent>
        <mc:AlternateContent xmlns:mc="http://schemas.openxmlformats.org/markup-compatibility/2006">
          <mc:Choice Requires="x14">
            <control shapeId="158749" r:id="rId32" name="Check Box 29">
              <controlPr locked="0" defaultSize="0" autoFill="0" autoLine="0" autoPict="0">
                <anchor moveWithCells="1" sizeWithCells="1">
                  <from>
                    <xdr:col>1</xdr:col>
                    <xdr:colOff>200025</xdr:colOff>
                    <xdr:row>11</xdr:row>
                    <xdr:rowOff>219075</xdr:rowOff>
                  </from>
                  <to>
                    <xdr:col>1</xdr:col>
                    <xdr:colOff>504825</xdr:colOff>
                    <xdr:row>13</xdr:row>
                    <xdr:rowOff>85725</xdr:rowOff>
                  </to>
                </anchor>
              </controlPr>
            </control>
          </mc:Choice>
        </mc:AlternateContent>
        <mc:AlternateContent xmlns:mc="http://schemas.openxmlformats.org/markup-compatibility/2006">
          <mc:Choice Requires="x14">
            <control shapeId="158750" r:id="rId33" name="Check Box 30">
              <controlPr locked="0" defaultSize="0" autoFill="0" autoLine="0" autoPict="0">
                <anchor moveWithCells="1" sizeWithCells="1">
                  <from>
                    <xdr:col>1</xdr:col>
                    <xdr:colOff>200025</xdr:colOff>
                    <xdr:row>10</xdr:row>
                    <xdr:rowOff>209550</xdr:rowOff>
                  </from>
                  <to>
                    <xdr:col>1</xdr:col>
                    <xdr:colOff>504825</xdr:colOff>
                    <xdr:row>12</xdr:row>
                    <xdr:rowOff>76200</xdr:rowOff>
                  </to>
                </anchor>
              </controlPr>
            </control>
          </mc:Choice>
        </mc:AlternateContent>
        <mc:AlternateContent xmlns:mc="http://schemas.openxmlformats.org/markup-compatibility/2006">
          <mc:Choice Requires="x14">
            <control shapeId="158751" r:id="rId34" name="Check Box 31">
              <controlPr locked="0" defaultSize="0" autoFill="0" autoLine="0" autoPict="0">
                <anchor moveWithCells="1" sizeWithCells="1">
                  <from>
                    <xdr:col>2</xdr:col>
                    <xdr:colOff>200025</xdr:colOff>
                    <xdr:row>22</xdr:row>
                    <xdr:rowOff>9525</xdr:rowOff>
                  </from>
                  <to>
                    <xdr:col>2</xdr:col>
                    <xdr:colOff>504825</xdr:colOff>
                    <xdr:row>23</xdr:row>
                    <xdr:rowOff>76200</xdr:rowOff>
                  </to>
                </anchor>
              </controlPr>
            </control>
          </mc:Choice>
        </mc:AlternateContent>
        <mc:AlternateContent xmlns:mc="http://schemas.openxmlformats.org/markup-compatibility/2006">
          <mc:Choice Requires="x14">
            <control shapeId="158752" r:id="rId35" name="Check Box 32">
              <controlPr locked="0" defaultSize="0" autoFill="0" autoLine="0" autoPict="0">
                <anchor moveWithCells="1" sizeWithCells="1">
                  <from>
                    <xdr:col>1</xdr:col>
                    <xdr:colOff>200025</xdr:colOff>
                    <xdr:row>22</xdr:row>
                    <xdr:rowOff>9525</xdr:rowOff>
                  </from>
                  <to>
                    <xdr:col>1</xdr:col>
                    <xdr:colOff>504825</xdr:colOff>
                    <xdr:row>23</xdr:row>
                    <xdr:rowOff>76200</xdr:rowOff>
                  </to>
                </anchor>
              </controlPr>
            </control>
          </mc:Choice>
        </mc:AlternateContent>
        <mc:AlternateContent xmlns:mc="http://schemas.openxmlformats.org/markup-compatibility/2006">
          <mc:Choice Requires="x14">
            <control shapeId="158753" r:id="rId36" name="Check Box 33">
              <controlPr locked="0" defaultSize="0" autoFill="0" autoLine="0" autoPict="0">
                <anchor moveWithCells="1" sizeWithCells="1">
                  <from>
                    <xdr:col>1</xdr:col>
                    <xdr:colOff>200025</xdr:colOff>
                    <xdr:row>22</xdr:row>
                    <xdr:rowOff>276225</xdr:rowOff>
                  </from>
                  <to>
                    <xdr:col>1</xdr:col>
                    <xdr:colOff>504825</xdr:colOff>
                    <xdr:row>24</xdr:row>
                    <xdr:rowOff>85725</xdr:rowOff>
                  </to>
                </anchor>
              </controlPr>
            </control>
          </mc:Choice>
        </mc:AlternateContent>
        <mc:AlternateContent xmlns:mc="http://schemas.openxmlformats.org/markup-compatibility/2006">
          <mc:Choice Requires="x14">
            <control shapeId="158754" r:id="rId37" name="Check Box 34">
              <controlPr locked="0" defaultSize="0" autoFill="0" autoLine="0" autoPict="0">
                <anchor moveWithCells="1" sizeWithCells="1">
                  <from>
                    <xdr:col>2</xdr:col>
                    <xdr:colOff>200025</xdr:colOff>
                    <xdr:row>22</xdr:row>
                    <xdr:rowOff>276225</xdr:rowOff>
                  </from>
                  <to>
                    <xdr:col>2</xdr:col>
                    <xdr:colOff>504825</xdr:colOff>
                    <xdr:row>24</xdr:row>
                    <xdr:rowOff>85725</xdr:rowOff>
                  </to>
                </anchor>
              </controlPr>
            </control>
          </mc:Choice>
        </mc:AlternateContent>
        <mc:AlternateContent xmlns:mc="http://schemas.openxmlformats.org/markup-compatibility/2006">
          <mc:Choice Requires="x14">
            <control shapeId="158755" r:id="rId38" name="Check Box 35">
              <controlPr locked="0" defaultSize="0" autoFill="0" autoLine="0" autoPict="0">
                <anchor moveWithCells="1" sizeWithCells="1">
                  <from>
                    <xdr:col>0</xdr:col>
                    <xdr:colOff>200025</xdr:colOff>
                    <xdr:row>22</xdr:row>
                    <xdr:rowOff>276225</xdr:rowOff>
                  </from>
                  <to>
                    <xdr:col>0</xdr:col>
                    <xdr:colOff>504825</xdr:colOff>
                    <xdr:row>24</xdr:row>
                    <xdr:rowOff>85725</xdr:rowOff>
                  </to>
                </anchor>
              </controlPr>
            </control>
          </mc:Choice>
        </mc:AlternateContent>
        <mc:AlternateContent xmlns:mc="http://schemas.openxmlformats.org/markup-compatibility/2006">
          <mc:Choice Requires="x14">
            <control shapeId="158756" r:id="rId39" name="Check Box 36">
              <controlPr locked="0" defaultSize="0" autoFill="0" autoLine="0" autoPict="0">
                <anchor moveWithCells="1" sizeWithCells="1">
                  <from>
                    <xdr:col>0</xdr:col>
                    <xdr:colOff>200025</xdr:colOff>
                    <xdr:row>22</xdr:row>
                    <xdr:rowOff>9525</xdr:rowOff>
                  </from>
                  <to>
                    <xdr:col>0</xdr:col>
                    <xdr:colOff>504825</xdr:colOff>
                    <xdr:row>23</xdr:row>
                    <xdr:rowOff>76200</xdr:rowOff>
                  </to>
                </anchor>
              </controlPr>
            </control>
          </mc:Choice>
        </mc:AlternateContent>
        <mc:AlternateContent xmlns:mc="http://schemas.openxmlformats.org/markup-compatibility/2006">
          <mc:Choice Requires="x14">
            <control shapeId="158757" r:id="rId40" name="Check Box 37">
              <controlPr locked="0" defaultSize="0" autoFill="0" autoLine="0" autoPict="0">
                <anchor moveWithCells="1" sizeWithCells="1">
                  <from>
                    <xdr:col>2</xdr:col>
                    <xdr:colOff>200025</xdr:colOff>
                    <xdr:row>73</xdr:row>
                    <xdr:rowOff>190500</xdr:rowOff>
                  </from>
                  <to>
                    <xdr:col>2</xdr:col>
                    <xdr:colOff>504825</xdr:colOff>
                    <xdr:row>75</xdr:row>
                    <xdr:rowOff>76200</xdr:rowOff>
                  </to>
                </anchor>
              </controlPr>
            </control>
          </mc:Choice>
        </mc:AlternateContent>
        <mc:AlternateContent xmlns:mc="http://schemas.openxmlformats.org/markup-compatibility/2006">
          <mc:Choice Requires="x14">
            <control shapeId="158758" r:id="rId41" name="Check Box 38">
              <controlPr locked="0" defaultSize="0" autoFill="0" autoLine="0" autoPict="0">
                <anchor moveWithCells="1" sizeWithCells="1">
                  <from>
                    <xdr:col>2</xdr:col>
                    <xdr:colOff>200025</xdr:colOff>
                    <xdr:row>26</xdr:row>
                    <xdr:rowOff>0</xdr:rowOff>
                  </from>
                  <to>
                    <xdr:col>2</xdr:col>
                    <xdr:colOff>504825</xdr:colOff>
                    <xdr:row>27</xdr:row>
                    <xdr:rowOff>0</xdr:rowOff>
                  </to>
                </anchor>
              </controlPr>
            </control>
          </mc:Choice>
        </mc:AlternateContent>
        <mc:AlternateContent xmlns:mc="http://schemas.openxmlformats.org/markup-compatibility/2006">
          <mc:Choice Requires="x14">
            <control shapeId="158761" r:id="rId42" name="Check Box 41">
              <controlPr locked="0" defaultSize="0" autoFill="0" autoLine="0" autoPict="0">
                <anchor moveWithCells="1" sizeWithCells="1">
                  <from>
                    <xdr:col>1</xdr:col>
                    <xdr:colOff>200025</xdr:colOff>
                    <xdr:row>26</xdr:row>
                    <xdr:rowOff>0</xdr:rowOff>
                  </from>
                  <to>
                    <xdr:col>1</xdr:col>
                    <xdr:colOff>504825</xdr:colOff>
                    <xdr:row>27</xdr:row>
                    <xdr:rowOff>0</xdr:rowOff>
                  </to>
                </anchor>
              </controlPr>
            </control>
          </mc:Choice>
        </mc:AlternateContent>
        <mc:AlternateContent xmlns:mc="http://schemas.openxmlformats.org/markup-compatibility/2006">
          <mc:Choice Requires="x14">
            <control shapeId="158762" r:id="rId43" name="Check Box 42">
              <controlPr locked="0" defaultSize="0" autoFill="0" autoLine="0" autoPict="0">
                <anchor moveWithCells="1" sizeWithCells="1">
                  <from>
                    <xdr:col>0</xdr:col>
                    <xdr:colOff>200025</xdr:colOff>
                    <xdr:row>26</xdr:row>
                    <xdr:rowOff>0</xdr:rowOff>
                  </from>
                  <to>
                    <xdr:col>0</xdr:col>
                    <xdr:colOff>504825</xdr:colOff>
                    <xdr:row>27</xdr:row>
                    <xdr:rowOff>0</xdr:rowOff>
                  </to>
                </anchor>
              </controlPr>
            </control>
          </mc:Choice>
        </mc:AlternateContent>
        <mc:AlternateContent xmlns:mc="http://schemas.openxmlformats.org/markup-compatibility/2006">
          <mc:Choice Requires="x14">
            <control shapeId="158763" r:id="rId44" name="Check Box 43">
              <controlPr locked="0" defaultSize="0" autoFill="0" autoLine="0" autoPict="0">
                <anchor moveWithCells="1" sizeWithCells="1">
                  <from>
                    <xdr:col>0</xdr:col>
                    <xdr:colOff>200025</xdr:colOff>
                    <xdr:row>73</xdr:row>
                    <xdr:rowOff>190500</xdr:rowOff>
                  </from>
                  <to>
                    <xdr:col>0</xdr:col>
                    <xdr:colOff>504825</xdr:colOff>
                    <xdr:row>75</xdr:row>
                    <xdr:rowOff>76200</xdr:rowOff>
                  </to>
                </anchor>
              </controlPr>
            </control>
          </mc:Choice>
        </mc:AlternateContent>
        <mc:AlternateContent xmlns:mc="http://schemas.openxmlformats.org/markup-compatibility/2006">
          <mc:Choice Requires="x14">
            <control shapeId="158764" r:id="rId45" name="Check Box 44">
              <controlPr locked="0" defaultSize="0" autoFill="0" autoLine="0" autoPict="0">
                <anchor moveWithCells="1" sizeWithCells="1">
                  <from>
                    <xdr:col>1</xdr:col>
                    <xdr:colOff>200025</xdr:colOff>
                    <xdr:row>73</xdr:row>
                    <xdr:rowOff>190500</xdr:rowOff>
                  </from>
                  <to>
                    <xdr:col>1</xdr:col>
                    <xdr:colOff>504825</xdr:colOff>
                    <xdr:row>75</xdr:row>
                    <xdr:rowOff>76200</xdr:rowOff>
                  </to>
                </anchor>
              </controlPr>
            </control>
          </mc:Choice>
        </mc:AlternateContent>
        <mc:AlternateContent xmlns:mc="http://schemas.openxmlformats.org/markup-compatibility/2006">
          <mc:Choice Requires="x14">
            <control shapeId="158769" r:id="rId46" name="Check Box 49">
              <controlPr locked="0" defaultSize="0" autoFill="0" autoLine="0" autoPict="0">
                <anchor moveWithCells="1" sizeWithCells="1">
                  <from>
                    <xdr:col>2</xdr:col>
                    <xdr:colOff>171450</xdr:colOff>
                    <xdr:row>28</xdr:row>
                    <xdr:rowOff>190500</xdr:rowOff>
                  </from>
                  <to>
                    <xdr:col>2</xdr:col>
                    <xdr:colOff>476250</xdr:colOff>
                    <xdr:row>30</xdr:row>
                    <xdr:rowOff>104775</xdr:rowOff>
                  </to>
                </anchor>
              </controlPr>
            </control>
          </mc:Choice>
        </mc:AlternateContent>
        <mc:AlternateContent xmlns:mc="http://schemas.openxmlformats.org/markup-compatibility/2006">
          <mc:Choice Requires="x14">
            <control shapeId="158770" r:id="rId47" name="Check Box 50">
              <controlPr locked="0" defaultSize="0" autoFill="0" autoLine="0" autoPict="0">
                <anchor moveWithCells="1" sizeWithCells="1">
                  <from>
                    <xdr:col>2</xdr:col>
                    <xdr:colOff>171450</xdr:colOff>
                    <xdr:row>29</xdr:row>
                    <xdr:rowOff>171450</xdr:rowOff>
                  </from>
                  <to>
                    <xdr:col>2</xdr:col>
                    <xdr:colOff>476250</xdr:colOff>
                    <xdr:row>31</xdr:row>
                    <xdr:rowOff>95250</xdr:rowOff>
                  </to>
                </anchor>
              </controlPr>
            </control>
          </mc:Choice>
        </mc:AlternateContent>
        <mc:AlternateContent xmlns:mc="http://schemas.openxmlformats.org/markup-compatibility/2006">
          <mc:Choice Requires="x14">
            <control shapeId="158771" r:id="rId48" name="Check Box 51">
              <controlPr locked="0" defaultSize="0" autoFill="0" autoLine="0" autoPict="0">
                <anchor moveWithCells="1" sizeWithCells="1">
                  <from>
                    <xdr:col>2</xdr:col>
                    <xdr:colOff>171450</xdr:colOff>
                    <xdr:row>30</xdr:row>
                    <xdr:rowOff>180975</xdr:rowOff>
                  </from>
                  <to>
                    <xdr:col>2</xdr:col>
                    <xdr:colOff>476250</xdr:colOff>
                    <xdr:row>32</xdr:row>
                    <xdr:rowOff>95250</xdr:rowOff>
                  </to>
                </anchor>
              </controlPr>
            </control>
          </mc:Choice>
        </mc:AlternateContent>
        <mc:AlternateContent xmlns:mc="http://schemas.openxmlformats.org/markup-compatibility/2006">
          <mc:Choice Requires="x14">
            <control shapeId="158772" r:id="rId49" name="Check Box 52">
              <controlPr locked="0" defaultSize="0" autoFill="0" autoLine="0" autoPict="0">
                <anchor moveWithCells="1" sizeWithCells="1">
                  <from>
                    <xdr:col>2</xdr:col>
                    <xdr:colOff>171450</xdr:colOff>
                    <xdr:row>31</xdr:row>
                    <xdr:rowOff>180975</xdr:rowOff>
                  </from>
                  <to>
                    <xdr:col>2</xdr:col>
                    <xdr:colOff>476250</xdr:colOff>
                    <xdr:row>33</xdr:row>
                    <xdr:rowOff>95250</xdr:rowOff>
                  </to>
                </anchor>
              </controlPr>
            </control>
          </mc:Choice>
        </mc:AlternateContent>
        <mc:AlternateContent xmlns:mc="http://schemas.openxmlformats.org/markup-compatibility/2006">
          <mc:Choice Requires="x14">
            <control shapeId="158773" r:id="rId50" name="Check Box 53">
              <controlPr locked="0" defaultSize="0" autoFill="0" autoLine="0" autoPict="0">
                <anchor moveWithCells="1" sizeWithCells="1">
                  <from>
                    <xdr:col>2</xdr:col>
                    <xdr:colOff>171450</xdr:colOff>
                    <xdr:row>32</xdr:row>
                    <xdr:rowOff>180975</xdr:rowOff>
                  </from>
                  <to>
                    <xdr:col>2</xdr:col>
                    <xdr:colOff>476250</xdr:colOff>
                    <xdr:row>34</xdr:row>
                    <xdr:rowOff>95250</xdr:rowOff>
                  </to>
                </anchor>
              </controlPr>
            </control>
          </mc:Choice>
        </mc:AlternateContent>
        <mc:AlternateContent xmlns:mc="http://schemas.openxmlformats.org/markup-compatibility/2006">
          <mc:Choice Requires="x14">
            <control shapeId="158774" r:id="rId51" name="Check Box 54">
              <controlPr locked="0" defaultSize="0" autoFill="0" autoLine="0" autoPict="0">
                <anchor moveWithCells="1" sizeWithCells="1">
                  <from>
                    <xdr:col>2</xdr:col>
                    <xdr:colOff>171450</xdr:colOff>
                    <xdr:row>33</xdr:row>
                    <xdr:rowOff>190500</xdr:rowOff>
                  </from>
                  <to>
                    <xdr:col>2</xdr:col>
                    <xdr:colOff>476250</xdr:colOff>
                    <xdr:row>35</xdr:row>
                    <xdr:rowOff>104775</xdr:rowOff>
                  </to>
                </anchor>
              </controlPr>
            </control>
          </mc:Choice>
        </mc:AlternateContent>
        <mc:AlternateContent xmlns:mc="http://schemas.openxmlformats.org/markup-compatibility/2006">
          <mc:Choice Requires="x14">
            <control shapeId="158775" r:id="rId52" name="Check Box 55">
              <controlPr locked="0" defaultSize="0" autoFill="0" autoLine="0" autoPict="0">
                <anchor moveWithCells="1" sizeWithCells="1">
                  <from>
                    <xdr:col>1</xdr:col>
                    <xdr:colOff>180975</xdr:colOff>
                    <xdr:row>28</xdr:row>
                    <xdr:rowOff>190500</xdr:rowOff>
                  </from>
                  <to>
                    <xdr:col>1</xdr:col>
                    <xdr:colOff>485775</xdr:colOff>
                    <xdr:row>30</xdr:row>
                    <xdr:rowOff>104775</xdr:rowOff>
                  </to>
                </anchor>
              </controlPr>
            </control>
          </mc:Choice>
        </mc:AlternateContent>
        <mc:AlternateContent xmlns:mc="http://schemas.openxmlformats.org/markup-compatibility/2006">
          <mc:Choice Requires="x14">
            <control shapeId="158776" r:id="rId53" name="Check Box 56">
              <controlPr locked="0" defaultSize="0" autoFill="0" autoLine="0" autoPict="0">
                <anchor moveWithCells="1" sizeWithCells="1">
                  <from>
                    <xdr:col>0</xdr:col>
                    <xdr:colOff>180975</xdr:colOff>
                    <xdr:row>28</xdr:row>
                    <xdr:rowOff>190500</xdr:rowOff>
                  </from>
                  <to>
                    <xdr:col>0</xdr:col>
                    <xdr:colOff>485775</xdr:colOff>
                    <xdr:row>30</xdr:row>
                    <xdr:rowOff>104775</xdr:rowOff>
                  </to>
                </anchor>
              </controlPr>
            </control>
          </mc:Choice>
        </mc:AlternateContent>
        <mc:AlternateContent xmlns:mc="http://schemas.openxmlformats.org/markup-compatibility/2006">
          <mc:Choice Requires="x14">
            <control shapeId="158777" r:id="rId54" name="Check Box 57">
              <controlPr locked="0" defaultSize="0" autoFill="0" autoLine="0" autoPict="0">
                <anchor moveWithCells="1" sizeWithCells="1">
                  <from>
                    <xdr:col>1</xdr:col>
                    <xdr:colOff>180975</xdr:colOff>
                    <xdr:row>29</xdr:row>
                    <xdr:rowOff>171450</xdr:rowOff>
                  </from>
                  <to>
                    <xdr:col>1</xdr:col>
                    <xdr:colOff>485775</xdr:colOff>
                    <xdr:row>31</xdr:row>
                    <xdr:rowOff>95250</xdr:rowOff>
                  </to>
                </anchor>
              </controlPr>
            </control>
          </mc:Choice>
        </mc:AlternateContent>
        <mc:AlternateContent xmlns:mc="http://schemas.openxmlformats.org/markup-compatibility/2006">
          <mc:Choice Requires="x14">
            <control shapeId="158778" r:id="rId55" name="Check Box 58">
              <controlPr locked="0" defaultSize="0" autoFill="0" autoLine="0" autoPict="0">
                <anchor moveWithCells="1" sizeWithCells="1">
                  <from>
                    <xdr:col>0</xdr:col>
                    <xdr:colOff>180975</xdr:colOff>
                    <xdr:row>29</xdr:row>
                    <xdr:rowOff>171450</xdr:rowOff>
                  </from>
                  <to>
                    <xdr:col>0</xdr:col>
                    <xdr:colOff>485775</xdr:colOff>
                    <xdr:row>31</xdr:row>
                    <xdr:rowOff>95250</xdr:rowOff>
                  </to>
                </anchor>
              </controlPr>
            </control>
          </mc:Choice>
        </mc:AlternateContent>
        <mc:AlternateContent xmlns:mc="http://schemas.openxmlformats.org/markup-compatibility/2006">
          <mc:Choice Requires="x14">
            <control shapeId="158779" r:id="rId56" name="Check Box 59">
              <controlPr locked="0" defaultSize="0" autoFill="0" autoLine="0" autoPict="0">
                <anchor moveWithCells="1" sizeWithCells="1">
                  <from>
                    <xdr:col>0</xdr:col>
                    <xdr:colOff>180975</xdr:colOff>
                    <xdr:row>30</xdr:row>
                    <xdr:rowOff>180975</xdr:rowOff>
                  </from>
                  <to>
                    <xdr:col>0</xdr:col>
                    <xdr:colOff>485775</xdr:colOff>
                    <xdr:row>32</xdr:row>
                    <xdr:rowOff>95250</xdr:rowOff>
                  </to>
                </anchor>
              </controlPr>
            </control>
          </mc:Choice>
        </mc:AlternateContent>
        <mc:AlternateContent xmlns:mc="http://schemas.openxmlformats.org/markup-compatibility/2006">
          <mc:Choice Requires="x14">
            <control shapeId="158780" r:id="rId57" name="Check Box 60">
              <controlPr locked="0" defaultSize="0" autoFill="0" autoLine="0" autoPict="0">
                <anchor moveWithCells="1" sizeWithCells="1">
                  <from>
                    <xdr:col>0</xdr:col>
                    <xdr:colOff>180975</xdr:colOff>
                    <xdr:row>31</xdr:row>
                    <xdr:rowOff>180975</xdr:rowOff>
                  </from>
                  <to>
                    <xdr:col>0</xdr:col>
                    <xdr:colOff>485775</xdr:colOff>
                    <xdr:row>33</xdr:row>
                    <xdr:rowOff>95250</xdr:rowOff>
                  </to>
                </anchor>
              </controlPr>
            </control>
          </mc:Choice>
        </mc:AlternateContent>
        <mc:AlternateContent xmlns:mc="http://schemas.openxmlformats.org/markup-compatibility/2006">
          <mc:Choice Requires="x14">
            <control shapeId="158781" r:id="rId58" name="Check Box 61">
              <controlPr locked="0" defaultSize="0" autoFill="0" autoLine="0" autoPict="0">
                <anchor moveWithCells="1" sizeWithCells="1">
                  <from>
                    <xdr:col>0</xdr:col>
                    <xdr:colOff>180975</xdr:colOff>
                    <xdr:row>32</xdr:row>
                    <xdr:rowOff>180975</xdr:rowOff>
                  </from>
                  <to>
                    <xdr:col>0</xdr:col>
                    <xdr:colOff>485775</xdr:colOff>
                    <xdr:row>34</xdr:row>
                    <xdr:rowOff>95250</xdr:rowOff>
                  </to>
                </anchor>
              </controlPr>
            </control>
          </mc:Choice>
        </mc:AlternateContent>
        <mc:AlternateContent xmlns:mc="http://schemas.openxmlformats.org/markup-compatibility/2006">
          <mc:Choice Requires="x14">
            <control shapeId="158782" r:id="rId59" name="Check Box 62">
              <controlPr locked="0" defaultSize="0" autoFill="0" autoLine="0" autoPict="0">
                <anchor moveWithCells="1" sizeWithCells="1">
                  <from>
                    <xdr:col>1</xdr:col>
                    <xdr:colOff>180975</xdr:colOff>
                    <xdr:row>30</xdr:row>
                    <xdr:rowOff>180975</xdr:rowOff>
                  </from>
                  <to>
                    <xdr:col>1</xdr:col>
                    <xdr:colOff>485775</xdr:colOff>
                    <xdr:row>32</xdr:row>
                    <xdr:rowOff>95250</xdr:rowOff>
                  </to>
                </anchor>
              </controlPr>
            </control>
          </mc:Choice>
        </mc:AlternateContent>
        <mc:AlternateContent xmlns:mc="http://schemas.openxmlformats.org/markup-compatibility/2006">
          <mc:Choice Requires="x14">
            <control shapeId="158783" r:id="rId60" name="Check Box 63">
              <controlPr locked="0" defaultSize="0" autoFill="0" autoLine="0" autoPict="0">
                <anchor moveWithCells="1" sizeWithCells="1">
                  <from>
                    <xdr:col>1</xdr:col>
                    <xdr:colOff>180975</xdr:colOff>
                    <xdr:row>31</xdr:row>
                    <xdr:rowOff>180975</xdr:rowOff>
                  </from>
                  <to>
                    <xdr:col>1</xdr:col>
                    <xdr:colOff>485775</xdr:colOff>
                    <xdr:row>33</xdr:row>
                    <xdr:rowOff>95250</xdr:rowOff>
                  </to>
                </anchor>
              </controlPr>
            </control>
          </mc:Choice>
        </mc:AlternateContent>
        <mc:AlternateContent xmlns:mc="http://schemas.openxmlformats.org/markup-compatibility/2006">
          <mc:Choice Requires="x14">
            <control shapeId="158784" r:id="rId61" name="Check Box 64">
              <controlPr locked="0" defaultSize="0" autoFill="0" autoLine="0" autoPict="0">
                <anchor moveWithCells="1" sizeWithCells="1">
                  <from>
                    <xdr:col>1</xdr:col>
                    <xdr:colOff>180975</xdr:colOff>
                    <xdr:row>33</xdr:row>
                    <xdr:rowOff>190500</xdr:rowOff>
                  </from>
                  <to>
                    <xdr:col>1</xdr:col>
                    <xdr:colOff>485775</xdr:colOff>
                    <xdr:row>35</xdr:row>
                    <xdr:rowOff>104775</xdr:rowOff>
                  </to>
                </anchor>
              </controlPr>
            </control>
          </mc:Choice>
        </mc:AlternateContent>
        <mc:AlternateContent xmlns:mc="http://schemas.openxmlformats.org/markup-compatibility/2006">
          <mc:Choice Requires="x14">
            <control shapeId="158790" r:id="rId62" name="Check Box 70">
              <controlPr locked="0" defaultSize="0" autoFill="0" autoLine="0" autoPict="0">
                <anchor moveWithCells="1" sizeWithCells="1">
                  <from>
                    <xdr:col>2</xdr:col>
                    <xdr:colOff>171450</xdr:colOff>
                    <xdr:row>36</xdr:row>
                    <xdr:rowOff>228600</xdr:rowOff>
                  </from>
                  <to>
                    <xdr:col>2</xdr:col>
                    <xdr:colOff>476250</xdr:colOff>
                    <xdr:row>38</xdr:row>
                    <xdr:rowOff>28575</xdr:rowOff>
                  </to>
                </anchor>
              </controlPr>
            </control>
          </mc:Choice>
        </mc:AlternateContent>
        <mc:AlternateContent xmlns:mc="http://schemas.openxmlformats.org/markup-compatibility/2006">
          <mc:Choice Requires="x14">
            <control shapeId="158796" r:id="rId63" name="Check Box 76">
              <controlPr locked="0" defaultSize="0" autoFill="0" autoLine="0" autoPict="0">
                <anchor moveWithCells="1" sizeWithCells="1">
                  <from>
                    <xdr:col>1</xdr:col>
                    <xdr:colOff>180975</xdr:colOff>
                    <xdr:row>36</xdr:row>
                    <xdr:rowOff>238125</xdr:rowOff>
                  </from>
                  <to>
                    <xdr:col>1</xdr:col>
                    <xdr:colOff>485775</xdr:colOff>
                    <xdr:row>38</xdr:row>
                    <xdr:rowOff>28575</xdr:rowOff>
                  </to>
                </anchor>
              </controlPr>
            </control>
          </mc:Choice>
        </mc:AlternateContent>
        <mc:AlternateContent xmlns:mc="http://schemas.openxmlformats.org/markup-compatibility/2006">
          <mc:Choice Requires="x14">
            <control shapeId="158797" r:id="rId64" name="Check Box 77">
              <controlPr locked="0" defaultSize="0" autoFill="0" autoLine="0" autoPict="0">
                <anchor moveWithCells="1" sizeWithCells="1">
                  <from>
                    <xdr:col>0</xdr:col>
                    <xdr:colOff>180975</xdr:colOff>
                    <xdr:row>36</xdr:row>
                    <xdr:rowOff>238125</xdr:rowOff>
                  </from>
                  <to>
                    <xdr:col>0</xdr:col>
                    <xdr:colOff>485775</xdr:colOff>
                    <xdr:row>38</xdr:row>
                    <xdr:rowOff>28575</xdr:rowOff>
                  </to>
                </anchor>
              </controlPr>
            </control>
          </mc:Choice>
        </mc:AlternateContent>
        <mc:AlternateContent xmlns:mc="http://schemas.openxmlformats.org/markup-compatibility/2006">
          <mc:Choice Requires="x14">
            <control shapeId="158800" r:id="rId65" name="Check Box 80">
              <controlPr locked="0" defaultSize="0" autoFill="0" autoLine="0" autoPict="0">
                <anchor moveWithCells="1" sizeWithCells="1">
                  <from>
                    <xdr:col>2</xdr:col>
                    <xdr:colOff>171450</xdr:colOff>
                    <xdr:row>38</xdr:row>
                    <xdr:rowOff>0</xdr:rowOff>
                  </from>
                  <to>
                    <xdr:col>2</xdr:col>
                    <xdr:colOff>476250</xdr:colOff>
                    <xdr:row>39</xdr:row>
                    <xdr:rowOff>57150</xdr:rowOff>
                  </to>
                </anchor>
              </controlPr>
            </control>
          </mc:Choice>
        </mc:AlternateContent>
        <mc:AlternateContent xmlns:mc="http://schemas.openxmlformats.org/markup-compatibility/2006">
          <mc:Choice Requires="x14">
            <control shapeId="158801" r:id="rId66" name="Check Box 81">
              <controlPr locked="0" defaultSize="0" autoFill="0" autoLine="0" autoPict="0">
                <anchor moveWithCells="1" sizeWithCells="1">
                  <from>
                    <xdr:col>2</xdr:col>
                    <xdr:colOff>171450</xdr:colOff>
                    <xdr:row>38</xdr:row>
                    <xdr:rowOff>257175</xdr:rowOff>
                  </from>
                  <to>
                    <xdr:col>2</xdr:col>
                    <xdr:colOff>476250</xdr:colOff>
                    <xdr:row>40</xdr:row>
                    <xdr:rowOff>66675</xdr:rowOff>
                  </to>
                </anchor>
              </controlPr>
            </control>
          </mc:Choice>
        </mc:AlternateContent>
        <mc:AlternateContent xmlns:mc="http://schemas.openxmlformats.org/markup-compatibility/2006">
          <mc:Choice Requires="x14">
            <control shapeId="158802" r:id="rId67" name="Check Box 82">
              <controlPr locked="0" defaultSize="0" autoFill="0" autoLine="0" autoPict="0">
                <anchor moveWithCells="1" sizeWithCells="1">
                  <from>
                    <xdr:col>2</xdr:col>
                    <xdr:colOff>171450</xdr:colOff>
                    <xdr:row>39</xdr:row>
                    <xdr:rowOff>257175</xdr:rowOff>
                  </from>
                  <to>
                    <xdr:col>2</xdr:col>
                    <xdr:colOff>476250</xdr:colOff>
                    <xdr:row>41</xdr:row>
                    <xdr:rowOff>66675</xdr:rowOff>
                  </to>
                </anchor>
              </controlPr>
            </control>
          </mc:Choice>
        </mc:AlternateContent>
        <mc:AlternateContent xmlns:mc="http://schemas.openxmlformats.org/markup-compatibility/2006">
          <mc:Choice Requires="x14">
            <control shapeId="158803" r:id="rId68" name="Check Box 83">
              <controlPr locked="0" defaultSize="0" autoFill="0" autoLine="0" autoPict="0">
                <anchor moveWithCells="1" sizeWithCells="1">
                  <from>
                    <xdr:col>2</xdr:col>
                    <xdr:colOff>180975</xdr:colOff>
                    <xdr:row>41</xdr:row>
                    <xdr:rowOff>209550</xdr:rowOff>
                  </from>
                  <to>
                    <xdr:col>2</xdr:col>
                    <xdr:colOff>485775</xdr:colOff>
                    <xdr:row>43</xdr:row>
                    <xdr:rowOff>57150</xdr:rowOff>
                  </to>
                </anchor>
              </controlPr>
            </control>
          </mc:Choice>
        </mc:AlternateContent>
        <mc:AlternateContent xmlns:mc="http://schemas.openxmlformats.org/markup-compatibility/2006">
          <mc:Choice Requires="x14">
            <control shapeId="158804" r:id="rId69" name="Check Box 84">
              <controlPr locked="0" defaultSize="0" autoFill="0" autoLine="0" autoPict="0">
                <anchor moveWithCells="1" sizeWithCells="1">
                  <from>
                    <xdr:col>2</xdr:col>
                    <xdr:colOff>180975</xdr:colOff>
                    <xdr:row>42</xdr:row>
                    <xdr:rowOff>209550</xdr:rowOff>
                  </from>
                  <to>
                    <xdr:col>2</xdr:col>
                    <xdr:colOff>485775</xdr:colOff>
                    <xdr:row>44</xdr:row>
                    <xdr:rowOff>57150</xdr:rowOff>
                  </to>
                </anchor>
              </controlPr>
            </control>
          </mc:Choice>
        </mc:AlternateContent>
        <mc:AlternateContent xmlns:mc="http://schemas.openxmlformats.org/markup-compatibility/2006">
          <mc:Choice Requires="x14">
            <control shapeId="158805" r:id="rId70" name="Check Box 85">
              <controlPr locked="0" defaultSize="0" autoFill="0" autoLine="0" autoPict="0">
                <anchor moveWithCells="1" sizeWithCells="1">
                  <from>
                    <xdr:col>2</xdr:col>
                    <xdr:colOff>180975</xdr:colOff>
                    <xdr:row>43</xdr:row>
                    <xdr:rowOff>219075</xdr:rowOff>
                  </from>
                  <to>
                    <xdr:col>2</xdr:col>
                    <xdr:colOff>485775</xdr:colOff>
                    <xdr:row>45</xdr:row>
                    <xdr:rowOff>66675</xdr:rowOff>
                  </to>
                </anchor>
              </controlPr>
            </control>
          </mc:Choice>
        </mc:AlternateContent>
        <mc:AlternateContent xmlns:mc="http://schemas.openxmlformats.org/markup-compatibility/2006">
          <mc:Choice Requires="x14">
            <control shapeId="158806" r:id="rId71" name="Check Box 86">
              <controlPr locked="0" defaultSize="0" autoFill="0" autoLine="0" autoPict="0">
                <anchor moveWithCells="1" sizeWithCells="1">
                  <from>
                    <xdr:col>2</xdr:col>
                    <xdr:colOff>180975</xdr:colOff>
                    <xdr:row>44</xdr:row>
                    <xdr:rowOff>228600</xdr:rowOff>
                  </from>
                  <to>
                    <xdr:col>2</xdr:col>
                    <xdr:colOff>485775</xdr:colOff>
                    <xdr:row>46</xdr:row>
                    <xdr:rowOff>76200</xdr:rowOff>
                  </to>
                </anchor>
              </controlPr>
            </control>
          </mc:Choice>
        </mc:AlternateContent>
        <mc:AlternateContent xmlns:mc="http://schemas.openxmlformats.org/markup-compatibility/2006">
          <mc:Choice Requires="x14">
            <control shapeId="158807" r:id="rId72" name="Check Box 87">
              <controlPr locked="0" defaultSize="0" autoFill="0" autoLine="0" autoPict="0">
                <anchor moveWithCells="1" sizeWithCells="1">
                  <from>
                    <xdr:col>2</xdr:col>
                    <xdr:colOff>180975</xdr:colOff>
                    <xdr:row>45</xdr:row>
                    <xdr:rowOff>228600</xdr:rowOff>
                  </from>
                  <to>
                    <xdr:col>2</xdr:col>
                    <xdr:colOff>485775</xdr:colOff>
                    <xdr:row>47</xdr:row>
                    <xdr:rowOff>76200</xdr:rowOff>
                  </to>
                </anchor>
              </controlPr>
            </control>
          </mc:Choice>
        </mc:AlternateContent>
        <mc:AlternateContent xmlns:mc="http://schemas.openxmlformats.org/markup-compatibility/2006">
          <mc:Choice Requires="x14">
            <control shapeId="158808" r:id="rId73" name="Check Box 88">
              <controlPr locked="0" defaultSize="0" autoFill="0" autoLine="0" autoPict="0">
                <anchor moveWithCells="1" sizeWithCells="1">
                  <from>
                    <xdr:col>2</xdr:col>
                    <xdr:colOff>180975</xdr:colOff>
                    <xdr:row>46</xdr:row>
                    <xdr:rowOff>209550</xdr:rowOff>
                  </from>
                  <to>
                    <xdr:col>2</xdr:col>
                    <xdr:colOff>485775</xdr:colOff>
                    <xdr:row>48</xdr:row>
                    <xdr:rowOff>57150</xdr:rowOff>
                  </to>
                </anchor>
              </controlPr>
            </control>
          </mc:Choice>
        </mc:AlternateContent>
        <mc:AlternateContent xmlns:mc="http://schemas.openxmlformats.org/markup-compatibility/2006">
          <mc:Choice Requires="x14">
            <control shapeId="158809" r:id="rId74" name="Check Box 89">
              <controlPr locked="0" defaultSize="0" autoFill="0" autoLine="0" autoPict="0">
                <anchor moveWithCells="1" sizeWithCells="1">
                  <from>
                    <xdr:col>1</xdr:col>
                    <xdr:colOff>180975</xdr:colOff>
                    <xdr:row>41</xdr:row>
                    <xdr:rowOff>209550</xdr:rowOff>
                  </from>
                  <to>
                    <xdr:col>1</xdr:col>
                    <xdr:colOff>485775</xdr:colOff>
                    <xdr:row>43</xdr:row>
                    <xdr:rowOff>57150</xdr:rowOff>
                  </to>
                </anchor>
              </controlPr>
            </control>
          </mc:Choice>
        </mc:AlternateContent>
        <mc:AlternateContent xmlns:mc="http://schemas.openxmlformats.org/markup-compatibility/2006">
          <mc:Choice Requires="x14">
            <control shapeId="158810" r:id="rId75" name="Check Box 90">
              <controlPr locked="0" defaultSize="0" autoFill="0" autoLine="0" autoPict="0">
                <anchor moveWithCells="1" sizeWithCells="1">
                  <from>
                    <xdr:col>0</xdr:col>
                    <xdr:colOff>180975</xdr:colOff>
                    <xdr:row>41</xdr:row>
                    <xdr:rowOff>209550</xdr:rowOff>
                  </from>
                  <to>
                    <xdr:col>0</xdr:col>
                    <xdr:colOff>495300</xdr:colOff>
                    <xdr:row>43</xdr:row>
                    <xdr:rowOff>57150</xdr:rowOff>
                  </to>
                </anchor>
              </controlPr>
            </control>
          </mc:Choice>
        </mc:AlternateContent>
        <mc:AlternateContent xmlns:mc="http://schemas.openxmlformats.org/markup-compatibility/2006">
          <mc:Choice Requires="x14">
            <control shapeId="158811" r:id="rId76" name="Check Box 91">
              <controlPr locked="0" defaultSize="0" autoFill="0" autoLine="0" autoPict="0">
                <anchor moveWithCells="1" sizeWithCells="1">
                  <from>
                    <xdr:col>1</xdr:col>
                    <xdr:colOff>180975</xdr:colOff>
                    <xdr:row>42</xdr:row>
                    <xdr:rowOff>209550</xdr:rowOff>
                  </from>
                  <to>
                    <xdr:col>1</xdr:col>
                    <xdr:colOff>485775</xdr:colOff>
                    <xdr:row>44</xdr:row>
                    <xdr:rowOff>57150</xdr:rowOff>
                  </to>
                </anchor>
              </controlPr>
            </control>
          </mc:Choice>
        </mc:AlternateContent>
        <mc:AlternateContent xmlns:mc="http://schemas.openxmlformats.org/markup-compatibility/2006">
          <mc:Choice Requires="x14">
            <control shapeId="158812" r:id="rId77" name="Check Box 92">
              <controlPr locked="0" defaultSize="0" autoFill="0" autoLine="0" autoPict="0">
                <anchor moveWithCells="1" sizeWithCells="1">
                  <from>
                    <xdr:col>0</xdr:col>
                    <xdr:colOff>180975</xdr:colOff>
                    <xdr:row>42</xdr:row>
                    <xdr:rowOff>209550</xdr:rowOff>
                  </from>
                  <to>
                    <xdr:col>0</xdr:col>
                    <xdr:colOff>495300</xdr:colOff>
                    <xdr:row>44</xdr:row>
                    <xdr:rowOff>57150</xdr:rowOff>
                  </to>
                </anchor>
              </controlPr>
            </control>
          </mc:Choice>
        </mc:AlternateContent>
        <mc:AlternateContent xmlns:mc="http://schemas.openxmlformats.org/markup-compatibility/2006">
          <mc:Choice Requires="x14">
            <control shapeId="158813" r:id="rId78" name="Check Box 93">
              <controlPr locked="0" defaultSize="0" autoFill="0" autoLine="0" autoPict="0">
                <anchor moveWithCells="1" sizeWithCells="1">
                  <from>
                    <xdr:col>1</xdr:col>
                    <xdr:colOff>180975</xdr:colOff>
                    <xdr:row>43</xdr:row>
                    <xdr:rowOff>219075</xdr:rowOff>
                  </from>
                  <to>
                    <xdr:col>1</xdr:col>
                    <xdr:colOff>485775</xdr:colOff>
                    <xdr:row>45</xdr:row>
                    <xdr:rowOff>66675</xdr:rowOff>
                  </to>
                </anchor>
              </controlPr>
            </control>
          </mc:Choice>
        </mc:AlternateContent>
        <mc:AlternateContent xmlns:mc="http://schemas.openxmlformats.org/markup-compatibility/2006">
          <mc:Choice Requires="x14">
            <control shapeId="158814" r:id="rId79" name="Check Box 94">
              <controlPr locked="0" defaultSize="0" autoFill="0" autoLine="0" autoPict="0">
                <anchor moveWithCells="1" sizeWithCells="1">
                  <from>
                    <xdr:col>0</xdr:col>
                    <xdr:colOff>180975</xdr:colOff>
                    <xdr:row>43</xdr:row>
                    <xdr:rowOff>219075</xdr:rowOff>
                  </from>
                  <to>
                    <xdr:col>0</xdr:col>
                    <xdr:colOff>495300</xdr:colOff>
                    <xdr:row>45</xdr:row>
                    <xdr:rowOff>66675</xdr:rowOff>
                  </to>
                </anchor>
              </controlPr>
            </control>
          </mc:Choice>
        </mc:AlternateContent>
        <mc:AlternateContent xmlns:mc="http://schemas.openxmlformats.org/markup-compatibility/2006">
          <mc:Choice Requires="x14">
            <control shapeId="158815" r:id="rId80" name="Check Box 95">
              <controlPr locked="0" defaultSize="0" autoFill="0" autoLine="0" autoPict="0">
                <anchor moveWithCells="1" sizeWithCells="1">
                  <from>
                    <xdr:col>1</xdr:col>
                    <xdr:colOff>180975</xdr:colOff>
                    <xdr:row>44</xdr:row>
                    <xdr:rowOff>228600</xdr:rowOff>
                  </from>
                  <to>
                    <xdr:col>1</xdr:col>
                    <xdr:colOff>485775</xdr:colOff>
                    <xdr:row>46</xdr:row>
                    <xdr:rowOff>76200</xdr:rowOff>
                  </to>
                </anchor>
              </controlPr>
            </control>
          </mc:Choice>
        </mc:AlternateContent>
        <mc:AlternateContent xmlns:mc="http://schemas.openxmlformats.org/markup-compatibility/2006">
          <mc:Choice Requires="x14">
            <control shapeId="158816" r:id="rId81" name="Check Box 96">
              <controlPr locked="0" defaultSize="0" autoFill="0" autoLine="0" autoPict="0">
                <anchor moveWithCells="1" sizeWithCells="1">
                  <from>
                    <xdr:col>0</xdr:col>
                    <xdr:colOff>180975</xdr:colOff>
                    <xdr:row>44</xdr:row>
                    <xdr:rowOff>228600</xdr:rowOff>
                  </from>
                  <to>
                    <xdr:col>0</xdr:col>
                    <xdr:colOff>495300</xdr:colOff>
                    <xdr:row>46</xdr:row>
                    <xdr:rowOff>76200</xdr:rowOff>
                  </to>
                </anchor>
              </controlPr>
            </control>
          </mc:Choice>
        </mc:AlternateContent>
        <mc:AlternateContent xmlns:mc="http://schemas.openxmlformats.org/markup-compatibility/2006">
          <mc:Choice Requires="x14">
            <control shapeId="158817" r:id="rId82" name="Check Box 97">
              <controlPr locked="0" defaultSize="0" autoFill="0" autoLine="0" autoPict="0">
                <anchor moveWithCells="1" sizeWithCells="1">
                  <from>
                    <xdr:col>1</xdr:col>
                    <xdr:colOff>180975</xdr:colOff>
                    <xdr:row>45</xdr:row>
                    <xdr:rowOff>228600</xdr:rowOff>
                  </from>
                  <to>
                    <xdr:col>1</xdr:col>
                    <xdr:colOff>485775</xdr:colOff>
                    <xdr:row>47</xdr:row>
                    <xdr:rowOff>76200</xdr:rowOff>
                  </to>
                </anchor>
              </controlPr>
            </control>
          </mc:Choice>
        </mc:AlternateContent>
        <mc:AlternateContent xmlns:mc="http://schemas.openxmlformats.org/markup-compatibility/2006">
          <mc:Choice Requires="x14">
            <control shapeId="158818" r:id="rId83" name="Check Box 98">
              <controlPr locked="0" defaultSize="0" autoFill="0" autoLine="0" autoPict="0">
                <anchor moveWithCells="1" sizeWithCells="1">
                  <from>
                    <xdr:col>0</xdr:col>
                    <xdr:colOff>180975</xdr:colOff>
                    <xdr:row>45</xdr:row>
                    <xdr:rowOff>228600</xdr:rowOff>
                  </from>
                  <to>
                    <xdr:col>0</xdr:col>
                    <xdr:colOff>495300</xdr:colOff>
                    <xdr:row>47</xdr:row>
                    <xdr:rowOff>76200</xdr:rowOff>
                  </to>
                </anchor>
              </controlPr>
            </control>
          </mc:Choice>
        </mc:AlternateContent>
        <mc:AlternateContent xmlns:mc="http://schemas.openxmlformats.org/markup-compatibility/2006">
          <mc:Choice Requires="x14">
            <control shapeId="158819" r:id="rId84" name="Check Box 99">
              <controlPr locked="0" defaultSize="0" autoFill="0" autoLine="0" autoPict="0">
                <anchor moveWithCells="1" sizeWithCells="1">
                  <from>
                    <xdr:col>1</xdr:col>
                    <xdr:colOff>180975</xdr:colOff>
                    <xdr:row>46</xdr:row>
                    <xdr:rowOff>209550</xdr:rowOff>
                  </from>
                  <to>
                    <xdr:col>1</xdr:col>
                    <xdr:colOff>485775</xdr:colOff>
                    <xdr:row>48</xdr:row>
                    <xdr:rowOff>57150</xdr:rowOff>
                  </to>
                </anchor>
              </controlPr>
            </control>
          </mc:Choice>
        </mc:AlternateContent>
        <mc:AlternateContent xmlns:mc="http://schemas.openxmlformats.org/markup-compatibility/2006">
          <mc:Choice Requires="x14">
            <control shapeId="158820" r:id="rId85" name="Check Box 100">
              <controlPr locked="0" defaultSize="0" autoFill="0" autoLine="0" autoPict="0">
                <anchor moveWithCells="1" sizeWithCells="1">
                  <from>
                    <xdr:col>2</xdr:col>
                    <xdr:colOff>180975</xdr:colOff>
                    <xdr:row>48</xdr:row>
                    <xdr:rowOff>238125</xdr:rowOff>
                  </from>
                  <to>
                    <xdr:col>2</xdr:col>
                    <xdr:colOff>485775</xdr:colOff>
                    <xdr:row>50</xdr:row>
                    <xdr:rowOff>28575</xdr:rowOff>
                  </to>
                </anchor>
              </controlPr>
            </control>
          </mc:Choice>
        </mc:AlternateContent>
        <mc:AlternateContent xmlns:mc="http://schemas.openxmlformats.org/markup-compatibility/2006">
          <mc:Choice Requires="x14">
            <control shapeId="158823" r:id="rId86" name="Check Box 103">
              <controlPr locked="0" defaultSize="0" autoFill="0" autoLine="0" autoPict="0">
                <anchor moveWithCells="1" sizeWithCells="1">
                  <from>
                    <xdr:col>2</xdr:col>
                    <xdr:colOff>171450</xdr:colOff>
                    <xdr:row>58</xdr:row>
                    <xdr:rowOff>0</xdr:rowOff>
                  </from>
                  <to>
                    <xdr:col>2</xdr:col>
                    <xdr:colOff>533400</xdr:colOff>
                    <xdr:row>59</xdr:row>
                    <xdr:rowOff>38100</xdr:rowOff>
                  </to>
                </anchor>
              </controlPr>
            </control>
          </mc:Choice>
        </mc:AlternateContent>
        <mc:AlternateContent xmlns:mc="http://schemas.openxmlformats.org/markup-compatibility/2006">
          <mc:Choice Requires="x14">
            <control shapeId="158824" r:id="rId87" name="Check Box 104">
              <controlPr locked="0" defaultSize="0" autoFill="0" autoLine="0" autoPict="0">
                <anchor moveWithCells="1" sizeWithCells="1">
                  <from>
                    <xdr:col>2</xdr:col>
                    <xdr:colOff>171450</xdr:colOff>
                    <xdr:row>61</xdr:row>
                    <xdr:rowOff>276225</xdr:rowOff>
                  </from>
                  <to>
                    <xdr:col>2</xdr:col>
                    <xdr:colOff>533400</xdr:colOff>
                    <xdr:row>63</xdr:row>
                    <xdr:rowOff>57150</xdr:rowOff>
                  </to>
                </anchor>
              </controlPr>
            </control>
          </mc:Choice>
        </mc:AlternateContent>
        <mc:AlternateContent xmlns:mc="http://schemas.openxmlformats.org/markup-compatibility/2006">
          <mc:Choice Requires="x14">
            <control shapeId="158825" r:id="rId88" name="Check Box 105">
              <controlPr locked="0" defaultSize="0" autoFill="0" autoLine="0" autoPict="0">
                <anchor moveWithCells="1" sizeWithCells="1">
                  <from>
                    <xdr:col>2</xdr:col>
                    <xdr:colOff>171450</xdr:colOff>
                    <xdr:row>62</xdr:row>
                    <xdr:rowOff>276225</xdr:rowOff>
                  </from>
                  <to>
                    <xdr:col>2</xdr:col>
                    <xdr:colOff>533400</xdr:colOff>
                    <xdr:row>64</xdr:row>
                    <xdr:rowOff>57150</xdr:rowOff>
                  </to>
                </anchor>
              </controlPr>
            </control>
          </mc:Choice>
        </mc:AlternateContent>
        <mc:AlternateContent xmlns:mc="http://schemas.openxmlformats.org/markup-compatibility/2006">
          <mc:Choice Requires="x14">
            <control shapeId="158826" r:id="rId89" name="Check Box 106">
              <controlPr locked="0" defaultSize="0" autoFill="0" autoLine="0" autoPict="0">
                <anchor moveWithCells="1" sizeWithCells="1">
                  <from>
                    <xdr:col>2</xdr:col>
                    <xdr:colOff>171450</xdr:colOff>
                    <xdr:row>63</xdr:row>
                    <xdr:rowOff>266700</xdr:rowOff>
                  </from>
                  <to>
                    <xdr:col>2</xdr:col>
                    <xdr:colOff>533400</xdr:colOff>
                    <xdr:row>65</xdr:row>
                    <xdr:rowOff>47625</xdr:rowOff>
                  </to>
                </anchor>
              </controlPr>
            </control>
          </mc:Choice>
        </mc:AlternateContent>
        <mc:AlternateContent xmlns:mc="http://schemas.openxmlformats.org/markup-compatibility/2006">
          <mc:Choice Requires="x14">
            <control shapeId="158828" r:id="rId90" name="Check Box 108">
              <controlPr locked="0" defaultSize="0" autoFill="0" autoLine="0" autoPict="0">
                <anchor moveWithCells="1" sizeWithCells="1">
                  <from>
                    <xdr:col>1</xdr:col>
                    <xdr:colOff>171450</xdr:colOff>
                    <xdr:row>61</xdr:row>
                    <xdr:rowOff>276225</xdr:rowOff>
                  </from>
                  <to>
                    <xdr:col>1</xdr:col>
                    <xdr:colOff>533400</xdr:colOff>
                    <xdr:row>63</xdr:row>
                    <xdr:rowOff>57150</xdr:rowOff>
                  </to>
                </anchor>
              </controlPr>
            </control>
          </mc:Choice>
        </mc:AlternateContent>
        <mc:AlternateContent xmlns:mc="http://schemas.openxmlformats.org/markup-compatibility/2006">
          <mc:Choice Requires="x14">
            <control shapeId="158829" r:id="rId91" name="Check Box 109">
              <controlPr locked="0" defaultSize="0" autoFill="0" autoLine="0" autoPict="0">
                <anchor moveWithCells="1" sizeWithCells="1">
                  <from>
                    <xdr:col>0</xdr:col>
                    <xdr:colOff>180975</xdr:colOff>
                    <xdr:row>61</xdr:row>
                    <xdr:rowOff>276225</xdr:rowOff>
                  </from>
                  <to>
                    <xdr:col>0</xdr:col>
                    <xdr:colOff>542925</xdr:colOff>
                    <xdr:row>63</xdr:row>
                    <xdr:rowOff>57150</xdr:rowOff>
                  </to>
                </anchor>
              </controlPr>
            </control>
          </mc:Choice>
        </mc:AlternateContent>
        <mc:AlternateContent xmlns:mc="http://schemas.openxmlformats.org/markup-compatibility/2006">
          <mc:Choice Requires="x14">
            <control shapeId="158830" r:id="rId92" name="Check Box 110">
              <controlPr locked="0" defaultSize="0" autoFill="0" autoLine="0" autoPict="0">
                <anchor moveWithCells="1" sizeWithCells="1">
                  <from>
                    <xdr:col>1</xdr:col>
                    <xdr:colOff>171450</xdr:colOff>
                    <xdr:row>62</xdr:row>
                    <xdr:rowOff>276225</xdr:rowOff>
                  </from>
                  <to>
                    <xdr:col>1</xdr:col>
                    <xdr:colOff>533400</xdr:colOff>
                    <xdr:row>64</xdr:row>
                    <xdr:rowOff>57150</xdr:rowOff>
                  </to>
                </anchor>
              </controlPr>
            </control>
          </mc:Choice>
        </mc:AlternateContent>
        <mc:AlternateContent xmlns:mc="http://schemas.openxmlformats.org/markup-compatibility/2006">
          <mc:Choice Requires="x14">
            <control shapeId="158831" r:id="rId93" name="Check Box 111">
              <controlPr locked="0" defaultSize="0" autoFill="0" autoLine="0" autoPict="0">
                <anchor moveWithCells="1" sizeWithCells="1">
                  <from>
                    <xdr:col>0</xdr:col>
                    <xdr:colOff>180975</xdr:colOff>
                    <xdr:row>62</xdr:row>
                    <xdr:rowOff>276225</xdr:rowOff>
                  </from>
                  <to>
                    <xdr:col>0</xdr:col>
                    <xdr:colOff>542925</xdr:colOff>
                    <xdr:row>64</xdr:row>
                    <xdr:rowOff>57150</xdr:rowOff>
                  </to>
                </anchor>
              </controlPr>
            </control>
          </mc:Choice>
        </mc:AlternateContent>
        <mc:AlternateContent xmlns:mc="http://schemas.openxmlformats.org/markup-compatibility/2006">
          <mc:Choice Requires="x14">
            <control shapeId="158832" r:id="rId94" name="Check Box 112">
              <controlPr locked="0" defaultSize="0" autoFill="0" autoLine="0" autoPict="0">
                <anchor moveWithCells="1" sizeWithCells="1">
                  <from>
                    <xdr:col>1</xdr:col>
                    <xdr:colOff>171450</xdr:colOff>
                    <xdr:row>63</xdr:row>
                    <xdr:rowOff>266700</xdr:rowOff>
                  </from>
                  <to>
                    <xdr:col>1</xdr:col>
                    <xdr:colOff>533400</xdr:colOff>
                    <xdr:row>65</xdr:row>
                    <xdr:rowOff>47625</xdr:rowOff>
                  </to>
                </anchor>
              </controlPr>
            </control>
          </mc:Choice>
        </mc:AlternateContent>
        <mc:AlternateContent xmlns:mc="http://schemas.openxmlformats.org/markup-compatibility/2006">
          <mc:Choice Requires="x14">
            <control shapeId="158833" r:id="rId95" name="Check Box 113">
              <controlPr locked="0" defaultSize="0" autoFill="0" autoLine="0" autoPict="0">
                <anchor moveWithCells="1" sizeWithCells="1">
                  <from>
                    <xdr:col>0</xdr:col>
                    <xdr:colOff>180975</xdr:colOff>
                    <xdr:row>63</xdr:row>
                    <xdr:rowOff>266700</xdr:rowOff>
                  </from>
                  <to>
                    <xdr:col>0</xdr:col>
                    <xdr:colOff>542925</xdr:colOff>
                    <xdr:row>65</xdr:row>
                    <xdr:rowOff>47625</xdr:rowOff>
                  </to>
                </anchor>
              </controlPr>
            </control>
          </mc:Choice>
        </mc:AlternateContent>
        <mc:AlternateContent xmlns:mc="http://schemas.openxmlformats.org/markup-compatibility/2006">
          <mc:Choice Requires="x14">
            <control shapeId="158836" r:id="rId96" name="Check Box 116">
              <controlPr locked="0" defaultSize="0" autoFill="0" autoLine="0" autoPict="0">
                <anchor moveWithCells="1" sizeWithCells="1">
                  <from>
                    <xdr:col>1</xdr:col>
                    <xdr:colOff>228600</xdr:colOff>
                    <xdr:row>71</xdr:row>
                    <xdr:rowOff>19050</xdr:rowOff>
                  </from>
                  <to>
                    <xdr:col>1</xdr:col>
                    <xdr:colOff>428625</xdr:colOff>
                    <xdr:row>72</xdr:row>
                    <xdr:rowOff>38100</xdr:rowOff>
                  </to>
                </anchor>
              </controlPr>
            </control>
          </mc:Choice>
        </mc:AlternateContent>
        <mc:AlternateContent xmlns:mc="http://schemas.openxmlformats.org/markup-compatibility/2006">
          <mc:Choice Requires="x14">
            <control shapeId="158837" r:id="rId97" name="Check Box 117">
              <controlPr locked="0" defaultSize="0" autoFill="0" autoLine="0" autoPict="0">
                <anchor moveWithCells="1" sizeWithCells="1">
                  <from>
                    <xdr:col>0</xdr:col>
                    <xdr:colOff>180975</xdr:colOff>
                    <xdr:row>33</xdr:row>
                    <xdr:rowOff>190500</xdr:rowOff>
                  </from>
                  <to>
                    <xdr:col>0</xdr:col>
                    <xdr:colOff>485775</xdr:colOff>
                    <xdr:row>35</xdr:row>
                    <xdr:rowOff>104775</xdr:rowOff>
                  </to>
                </anchor>
              </controlPr>
            </control>
          </mc:Choice>
        </mc:AlternateContent>
        <mc:AlternateContent xmlns:mc="http://schemas.openxmlformats.org/markup-compatibility/2006">
          <mc:Choice Requires="x14">
            <control shapeId="158838" r:id="rId98" name="Check Box 118">
              <controlPr locked="0" defaultSize="0" autoFill="0" autoLine="0" autoPict="0">
                <anchor moveWithCells="1" sizeWithCells="1">
                  <from>
                    <xdr:col>0</xdr:col>
                    <xdr:colOff>180975</xdr:colOff>
                    <xdr:row>46</xdr:row>
                    <xdr:rowOff>209550</xdr:rowOff>
                  </from>
                  <to>
                    <xdr:col>0</xdr:col>
                    <xdr:colOff>495300</xdr:colOff>
                    <xdr:row>48</xdr:row>
                    <xdr:rowOff>57150</xdr:rowOff>
                  </to>
                </anchor>
              </controlPr>
            </control>
          </mc:Choice>
        </mc:AlternateContent>
        <mc:AlternateContent xmlns:mc="http://schemas.openxmlformats.org/markup-compatibility/2006">
          <mc:Choice Requires="x14">
            <control shapeId="158839" r:id="rId99" name="Check Box 119">
              <controlPr locked="0" defaultSize="0" autoFill="0" autoLine="0" autoPict="0">
                <anchor moveWithCells="1" sizeWithCells="1">
                  <from>
                    <xdr:col>1</xdr:col>
                    <xdr:colOff>180975</xdr:colOff>
                    <xdr:row>38</xdr:row>
                    <xdr:rowOff>0</xdr:rowOff>
                  </from>
                  <to>
                    <xdr:col>1</xdr:col>
                    <xdr:colOff>485775</xdr:colOff>
                    <xdr:row>39</xdr:row>
                    <xdr:rowOff>57150</xdr:rowOff>
                  </to>
                </anchor>
              </controlPr>
            </control>
          </mc:Choice>
        </mc:AlternateContent>
        <mc:AlternateContent xmlns:mc="http://schemas.openxmlformats.org/markup-compatibility/2006">
          <mc:Choice Requires="x14">
            <control shapeId="158840" r:id="rId100" name="Check Box 120">
              <controlPr locked="0" defaultSize="0" autoFill="0" autoLine="0" autoPict="0">
                <anchor moveWithCells="1" sizeWithCells="1">
                  <from>
                    <xdr:col>0</xdr:col>
                    <xdr:colOff>180975</xdr:colOff>
                    <xdr:row>38</xdr:row>
                    <xdr:rowOff>0</xdr:rowOff>
                  </from>
                  <to>
                    <xdr:col>0</xdr:col>
                    <xdr:colOff>485775</xdr:colOff>
                    <xdr:row>39</xdr:row>
                    <xdr:rowOff>57150</xdr:rowOff>
                  </to>
                </anchor>
              </controlPr>
            </control>
          </mc:Choice>
        </mc:AlternateContent>
        <mc:AlternateContent xmlns:mc="http://schemas.openxmlformats.org/markup-compatibility/2006">
          <mc:Choice Requires="x14">
            <control shapeId="158841" r:id="rId101" name="Check Box 121">
              <controlPr locked="0" defaultSize="0" autoFill="0" autoLine="0" autoPict="0">
                <anchor moveWithCells="1" sizeWithCells="1">
                  <from>
                    <xdr:col>1</xdr:col>
                    <xdr:colOff>180975</xdr:colOff>
                    <xdr:row>38</xdr:row>
                    <xdr:rowOff>257175</xdr:rowOff>
                  </from>
                  <to>
                    <xdr:col>1</xdr:col>
                    <xdr:colOff>485775</xdr:colOff>
                    <xdr:row>40</xdr:row>
                    <xdr:rowOff>66675</xdr:rowOff>
                  </to>
                </anchor>
              </controlPr>
            </control>
          </mc:Choice>
        </mc:AlternateContent>
        <mc:AlternateContent xmlns:mc="http://schemas.openxmlformats.org/markup-compatibility/2006">
          <mc:Choice Requires="x14">
            <control shapeId="158842" r:id="rId102" name="Check Box 122">
              <controlPr locked="0" defaultSize="0" autoFill="0" autoLine="0" autoPict="0">
                <anchor moveWithCells="1" sizeWithCells="1">
                  <from>
                    <xdr:col>0</xdr:col>
                    <xdr:colOff>180975</xdr:colOff>
                    <xdr:row>38</xdr:row>
                    <xdr:rowOff>257175</xdr:rowOff>
                  </from>
                  <to>
                    <xdr:col>0</xdr:col>
                    <xdr:colOff>485775</xdr:colOff>
                    <xdr:row>40</xdr:row>
                    <xdr:rowOff>66675</xdr:rowOff>
                  </to>
                </anchor>
              </controlPr>
            </control>
          </mc:Choice>
        </mc:AlternateContent>
        <mc:AlternateContent xmlns:mc="http://schemas.openxmlformats.org/markup-compatibility/2006">
          <mc:Choice Requires="x14">
            <control shapeId="158843" r:id="rId103" name="Check Box 123">
              <controlPr locked="0" defaultSize="0" autoFill="0" autoLine="0" autoPict="0">
                <anchor moveWithCells="1" sizeWithCells="1">
                  <from>
                    <xdr:col>1</xdr:col>
                    <xdr:colOff>180975</xdr:colOff>
                    <xdr:row>39</xdr:row>
                    <xdr:rowOff>257175</xdr:rowOff>
                  </from>
                  <to>
                    <xdr:col>1</xdr:col>
                    <xdr:colOff>485775</xdr:colOff>
                    <xdr:row>41</xdr:row>
                    <xdr:rowOff>66675</xdr:rowOff>
                  </to>
                </anchor>
              </controlPr>
            </control>
          </mc:Choice>
        </mc:AlternateContent>
        <mc:AlternateContent xmlns:mc="http://schemas.openxmlformats.org/markup-compatibility/2006">
          <mc:Choice Requires="x14">
            <control shapeId="158844" r:id="rId104" name="Check Box 124">
              <controlPr locked="0" defaultSize="0" autoFill="0" autoLine="0" autoPict="0">
                <anchor moveWithCells="1" sizeWithCells="1">
                  <from>
                    <xdr:col>0</xdr:col>
                    <xdr:colOff>180975</xdr:colOff>
                    <xdr:row>39</xdr:row>
                    <xdr:rowOff>257175</xdr:rowOff>
                  </from>
                  <to>
                    <xdr:col>0</xdr:col>
                    <xdr:colOff>485775</xdr:colOff>
                    <xdr:row>41</xdr:row>
                    <xdr:rowOff>66675</xdr:rowOff>
                  </to>
                </anchor>
              </controlPr>
            </control>
          </mc:Choice>
        </mc:AlternateContent>
        <mc:AlternateContent xmlns:mc="http://schemas.openxmlformats.org/markup-compatibility/2006">
          <mc:Choice Requires="x14">
            <control shapeId="158845" r:id="rId105" name="Check Box 125">
              <controlPr locked="0" defaultSize="0" autoFill="0" autoLine="0" autoPict="0">
                <anchor moveWithCells="1" sizeWithCells="1">
                  <from>
                    <xdr:col>1</xdr:col>
                    <xdr:colOff>180975</xdr:colOff>
                    <xdr:row>48</xdr:row>
                    <xdr:rowOff>238125</xdr:rowOff>
                  </from>
                  <to>
                    <xdr:col>1</xdr:col>
                    <xdr:colOff>485775</xdr:colOff>
                    <xdr:row>50</xdr:row>
                    <xdr:rowOff>28575</xdr:rowOff>
                  </to>
                </anchor>
              </controlPr>
            </control>
          </mc:Choice>
        </mc:AlternateContent>
        <mc:AlternateContent xmlns:mc="http://schemas.openxmlformats.org/markup-compatibility/2006">
          <mc:Choice Requires="x14">
            <control shapeId="158846" r:id="rId106" name="Check Box 126">
              <controlPr locked="0" defaultSize="0" autoFill="0" autoLine="0" autoPict="0">
                <anchor moveWithCells="1" sizeWithCells="1">
                  <from>
                    <xdr:col>0</xdr:col>
                    <xdr:colOff>180975</xdr:colOff>
                    <xdr:row>48</xdr:row>
                    <xdr:rowOff>238125</xdr:rowOff>
                  </from>
                  <to>
                    <xdr:col>0</xdr:col>
                    <xdr:colOff>495300</xdr:colOff>
                    <xdr:row>50</xdr:row>
                    <xdr:rowOff>28575</xdr:rowOff>
                  </to>
                </anchor>
              </controlPr>
            </control>
          </mc:Choice>
        </mc:AlternateContent>
        <mc:AlternateContent xmlns:mc="http://schemas.openxmlformats.org/markup-compatibility/2006">
          <mc:Choice Requires="x14">
            <control shapeId="158851" r:id="rId107" name="Check Box 131">
              <controlPr locked="0" defaultSize="0" autoFill="0" autoLine="0" autoPict="0">
                <anchor moveWithCells="1" sizeWithCells="1">
                  <from>
                    <xdr:col>1</xdr:col>
                    <xdr:colOff>171450</xdr:colOff>
                    <xdr:row>58</xdr:row>
                    <xdr:rowOff>0</xdr:rowOff>
                  </from>
                  <to>
                    <xdr:col>1</xdr:col>
                    <xdr:colOff>533400</xdr:colOff>
                    <xdr:row>59</xdr:row>
                    <xdr:rowOff>38100</xdr:rowOff>
                  </to>
                </anchor>
              </controlPr>
            </control>
          </mc:Choice>
        </mc:AlternateContent>
        <mc:AlternateContent xmlns:mc="http://schemas.openxmlformats.org/markup-compatibility/2006">
          <mc:Choice Requires="x14">
            <control shapeId="158852" r:id="rId108" name="Check Box 132">
              <controlPr locked="0" defaultSize="0" autoFill="0" autoLine="0" autoPict="0">
                <anchor moveWithCells="1" sizeWithCells="1">
                  <from>
                    <xdr:col>0</xdr:col>
                    <xdr:colOff>180975</xdr:colOff>
                    <xdr:row>58</xdr:row>
                    <xdr:rowOff>0</xdr:rowOff>
                  </from>
                  <to>
                    <xdr:col>0</xdr:col>
                    <xdr:colOff>542925</xdr:colOff>
                    <xdr:row>59</xdr:row>
                    <xdr:rowOff>38100</xdr:rowOff>
                  </to>
                </anchor>
              </controlPr>
            </control>
          </mc:Choice>
        </mc:AlternateContent>
        <mc:AlternateContent xmlns:mc="http://schemas.openxmlformats.org/markup-compatibility/2006">
          <mc:Choice Requires="x14">
            <control shapeId="158853" r:id="rId109" name="Check Box 133">
              <controlPr locked="0" defaultSize="0" autoFill="0" autoLine="0" autoPict="0">
                <anchor moveWithCells="1" sizeWithCells="1">
                  <from>
                    <xdr:col>0</xdr:col>
                    <xdr:colOff>200025</xdr:colOff>
                    <xdr:row>9</xdr:row>
                    <xdr:rowOff>247650</xdr:rowOff>
                  </from>
                  <to>
                    <xdr:col>0</xdr:col>
                    <xdr:colOff>504825</xdr:colOff>
                    <xdr:row>11</xdr:row>
                    <xdr:rowOff>57150</xdr:rowOff>
                  </to>
                </anchor>
              </controlPr>
            </control>
          </mc:Choice>
        </mc:AlternateContent>
        <mc:AlternateContent xmlns:mc="http://schemas.openxmlformats.org/markup-compatibility/2006">
          <mc:Choice Requires="x14">
            <control shapeId="158854" r:id="rId110" name="Check Box 134">
              <controlPr locked="0" defaultSize="0" autoFill="0" autoLine="0" autoPict="0">
                <anchor moveWithCells="1" sizeWithCells="1">
                  <from>
                    <xdr:col>1</xdr:col>
                    <xdr:colOff>180975</xdr:colOff>
                    <xdr:row>32</xdr:row>
                    <xdr:rowOff>180975</xdr:rowOff>
                  </from>
                  <to>
                    <xdr:col>1</xdr:col>
                    <xdr:colOff>485775</xdr:colOff>
                    <xdr:row>34</xdr:row>
                    <xdr:rowOff>95250</xdr:rowOff>
                  </to>
                </anchor>
              </controlPr>
            </control>
          </mc:Choice>
        </mc:AlternateContent>
        <mc:AlternateContent xmlns:mc="http://schemas.openxmlformats.org/markup-compatibility/2006">
          <mc:Choice Requires="x14">
            <control shapeId="158856" r:id="rId111" name="Check Box 136">
              <controlPr locked="0" defaultSize="0" autoFill="0" autoLine="0" autoPict="0">
                <anchor moveWithCells="1" sizeWithCells="1">
                  <from>
                    <xdr:col>2</xdr:col>
                    <xdr:colOff>200025</xdr:colOff>
                    <xdr:row>14</xdr:row>
                    <xdr:rowOff>247650</xdr:rowOff>
                  </from>
                  <to>
                    <xdr:col>2</xdr:col>
                    <xdr:colOff>504825</xdr:colOff>
                    <xdr:row>16</xdr:row>
                    <xdr:rowOff>66675</xdr:rowOff>
                  </to>
                </anchor>
              </controlPr>
            </control>
          </mc:Choice>
        </mc:AlternateContent>
        <mc:AlternateContent xmlns:mc="http://schemas.openxmlformats.org/markup-compatibility/2006">
          <mc:Choice Requires="x14">
            <control shapeId="158857" r:id="rId112" name="Check Box 137">
              <controlPr locked="0" defaultSize="0" autoFill="0" autoLine="0" autoPict="0">
                <anchor moveWithCells="1" sizeWithCells="1">
                  <from>
                    <xdr:col>2</xdr:col>
                    <xdr:colOff>200025</xdr:colOff>
                    <xdr:row>15</xdr:row>
                    <xdr:rowOff>219075</xdr:rowOff>
                  </from>
                  <to>
                    <xdr:col>2</xdr:col>
                    <xdr:colOff>504825</xdr:colOff>
                    <xdr:row>17</xdr:row>
                    <xdr:rowOff>76200</xdr:rowOff>
                  </to>
                </anchor>
              </controlPr>
            </control>
          </mc:Choice>
        </mc:AlternateContent>
        <mc:AlternateContent xmlns:mc="http://schemas.openxmlformats.org/markup-compatibility/2006">
          <mc:Choice Requires="x14">
            <control shapeId="158858" r:id="rId113" name="Check Box 138">
              <controlPr locked="0" defaultSize="0" autoFill="0" autoLine="0" autoPict="0">
                <anchor moveWithCells="1" sizeWithCells="1">
                  <from>
                    <xdr:col>2</xdr:col>
                    <xdr:colOff>200025</xdr:colOff>
                    <xdr:row>18</xdr:row>
                    <xdr:rowOff>209550</xdr:rowOff>
                  </from>
                  <to>
                    <xdr:col>2</xdr:col>
                    <xdr:colOff>504825</xdr:colOff>
                    <xdr:row>20</xdr:row>
                    <xdr:rowOff>76200</xdr:rowOff>
                  </to>
                </anchor>
              </controlPr>
            </control>
          </mc:Choice>
        </mc:AlternateContent>
        <mc:AlternateContent xmlns:mc="http://schemas.openxmlformats.org/markup-compatibility/2006">
          <mc:Choice Requires="x14">
            <control shapeId="158859" r:id="rId114" name="Check Box 139">
              <controlPr locked="0" defaultSize="0" autoFill="0" autoLine="0" autoPict="0">
                <anchor moveWithCells="1" sizeWithCells="1">
                  <from>
                    <xdr:col>1</xdr:col>
                    <xdr:colOff>209550</xdr:colOff>
                    <xdr:row>13</xdr:row>
                    <xdr:rowOff>247650</xdr:rowOff>
                  </from>
                  <to>
                    <xdr:col>1</xdr:col>
                    <xdr:colOff>514350</xdr:colOff>
                    <xdr:row>15</xdr:row>
                    <xdr:rowOff>104775</xdr:rowOff>
                  </to>
                </anchor>
              </controlPr>
            </control>
          </mc:Choice>
        </mc:AlternateContent>
        <mc:AlternateContent xmlns:mc="http://schemas.openxmlformats.org/markup-compatibility/2006">
          <mc:Choice Requires="x14">
            <control shapeId="158860" r:id="rId115" name="Check Box 140">
              <controlPr locked="0" defaultSize="0" autoFill="0" autoLine="0" autoPict="0">
                <anchor moveWithCells="1" sizeWithCells="1">
                  <from>
                    <xdr:col>0</xdr:col>
                    <xdr:colOff>200025</xdr:colOff>
                    <xdr:row>13</xdr:row>
                    <xdr:rowOff>247650</xdr:rowOff>
                  </from>
                  <to>
                    <xdr:col>0</xdr:col>
                    <xdr:colOff>504825</xdr:colOff>
                    <xdr:row>15</xdr:row>
                    <xdr:rowOff>104775</xdr:rowOff>
                  </to>
                </anchor>
              </controlPr>
            </control>
          </mc:Choice>
        </mc:AlternateContent>
        <mc:AlternateContent xmlns:mc="http://schemas.openxmlformats.org/markup-compatibility/2006">
          <mc:Choice Requires="x14">
            <control shapeId="158861" r:id="rId116" name="Check Box 141">
              <controlPr locked="0" defaultSize="0" autoFill="0" autoLine="0" autoPict="0">
                <anchor moveWithCells="1" sizeWithCells="1">
                  <from>
                    <xdr:col>1</xdr:col>
                    <xdr:colOff>209550</xdr:colOff>
                    <xdr:row>14</xdr:row>
                    <xdr:rowOff>247650</xdr:rowOff>
                  </from>
                  <to>
                    <xdr:col>1</xdr:col>
                    <xdr:colOff>514350</xdr:colOff>
                    <xdr:row>16</xdr:row>
                    <xdr:rowOff>66675</xdr:rowOff>
                  </to>
                </anchor>
              </controlPr>
            </control>
          </mc:Choice>
        </mc:AlternateContent>
        <mc:AlternateContent xmlns:mc="http://schemas.openxmlformats.org/markup-compatibility/2006">
          <mc:Choice Requires="x14">
            <control shapeId="158862" r:id="rId117" name="Check Box 142">
              <controlPr locked="0" defaultSize="0" autoFill="0" autoLine="0" autoPict="0">
                <anchor moveWithCells="1" sizeWithCells="1">
                  <from>
                    <xdr:col>0</xdr:col>
                    <xdr:colOff>200025</xdr:colOff>
                    <xdr:row>14</xdr:row>
                    <xdr:rowOff>247650</xdr:rowOff>
                  </from>
                  <to>
                    <xdr:col>0</xdr:col>
                    <xdr:colOff>504825</xdr:colOff>
                    <xdr:row>16</xdr:row>
                    <xdr:rowOff>66675</xdr:rowOff>
                  </to>
                </anchor>
              </controlPr>
            </control>
          </mc:Choice>
        </mc:AlternateContent>
        <mc:AlternateContent xmlns:mc="http://schemas.openxmlformats.org/markup-compatibility/2006">
          <mc:Choice Requires="x14">
            <control shapeId="158863" r:id="rId118" name="Check Box 143">
              <controlPr locked="0" defaultSize="0" autoFill="0" autoLine="0" autoPict="0">
                <anchor moveWithCells="1" sizeWithCells="1">
                  <from>
                    <xdr:col>1</xdr:col>
                    <xdr:colOff>209550</xdr:colOff>
                    <xdr:row>15</xdr:row>
                    <xdr:rowOff>219075</xdr:rowOff>
                  </from>
                  <to>
                    <xdr:col>1</xdr:col>
                    <xdr:colOff>514350</xdr:colOff>
                    <xdr:row>17</xdr:row>
                    <xdr:rowOff>76200</xdr:rowOff>
                  </to>
                </anchor>
              </controlPr>
            </control>
          </mc:Choice>
        </mc:AlternateContent>
        <mc:AlternateContent xmlns:mc="http://schemas.openxmlformats.org/markup-compatibility/2006">
          <mc:Choice Requires="x14">
            <control shapeId="158864" r:id="rId119" name="Check Box 144">
              <controlPr locked="0" defaultSize="0" autoFill="0" autoLine="0" autoPict="0">
                <anchor moveWithCells="1" sizeWithCells="1">
                  <from>
                    <xdr:col>0</xdr:col>
                    <xdr:colOff>200025</xdr:colOff>
                    <xdr:row>15</xdr:row>
                    <xdr:rowOff>219075</xdr:rowOff>
                  </from>
                  <to>
                    <xdr:col>0</xdr:col>
                    <xdr:colOff>504825</xdr:colOff>
                    <xdr:row>17</xdr:row>
                    <xdr:rowOff>76200</xdr:rowOff>
                  </to>
                </anchor>
              </controlPr>
            </control>
          </mc:Choice>
        </mc:AlternateContent>
        <mc:AlternateContent xmlns:mc="http://schemas.openxmlformats.org/markup-compatibility/2006">
          <mc:Choice Requires="x14">
            <control shapeId="158865" r:id="rId120" name="Check Box 145">
              <controlPr locked="0" defaultSize="0" autoFill="0" autoLine="0" autoPict="0">
                <anchor moveWithCells="1" sizeWithCells="1">
                  <from>
                    <xdr:col>1</xdr:col>
                    <xdr:colOff>209550</xdr:colOff>
                    <xdr:row>18</xdr:row>
                    <xdr:rowOff>209550</xdr:rowOff>
                  </from>
                  <to>
                    <xdr:col>1</xdr:col>
                    <xdr:colOff>514350</xdr:colOff>
                    <xdr:row>20</xdr:row>
                    <xdr:rowOff>76200</xdr:rowOff>
                  </to>
                </anchor>
              </controlPr>
            </control>
          </mc:Choice>
        </mc:AlternateContent>
        <mc:AlternateContent xmlns:mc="http://schemas.openxmlformats.org/markup-compatibility/2006">
          <mc:Choice Requires="x14">
            <control shapeId="158866" r:id="rId121" name="Check Box 146">
              <controlPr locked="0" defaultSize="0" autoFill="0" autoLine="0" autoPict="0">
                <anchor moveWithCells="1" sizeWithCells="1">
                  <from>
                    <xdr:col>0</xdr:col>
                    <xdr:colOff>200025</xdr:colOff>
                    <xdr:row>18</xdr:row>
                    <xdr:rowOff>209550</xdr:rowOff>
                  </from>
                  <to>
                    <xdr:col>0</xdr:col>
                    <xdr:colOff>504825</xdr:colOff>
                    <xdr:row>20</xdr:row>
                    <xdr:rowOff>76200</xdr:rowOff>
                  </to>
                </anchor>
              </controlPr>
            </control>
          </mc:Choice>
        </mc:AlternateContent>
        <mc:AlternateContent xmlns:mc="http://schemas.openxmlformats.org/markup-compatibility/2006">
          <mc:Choice Requires="x14">
            <control shapeId="158867" r:id="rId122" name="Check Box 147">
              <controlPr locked="0" defaultSize="0" autoFill="0" autoLine="0" autoPict="0">
                <anchor moveWithCells="1" sizeWithCells="1">
                  <from>
                    <xdr:col>1</xdr:col>
                    <xdr:colOff>190500</xdr:colOff>
                    <xdr:row>80</xdr:row>
                    <xdr:rowOff>200025</xdr:rowOff>
                  </from>
                  <to>
                    <xdr:col>1</xdr:col>
                    <xdr:colOff>495300</xdr:colOff>
                    <xdr:row>82</xdr:row>
                    <xdr:rowOff>47625</xdr:rowOff>
                  </to>
                </anchor>
              </controlPr>
            </control>
          </mc:Choice>
        </mc:AlternateContent>
        <mc:AlternateContent xmlns:mc="http://schemas.openxmlformats.org/markup-compatibility/2006">
          <mc:Choice Requires="x14">
            <control shapeId="158868" r:id="rId123" name="Check Box 148">
              <controlPr locked="0" defaultSize="0" autoFill="0" autoLine="0" autoPict="0">
                <anchor moveWithCells="1" sizeWithCells="1">
                  <from>
                    <xdr:col>0</xdr:col>
                    <xdr:colOff>190500</xdr:colOff>
                    <xdr:row>80</xdr:row>
                    <xdr:rowOff>200025</xdr:rowOff>
                  </from>
                  <to>
                    <xdr:col>0</xdr:col>
                    <xdr:colOff>495300</xdr:colOff>
                    <xdr:row>82</xdr:row>
                    <xdr:rowOff>47625</xdr:rowOff>
                  </to>
                </anchor>
              </controlPr>
            </control>
          </mc:Choice>
        </mc:AlternateContent>
        <mc:AlternateContent xmlns:mc="http://schemas.openxmlformats.org/markup-compatibility/2006">
          <mc:Choice Requires="x14">
            <control shapeId="158869" r:id="rId124" name="Check Box 149">
              <controlPr locked="0" defaultSize="0" autoFill="0" autoLine="0" autoPict="0">
                <anchor moveWithCells="1" sizeWithCells="1">
                  <from>
                    <xdr:col>1</xdr:col>
                    <xdr:colOff>190500</xdr:colOff>
                    <xdr:row>82</xdr:row>
                    <xdr:rowOff>200025</xdr:rowOff>
                  </from>
                  <to>
                    <xdr:col>1</xdr:col>
                    <xdr:colOff>495300</xdr:colOff>
                    <xdr:row>84</xdr:row>
                    <xdr:rowOff>47625</xdr:rowOff>
                  </to>
                </anchor>
              </controlPr>
            </control>
          </mc:Choice>
        </mc:AlternateContent>
        <mc:AlternateContent xmlns:mc="http://schemas.openxmlformats.org/markup-compatibility/2006">
          <mc:Choice Requires="x14">
            <control shapeId="158870" r:id="rId125" name="Check Box 150">
              <controlPr locked="0" defaultSize="0" autoFill="0" autoLine="0" autoPict="0">
                <anchor moveWithCells="1" sizeWithCells="1">
                  <from>
                    <xdr:col>0</xdr:col>
                    <xdr:colOff>190500</xdr:colOff>
                    <xdr:row>82</xdr:row>
                    <xdr:rowOff>200025</xdr:rowOff>
                  </from>
                  <to>
                    <xdr:col>0</xdr:col>
                    <xdr:colOff>495300</xdr:colOff>
                    <xdr:row>84</xdr:row>
                    <xdr:rowOff>47625</xdr:rowOff>
                  </to>
                </anchor>
              </controlPr>
            </control>
          </mc:Choice>
        </mc:AlternateContent>
        <mc:AlternateContent xmlns:mc="http://schemas.openxmlformats.org/markup-compatibility/2006">
          <mc:Choice Requires="x14">
            <control shapeId="158871" r:id="rId126" name="Check Box 151">
              <controlPr locked="0" defaultSize="0" autoFill="0" autoLine="0" autoPict="0">
                <anchor moveWithCells="1" sizeWithCells="1">
                  <from>
                    <xdr:col>1</xdr:col>
                    <xdr:colOff>190500</xdr:colOff>
                    <xdr:row>87</xdr:row>
                    <xdr:rowOff>200025</xdr:rowOff>
                  </from>
                  <to>
                    <xdr:col>1</xdr:col>
                    <xdr:colOff>495300</xdr:colOff>
                    <xdr:row>89</xdr:row>
                    <xdr:rowOff>47625</xdr:rowOff>
                  </to>
                </anchor>
              </controlPr>
            </control>
          </mc:Choice>
        </mc:AlternateContent>
        <mc:AlternateContent xmlns:mc="http://schemas.openxmlformats.org/markup-compatibility/2006">
          <mc:Choice Requires="x14">
            <control shapeId="158872" r:id="rId127" name="Check Box 152">
              <controlPr locked="0" defaultSize="0" autoFill="0" autoLine="0" autoPict="0">
                <anchor moveWithCells="1" sizeWithCells="1">
                  <from>
                    <xdr:col>0</xdr:col>
                    <xdr:colOff>190500</xdr:colOff>
                    <xdr:row>87</xdr:row>
                    <xdr:rowOff>200025</xdr:rowOff>
                  </from>
                  <to>
                    <xdr:col>0</xdr:col>
                    <xdr:colOff>495300</xdr:colOff>
                    <xdr:row>89</xdr:row>
                    <xdr:rowOff>47625</xdr:rowOff>
                  </to>
                </anchor>
              </controlPr>
            </control>
          </mc:Choice>
        </mc:AlternateContent>
        <mc:AlternateContent xmlns:mc="http://schemas.openxmlformats.org/markup-compatibility/2006">
          <mc:Choice Requires="x14">
            <control shapeId="158873" r:id="rId128" name="Check Box 153">
              <controlPr locked="0" defaultSize="0" autoFill="0" autoLine="0" autoPict="0">
                <anchor moveWithCells="1" sizeWithCells="1">
                  <from>
                    <xdr:col>0</xdr:col>
                    <xdr:colOff>228600</xdr:colOff>
                    <xdr:row>71</xdr:row>
                    <xdr:rowOff>28575</xdr:rowOff>
                  </from>
                  <to>
                    <xdr:col>0</xdr:col>
                    <xdr:colOff>485775</xdr:colOff>
                    <xdr:row>72</xdr:row>
                    <xdr:rowOff>28575</xdr:rowOff>
                  </to>
                </anchor>
              </controlPr>
            </control>
          </mc:Choice>
        </mc:AlternateContent>
        <mc:AlternateContent xmlns:mc="http://schemas.openxmlformats.org/markup-compatibility/2006">
          <mc:Choice Requires="x14">
            <control shapeId="158874" r:id="rId129" name="Check Box 154">
              <controlPr locked="0" defaultSize="0" autoFill="0" autoLine="0" autoPict="0">
                <anchor moveWithCells="1" sizeWithCells="1">
                  <from>
                    <xdr:col>2</xdr:col>
                    <xdr:colOff>180975</xdr:colOff>
                    <xdr:row>71</xdr:row>
                    <xdr:rowOff>19050</xdr:rowOff>
                  </from>
                  <to>
                    <xdr:col>2</xdr:col>
                    <xdr:colOff>400050</xdr:colOff>
                    <xdr:row>72</xdr:row>
                    <xdr:rowOff>38100</xdr:rowOff>
                  </to>
                </anchor>
              </controlPr>
            </control>
          </mc:Choice>
        </mc:AlternateContent>
        <mc:AlternateContent xmlns:mc="http://schemas.openxmlformats.org/markup-compatibility/2006">
          <mc:Choice Requires="x14">
            <control shapeId="158878" r:id="rId130" name="Check Box 158">
              <controlPr locked="0" defaultSize="0" autoFill="0" autoLine="0" autoPict="0">
                <anchor moveWithCells="1" sizeWithCells="1">
                  <from>
                    <xdr:col>2</xdr:col>
                    <xdr:colOff>180975</xdr:colOff>
                    <xdr:row>50</xdr:row>
                    <xdr:rowOff>0</xdr:rowOff>
                  </from>
                  <to>
                    <xdr:col>2</xdr:col>
                    <xdr:colOff>485775</xdr:colOff>
                    <xdr:row>51</xdr:row>
                    <xdr:rowOff>0</xdr:rowOff>
                  </to>
                </anchor>
              </controlPr>
            </control>
          </mc:Choice>
        </mc:AlternateContent>
        <mc:AlternateContent xmlns:mc="http://schemas.openxmlformats.org/markup-compatibility/2006">
          <mc:Choice Requires="x14">
            <control shapeId="158879" r:id="rId131" name="Check Box 159">
              <controlPr locked="0" defaultSize="0" autoFill="0" autoLine="0" autoPict="0">
                <anchor moveWithCells="1" sizeWithCells="1">
                  <from>
                    <xdr:col>1</xdr:col>
                    <xdr:colOff>171450</xdr:colOff>
                    <xdr:row>50</xdr:row>
                    <xdr:rowOff>0</xdr:rowOff>
                  </from>
                  <to>
                    <xdr:col>1</xdr:col>
                    <xdr:colOff>495300</xdr:colOff>
                    <xdr:row>51</xdr:row>
                    <xdr:rowOff>0</xdr:rowOff>
                  </to>
                </anchor>
              </controlPr>
            </control>
          </mc:Choice>
        </mc:AlternateContent>
        <mc:AlternateContent xmlns:mc="http://schemas.openxmlformats.org/markup-compatibility/2006">
          <mc:Choice Requires="x14">
            <control shapeId="158880" r:id="rId132" name="Check Box 160">
              <controlPr locked="0" defaultSize="0" autoFill="0" autoLine="0" autoPict="0">
                <anchor moveWithCells="1" sizeWithCells="1">
                  <from>
                    <xdr:col>0</xdr:col>
                    <xdr:colOff>180975</xdr:colOff>
                    <xdr:row>50</xdr:row>
                    <xdr:rowOff>0</xdr:rowOff>
                  </from>
                  <to>
                    <xdr:col>0</xdr:col>
                    <xdr:colOff>495300</xdr:colOff>
                    <xdr:row>51</xdr:row>
                    <xdr:rowOff>0</xdr:rowOff>
                  </to>
                </anchor>
              </controlPr>
            </control>
          </mc:Choice>
        </mc:AlternateContent>
        <mc:AlternateContent xmlns:mc="http://schemas.openxmlformats.org/markup-compatibility/2006">
          <mc:Choice Requires="x14">
            <control shapeId="158881" r:id="rId133" name="Check Box 161">
              <controlPr locked="0" defaultSize="0" autoFill="0" autoLine="0" autoPict="0">
                <anchor moveWithCells="1">
                  <from>
                    <xdr:col>0</xdr:col>
                    <xdr:colOff>180975</xdr:colOff>
                    <xdr:row>34</xdr:row>
                    <xdr:rowOff>285750</xdr:rowOff>
                  </from>
                  <to>
                    <xdr:col>0</xdr:col>
                    <xdr:colOff>485775</xdr:colOff>
                    <xdr:row>36</xdr:row>
                    <xdr:rowOff>19050</xdr:rowOff>
                  </to>
                </anchor>
              </controlPr>
            </control>
          </mc:Choice>
        </mc:AlternateContent>
        <mc:AlternateContent xmlns:mc="http://schemas.openxmlformats.org/markup-compatibility/2006">
          <mc:Choice Requires="x14">
            <control shapeId="158882" r:id="rId134" name="Check Box 162">
              <controlPr locked="0" defaultSize="0" autoFill="0" autoLine="0" autoPict="0">
                <anchor moveWithCells="1">
                  <from>
                    <xdr:col>1</xdr:col>
                    <xdr:colOff>190500</xdr:colOff>
                    <xdr:row>34</xdr:row>
                    <xdr:rowOff>285750</xdr:rowOff>
                  </from>
                  <to>
                    <xdr:col>1</xdr:col>
                    <xdr:colOff>485775</xdr:colOff>
                    <xdr:row>36</xdr:row>
                    <xdr:rowOff>19050</xdr:rowOff>
                  </to>
                </anchor>
              </controlPr>
            </control>
          </mc:Choice>
        </mc:AlternateContent>
        <mc:AlternateContent xmlns:mc="http://schemas.openxmlformats.org/markup-compatibility/2006">
          <mc:Choice Requires="x14">
            <control shapeId="158883" r:id="rId135" name="Check Box 163">
              <controlPr locked="0" defaultSize="0" autoFill="0" autoLine="0" autoPict="0">
                <anchor moveWithCells="1">
                  <from>
                    <xdr:col>2</xdr:col>
                    <xdr:colOff>171450</xdr:colOff>
                    <xdr:row>34</xdr:row>
                    <xdr:rowOff>285750</xdr:rowOff>
                  </from>
                  <to>
                    <xdr:col>2</xdr:col>
                    <xdr:colOff>476250</xdr:colOff>
                    <xdr:row>36</xdr:row>
                    <xdr:rowOff>19050</xdr:rowOff>
                  </to>
                </anchor>
              </controlPr>
            </control>
          </mc:Choice>
        </mc:AlternateContent>
        <mc:AlternateContent xmlns:mc="http://schemas.openxmlformats.org/markup-compatibility/2006">
          <mc:Choice Requires="x14">
            <control shapeId="158899" r:id="rId136" name="Check Box 179">
              <controlPr locked="0" defaultSize="0" autoFill="0" autoLine="0" autoPict="0">
                <anchor moveWithCells="1">
                  <from>
                    <xdr:col>2</xdr:col>
                    <xdr:colOff>171450</xdr:colOff>
                    <xdr:row>67</xdr:row>
                    <xdr:rowOff>228600</xdr:rowOff>
                  </from>
                  <to>
                    <xdr:col>2</xdr:col>
                    <xdr:colOff>533400</xdr:colOff>
                    <xdr:row>69</xdr:row>
                    <xdr:rowOff>9525</xdr:rowOff>
                  </to>
                </anchor>
              </controlPr>
            </control>
          </mc:Choice>
        </mc:AlternateContent>
        <mc:AlternateContent xmlns:mc="http://schemas.openxmlformats.org/markup-compatibility/2006">
          <mc:Choice Requires="x14">
            <control shapeId="158900" r:id="rId137" name="Check Box 180">
              <controlPr locked="0" defaultSize="0" autoFill="0" autoLine="0" autoPict="0">
                <anchor moveWithCells="1">
                  <from>
                    <xdr:col>1</xdr:col>
                    <xdr:colOff>171450</xdr:colOff>
                    <xdr:row>67</xdr:row>
                    <xdr:rowOff>228600</xdr:rowOff>
                  </from>
                  <to>
                    <xdr:col>1</xdr:col>
                    <xdr:colOff>533400</xdr:colOff>
                    <xdr:row>69</xdr:row>
                    <xdr:rowOff>9525</xdr:rowOff>
                  </to>
                </anchor>
              </controlPr>
            </control>
          </mc:Choice>
        </mc:AlternateContent>
        <mc:AlternateContent xmlns:mc="http://schemas.openxmlformats.org/markup-compatibility/2006">
          <mc:Choice Requires="x14">
            <control shapeId="158901" r:id="rId138" name="Check Box 181">
              <controlPr locked="0" defaultSize="0" autoFill="0" autoLine="0" autoPict="0">
                <anchor moveWithCells="1">
                  <from>
                    <xdr:col>0</xdr:col>
                    <xdr:colOff>180975</xdr:colOff>
                    <xdr:row>67</xdr:row>
                    <xdr:rowOff>228600</xdr:rowOff>
                  </from>
                  <to>
                    <xdr:col>0</xdr:col>
                    <xdr:colOff>542925</xdr:colOff>
                    <xdr:row>69</xdr:row>
                    <xdr:rowOff>9525</xdr:rowOff>
                  </to>
                </anchor>
              </controlPr>
            </control>
          </mc:Choice>
        </mc:AlternateContent>
        <mc:AlternateContent xmlns:mc="http://schemas.openxmlformats.org/markup-compatibility/2006">
          <mc:Choice Requires="x14">
            <control shapeId="158902" r:id="rId139" name="Check Box 182">
              <controlPr locked="0" defaultSize="0" autoFill="0" autoLine="0" autoPict="0">
                <anchor moveWithCells="1">
                  <from>
                    <xdr:col>2</xdr:col>
                    <xdr:colOff>171450</xdr:colOff>
                    <xdr:row>65</xdr:row>
                    <xdr:rowOff>238125</xdr:rowOff>
                  </from>
                  <to>
                    <xdr:col>2</xdr:col>
                    <xdr:colOff>533400</xdr:colOff>
                    <xdr:row>67</xdr:row>
                    <xdr:rowOff>19050</xdr:rowOff>
                  </to>
                </anchor>
              </controlPr>
            </control>
          </mc:Choice>
        </mc:AlternateContent>
        <mc:AlternateContent xmlns:mc="http://schemas.openxmlformats.org/markup-compatibility/2006">
          <mc:Choice Requires="x14">
            <control shapeId="158903" r:id="rId140" name="Check Box 183">
              <controlPr locked="0" defaultSize="0" autoFill="0" autoLine="0" autoPict="0">
                <anchor moveWithCells="1">
                  <from>
                    <xdr:col>1</xdr:col>
                    <xdr:colOff>171450</xdr:colOff>
                    <xdr:row>65</xdr:row>
                    <xdr:rowOff>238125</xdr:rowOff>
                  </from>
                  <to>
                    <xdr:col>1</xdr:col>
                    <xdr:colOff>533400</xdr:colOff>
                    <xdr:row>67</xdr:row>
                    <xdr:rowOff>19050</xdr:rowOff>
                  </to>
                </anchor>
              </controlPr>
            </control>
          </mc:Choice>
        </mc:AlternateContent>
        <mc:AlternateContent xmlns:mc="http://schemas.openxmlformats.org/markup-compatibility/2006">
          <mc:Choice Requires="x14">
            <control shapeId="158904" r:id="rId141" name="Check Box 184">
              <controlPr locked="0" defaultSize="0" autoFill="0" autoLine="0" autoPict="0">
                <anchor moveWithCells="1">
                  <from>
                    <xdr:col>0</xdr:col>
                    <xdr:colOff>180975</xdr:colOff>
                    <xdr:row>65</xdr:row>
                    <xdr:rowOff>238125</xdr:rowOff>
                  </from>
                  <to>
                    <xdr:col>0</xdr:col>
                    <xdr:colOff>542925</xdr:colOff>
                    <xdr:row>67</xdr:row>
                    <xdr:rowOff>19050</xdr:rowOff>
                  </to>
                </anchor>
              </controlPr>
            </control>
          </mc:Choice>
        </mc:AlternateContent>
        <mc:AlternateContent xmlns:mc="http://schemas.openxmlformats.org/markup-compatibility/2006">
          <mc:Choice Requires="x14">
            <control shapeId="158905" r:id="rId142" name="Check Box 185">
              <controlPr locked="0" defaultSize="0" autoFill="0" autoLine="0" autoPict="0">
                <anchor moveWithCells="1" sizeWithCells="1">
                  <from>
                    <xdr:col>2</xdr:col>
                    <xdr:colOff>171450</xdr:colOff>
                    <xdr:row>64</xdr:row>
                    <xdr:rowOff>257175</xdr:rowOff>
                  </from>
                  <to>
                    <xdr:col>2</xdr:col>
                    <xdr:colOff>533400</xdr:colOff>
                    <xdr:row>66</xdr:row>
                    <xdr:rowOff>38100</xdr:rowOff>
                  </to>
                </anchor>
              </controlPr>
            </control>
          </mc:Choice>
        </mc:AlternateContent>
        <mc:AlternateContent xmlns:mc="http://schemas.openxmlformats.org/markup-compatibility/2006">
          <mc:Choice Requires="x14">
            <control shapeId="158906" r:id="rId143" name="Check Box 186">
              <controlPr locked="0" defaultSize="0" autoFill="0" autoLine="0" autoPict="0">
                <anchor moveWithCells="1" sizeWithCells="1">
                  <from>
                    <xdr:col>1</xdr:col>
                    <xdr:colOff>171450</xdr:colOff>
                    <xdr:row>64</xdr:row>
                    <xdr:rowOff>257175</xdr:rowOff>
                  </from>
                  <to>
                    <xdr:col>1</xdr:col>
                    <xdr:colOff>533400</xdr:colOff>
                    <xdr:row>66</xdr:row>
                    <xdr:rowOff>38100</xdr:rowOff>
                  </to>
                </anchor>
              </controlPr>
            </control>
          </mc:Choice>
        </mc:AlternateContent>
        <mc:AlternateContent xmlns:mc="http://schemas.openxmlformats.org/markup-compatibility/2006">
          <mc:Choice Requires="x14">
            <control shapeId="158907" r:id="rId144" name="Check Box 187">
              <controlPr locked="0" defaultSize="0" autoFill="0" autoLine="0" autoPict="0">
                <anchor moveWithCells="1" sizeWithCells="1">
                  <from>
                    <xdr:col>0</xdr:col>
                    <xdr:colOff>180975</xdr:colOff>
                    <xdr:row>64</xdr:row>
                    <xdr:rowOff>257175</xdr:rowOff>
                  </from>
                  <to>
                    <xdr:col>0</xdr:col>
                    <xdr:colOff>542925</xdr:colOff>
                    <xdr:row>66</xdr:row>
                    <xdr:rowOff>38100</xdr:rowOff>
                  </to>
                </anchor>
              </controlPr>
            </control>
          </mc:Choice>
        </mc:AlternateContent>
        <mc:AlternateContent xmlns:mc="http://schemas.openxmlformats.org/markup-compatibility/2006">
          <mc:Choice Requires="x14">
            <control shapeId="158908" r:id="rId145" name="Check Box 188">
              <controlPr locked="0" defaultSize="0" autoFill="0" autoLine="0" autoPict="0">
                <anchor moveWithCells="1" sizeWithCells="1">
                  <from>
                    <xdr:col>2</xdr:col>
                    <xdr:colOff>180975</xdr:colOff>
                    <xdr:row>47</xdr:row>
                    <xdr:rowOff>209550</xdr:rowOff>
                  </from>
                  <to>
                    <xdr:col>2</xdr:col>
                    <xdr:colOff>485775</xdr:colOff>
                    <xdr:row>49</xdr:row>
                    <xdr:rowOff>57150</xdr:rowOff>
                  </to>
                </anchor>
              </controlPr>
            </control>
          </mc:Choice>
        </mc:AlternateContent>
        <mc:AlternateContent xmlns:mc="http://schemas.openxmlformats.org/markup-compatibility/2006">
          <mc:Choice Requires="x14">
            <control shapeId="158909" r:id="rId146" name="Check Box 189">
              <controlPr locked="0" defaultSize="0" autoFill="0" autoLine="0" autoPict="0">
                <anchor moveWithCells="1" sizeWithCells="1">
                  <from>
                    <xdr:col>1</xdr:col>
                    <xdr:colOff>180975</xdr:colOff>
                    <xdr:row>47</xdr:row>
                    <xdr:rowOff>209550</xdr:rowOff>
                  </from>
                  <to>
                    <xdr:col>1</xdr:col>
                    <xdr:colOff>485775</xdr:colOff>
                    <xdr:row>49</xdr:row>
                    <xdr:rowOff>57150</xdr:rowOff>
                  </to>
                </anchor>
              </controlPr>
            </control>
          </mc:Choice>
        </mc:AlternateContent>
        <mc:AlternateContent xmlns:mc="http://schemas.openxmlformats.org/markup-compatibility/2006">
          <mc:Choice Requires="x14">
            <control shapeId="158910" r:id="rId147" name="Check Box 190">
              <controlPr locked="0" defaultSize="0" autoFill="0" autoLine="0" autoPict="0">
                <anchor moveWithCells="1" sizeWithCells="1">
                  <from>
                    <xdr:col>0</xdr:col>
                    <xdr:colOff>180975</xdr:colOff>
                    <xdr:row>47</xdr:row>
                    <xdr:rowOff>209550</xdr:rowOff>
                  </from>
                  <to>
                    <xdr:col>0</xdr:col>
                    <xdr:colOff>495300</xdr:colOff>
                    <xdr:row>49</xdr:row>
                    <xdr:rowOff>57150</xdr:rowOff>
                  </to>
                </anchor>
              </controlPr>
            </control>
          </mc:Choice>
        </mc:AlternateContent>
        <mc:AlternateContent xmlns:mc="http://schemas.openxmlformats.org/markup-compatibility/2006">
          <mc:Choice Requires="x14">
            <control shapeId="158911" r:id="rId148" name="Check Box 191">
              <controlPr locked="0" defaultSize="0" autoFill="0" autoLine="0" autoPict="0">
                <anchor moveWithCells="1">
                  <from>
                    <xdr:col>2</xdr:col>
                    <xdr:colOff>171450</xdr:colOff>
                    <xdr:row>53</xdr:row>
                    <xdr:rowOff>0</xdr:rowOff>
                  </from>
                  <to>
                    <xdr:col>2</xdr:col>
                    <xdr:colOff>533400</xdr:colOff>
                    <xdr:row>54</xdr:row>
                    <xdr:rowOff>76200</xdr:rowOff>
                  </to>
                </anchor>
              </controlPr>
            </control>
          </mc:Choice>
        </mc:AlternateContent>
        <mc:AlternateContent xmlns:mc="http://schemas.openxmlformats.org/markup-compatibility/2006">
          <mc:Choice Requires="x14">
            <control shapeId="158912" r:id="rId149" name="Check Box 192">
              <controlPr locked="0" defaultSize="0" autoFill="0" autoLine="0" autoPict="0">
                <anchor moveWithCells="1">
                  <from>
                    <xdr:col>1</xdr:col>
                    <xdr:colOff>171450</xdr:colOff>
                    <xdr:row>53</xdr:row>
                    <xdr:rowOff>0</xdr:rowOff>
                  </from>
                  <to>
                    <xdr:col>1</xdr:col>
                    <xdr:colOff>533400</xdr:colOff>
                    <xdr:row>54</xdr:row>
                    <xdr:rowOff>76200</xdr:rowOff>
                  </to>
                </anchor>
              </controlPr>
            </control>
          </mc:Choice>
        </mc:AlternateContent>
        <mc:AlternateContent xmlns:mc="http://schemas.openxmlformats.org/markup-compatibility/2006">
          <mc:Choice Requires="x14">
            <control shapeId="158913" r:id="rId150" name="Check Box 193">
              <controlPr locked="0" defaultSize="0" autoFill="0" autoLine="0" autoPict="0">
                <anchor moveWithCells="1">
                  <from>
                    <xdr:col>0</xdr:col>
                    <xdr:colOff>180975</xdr:colOff>
                    <xdr:row>53</xdr:row>
                    <xdr:rowOff>0</xdr:rowOff>
                  </from>
                  <to>
                    <xdr:col>0</xdr:col>
                    <xdr:colOff>542925</xdr:colOff>
                    <xdr:row>54</xdr:row>
                    <xdr:rowOff>76200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M99"/>
  <sheetViews>
    <sheetView showGridLines="0" zoomScale="90" zoomScaleNormal="90" zoomScaleSheetLayoutView="90" zoomScalePageLayoutView="75" workbookViewId="0">
      <pane ySplit="7" topLeftCell="A8" activePane="bottomLeft" state="frozen"/>
      <selection activeCell="O3" sqref="O3:R3"/>
      <selection pane="bottomLeft" activeCell="K10" sqref="K10"/>
    </sheetView>
  </sheetViews>
  <sheetFormatPr defaultRowHeight="13.5"/>
  <cols>
    <col min="1" max="3" width="6.125" style="2144" customWidth="1"/>
    <col min="4" max="4" width="59" style="2144" customWidth="1"/>
    <col min="5" max="5" width="15.25" style="2144" customWidth="1"/>
    <col min="6" max="6" width="10.125" style="2144" customWidth="1"/>
    <col min="7" max="8" width="9" style="2144"/>
    <col min="9" max="9" width="18.625" style="2144" customWidth="1"/>
    <col min="10" max="10" width="2.75" style="2144" customWidth="1"/>
    <col min="11" max="11" width="14.125" style="2144" customWidth="1"/>
    <col min="12" max="12" width="2.125" style="2144" customWidth="1"/>
    <col min="13" max="13" width="9" style="2768"/>
    <col min="14" max="254" width="9" style="2144"/>
    <col min="255" max="255" width="11.375" style="2144" customWidth="1"/>
    <col min="256" max="256" width="9" style="2144"/>
    <col min="257" max="259" width="6.125" style="2144" customWidth="1"/>
    <col min="260" max="260" width="64.875" style="2144" customWidth="1"/>
    <col min="261" max="264" width="9" style="2144"/>
    <col min="265" max="265" width="8.75" style="2144" customWidth="1"/>
    <col min="266" max="266" width="4.75" style="2144" customWidth="1"/>
    <col min="267" max="510" width="9" style="2144"/>
    <col min="511" max="511" width="11.375" style="2144" customWidth="1"/>
    <col min="512" max="512" width="9" style="2144"/>
    <col min="513" max="515" width="6.125" style="2144" customWidth="1"/>
    <col min="516" max="516" width="64.875" style="2144" customWidth="1"/>
    <col min="517" max="520" width="9" style="2144"/>
    <col min="521" max="521" width="8.75" style="2144" customWidth="1"/>
    <col min="522" max="522" width="4.75" style="2144" customWidth="1"/>
    <col min="523" max="766" width="9" style="2144"/>
    <col min="767" max="767" width="11.375" style="2144" customWidth="1"/>
    <col min="768" max="768" width="9" style="2144"/>
    <col min="769" max="771" width="6.125" style="2144" customWidth="1"/>
    <col min="772" max="772" width="64.875" style="2144" customWidth="1"/>
    <col min="773" max="776" width="9" style="2144"/>
    <col min="777" max="777" width="8.75" style="2144" customWidth="1"/>
    <col min="778" max="778" width="4.75" style="2144" customWidth="1"/>
    <col min="779" max="1022" width="9" style="2144"/>
    <col min="1023" max="1023" width="11.375" style="2144" customWidth="1"/>
    <col min="1024" max="1024" width="9" style="2144"/>
    <col min="1025" max="1027" width="6.125" style="2144" customWidth="1"/>
    <col min="1028" max="1028" width="64.875" style="2144" customWidth="1"/>
    <col min="1029" max="1032" width="9" style="2144"/>
    <col min="1033" max="1033" width="8.75" style="2144" customWidth="1"/>
    <col min="1034" max="1034" width="4.75" style="2144" customWidth="1"/>
    <col min="1035" max="1278" width="9" style="2144"/>
    <col min="1279" max="1279" width="11.375" style="2144" customWidth="1"/>
    <col min="1280" max="1280" width="9" style="2144"/>
    <col min="1281" max="1283" width="6.125" style="2144" customWidth="1"/>
    <col min="1284" max="1284" width="64.875" style="2144" customWidth="1"/>
    <col min="1285" max="1288" width="9" style="2144"/>
    <col min="1289" max="1289" width="8.75" style="2144" customWidth="1"/>
    <col min="1290" max="1290" width="4.75" style="2144" customWidth="1"/>
    <col min="1291" max="1534" width="9" style="2144"/>
    <col min="1535" max="1535" width="11.375" style="2144" customWidth="1"/>
    <col min="1536" max="1536" width="9" style="2144"/>
    <col min="1537" max="1539" width="6.125" style="2144" customWidth="1"/>
    <col min="1540" max="1540" width="64.875" style="2144" customWidth="1"/>
    <col min="1541" max="1544" width="9" style="2144"/>
    <col min="1545" max="1545" width="8.75" style="2144" customWidth="1"/>
    <col min="1546" max="1546" width="4.75" style="2144" customWidth="1"/>
    <col min="1547" max="1790" width="9" style="2144"/>
    <col min="1791" max="1791" width="11.375" style="2144" customWidth="1"/>
    <col min="1792" max="1792" width="9" style="2144"/>
    <col min="1793" max="1795" width="6.125" style="2144" customWidth="1"/>
    <col min="1796" max="1796" width="64.875" style="2144" customWidth="1"/>
    <col min="1797" max="1800" width="9" style="2144"/>
    <col min="1801" max="1801" width="8.75" style="2144" customWidth="1"/>
    <col min="1802" max="1802" width="4.75" style="2144" customWidth="1"/>
    <col min="1803" max="2046" width="9" style="2144"/>
    <col min="2047" max="2047" width="11.375" style="2144" customWidth="1"/>
    <col min="2048" max="2048" width="9" style="2144"/>
    <col min="2049" max="2051" width="6.125" style="2144" customWidth="1"/>
    <col min="2052" max="2052" width="64.875" style="2144" customWidth="1"/>
    <col min="2053" max="2056" width="9" style="2144"/>
    <col min="2057" max="2057" width="8.75" style="2144" customWidth="1"/>
    <col min="2058" max="2058" width="4.75" style="2144" customWidth="1"/>
    <col min="2059" max="2302" width="9" style="2144"/>
    <col min="2303" max="2303" width="11.375" style="2144" customWidth="1"/>
    <col min="2304" max="2304" width="9" style="2144"/>
    <col min="2305" max="2307" width="6.125" style="2144" customWidth="1"/>
    <col min="2308" max="2308" width="64.875" style="2144" customWidth="1"/>
    <col min="2309" max="2312" width="9" style="2144"/>
    <col min="2313" max="2313" width="8.75" style="2144" customWidth="1"/>
    <col min="2314" max="2314" width="4.75" style="2144" customWidth="1"/>
    <col min="2315" max="2558" width="9" style="2144"/>
    <col min="2559" max="2559" width="11.375" style="2144" customWidth="1"/>
    <col min="2560" max="2560" width="9" style="2144"/>
    <col min="2561" max="2563" width="6.125" style="2144" customWidth="1"/>
    <col min="2564" max="2564" width="64.875" style="2144" customWidth="1"/>
    <col min="2565" max="2568" width="9" style="2144"/>
    <col min="2569" max="2569" width="8.75" style="2144" customWidth="1"/>
    <col min="2570" max="2570" width="4.75" style="2144" customWidth="1"/>
    <col min="2571" max="2814" width="9" style="2144"/>
    <col min="2815" max="2815" width="11.375" style="2144" customWidth="1"/>
    <col min="2816" max="2816" width="9" style="2144"/>
    <col min="2817" max="2819" width="6.125" style="2144" customWidth="1"/>
    <col min="2820" max="2820" width="64.875" style="2144" customWidth="1"/>
    <col min="2821" max="2824" width="9" style="2144"/>
    <col min="2825" max="2825" width="8.75" style="2144" customWidth="1"/>
    <col min="2826" max="2826" width="4.75" style="2144" customWidth="1"/>
    <col min="2827" max="3070" width="9" style="2144"/>
    <col min="3071" max="3071" width="11.375" style="2144" customWidth="1"/>
    <col min="3072" max="3072" width="9" style="2144"/>
    <col min="3073" max="3075" width="6.125" style="2144" customWidth="1"/>
    <col min="3076" max="3076" width="64.875" style="2144" customWidth="1"/>
    <col min="3077" max="3080" width="9" style="2144"/>
    <col min="3081" max="3081" width="8.75" style="2144" customWidth="1"/>
    <col min="3082" max="3082" width="4.75" style="2144" customWidth="1"/>
    <col min="3083" max="3326" width="9" style="2144"/>
    <col min="3327" max="3327" width="11.375" style="2144" customWidth="1"/>
    <col min="3328" max="3328" width="9" style="2144"/>
    <col min="3329" max="3331" width="6.125" style="2144" customWidth="1"/>
    <col min="3332" max="3332" width="64.875" style="2144" customWidth="1"/>
    <col min="3333" max="3336" width="9" style="2144"/>
    <col min="3337" max="3337" width="8.75" style="2144" customWidth="1"/>
    <col min="3338" max="3338" width="4.75" style="2144" customWidth="1"/>
    <col min="3339" max="3582" width="9" style="2144"/>
    <col min="3583" max="3583" width="11.375" style="2144" customWidth="1"/>
    <col min="3584" max="3584" width="9" style="2144"/>
    <col min="3585" max="3587" width="6.125" style="2144" customWidth="1"/>
    <col min="3588" max="3588" width="64.875" style="2144" customWidth="1"/>
    <col min="3589" max="3592" width="9" style="2144"/>
    <col min="3593" max="3593" width="8.75" style="2144" customWidth="1"/>
    <col min="3594" max="3594" width="4.75" style="2144" customWidth="1"/>
    <col min="3595" max="3838" width="9" style="2144"/>
    <col min="3839" max="3839" width="11.375" style="2144" customWidth="1"/>
    <col min="3840" max="3840" width="9" style="2144"/>
    <col min="3841" max="3843" width="6.125" style="2144" customWidth="1"/>
    <col min="3844" max="3844" width="64.875" style="2144" customWidth="1"/>
    <col min="3845" max="3848" width="9" style="2144"/>
    <col min="3849" max="3849" width="8.75" style="2144" customWidth="1"/>
    <col min="3850" max="3850" width="4.75" style="2144" customWidth="1"/>
    <col min="3851" max="4094" width="9" style="2144"/>
    <col min="4095" max="4095" width="11.375" style="2144" customWidth="1"/>
    <col min="4096" max="4096" width="9" style="2144"/>
    <col min="4097" max="4099" width="6.125" style="2144" customWidth="1"/>
    <col min="4100" max="4100" width="64.875" style="2144" customWidth="1"/>
    <col min="4101" max="4104" width="9" style="2144"/>
    <col min="4105" max="4105" width="8.75" style="2144" customWidth="1"/>
    <col min="4106" max="4106" width="4.75" style="2144" customWidth="1"/>
    <col min="4107" max="4350" width="9" style="2144"/>
    <col min="4351" max="4351" width="11.375" style="2144" customWidth="1"/>
    <col min="4352" max="4352" width="9" style="2144"/>
    <col min="4353" max="4355" width="6.125" style="2144" customWidth="1"/>
    <col min="4356" max="4356" width="64.875" style="2144" customWidth="1"/>
    <col min="4357" max="4360" width="9" style="2144"/>
    <col min="4361" max="4361" width="8.75" style="2144" customWidth="1"/>
    <col min="4362" max="4362" width="4.75" style="2144" customWidth="1"/>
    <col min="4363" max="4606" width="9" style="2144"/>
    <col min="4607" max="4607" width="11.375" style="2144" customWidth="1"/>
    <col min="4608" max="4608" width="9" style="2144"/>
    <col min="4609" max="4611" width="6.125" style="2144" customWidth="1"/>
    <col min="4612" max="4612" width="64.875" style="2144" customWidth="1"/>
    <col min="4613" max="4616" width="9" style="2144"/>
    <col min="4617" max="4617" width="8.75" style="2144" customWidth="1"/>
    <col min="4618" max="4618" width="4.75" style="2144" customWidth="1"/>
    <col min="4619" max="4862" width="9" style="2144"/>
    <col min="4863" max="4863" width="11.375" style="2144" customWidth="1"/>
    <col min="4864" max="4864" width="9" style="2144"/>
    <col min="4865" max="4867" width="6.125" style="2144" customWidth="1"/>
    <col min="4868" max="4868" width="64.875" style="2144" customWidth="1"/>
    <col min="4869" max="4872" width="9" style="2144"/>
    <col min="4873" max="4873" width="8.75" style="2144" customWidth="1"/>
    <col min="4874" max="4874" width="4.75" style="2144" customWidth="1"/>
    <col min="4875" max="5118" width="9" style="2144"/>
    <col min="5119" max="5119" width="11.375" style="2144" customWidth="1"/>
    <col min="5120" max="5120" width="9" style="2144"/>
    <col min="5121" max="5123" width="6.125" style="2144" customWidth="1"/>
    <col min="5124" max="5124" width="64.875" style="2144" customWidth="1"/>
    <col min="5125" max="5128" width="9" style="2144"/>
    <col min="5129" max="5129" width="8.75" style="2144" customWidth="1"/>
    <col min="5130" max="5130" width="4.75" style="2144" customWidth="1"/>
    <col min="5131" max="5374" width="9" style="2144"/>
    <col min="5375" max="5375" width="11.375" style="2144" customWidth="1"/>
    <col min="5376" max="5376" width="9" style="2144"/>
    <col min="5377" max="5379" width="6.125" style="2144" customWidth="1"/>
    <col min="5380" max="5380" width="64.875" style="2144" customWidth="1"/>
    <col min="5381" max="5384" width="9" style="2144"/>
    <col min="5385" max="5385" width="8.75" style="2144" customWidth="1"/>
    <col min="5386" max="5386" width="4.75" style="2144" customWidth="1"/>
    <col min="5387" max="5630" width="9" style="2144"/>
    <col min="5631" max="5631" width="11.375" style="2144" customWidth="1"/>
    <col min="5632" max="5632" width="9" style="2144"/>
    <col min="5633" max="5635" width="6.125" style="2144" customWidth="1"/>
    <col min="5636" max="5636" width="64.875" style="2144" customWidth="1"/>
    <col min="5637" max="5640" width="9" style="2144"/>
    <col min="5641" max="5641" width="8.75" style="2144" customWidth="1"/>
    <col min="5642" max="5642" width="4.75" style="2144" customWidth="1"/>
    <col min="5643" max="5886" width="9" style="2144"/>
    <col min="5887" max="5887" width="11.375" style="2144" customWidth="1"/>
    <col min="5888" max="5888" width="9" style="2144"/>
    <col min="5889" max="5891" width="6.125" style="2144" customWidth="1"/>
    <col min="5892" max="5892" width="64.875" style="2144" customWidth="1"/>
    <col min="5893" max="5896" width="9" style="2144"/>
    <col min="5897" max="5897" width="8.75" style="2144" customWidth="1"/>
    <col min="5898" max="5898" width="4.75" style="2144" customWidth="1"/>
    <col min="5899" max="6142" width="9" style="2144"/>
    <col min="6143" max="6143" width="11.375" style="2144" customWidth="1"/>
    <col min="6144" max="6144" width="9" style="2144"/>
    <col min="6145" max="6147" width="6.125" style="2144" customWidth="1"/>
    <col min="6148" max="6148" width="64.875" style="2144" customWidth="1"/>
    <col min="6149" max="6152" width="9" style="2144"/>
    <col min="6153" max="6153" width="8.75" style="2144" customWidth="1"/>
    <col min="6154" max="6154" width="4.75" style="2144" customWidth="1"/>
    <col min="6155" max="6398" width="9" style="2144"/>
    <col min="6399" max="6399" width="11.375" style="2144" customWidth="1"/>
    <col min="6400" max="6400" width="9" style="2144"/>
    <col min="6401" max="6403" width="6.125" style="2144" customWidth="1"/>
    <col min="6404" max="6404" width="64.875" style="2144" customWidth="1"/>
    <col min="6405" max="6408" width="9" style="2144"/>
    <col min="6409" max="6409" width="8.75" style="2144" customWidth="1"/>
    <col min="6410" max="6410" width="4.75" style="2144" customWidth="1"/>
    <col min="6411" max="6654" width="9" style="2144"/>
    <col min="6655" max="6655" width="11.375" style="2144" customWidth="1"/>
    <col min="6656" max="6656" width="9" style="2144"/>
    <col min="6657" max="6659" width="6.125" style="2144" customWidth="1"/>
    <col min="6660" max="6660" width="64.875" style="2144" customWidth="1"/>
    <col min="6661" max="6664" width="9" style="2144"/>
    <col min="6665" max="6665" width="8.75" style="2144" customWidth="1"/>
    <col min="6666" max="6666" width="4.75" style="2144" customWidth="1"/>
    <col min="6667" max="6910" width="9" style="2144"/>
    <col min="6911" max="6911" width="11.375" style="2144" customWidth="1"/>
    <col min="6912" max="6912" width="9" style="2144"/>
    <col min="6913" max="6915" width="6.125" style="2144" customWidth="1"/>
    <col min="6916" max="6916" width="64.875" style="2144" customWidth="1"/>
    <col min="6917" max="6920" width="9" style="2144"/>
    <col min="6921" max="6921" width="8.75" style="2144" customWidth="1"/>
    <col min="6922" max="6922" width="4.75" style="2144" customWidth="1"/>
    <col min="6923" max="7166" width="9" style="2144"/>
    <col min="7167" max="7167" width="11.375" style="2144" customWidth="1"/>
    <col min="7168" max="7168" width="9" style="2144"/>
    <col min="7169" max="7171" width="6.125" style="2144" customWidth="1"/>
    <col min="7172" max="7172" width="64.875" style="2144" customWidth="1"/>
    <col min="7173" max="7176" width="9" style="2144"/>
    <col min="7177" max="7177" width="8.75" style="2144" customWidth="1"/>
    <col min="7178" max="7178" width="4.75" style="2144" customWidth="1"/>
    <col min="7179" max="7422" width="9" style="2144"/>
    <col min="7423" max="7423" width="11.375" style="2144" customWidth="1"/>
    <col min="7424" max="7424" width="9" style="2144"/>
    <col min="7425" max="7427" width="6.125" style="2144" customWidth="1"/>
    <col min="7428" max="7428" width="64.875" style="2144" customWidth="1"/>
    <col min="7429" max="7432" width="9" style="2144"/>
    <col min="7433" max="7433" width="8.75" style="2144" customWidth="1"/>
    <col min="7434" max="7434" width="4.75" style="2144" customWidth="1"/>
    <col min="7435" max="7678" width="9" style="2144"/>
    <col min="7679" max="7679" width="11.375" style="2144" customWidth="1"/>
    <col min="7680" max="7680" width="9" style="2144"/>
    <col min="7681" max="7683" width="6.125" style="2144" customWidth="1"/>
    <col min="7684" max="7684" width="64.875" style="2144" customWidth="1"/>
    <col min="7685" max="7688" width="9" style="2144"/>
    <col min="7689" max="7689" width="8.75" style="2144" customWidth="1"/>
    <col min="7690" max="7690" width="4.75" style="2144" customWidth="1"/>
    <col min="7691" max="7934" width="9" style="2144"/>
    <col min="7935" max="7935" width="11.375" style="2144" customWidth="1"/>
    <col min="7936" max="7936" width="9" style="2144"/>
    <col min="7937" max="7939" width="6.125" style="2144" customWidth="1"/>
    <col min="7940" max="7940" width="64.875" style="2144" customWidth="1"/>
    <col min="7941" max="7944" width="9" style="2144"/>
    <col min="7945" max="7945" width="8.75" style="2144" customWidth="1"/>
    <col min="7946" max="7946" width="4.75" style="2144" customWidth="1"/>
    <col min="7947" max="8190" width="9" style="2144"/>
    <col min="8191" max="8191" width="11.375" style="2144" customWidth="1"/>
    <col min="8192" max="8192" width="9" style="2144"/>
    <col min="8193" max="8195" width="6.125" style="2144" customWidth="1"/>
    <col min="8196" max="8196" width="64.875" style="2144" customWidth="1"/>
    <col min="8197" max="8200" width="9" style="2144"/>
    <col min="8201" max="8201" width="8.75" style="2144" customWidth="1"/>
    <col min="8202" max="8202" width="4.75" style="2144" customWidth="1"/>
    <col min="8203" max="8446" width="9" style="2144"/>
    <col min="8447" max="8447" width="11.375" style="2144" customWidth="1"/>
    <col min="8448" max="8448" width="9" style="2144"/>
    <col min="8449" max="8451" width="6.125" style="2144" customWidth="1"/>
    <col min="8452" max="8452" width="64.875" style="2144" customWidth="1"/>
    <col min="8453" max="8456" width="9" style="2144"/>
    <col min="8457" max="8457" width="8.75" style="2144" customWidth="1"/>
    <col min="8458" max="8458" width="4.75" style="2144" customWidth="1"/>
    <col min="8459" max="8702" width="9" style="2144"/>
    <col min="8703" max="8703" width="11.375" style="2144" customWidth="1"/>
    <col min="8704" max="8704" width="9" style="2144"/>
    <col min="8705" max="8707" width="6.125" style="2144" customWidth="1"/>
    <col min="8708" max="8708" width="64.875" style="2144" customWidth="1"/>
    <col min="8709" max="8712" width="9" style="2144"/>
    <col min="8713" max="8713" width="8.75" style="2144" customWidth="1"/>
    <col min="8714" max="8714" width="4.75" style="2144" customWidth="1"/>
    <col min="8715" max="8958" width="9" style="2144"/>
    <col min="8959" max="8959" width="11.375" style="2144" customWidth="1"/>
    <col min="8960" max="8960" width="9" style="2144"/>
    <col min="8961" max="8963" width="6.125" style="2144" customWidth="1"/>
    <col min="8964" max="8964" width="64.875" style="2144" customWidth="1"/>
    <col min="8965" max="8968" width="9" style="2144"/>
    <col min="8969" max="8969" width="8.75" style="2144" customWidth="1"/>
    <col min="8970" max="8970" width="4.75" style="2144" customWidth="1"/>
    <col min="8971" max="9214" width="9" style="2144"/>
    <col min="9215" max="9215" width="11.375" style="2144" customWidth="1"/>
    <col min="9216" max="9216" width="9" style="2144"/>
    <col min="9217" max="9219" width="6.125" style="2144" customWidth="1"/>
    <col min="9220" max="9220" width="64.875" style="2144" customWidth="1"/>
    <col min="9221" max="9224" width="9" style="2144"/>
    <col min="9225" max="9225" width="8.75" style="2144" customWidth="1"/>
    <col min="9226" max="9226" width="4.75" style="2144" customWidth="1"/>
    <col min="9227" max="9470" width="9" style="2144"/>
    <col min="9471" max="9471" width="11.375" style="2144" customWidth="1"/>
    <col min="9472" max="9472" width="9" style="2144"/>
    <col min="9473" max="9475" width="6.125" style="2144" customWidth="1"/>
    <col min="9476" max="9476" width="64.875" style="2144" customWidth="1"/>
    <col min="9477" max="9480" width="9" style="2144"/>
    <col min="9481" max="9481" width="8.75" style="2144" customWidth="1"/>
    <col min="9482" max="9482" width="4.75" style="2144" customWidth="1"/>
    <col min="9483" max="9726" width="9" style="2144"/>
    <col min="9727" max="9727" width="11.375" style="2144" customWidth="1"/>
    <col min="9728" max="9728" width="9" style="2144"/>
    <col min="9729" max="9731" width="6.125" style="2144" customWidth="1"/>
    <col min="9732" max="9732" width="64.875" style="2144" customWidth="1"/>
    <col min="9733" max="9736" width="9" style="2144"/>
    <col min="9737" max="9737" width="8.75" style="2144" customWidth="1"/>
    <col min="9738" max="9738" width="4.75" style="2144" customWidth="1"/>
    <col min="9739" max="9982" width="9" style="2144"/>
    <col min="9983" max="9983" width="11.375" style="2144" customWidth="1"/>
    <col min="9984" max="9984" width="9" style="2144"/>
    <col min="9985" max="9987" width="6.125" style="2144" customWidth="1"/>
    <col min="9988" max="9988" width="64.875" style="2144" customWidth="1"/>
    <col min="9989" max="9992" width="9" style="2144"/>
    <col min="9993" max="9993" width="8.75" style="2144" customWidth="1"/>
    <col min="9994" max="9994" width="4.75" style="2144" customWidth="1"/>
    <col min="9995" max="10238" width="9" style="2144"/>
    <col min="10239" max="10239" width="11.375" style="2144" customWidth="1"/>
    <col min="10240" max="10240" width="9" style="2144"/>
    <col min="10241" max="10243" width="6.125" style="2144" customWidth="1"/>
    <col min="10244" max="10244" width="64.875" style="2144" customWidth="1"/>
    <col min="10245" max="10248" width="9" style="2144"/>
    <col min="10249" max="10249" width="8.75" style="2144" customWidth="1"/>
    <col min="10250" max="10250" width="4.75" style="2144" customWidth="1"/>
    <col min="10251" max="10494" width="9" style="2144"/>
    <col min="10495" max="10495" width="11.375" style="2144" customWidth="1"/>
    <col min="10496" max="10496" width="9" style="2144"/>
    <col min="10497" max="10499" width="6.125" style="2144" customWidth="1"/>
    <col min="10500" max="10500" width="64.875" style="2144" customWidth="1"/>
    <col min="10501" max="10504" width="9" style="2144"/>
    <col min="10505" max="10505" width="8.75" style="2144" customWidth="1"/>
    <col min="10506" max="10506" width="4.75" style="2144" customWidth="1"/>
    <col min="10507" max="10750" width="9" style="2144"/>
    <col min="10751" max="10751" width="11.375" style="2144" customWidth="1"/>
    <col min="10752" max="10752" width="9" style="2144"/>
    <col min="10753" max="10755" width="6.125" style="2144" customWidth="1"/>
    <col min="10756" max="10756" width="64.875" style="2144" customWidth="1"/>
    <col min="10757" max="10760" width="9" style="2144"/>
    <col min="10761" max="10761" width="8.75" style="2144" customWidth="1"/>
    <col min="10762" max="10762" width="4.75" style="2144" customWidth="1"/>
    <col min="10763" max="11006" width="9" style="2144"/>
    <col min="11007" max="11007" width="11.375" style="2144" customWidth="1"/>
    <col min="11008" max="11008" width="9" style="2144"/>
    <col min="11009" max="11011" width="6.125" style="2144" customWidth="1"/>
    <col min="11012" max="11012" width="64.875" style="2144" customWidth="1"/>
    <col min="11013" max="11016" width="9" style="2144"/>
    <col min="11017" max="11017" width="8.75" style="2144" customWidth="1"/>
    <col min="11018" max="11018" width="4.75" style="2144" customWidth="1"/>
    <col min="11019" max="11262" width="9" style="2144"/>
    <col min="11263" max="11263" width="11.375" style="2144" customWidth="1"/>
    <col min="11264" max="11264" width="9" style="2144"/>
    <col min="11265" max="11267" width="6.125" style="2144" customWidth="1"/>
    <col min="11268" max="11268" width="64.875" style="2144" customWidth="1"/>
    <col min="11269" max="11272" width="9" style="2144"/>
    <col min="11273" max="11273" width="8.75" style="2144" customWidth="1"/>
    <col min="11274" max="11274" width="4.75" style="2144" customWidth="1"/>
    <col min="11275" max="11518" width="9" style="2144"/>
    <col min="11519" max="11519" width="11.375" style="2144" customWidth="1"/>
    <col min="11520" max="11520" width="9" style="2144"/>
    <col min="11521" max="11523" width="6.125" style="2144" customWidth="1"/>
    <col min="11524" max="11524" width="64.875" style="2144" customWidth="1"/>
    <col min="11525" max="11528" width="9" style="2144"/>
    <col min="11529" max="11529" width="8.75" style="2144" customWidth="1"/>
    <col min="11530" max="11530" width="4.75" style="2144" customWidth="1"/>
    <col min="11531" max="11774" width="9" style="2144"/>
    <col min="11775" max="11775" width="11.375" style="2144" customWidth="1"/>
    <col min="11776" max="11776" width="9" style="2144"/>
    <col min="11777" max="11779" width="6.125" style="2144" customWidth="1"/>
    <col min="11780" max="11780" width="64.875" style="2144" customWidth="1"/>
    <col min="11781" max="11784" width="9" style="2144"/>
    <col min="11785" max="11785" width="8.75" style="2144" customWidth="1"/>
    <col min="11786" max="11786" width="4.75" style="2144" customWidth="1"/>
    <col min="11787" max="12030" width="9" style="2144"/>
    <col min="12031" max="12031" width="11.375" style="2144" customWidth="1"/>
    <col min="12032" max="12032" width="9" style="2144"/>
    <col min="12033" max="12035" width="6.125" style="2144" customWidth="1"/>
    <col min="12036" max="12036" width="64.875" style="2144" customWidth="1"/>
    <col min="12037" max="12040" width="9" style="2144"/>
    <col min="12041" max="12041" width="8.75" style="2144" customWidth="1"/>
    <col min="12042" max="12042" width="4.75" style="2144" customWidth="1"/>
    <col min="12043" max="12286" width="9" style="2144"/>
    <col min="12287" max="12287" width="11.375" style="2144" customWidth="1"/>
    <col min="12288" max="12288" width="9" style="2144"/>
    <col min="12289" max="12291" width="6.125" style="2144" customWidth="1"/>
    <col min="12292" max="12292" width="64.875" style="2144" customWidth="1"/>
    <col min="12293" max="12296" width="9" style="2144"/>
    <col min="12297" max="12297" width="8.75" style="2144" customWidth="1"/>
    <col min="12298" max="12298" width="4.75" style="2144" customWidth="1"/>
    <col min="12299" max="12542" width="9" style="2144"/>
    <col min="12543" max="12543" width="11.375" style="2144" customWidth="1"/>
    <col min="12544" max="12544" width="9" style="2144"/>
    <col min="12545" max="12547" width="6.125" style="2144" customWidth="1"/>
    <col min="12548" max="12548" width="64.875" style="2144" customWidth="1"/>
    <col min="12549" max="12552" width="9" style="2144"/>
    <col min="12553" max="12553" width="8.75" style="2144" customWidth="1"/>
    <col min="12554" max="12554" width="4.75" style="2144" customWidth="1"/>
    <col min="12555" max="12798" width="9" style="2144"/>
    <col min="12799" max="12799" width="11.375" style="2144" customWidth="1"/>
    <col min="12800" max="12800" width="9" style="2144"/>
    <col min="12801" max="12803" width="6.125" style="2144" customWidth="1"/>
    <col min="12804" max="12804" width="64.875" style="2144" customWidth="1"/>
    <col min="12805" max="12808" width="9" style="2144"/>
    <col min="12809" max="12809" width="8.75" style="2144" customWidth="1"/>
    <col min="12810" max="12810" width="4.75" style="2144" customWidth="1"/>
    <col min="12811" max="13054" width="9" style="2144"/>
    <col min="13055" max="13055" width="11.375" style="2144" customWidth="1"/>
    <col min="13056" max="13056" width="9" style="2144"/>
    <col min="13057" max="13059" width="6.125" style="2144" customWidth="1"/>
    <col min="13060" max="13060" width="64.875" style="2144" customWidth="1"/>
    <col min="13061" max="13064" width="9" style="2144"/>
    <col min="13065" max="13065" width="8.75" style="2144" customWidth="1"/>
    <col min="13066" max="13066" width="4.75" style="2144" customWidth="1"/>
    <col min="13067" max="13310" width="9" style="2144"/>
    <col min="13311" max="13311" width="11.375" style="2144" customWidth="1"/>
    <col min="13312" max="13312" width="9" style="2144"/>
    <col min="13313" max="13315" width="6.125" style="2144" customWidth="1"/>
    <col min="13316" max="13316" width="64.875" style="2144" customWidth="1"/>
    <col min="13317" max="13320" width="9" style="2144"/>
    <col min="13321" max="13321" width="8.75" style="2144" customWidth="1"/>
    <col min="13322" max="13322" width="4.75" style="2144" customWidth="1"/>
    <col min="13323" max="13566" width="9" style="2144"/>
    <col min="13567" max="13567" width="11.375" style="2144" customWidth="1"/>
    <col min="13568" max="13568" width="9" style="2144"/>
    <col min="13569" max="13571" width="6.125" style="2144" customWidth="1"/>
    <col min="13572" max="13572" width="64.875" style="2144" customWidth="1"/>
    <col min="13573" max="13576" width="9" style="2144"/>
    <col min="13577" max="13577" width="8.75" style="2144" customWidth="1"/>
    <col min="13578" max="13578" width="4.75" style="2144" customWidth="1"/>
    <col min="13579" max="13822" width="9" style="2144"/>
    <col min="13823" max="13823" width="11.375" style="2144" customWidth="1"/>
    <col min="13824" max="13824" width="9" style="2144"/>
    <col min="13825" max="13827" width="6.125" style="2144" customWidth="1"/>
    <col min="13828" max="13828" width="64.875" style="2144" customWidth="1"/>
    <col min="13829" max="13832" width="9" style="2144"/>
    <col min="13833" max="13833" width="8.75" style="2144" customWidth="1"/>
    <col min="13834" max="13834" width="4.75" style="2144" customWidth="1"/>
    <col min="13835" max="14078" width="9" style="2144"/>
    <col min="14079" max="14079" width="11.375" style="2144" customWidth="1"/>
    <col min="14080" max="14080" width="9" style="2144"/>
    <col min="14081" max="14083" width="6.125" style="2144" customWidth="1"/>
    <col min="14084" max="14084" width="64.875" style="2144" customWidth="1"/>
    <col min="14085" max="14088" width="9" style="2144"/>
    <col min="14089" max="14089" width="8.75" style="2144" customWidth="1"/>
    <col min="14090" max="14090" width="4.75" style="2144" customWidth="1"/>
    <col min="14091" max="14334" width="9" style="2144"/>
    <col min="14335" max="14335" width="11.375" style="2144" customWidth="1"/>
    <col min="14336" max="14336" width="9" style="2144"/>
    <col min="14337" max="14339" width="6.125" style="2144" customWidth="1"/>
    <col min="14340" max="14340" width="64.875" style="2144" customWidth="1"/>
    <col min="14341" max="14344" width="9" style="2144"/>
    <col min="14345" max="14345" width="8.75" style="2144" customWidth="1"/>
    <col min="14346" max="14346" width="4.75" style="2144" customWidth="1"/>
    <col min="14347" max="14590" width="9" style="2144"/>
    <col min="14591" max="14591" width="11.375" style="2144" customWidth="1"/>
    <col min="14592" max="14592" width="9" style="2144"/>
    <col min="14593" max="14595" width="6.125" style="2144" customWidth="1"/>
    <col min="14596" max="14596" width="64.875" style="2144" customWidth="1"/>
    <col min="14597" max="14600" width="9" style="2144"/>
    <col min="14601" max="14601" width="8.75" style="2144" customWidth="1"/>
    <col min="14602" max="14602" width="4.75" style="2144" customWidth="1"/>
    <col min="14603" max="14846" width="9" style="2144"/>
    <col min="14847" max="14847" width="11.375" style="2144" customWidth="1"/>
    <col min="14848" max="14848" width="9" style="2144"/>
    <col min="14849" max="14851" width="6.125" style="2144" customWidth="1"/>
    <col min="14852" max="14852" width="64.875" style="2144" customWidth="1"/>
    <col min="14853" max="14856" width="9" style="2144"/>
    <col min="14857" max="14857" width="8.75" style="2144" customWidth="1"/>
    <col min="14858" max="14858" width="4.75" style="2144" customWidth="1"/>
    <col min="14859" max="15102" width="9" style="2144"/>
    <col min="15103" max="15103" width="11.375" style="2144" customWidth="1"/>
    <col min="15104" max="15104" width="9" style="2144"/>
    <col min="15105" max="15107" width="6.125" style="2144" customWidth="1"/>
    <col min="15108" max="15108" width="64.875" style="2144" customWidth="1"/>
    <col min="15109" max="15112" width="9" style="2144"/>
    <col min="15113" max="15113" width="8.75" style="2144" customWidth="1"/>
    <col min="15114" max="15114" width="4.75" style="2144" customWidth="1"/>
    <col min="15115" max="15358" width="9" style="2144"/>
    <col min="15359" max="15359" width="11.375" style="2144" customWidth="1"/>
    <col min="15360" max="15360" width="9" style="2144"/>
    <col min="15361" max="15363" width="6.125" style="2144" customWidth="1"/>
    <col min="15364" max="15364" width="64.875" style="2144" customWidth="1"/>
    <col min="15365" max="15368" width="9" style="2144"/>
    <col min="15369" max="15369" width="8.75" style="2144" customWidth="1"/>
    <col min="15370" max="15370" width="4.75" style="2144" customWidth="1"/>
    <col min="15371" max="15614" width="9" style="2144"/>
    <col min="15615" max="15615" width="11.375" style="2144" customWidth="1"/>
    <col min="15616" max="15616" width="9" style="2144"/>
    <col min="15617" max="15619" width="6.125" style="2144" customWidth="1"/>
    <col min="15620" max="15620" width="64.875" style="2144" customWidth="1"/>
    <col min="15621" max="15624" width="9" style="2144"/>
    <col min="15625" max="15625" width="8.75" style="2144" customWidth="1"/>
    <col min="15626" max="15626" width="4.75" style="2144" customWidth="1"/>
    <col min="15627" max="15870" width="9" style="2144"/>
    <col min="15871" max="15871" width="11.375" style="2144" customWidth="1"/>
    <col min="15872" max="15872" width="9" style="2144"/>
    <col min="15873" max="15875" width="6.125" style="2144" customWidth="1"/>
    <col min="15876" max="15876" width="64.875" style="2144" customWidth="1"/>
    <col min="15877" max="15880" width="9" style="2144"/>
    <col min="15881" max="15881" width="8.75" style="2144" customWidth="1"/>
    <col min="15882" max="15882" width="4.75" style="2144" customWidth="1"/>
    <col min="15883" max="16126" width="9" style="2144"/>
    <col min="16127" max="16127" width="11.375" style="2144" customWidth="1"/>
    <col min="16128" max="16128" width="9" style="2144"/>
    <col min="16129" max="16131" width="6.125" style="2144" customWidth="1"/>
    <col min="16132" max="16132" width="64.875" style="2144" customWidth="1"/>
    <col min="16133" max="16136" width="9" style="2144"/>
    <col min="16137" max="16137" width="8.75" style="2144" customWidth="1"/>
    <col min="16138" max="16138" width="4.75" style="2144" customWidth="1"/>
    <col min="16139" max="16384" width="9" style="2144"/>
  </cols>
  <sheetData>
    <row r="1" spans="1:13" ht="8.25" customHeight="1">
      <c r="A1" s="2143" t="s">
        <v>1011</v>
      </c>
      <c r="J1" s="2145"/>
      <c r="K1" s="2145"/>
      <c r="L1" s="2145"/>
    </row>
    <row r="2" spans="1:13" ht="18" customHeight="1" thickBot="1">
      <c r="G2" s="5892" t="s">
        <v>2249</v>
      </c>
      <c r="H2" s="5892"/>
      <c r="I2" s="5892"/>
      <c r="J2" s="2145"/>
      <c r="K2" s="2145"/>
      <c r="L2" s="2145"/>
    </row>
    <row r="3" spans="1:13" s="2143" customFormat="1" ht="21.75" customHeight="1" thickTop="1">
      <c r="A3" s="5893" t="s">
        <v>756</v>
      </c>
      <c r="B3" s="5894"/>
      <c r="C3" s="5894"/>
      <c r="D3" s="5894"/>
      <c r="E3" s="5894"/>
      <c r="F3" s="5894"/>
      <c r="G3" s="5894"/>
      <c r="H3" s="5894"/>
      <c r="I3" s="5895"/>
      <c r="J3" s="2146"/>
      <c r="K3" s="2146"/>
      <c r="L3" s="2146"/>
      <c r="M3" s="2769"/>
    </row>
    <row r="4" spans="1:13" s="2143" customFormat="1" ht="23.25" customHeight="1">
      <c r="A4" s="2147" t="s">
        <v>757</v>
      </c>
      <c r="B4" s="2148"/>
      <c r="C4" s="2148"/>
      <c r="D4" s="2149" t="str">
        <f>実施機関名</f>
        <v/>
      </c>
      <c r="E4" s="2150" t="s">
        <v>1411</v>
      </c>
      <c r="F4" s="5896" t="str">
        <f>IF(申請書受理番号="","(5-○○-40-○○○-○○－○○○○）",元号コード&amp;"-"&amp;申請書受理番号&amp;受理番号連番)</f>
        <v>(5-○○-40-○○○-○○－○○○○）</v>
      </c>
      <c r="G4" s="5896"/>
      <c r="H4" s="5896"/>
      <c r="I4" s="5897"/>
      <c r="J4" s="2146"/>
      <c r="K4" s="2146"/>
      <c r="L4" s="2146"/>
      <c r="M4" s="2769"/>
    </row>
    <row r="5" spans="1:13" s="2143" customFormat="1" ht="23.25" customHeight="1" thickBot="1">
      <c r="A5" s="2151" t="s">
        <v>835</v>
      </c>
      <c r="B5" s="2152"/>
      <c r="C5" s="2152"/>
      <c r="D5" s="2153" t="str">
        <f>訓練科名</f>
        <v/>
      </c>
      <c r="E5" s="2152"/>
      <c r="F5" s="2152"/>
      <c r="G5" s="2152"/>
      <c r="H5" s="2152"/>
      <c r="I5" s="2154"/>
      <c r="J5" s="2146"/>
      <c r="K5" s="2146"/>
      <c r="L5" s="2146"/>
      <c r="M5" s="2769"/>
    </row>
    <row r="6" spans="1:13" s="2143" customFormat="1" ht="8.25" customHeight="1" thickTop="1" thickBot="1">
      <c r="A6" s="2155"/>
      <c r="B6" s="2156"/>
      <c r="C6" s="2156"/>
      <c r="D6" s="2156"/>
      <c r="E6" s="2157"/>
      <c r="F6" s="2156"/>
      <c r="G6" s="2158"/>
      <c r="H6" s="2158"/>
      <c r="I6" s="2156"/>
      <c r="J6" s="2146"/>
      <c r="K6" s="2146"/>
      <c r="L6" s="2146"/>
      <c r="M6" s="2769"/>
    </row>
    <row r="7" spans="1:13" s="2143" customFormat="1" ht="35.1" customHeight="1" thickTop="1" thickBot="1">
      <c r="A7" s="2159" t="s">
        <v>758</v>
      </c>
      <c r="B7" s="2160" t="s">
        <v>759</v>
      </c>
      <c r="C7" s="2161" t="s">
        <v>760</v>
      </c>
      <c r="D7" s="5898" t="s">
        <v>761</v>
      </c>
      <c r="E7" s="5899"/>
      <c r="F7" s="5899"/>
      <c r="G7" s="5899"/>
      <c r="H7" s="5899"/>
      <c r="I7" s="5900"/>
      <c r="J7" s="2146"/>
      <c r="K7" s="2146"/>
      <c r="L7" s="2146"/>
      <c r="M7" s="2769"/>
    </row>
    <row r="8" spans="1:13" s="2257" customFormat="1" ht="30" customHeight="1" thickTop="1" thickBot="1">
      <c r="A8" s="5901" t="s">
        <v>762</v>
      </c>
      <c r="B8" s="5901"/>
      <c r="C8" s="5901"/>
      <c r="D8" s="5901"/>
      <c r="E8" s="5901"/>
      <c r="F8" s="5901"/>
      <c r="G8" s="5901"/>
      <c r="H8" s="5901"/>
      <c r="I8" s="5901"/>
      <c r="J8" s="2256"/>
      <c r="K8" s="2256"/>
      <c r="L8" s="2256"/>
      <c r="M8" s="2770"/>
    </row>
    <row r="9" spans="1:13" ht="23.1" customHeight="1">
      <c r="A9" s="2712"/>
      <c r="B9" s="2713"/>
      <c r="C9" s="2714"/>
      <c r="D9" s="5902" t="s">
        <v>2292</v>
      </c>
      <c r="E9" s="5903"/>
      <c r="F9" s="5903"/>
      <c r="G9" s="5903"/>
      <c r="H9" s="5903"/>
      <c r="I9" s="5904"/>
      <c r="J9" s="2145"/>
      <c r="K9" s="2145"/>
      <c r="L9" s="2145"/>
    </row>
    <row r="10" spans="1:13" ht="23.1" customHeight="1">
      <c r="A10" s="2715"/>
      <c r="B10" s="2716"/>
      <c r="C10" s="2717"/>
      <c r="D10" s="2162" t="s">
        <v>1407</v>
      </c>
      <c r="E10" s="2174"/>
      <c r="F10" s="5890" t="s">
        <v>2290</v>
      </c>
      <c r="G10" s="5890"/>
      <c r="H10" s="5890"/>
      <c r="I10" s="5891"/>
      <c r="J10" s="2145"/>
      <c r="K10" s="2145"/>
      <c r="L10" s="2145"/>
    </row>
    <row r="11" spans="1:13" ht="23.1" customHeight="1">
      <c r="A11" s="2715"/>
      <c r="B11" s="2716"/>
      <c r="C11" s="2717"/>
      <c r="D11" s="2164" t="s">
        <v>1387</v>
      </c>
      <c r="E11" s="2174"/>
      <c r="F11" s="5890" t="s">
        <v>764</v>
      </c>
      <c r="G11" s="5890"/>
      <c r="H11" s="5890"/>
      <c r="I11" s="5891"/>
      <c r="J11" s="2145"/>
      <c r="K11" s="2145"/>
      <c r="L11" s="2145"/>
    </row>
    <row r="12" spans="1:13" ht="23.1" customHeight="1">
      <c r="A12" s="2715"/>
      <c r="B12" s="2718"/>
      <c r="C12" s="2716"/>
      <c r="D12" s="2162" t="s">
        <v>2288</v>
      </c>
      <c r="E12" s="2174"/>
      <c r="F12" s="2171" t="s">
        <v>763</v>
      </c>
      <c r="G12" s="2174"/>
      <c r="H12" s="2174"/>
      <c r="I12" s="2482"/>
      <c r="J12" s="2145"/>
      <c r="K12" s="2145"/>
      <c r="L12" s="2145"/>
    </row>
    <row r="13" spans="1:13" ht="23.1" customHeight="1">
      <c r="A13" s="2715"/>
      <c r="B13" s="2716"/>
      <c r="C13" s="2716"/>
      <c r="D13" s="2162" t="s">
        <v>833</v>
      </c>
      <c r="E13" s="2174"/>
      <c r="F13" s="2171" t="s">
        <v>764</v>
      </c>
      <c r="G13" s="2174"/>
      <c r="H13" s="2174"/>
      <c r="I13" s="2482"/>
      <c r="J13" s="2145"/>
      <c r="K13" s="2145"/>
      <c r="L13" s="2145"/>
    </row>
    <row r="14" spans="1:13" ht="23.1" customHeight="1">
      <c r="A14" s="2719"/>
      <c r="B14" s="2720"/>
      <c r="C14" s="2720"/>
      <c r="D14" s="2172" t="s">
        <v>765</v>
      </c>
      <c r="E14" s="2329"/>
      <c r="F14" s="2329"/>
      <c r="G14" s="2329"/>
      <c r="H14" s="2329"/>
      <c r="I14" s="2346"/>
      <c r="J14" s="2145"/>
      <c r="K14" s="2145"/>
      <c r="L14" s="2145"/>
    </row>
    <row r="15" spans="1:13" ht="18" customHeight="1">
      <c r="A15" s="2719"/>
      <c r="B15" s="2720"/>
      <c r="C15" s="2720"/>
      <c r="D15" s="2172" t="s">
        <v>2285</v>
      </c>
      <c r="E15" s="2329"/>
      <c r="F15" s="2329"/>
      <c r="G15" s="2329"/>
      <c r="H15" s="2329"/>
      <c r="I15" s="2346"/>
      <c r="J15" s="2145"/>
      <c r="K15" s="2145"/>
      <c r="L15" s="2145"/>
    </row>
    <row r="16" spans="1:13" ht="18" customHeight="1">
      <c r="A16" s="2721"/>
      <c r="B16" s="2722"/>
      <c r="C16" s="2722"/>
      <c r="D16" s="2328" t="s">
        <v>2286</v>
      </c>
      <c r="E16" s="2329"/>
      <c r="F16" s="2329"/>
      <c r="G16" s="2329"/>
      <c r="H16" s="2329"/>
      <c r="I16" s="2346"/>
      <c r="J16" s="2145"/>
      <c r="K16" s="2145"/>
      <c r="L16" s="2145"/>
    </row>
    <row r="17" spans="1:13" ht="23.1" customHeight="1">
      <c r="A17" s="2723"/>
      <c r="B17" s="2724"/>
      <c r="C17" s="2724"/>
      <c r="D17" s="5889" t="s">
        <v>2237</v>
      </c>
      <c r="E17" s="5890"/>
      <c r="F17" s="5890"/>
      <c r="G17" s="5890"/>
      <c r="H17" s="5890"/>
      <c r="I17" s="5891"/>
      <c r="J17" s="2145"/>
      <c r="K17" s="2145"/>
      <c r="L17" s="2145"/>
    </row>
    <row r="18" spans="1:13" ht="23.1" customHeight="1">
      <c r="A18" s="2719"/>
      <c r="B18" s="2720"/>
      <c r="C18" s="2720"/>
      <c r="D18" s="2328" t="s">
        <v>840</v>
      </c>
      <c r="E18" s="2166"/>
      <c r="F18" s="2175"/>
      <c r="G18" s="2166"/>
      <c r="H18" s="2166"/>
      <c r="I18" s="2248"/>
      <c r="J18" s="2145"/>
      <c r="K18" s="2145"/>
      <c r="L18" s="2145"/>
    </row>
    <row r="19" spans="1:13" ht="23.1" customHeight="1">
      <c r="A19" s="2719"/>
      <c r="B19" s="2720"/>
      <c r="C19" s="2720"/>
      <c r="D19" s="2586" t="s">
        <v>766</v>
      </c>
      <c r="E19" s="2166"/>
      <c r="F19" s="2168"/>
      <c r="G19" s="2168" t="s">
        <v>2297</v>
      </c>
      <c r="H19" s="2166"/>
      <c r="I19" s="2248"/>
      <c r="J19" s="2145"/>
      <c r="K19" s="2145"/>
      <c r="L19" s="2145"/>
    </row>
    <row r="20" spans="1:13" ht="23.1" customHeight="1">
      <c r="A20" s="2719"/>
      <c r="B20" s="2720"/>
      <c r="C20" s="2720"/>
      <c r="D20" s="2586" t="s">
        <v>2106</v>
      </c>
      <c r="E20" s="2166"/>
      <c r="F20" s="2168"/>
      <c r="G20" s="2168" t="s">
        <v>2297</v>
      </c>
      <c r="H20" s="2166"/>
      <c r="I20" s="2248"/>
      <c r="J20" s="2145"/>
      <c r="K20" s="2145"/>
      <c r="L20" s="2145"/>
    </row>
    <row r="21" spans="1:13" ht="23.1" customHeight="1">
      <c r="A21" s="2719"/>
      <c r="B21" s="2720"/>
      <c r="C21" s="2720"/>
      <c r="D21" s="2586" t="s">
        <v>768</v>
      </c>
      <c r="E21" s="2166"/>
      <c r="F21" s="2168"/>
      <c r="G21" s="2168"/>
      <c r="H21" s="2166"/>
      <c r="I21" s="2248"/>
      <c r="J21" s="2145"/>
      <c r="K21" s="2145"/>
      <c r="L21" s="2145"/>
    </row>
    <row r="22" spans="1:13" ht="23.1" customHeight="1" thickBot="1">
      <c r="A22" s="2725"/>
      <c r="B22" s="2726"/>
      <c r="C22" s="2726"/>
      <c r="D22" s="2342" t="s">
        <v>839</v>
      </c>
      <c r="E22" s="2251"/>
      <c r="F22" s="2483"/>
      <c r="G22" s="2483"/>
      <c r="H22" s="2251"/>
      <c r="I22" s="2252"/>
      <c r="J22" s="2145"/>
      <c r="K22" s="2145"/>
      <c r="L22" s="2145"/>
    </row>
    <row r="23" spans="1:13" s="2257" customFormat="1" ht="30" customHeight="1">
      <c r="A23" s="5912" t="s">
        <v>1591</v>
      </c>
      <c r="B23" s="5912"/>
      <c r="C23" s="5912"/>
      <c r="D23" s="5912"/>
      <c r="E23" s="5912"/>
      <c r="F23" s="5912"/>
      <c r="G23" s="5912"/>
      <c r="H23" s="5912"/>
      <c r="I23" s="5912"/>
      <c r="J23" s="2256"/>
      <c r="K23" s="2256"/>
      <c r="L23" s="2256"/>
      <c r="M23" s="2770"/>
    </row>
    <row r="24" spans="1:13" ht="23.1" customHeight="1">
      <c r="A24" s="2727"/>
      <c r="B24" s="2716"/>
      <c r="C24" s="2716"/>
      <c r="D24" s="2176" t="s">
        <v>2353</v>
      </c>
      <c r="E24" s="2262"/>
      <c r="F24" s="2263" t="s">
        <v>2294</v>
      </c>
      <c r="G24" s="2178"/>
      <c r="H24" s="2178"/>
      <c r="I24" s="2270"/>
      <c r="J24" s="2145"/>
      <c r="K24" s="2145"/>
      <c r="L24" s="2145"/>
    </row>
    <row r="25" spans="1:13" s="2204" customFormat="1" ht="18" customHeight="1">
      <c r="A25" s="2728"/>
      <c r="B25" s="2729"/>
      <c r="C25" s="2730"/>
      <c r="D25" s="2278" t="s">
        <v>2318</v>
      </c>
      <c r="E25" s="2669"/>
      <c r="F25" s="2670"/>
      <c r="G25" s="2671"/>
      <c r="H25" s="2671"/>
      <c r="I25" s="2711"/>
      <c r="J25" s="2205"/>
      <c r="K25" s="2205"/>
      <c r="L25" s="2205"/>
      <c r="M25" s="2771"/>
    </row>
    <row r="26" spans="1:13" ht="23.1" customHeight="1">
      <c r="A26" s="2731"/>
      <c r="B26" s="2720"/>
      <c r="C26" s="2720"/>
      <c r="D26" s="2172" t="s">
        <v>2304</v>
      </c>
      <c r="E26" s="2329"/>
      <c r="F26" s="2168" t="s">
        <v>764</v>
      </c>
      <c r="G26" s="2329"/>
      <c r="H26" s="2329"/>
      <c r="I26" s="2199"/>
      <c r="J26" s="2145"/>
      <c r="K26" s="2145"/>
      <c r="L26" s="2145"/>
    </row>
    <row r="27" spans="1:13" ht="23.1" customHeight="1">
      <c r="A27" s="2731"/>
      <c r="B27" s="2720"/>
      <c r="C27" s="2720"/>
      <c r="D27" s="5916" t="s">
        <v>2305</v>
      </c>
      <c r="E27" s="5917"/>
      <c r="F27" s="5917"/>
      <c r="G27" s="5917"/>
      <c r="H27" s="5917"/>
      <c r="I27" s="5918"/>
      <c r="J27" s="2145"/>
      <c r="K27" s="2145"/>
      <c r="L27" s="2145"/>
    </row>
    <row r="28" spans="1:13" ht="18" customHeight="1">
      <c r="A28" s="2731"/>
      <c r="B28" s="2720"/>
      <c r="C28" s="2720"/>
      <c r="D28" s="5922" t="s">
        <v>2257</v>
      </c>
      <c r="E28" s="5923"/>
      <c r="F28" s="5923"/>
      <c r="G28" s="5923"/>
      <c r="H28" s="5923"/>
      <c r="I28" s="5924"/>
      <c r="J28" s="2145"/>
      <c r="K28" s="2145"/>
      <c r="L28" s="2145"/>
    </row>
    <row r="29" spans="1:13" ht="18" customHeight="1">
      <c r="A29" s="2731"/>
      <c r="B29" s="2720"/>
      <c r="C29" s="2720"/>
      <c r="D29" s="5922" t="s">
        <v>2256</v>
      </c>
      <c r="E29" s="5923"/>
      <c r="F29" s="5923"/>
      <c r="G29" s="5923"/>
      <c r="H29" s="5923"/>
      <c r="I29" s="5924"/>
      <c r="J29" s="2145"/>
      <c r="K29" s="2145"/>
      <c r="L29" s="2145"/>
    </row>
    <row r="30" spans="1:13" ht="23.1" customHeight="1">
      <c r="A30" s="2731"/>
      <c r="B30" s="2720"/>
      <c r="C30" s="2720"/>
      <c r="D30" s="2261" t="s">
        <v>2306</v>
      </c>
      <c r="E30" s="2198"/>
      <c r="F30" s="2260"/>
      <c r="G30" s="2198"/>
      <c r="H30" s="2198"/>
      <c r="I30" s="2199"/>
      <c r="J30" s="2145"/>
      <c r="K30" s="2145"/>
      <c r="L30" s="2145"/>
    </row>
    <row r="31" spans="1:13" ht="18" customHeight="1">
      <c r="A31" s="2731"/>
      <c r="B31" s="2720"/>
      <c r="C31" s="2720"/>
      <c r="D31" s="5925" t="s">
        <v>2258</v>
      </c>
      <c r="E31" s="5926"/>
      <c r="F31" s="5926"/>
      <c r="G31" s="5926"/>
      <c r="H31" s="5926"/>
      <c r="I31" s="5927"/>
      <c r="J31" s="2145"/>
      <c r="K31" s="2145"/>
      <c r="L31" s="2145"/>
    </row>
    <row r="32" spans="1:13" ht="18" customHeight="1">
      <c r="A32" s="2732"/>
      <c r="B32" s="2722"/>
      <c r="C32" s="2722"/>
      <c r="D32" s="5919" t="s">
        <v>2259</v>
      </c>
      <c r="E32" s="5920"/>
      <c r="F32" s="5920"/>
      <c r="G32" s="5920"/>
      <c r="H32" s="5920"/>
      <c r="I32" s="5921"/>
      <c r="J32" s="2145"/>
      <c r="K32" s="2145"/>
      <c r="L32" s="2145"/>
    </row>
    <row r="33" spans="1:12" ht="23.1" customHeight="1">
      <c r="A33" s="2727"/>
      <c r="B33" s="2716"/>
      <c r="C33" s="2733"/>
      <c r="D33" s="2174" t="s">
        <v>2307</v>
      </c>
      <c r="E33" s="2163"/>
      <c r="F33" s="2646" t="s">
        <v>2354</v>
      </c>
      <c r="G33" s="2163"/>
      <c r="H33" s="2163"/>
      <c r="I33" s="2235"/>
      <c r="J33" s="2145"/>
      <c r="K33" s="2145"/>
      <c r="L33" s="2145"/>
    </row>
    <row r="34" spans="1:12" ht="23.1" customHeight="1">
      <c r="A34" s="2731"/>
      <c r="B34" s="2720"/>
      <c r="C34" s="2734"/>
      <c r="D34" s="2192" t="s">
        <v>2295</v>
      </c>
      <c r="E34" s="2166"/>
      <c r="F34" s="2168"/>
      <c r="G34" s="2166"/>
      <c r="H34" s="2166"/>
      <c r="I34" s="2238"/>
      <c r="J34" s="2145"/>
      <c r="K34" s="2145"/>
      <c r="L34" s="2145"/>
    </row>
    <row r="35" spans="1:12" ht="23.1" customHeight="1">
      <c r="A35" s="2731"/>
      <c r="B35" s="2720"/>
      <c r="C35" s="2734"/>
      <c r="D35" s="2587" t="s">
        <v>2345</v>
      </c>
      <c r="E35" s="2166"/>
      <c r="F35" s="2168"/>
      <c r="G35" s="2166"/>
      <c r="H35" s="2166"/>
      <c r="I35" s="2238"/>
      <c r="J35" s="2145"/>
      <c r="K35" s="2145"/>
      <c r="L35" s="2145"/>
    </row>
    <row r="36" spans="1:12" ht="23.1" customHeight="1">
      <c r="A36" s="2731"/>
      <c r="B36" s="2720"/>
      <c r="C36" s="2734"/>
      <c r="D36" s="2587" t="s">
        <v>2319</v>
      </c>
      <c r="E36" s="2166"/>
      <c r="F36" s="2168"/>
      <c r="G36" s="2166"/>
      <c r="H36" s="2166"/>
      <c r="I36" s="2238"/>
      <c r="J36" s="2145"/>
      <c r="K36" s="2145"/>
      <c r="L36" s="2145"/>
    </row>
    <row r="37" spans="1:12" ht="23.1" customHeight="1">
      <c r="A37" s="2731"/>
      <c r="B37" s="2720"/>
      <c r="C37" s="2734"/>
      <c r="D37" s="5934" t="s">
        <v>2296</v>
      </c>
      <c r="E37" s="5935"/>
      <c r="F37" s="5935"/>
      <c r="G37" s="5935"/>
      <c r="H37" s="5935"/>
      <c r="I37" s="5936"/>
      <c r="J37" s="2145"/>
      <c r="K37" s="2145"/>
      <c r="L37" s="2145"/>
    </row>
    <row r="38" spans="1:12" ht="23.1" customHeight="1">
      <c r="A38" s="2731"/>
      <c r="B38" s="2720"/>
      <c r="C38" s="2734"/>
      <c r="D38" s="2587" t="s">
        <v>831</v>
      </c>
      <c r="E38" s="2166"/>
      <c r="F38" s="2329"/>
      <c r="G38" s="2166"/>
      <c r="H38" s="2166"/>
      <c r="I38" s="2238"/>
      <c r="J38" s="2145"/>
      <c r="K38" s="2145"/>
      <c r="L38" s="2145"/>
    </row>
    <row r="39" spans="1:12" ht="23.1" customHeight="1">
      <c r="A39" s="2731"/>
      <c r="B39" s="2720"/>
      <c r="C39" s="2734"/>
      <c r="D39" s="2587" t="s">
        <v>2355</v>
      </c>
      <c r="E39" s="2166"/>
      <c r="F39" s="2329"/>
      <c r="G39" s="2166"/>
      <c r="H39" s="2166"/>
      <c r="I39" s="2238"/>
      <c r="J39" s="2145"/>
      <c r="K39" s="2145"/>
      <c r="L39" s="2145"/>
    </row>
    <row r="40" spans="1:12" ht="23.1" customHeight="1">
      <c r="A40" s="2727"/>
      <c r="B40" s="2716"/>
      <c r="C40" s="2716"/>
      <c r="D40" s="5913" t="s">
        <v>2356</v>
      </c>
      <c r="E40" s="5914"/>
      <c r="F40" s="5914"/>
      <c r="G40" s="5914"/>
      <c r="H40" s="5914"/>
      <c r="I40" s="5915"/>
      <c r="J40" s="2145"/>
      <c r="K40" s="2145"/>
      <c r="L40" s="2145"/>
    </row>
    <row r="41" spans="1:12" ht="23.1" customHeight="1">
      <c r="A41" s="2727"/>
      <c r="B41" s="2716"/>
      <c r="C41" s="2716"/>
      <c r="D41" s="5928" t="s">
        <v>2308</v>
      </c>
      <c r="E41" s="5929"/>
      <c r="F41" s="5929"/>
      <c r="G41" s="5929"/>
      <c r="H41" s="5929"/>
      <c r="I41" s="5930"/>
      <c r="J41" s="2145"/>
      <c r="K41" s="2145"/>
      <c r="L41" s="2145"/>
    </row>
    <row r="42" spans="1:12" ht="23.1" customHeight="1">
      <c r="A42" s="2727"/>
      <c r="B42" s="2716"/>
      <c r="C42" s="2716"/>
      <c r="D42" s="2176" t="s">
        <v>2309</v>
      </c>
      <c r="E42" s="2177"/>
      <c r="F42" s="2177"/>
      <c r="G42" s="2178"/>
      <c r="H42" s="2178"/>
      <c r="I42" s="2270"/>
      <c r="J42" s="2145"/>
      <c r="K42" s="2145"/>
      <c r="L42" s="2145"/>
    </row>
    <row r="43" spans="1:12" ht="23.1" customHeight="1">
      <c r="A43" s="2735"/>
      <c r="B43" s="2724"/>
      <c r="C43" s="2724"/>
      <c r="D43" s="5931" t="s">
        <v>2310</v>
      </c>
      <c r="E43" s="5932"/>
      <c r="F43" s="5932"/>
      <c r="G43" s="5932"/>
      <c r="H43" s="5932"/>
      <c r="I43" s="5933"/>
      <c r="J43" s="2145"/>
      <c r="K43" s="2145"/>
      <c r="L43" s="2145"/>
    </row>
    <row r="44" spans="1:12" ht="23.1" customHeight="1">
      <c r="A44" s="2727"/>
      <c r="B44" s="2716"/>
      <c r="C44" s="2716"/>
      <c r="D44" s="2162" t="s">
        <v>840</v>
      </c>
      <c r="E44" s="2271"/>
      <c r="F44" s="2272"/>
      <c r="G44" s="2271"/>
      <c r="H44" s="2271"/>
      <c r="I44" s="2273"/>
      <c r="J44" s="2145"/>
      <c r="K44" s="2145"/>
      <c r="L44" s="2145"/>
    </row>
    <row r="45" spans="1:12" ht="23.1" customHeight="1">
      <c r="A45" s="2731"/>
      <c r="B45" s="2720"/>
      <c r="C45" s="2720"/>
      <c r="D45" s="2170" t="s">
        <v>769</v>
      </c>
      <c r="E45" s="2264"/>
      <c r="F45" s="2265"/>
      <c r="G45" s="2264"/>
      <c r="H45" s="2264"/>
      <c r="I45" s="2274"/>
      <c r="J45" s="2145"/>
      <c r="K45" s="2145"/>
      <c r="L45" s="2145"/>
    </row>
    <row r="46" spans="1:12" ht="23.1" customHeight="1">
      <c r="A46" s="2731"/>
      <c r="B46" s="2720"/>
      <c r="C46" s="2720"/>
      <c r="D46" s="2586" t="s">
        <v>770</v>
      </c>
      <c r="E46" s="2264"/>
      <c r="F46" s="2265" t="s">
        <v>2299</v>
      </c>
      <c r="G46" s="2264"/>
      <c r="H46" s="2264"/>
      <c r="I46" s="2274"/>
      <c r="J46" s="2145"/>
      <c r="K46" s="2145"/>
      <c r="L46" s="2145"/>
    </row>
    <row r="47" spans="1:12" ht="23.1" customHeight="1">
      <c r="A47" s="2732"/>
      <c r="B47" s="2722"/>
      <c r="C47" s="2722"/>
      <c r="D47" s="2173" t="s">
        <v>771</v>
      </c>
      <c r="E47" s="2195"/>
      <c r="F47" s="2195"/>
      <c r="G47" s="2195"/>
      <c r="H47" s="2195"/>
      <c r="I47" s="2200"/>
      <c r="J47" s="2145"/>
      <c r="K47" s="2145"/>
      <c r="L47" s="2145"/>
    </row>
    <row r="48" spans="1:12" ht="23.1" customHeight="1">
      <c r="A48" s="2731"/>
      <c r="B48" s="2720"/>
      <c r="C48" s="2720"/>
      <c r="D48" s="2162" t="s">
        <v>2357</v>
      </c>
      <c r="E48" s="2163"/>
      <c r="F48" s="2258"/>
      <c r="G48" s="2163"/>
      <c r="H48" s="2163"/>
      <c r="I48" s="2235"/>
      <c r="J48" s="2145"/>
      <c r="K48" s="2145"/>
      <c r="L48" s="2145"/>
    </row>
    <row r="49" spans="1:13" s="2204" customFormat="1" ht="23.1" customHeight="1">
      <c r="A49" s="2736"/>
      <c r="B49" s="2737"/>
      <c r="C49" s="2738"/>
      <c r="D49" s="2176" t="s">
        <v>2311</v>
      </c>
      <c r="E49" s="2496" t="s">
        <v>2330</v>
      </c>
      <c r="F49" s="2178"/>
      <c r="G49" s="2178"/>
      <c r="H49" s="2178"/>
      <c r="I49" s="2270"/>
      <c r="J49" s="2205"/>
      <c r="K49" s="2205"/>
      <c r="L49" s="2205"/>
      <c r="M49" s="2771"/>
    </row>
    <row r="50" spans="1:13" s="2204" customFormat="1" ht="18" customHeight="1">
      <c r="A50" s="2739"/>
      <c r="B50" s="2740"/>
      <c r="C50" s="2741"/>
      <c r="D50" s="2182" t="s">
        <v>2104</v>
      </c>
      <c r="E50" s="2219"/>
      <c r="F50" s="2219"/>
      <c r="G50" s="2219"/>
      <c r="H50" s="2219"/>
      <c r="I50" s="2268"/>
      <c r="J50" s="2205"/>
      <c r="K50" s="2205"/>
      <c r="L50" s="2205"/>
      <c r="M50" s="2771"/>
    </row>
    <row r="51" spans="1:13" s="2204" customFormat="1" ht="18" customHeight="1">
      <c r="A51" s="2728"/>
      <c r="B51" s="2729"/>
      <c r="C51" s="2730"/>
      <c r="D51" s="2484" t="s">
        <v>2105</v>
      </c>
      <c r="E51" s="2220"/>
      <c r="F51" s="2220"/>
      <c r="G51" s="2220"/>
      <c r="H51" s="2220"/>
      <c r="I51" s="2269"/>
      <c r="J51" s="2205"/>
      <c r="K51" s="2205"/>
      <c r="L51" s="2205"/>
      <c r="M51" s="2771"/>
    </row>
    <row r="52" spans="1:13" ht="23.1" customHeight="1">
      <c r="A52" s="2727"/>
      <c r="B52" s="2716"/>
      <c r="C52" s="2716"/>
      <c r="D52" s="2186" t="s">
        <v>2312</v>
      </c>
      <c r="E52" s="2163"/>
      <c r="F52" s="2163"/>
      <c r="G52" s="2163"/>
      <c r="H52" s="2163"/>
      <c r="I52" s="2235"/>
      <c r="J52" s="2145"/>
      <c r="K52" s="2145"/>
      <c r="L52" s="2145"/>
    </row>
    <row r="53" spans="1:13" ht="18" customHeight="1">
      <c r="A53" s="2731"/>
      <c r="B53" s="2720"/>
      <c r="C53" s="2720"/>
      <c r="D53" s="2185" t="s">
        <v>772</v>
      </c>
      <c r="E53" s="2661"/>
      <c r="F53" s="2661"/>
      <c r="G53" s="2661"/>
      <c r="H53" s="2661"/>
      <c r="I53" s="2710"/>
      <c r="J53" s="2145"/>
      <c r="K53" s="2145"/>
      <c r="L53" s="2145"/>
    </row>
    <row r="54" spans="1:13" ht="18" customHeight="1">
      <c r="A54" s="2731"/>
      <c r="B54" s="2720"/>
      <c r="C54" s="2720"/>
      <c r="D54" s="5823" t="s">
        <v>2348</v>
      </c>
      <c r="E54" s="5824"/>
      <c r="F54" s="5824"/>
      <c r="G54" s="5824"/>
      <c r="H54" s="5824"/>
      <c r="I54" s="5905"/>
      <c r="J54" s="2145"/>
      <c r="K54" s="2145"/>
      <c r="L54" s="2145"/>
    </row>
    <row r="55" spans="1:13" ht="18" customHeight="1">
      <c r="A55" s="2732"/>
      <c r="B55" s="2722"/>
      <c r="C55" s="2722"/>
      <c r="D55" s="2188" t="s">
        <v>2349</v>
      </c>
      <c r="E55" s="2671"/>
      <c r="F55" s="2671"/>
      <c r="G55" s="2671"/>
      <c r="H55" s="2671"/>
      <c r="I55" s="2711"/>
      <c r="J55" s="2145"/>
      <c r="K55" s="2145"/>
      <c r="L55" s="2145"/>
    </row>
    <row r="56" spans="1:13" ht="23.1" customHeight="1">
      <c r="A56" s="2267" t="s">
        <v>829</v>
      </c>
      <c r="B56" s="2165"/>
      <c r="C56" s="2165"/>
      <c r="D56" s="2259"/>
      <c r="E56" s="2166"/>
      <c r="F56" s="2166"/>
      <c r="G56" s="2166"/>
      <c r="H56" s="2166"/>
      <c r="I56" s="2166"/>
      <c r="J56" s="2145"/>
      <c r="K56" s="2145"/>
      <c r="L56" s="2145"/>
    </row>
    <row r="57" spans="1:13" ht="23.1" customHeight="1">
      <c r="A57" s="2727"/>
      <c r="B57" s="2716"/>
      <c r="C57" s="2716"/>
      <c r="D57" s="2266" t="s">
        <v>2313</v>
      </c>
      <c r="E57" s="2180"/>
      <c r="F57" s="2180"/>
      <c r="G57" s="2180"/>
      <c r="H57" s="2180"/>
      <c r="I57" s="2276"/>
      <c r="J57" s="2145"/>
      <c r="K57" s="2145"/>
      <c r="L57" s="2145"/>
    </row>
    <row r="58" spans="1:13" ht="18" customHeight="1">
      <c r="A58" s="2731"/>
      <c r="B58" s="2720"/>
      <c r="C58" s="2720"/>
      <c r="D58" s="2185" t="s">
        <v>773</v>
      </c>
      <c r="E58" s="2181"/>
      <c r="F58" s="2181"/>
      <c r="G58" s="2181"/>
      <c r="H58" s="2181"/>
      <c r="I58" s="2275"/>
      <c r="J58" s="2145"/>
      <c r="K58" s="2145"/>
      <c r="L58" s="2145"/>
    </row>
    <row r="59" spans="1:13" ht="18" customHeight="1">
      <c r="A59" s="2732"/>
      <c r="B59" s="2722"/>
      <c r="C59" s="2722"/>
      <c r="D59" s="2183" t="s">
        <v>774</v>
      </c>
      <c r="E59" s="2184"/>
      <c r="F59" s="2184"/>
      <c r="G59" s="2184"/>
      <c r="H59" s="2184"/>
      <c r="I59" s="2277"/>
      <c r="J59" s="2145"/>
      <c r="K59" s="2145"/>
      <c r="L59" s="2145"/>
    </row>
    <row r="60" spans="1:13" ht="23.1" customHeight="1">
      <c r="A60" s="2742"/>
      <c r="B60" s="2743"/>
      <c r="C60" s="2743"/>
      <c r="D60" s="2190" t="s">
        <v>2314</v>
      </c>
      <c r="E60" s="2187"/>
      <c r="F60" s="2187"/>
      <c r="G60" s="2187"/>
      <c r="H60" s="2187"/>
      <c r="I60" s="2193"/>
      <c r="J60" s="2145"/>
      <c r="K60" s="2145"/>
      <c r="L60" s="2145"/>
    </row>
    <row r="61" spans="1:13" ht="23.1" customHeight="1">
      <c r="A61" s="2742"/>
      <c r="B61" s="2743"/>
      <c r="C61" s="2743"/>
      <c r="D61" s="2170" t="s">
        <v>775</v>
      </c>
      <c r="E61" s="2191"/>
      <c r="F61" s="2179"/>
      <c r="G61" s="2179"/>
      <c r="H61" s="2179"/>
      <c r="I61" s="2194"/>
      <c r="J61" s="2145"/>
      <c r="K61" s="2145"/>
      <c r="L61" s="2145"/>
    </row>
    <row r="62" spans="1:13" ht="23.1" customHeight="1">
      <c r="A62" s="2742"/>
      <c r="B62" s="2743"/>
      <c r="C62" s="2744"/>
      <c r="D62" s="2192" t="s">
        <v>776</v>
      </c>
      <c r="E62" s="2191"/>
      <c r="F62" s="2179"/>
      <c r="G62" s="2179"/>
      <c r="H62" s="2179"/>
      <c r="I62" s="2194"/>
      <c r="J62" s="2145"/>
      <c r="K62" s="2145"/>
      <c r="L62" s="2145"/>
    </row>
    <row r="63" spans="1:13" ht="23.1" customHeight="1">
      <c r="A63" s="2742"/>
      <c r="B63" s="2743"/>
      <c r="C63" s="2743"/>
      <c r="D63" s="2170" t="s">
        <v>828</v>
      </c>
      <c r="E63" s="2191"/>
      <c r="F63" s="2191"/>
      <c r="G63" s="2179"/>
      <c r="H63" s="2179"/>
      <c r="I63" s="2194"/>
      <c r="J63" s="2145"/>
      <c r="K63" s="2145"/>
      <c r="L63" s="2145"/>
    </row>
    <row r="64" spans="1:13" ht="23.1" customHeight="1">
      <c r="A64" s="2745"/>
      <c r="B64" s="2746"/>
      <c r="C64" s="2746"/>
      <c r="D64" s="2278" t="s">
        <v>777</v>
      </c>
      <c r="E64" s="2279"/>
      <c r="F64" s="2279"/>
      <c r="G64" s="2189"/>
      <c r="H64" s="2189"/>
      <c r="I64" s="2196"/>
      <c r="J64" s="2145"/>
      <c r="K64" s="2145"/>
      <c r="L64" s="2145"/>
    </row>
    <row r="65" spans="1:13" ht="23.1" customHeight="1">
      <c r="A65" s="2747"/>
      <c r="B65" s="2748"/>
      <c r="C65" s="2749"/>
      <c r="D65" s="2480" t="s">
        <v>2315</v>
      </c>
      <c r="E65" s="2187"/>
      <c r="F65" s="2272" t="s">
        <v>2358</v>
      </c>
      <c r="G65" s="2187"/>
      <c r="H65" s="2187"/>
      <c r="I65" s="2193"/>
      <c r="J65" s="2145"/>
      <c r="K65" s="2145"/>
      <c r="L65" s="2145"/>
    </row>
    <row r="66" spans="1:13" ht="23.1" customHeight="1">
      <c r="A66" s="2747"/>
      <c r="B66" s="2748"/>
      <c r="C66" s="2749"/>
      <c r="D66" s="2480" t="s">
        <v>2316</v>
      </c>
      <c r="E66" s="2187"/>
      <c r="F66" s="2187"/>
      <c r="G66" s="2187"/>
      <c r="H66" s="2187"/>
      <c r="I66" s="2193"/>
      <c r="J66" s="2145"/>
      <c r="K66" s="2145"/>
      <c r="L66" s="2145"/>
    </row>
    <row r="67" spans="1:13" ht="23.1" customHeight="1">
      <c r="A67" s="2745"/>
      <c r="B67" s="2746"/>
      <c r="C67" s="2750"/>
      <c r="D67" s="2481" t="s">
        <v>2287</v>
      </c>
      <c r="E67" s="2189"/>
      <c r="F67" s="2189"/>
      <c r="G67" s="2189"/>
      <c r="H67" s="2189"/>
      <c r="I67" s="2196"/>
      <c r="J67" s="2145"/>
      <c r="K67" s="2145"/>
      <c r="L67" s="2145"/>
    </row>
    <row r="68" spans="1:13" ht="23.1" customHeight="1">
      <c r="A68" s="2731"/>
      <c r="B68" s="2720"/>
      <c r="C68" s="2720"/>
      <c r="D68" s="5876" t="s">
        <v>2359</v>
      </c>
      <c r="E68" s="5876"/>
      <c r="F68" s="5876"/>
      <c r="G68" s="5876"/>
      <c r="H68" s="5876"/>
      <c r="I68" s="5877"/>
      <c r="J68" s="2145"/>
      <c r="K68" s="2145"/>
      <c r="L68" s="2145"/>
    </row>
    <row r="69" spans="1:13" ht="18" customHeight="1">
      <c r="A69" s="2731"/>
      <c r="B69" s="2720"/>
      <c r="C69" s="2720"/>
      <c r="D69" s="5834" t="s">
        <v>1388</v>
      </c>
      <c r="E69" s="5834"/>
      <c r="F69" s="5834"/>
      <c r="G69" s="5834"/>
      <c r="H69" s="5834"/>
      <c r="I69" s="5834"/>
      <c r="J69" s="2145"/>
      <c r="K69" s="2145"/>
      <c r="L69" s="2145"/>
    </row>
    <row r="70" spans="1:13" ht="18" customHeight="1">
      <c r="A70" s="2731"/>
      <c r="B70" s="2720"/>
      <c r="C70" s="2720"/>
      <c r="D70" s="5878" t="s">
        <v>2351</v>
      </c>
      <c r="E70" s="5878"/>
      <c r="F70" s="5878"/>
      <c r="G70" s="5878"/>
      <c r="H70" s="5878"/>
      <c r="I70" s="5879"/>
      <c r="J70" s="2145"/>
      <c r="K70" s="2145"/>
      <c r="L70" s="2145"/>
    </row>
    <row r="71" spans="1:13" s="2386" customFormat="1" ht="23.1" customHeight="1">
      <c r="A71" s="2751"/>
      <c r="B71" s="2752"/>
      <c r="C71" s="2753"/>
      <c r="D71" s="5906" t="s">
        <v>2317</v>
      </c>
      <c r="E71" s="5907"/>
      <c r="F71" s="5907"/>
      <c r="G71" s="5907"/>
      <c r="H71" s="5907"/>
      <c r="I71" s="5908"/>
      <c r="J71" s="2385"/>
      <c r="K71" s="2385"/>
      <c r="L71" s="2385"/>
      <c r="M71" s="2772"/>
    </row>
    <row r="72" spans="1:13" s="2386" customFormat="1" ht="23.1" customHeight="1">
      <c r="A72" s="2754"/>
      <c r="B72" s="2755"/>
      <c r="C72" s="2756"/>
      <c r="D72" s="5909" t="s">
        <v>2301</v>
      </c>
      <c r="E72" s="5910"/>
      <c r="F72" s="5910"/>
      <c r="G72" s="5910"/>
      <c r="H72" s="5910"/>
      <c r="I72" s="5911"/>
      <c r="J72" s="2385"/>
      <c r="K72" s="2385"/>
      <c r="L72" s="2385"/>
      <c r="M72" s="2772"/>
    </row>
    <row r="73" spans="1:13" s="2386" customFormat="1" ht="45.2" customHeight="1">
      <c r="A73" s="2757"/>
      <c r="B73" s="2758"/>
      <c r="C73" s="2758"/>
      <c r="D73" s="5937" t="s">
        <v>2300</v>
      </c>
      <c r="E73" s="5938"/>
      <c r="F73" s="5938"/>
      <c r="G73" s="5938"/>
      <c r="H73" s="5938"/>
      <c r="I73" s="2387"/>
      <c r="J73" s="2385"/>
      <c r="K73" s="2388"/>
      <c r="L73" s="2385"/>
      <c r="M73" s="2772"/>
    </row>
    <row r="74" spans="1:13" s="2257" customFormat="1" ht="30" customHeight="1" thickBot="1">
      <c r="A74" s="5912" t="s">
        <v>778</v>
      </c>
      <c r="B74" s="5912"/>
      <c r="C74" s="5912"/>
      <c r="D74" s="5912"/>
      <c r="E74" s="5912"/>
      <c r="F74" s="5912"/>
      <c r="G74" s="5912"/>
      <c r="H74" s="5912"/>
      <c r="I74" s="5912"/>
      <c r="J74" s="2256"/>
      <c r="K74" s="2256"/>
      <c r="L74" s="2256"/>
      <c r="M74" s="2770"/>
    </row>
    <row r="75" spans="1:13" ht="23.1" customHeight="1">
      <c r="A75" s="2712"/>
      <c r="B75" s="2713"/>
      <c r="C75" s="2714"/>
      <c r="D75" s="2336" t="s">
        <v>838</v>
      </c>
      <c r="E75" s="2337"/>
      <c r="F75" s="2337"/>
      <c r="G75" s="2337"/>
      <c r="H75" s="2348"/>
      <c r="I75" s="2349"/>
      <c r="J75" s="2145"/>
      <c r="K75" s="2145"/>
      <c r="L75" s="2145"/>
    </row>
    <row r="76" spans="1:13" ht="23.1" customHeight="1">
      <c r="A76" s="2719"/>
      <c r="B76" s="2720"/>
      <c r="C76" s="2759"/>
      <c r="D76" s="2328" t="s">
        <v>779</v>
      </c>
      <c r="E76" s="2329"/>
      <c r="F76" s="2329"/>
      <c r="G76" s="2329"/>
      <c r="H76" s="2179"/>
      <c r="I76" s="2350"/>
      <c r="J76" s="2145"/>
      <c r="K76" s="2145"/>
      <c r="L76" s="2145"/>
    </row>
    <row r="77" spans="1:13" ht="23.1" customHeight="1">
      <c r="A77" s="2719"/>
      <c r="B77" s="2720"/>
      <c r="C77" s="2759"/>
      <c r="D77" s="2328" t="s">
        <v>780</v>
      </c>
      <c r="E77" s="2329"/>
      <c r="F77" s="2329"/>
      <c r="G77" s="2329"/>
      <c r="H77" s="2179"/>
      <c r="I77" s="2350"/>
      <c r="J77" s="2145"/>
      <c r="K77" s="2145"/>
      <c r="L77" s="2145"/>
    </row>
    <row r="78" spans="1:13" ht="18" customHeight="1">
      <c r="A78" s="2719"/>
      <c r="B78" s="2720"/>
      <c r="C78" s="2759"/>
      <c r="D78" s="5934" t="s">
        <v>781</v>
      </c>
      <c r="E78" s="5935"/>
      <c r="F78" s="5935"/>
      <c r="G78" s="5935"/>
      <c r="H78" s="2179"/>
      <c r="I78" s="2350"/>
      <c r="J78" s="2145"/>
      <c r="K78" s="2145"/>
      <c r="L78" s="2145"/>
    </row>
    <row r="79" spans="1:13" ht="23.1" customHeight="1">
      <c r="A79" s="2719"/>
      <c r="B79" s="2720"/>
      <c r="C79" s="2759"/>
      <c r="D79" s="2328" t="s">
        <v>826</v>
      </c>
      <c r="E79" s="2329"/>
      <c r="F79" s="2329"/>
      <c r="G79" s="2329"/>
      <c r="H79" s="2179"/>
      <c r="I79" s="2350"/>
      <c r="J79" s="2145"/>
      <c r="K79" s="2145"/>
      <c r="L79" s="2145"/>
    </row>
    <row r="80" spans="1:13" ht="18" customHeight="1">
      <c r="A80" s="2719"/>
      <c r="B80" s="2720"/>
      <c r="C80" s="2759"/>
      <c r="D80" s="2327" t="s">
        <v>782</v>
      </c>
      <c r="E80" s="2329"/>
      <c r="F80" s="2329"/>
      <c r="G80" s="2329"/>
      <c r="H80" s="2179"/>
      <c r="I80" s="2350"/>
      <c r="J80" s="2145"/>
      <c r="K80" s="2145"/>
      <c r="L80" s="2145"/>
    </row>
    <row r="81" spans="1:12" ht="18" customHeight="1">
      <c r="A81" s="2719"/>
      <c r="B81" s="2720"/>
      <c r="C81" s="2759"/>
      <c r="D81" s="2327" t="s">
        <v>783</v>
      </c>
      <c r="E81" s="2329"/>
      <c r="F81" s="2329"/>
      <c r="G81" s="2329"/>
      <c r="H81" s="2179"/>
      <c r="I81" s="2350"/>
      <c r="J81" s="2145"/>
      <c r="K81" s="2145"/>
      <c r="L81" s="2145"/>
    </row>
    <row r="82" spans="1:12" ht="18" customHeight="1">
      <c r="A82" s="2719"/>
      <c r="B82" s="2720"/>
      <c r="C82" s="2759"/>
      <c r="D82" s="2327" t="s">
        <v>784</v>
      </c>
      <c r="E82" s="2329"/>
      <c r="F82" s="2329"/>
      <c r="G82" s="2329"/>
      <c r="H82" s="2179"/>
      <c r="I82" s="2350"/>
      <c r="J82" s="2145"/>
      <c r="K82" s="2145"/>
      <c r="L82" s="2145"/>
    </row>
    <row r="83" spans="1:12" ht="18" customHeight="1">
      <c r="A83" s="2719"/>
      <c r="B83" s="2720"/>
      <c r="C83" s="2759"/>
      <c r="D83" s="2327" t="s">
        <v>785</v>
      </c>
      <c r="E83" s="2329"/>
      <c r="F83" s="2329"/>
      <c r="G83" s="2329"/>
      <c r="H83" s="2179"/>
      <c r="I83" s="2350"/>
      <c r="J83" s="2145"/>
      <c r="K83" s="2145"/>
      <c r="L83" s="2145"/>
    </row>
    <row r="84" spans="1:12" ht="23.1" customHeight="1">
      <c r="A84" s="2719"/>
      <c r="B84" s="2720"/>
      <c r="C84" s="2759"/>
      <c r="D84" s="2172" t="s">
        <v>825</v>
      </c>
      <c r="E84" s="2329"/>
      <c r="F84" s="2329"/>
      <c r="G84" s="2329"/>
      <c r="H84" s="2179"/>
      <c r="I84" s="2350"/>
      <c r="J84" s="2145"/>
      <c r="K84" s="2145"/>
      <c r="L84" s="2145"/>
    </row>
    <row r="85" spans="1:12" ht="18" customHeight="1">
      <c r="A85" s="2719"/>
      <c r="B85" s="2720"/>
      <c r="C85" s="2759"/>
      <c r="D85" s="2327" t="s">
        <v>837</v>
      </c>
      <c r="E85" s="2329"/>
      <c r="F85" s="2329"/>
      <c r="G85" s="2329"/>
      <c r="H85" s="2179"/>
      <c r="I85" s="2350"/>
      <c r="J85" s="2145"/>
      <c r="K85" s="2145"/>
      <c r="L85" s="2145"/>
    </row>
    <row r="86" spans="1:12" ht="18" customHeight="1" thickBot="1">
      <c r="A86" s="2725"/>
      <c r="B86" s="2726"/>
      <c r="C86" s="2760"/>
      <c r="D86" s="2342" t="s">
        <v>786</v>
      </c>
      <c r="E86" s="2343"/>
      <c r="F86" s="2343"/>
      <c r="G86" s="2343"/>
      <c r="H86" s="2351"/>
      <c r="I86" s="2352"/>
      <c r="J86" s="2145"/>
      <c r="K86" s="2145"/>
      <c r="L86" s="2145"/>
    </row>
    <row r="87" spans="1:12" ht="30" customHeight="1" thickBot="1">
      <c r="A87" s="5912" t="s">
        <v>787</v>
      </c>
      <c r="B87" s="5912"/>
      <c r="C87" s="5912"/>
      <c r="D87" s="5912"/>
      <c r="E87" s="5912"/>
      <c r="F87" s="5912"/>
      <c r="G87" s="5912"/>
      <c r="H87" s="5912"/>
      <c r="I87" s="5912"/>
      <c r="J87" s="2145"/>
      <c r="K87" s="2145"/>
      <c r="L87" s="2145"/>
    </row>
    <row r="88" spans="1:12" ht="23.1" customHeight="1">
      <c r="A88" s="2761"/>
      <c r="B88" s="2762"/>
      <c r="C88" s="2763"/>
      <c r="D88" s="2336" t="s">
        <v>788</v>
      </c>
      <c r="E88" s="2337"/>
      <c r="F88" s="2337"/>
      <c r="G88" s="2337"/>
      <c r="H88" s="2337"/>
      <c r="I88" s="2345"/>
      <c r="J88" s="2145"/>
      <c r="K88" s="2145"/>
      <c r="L88" s="2145"/>
    </row>
    <row r="89" spans="1:12" ht="23.1" customHeight="1">
      <c r="A89" s="2719"/>
      <c r="B89" s="2720"/>
      <c r="C89" s="2720"/>
      <c r="D89" s="2327" t="s">
        <v>824</v>
      </c>
      <c r="E89" s="2329"/>
      <c r="F89" s="2329"/>
      <c r="G89" s="2329"/>
      <c r="H89" s="2329"/>
      <c r="I89" s="2346"/>
      <c r="J89" s="2145"/>
      <c r="K89" s="2145"/>
      <c r="L89" s="2145"/>
    </row>
    <row r="90" spans="1:12" ht="23.1" customHeight="1">
      <c r="A90" s="2719"/>
      <c r="B90" s="2720"/>
      <c r="C90" s="2720"/>
      <c r="D90" s="2327" t="s">
        <v>823</v>
      </c>
      <c r="E90" s="2280"/>
      <c r="F90" s="2329"/>
      <c r="G90" s="2329"/>
      <c r="H90" s="2329"/>
      <c r="I90" s="2346"/>
      <c r="J90" s="2145"/>
      <c r="K90" s="2145"/>
      <c r="L90" s="2145"/>
    </row>
    <row r="91" spans="1:12" ht="23.1" customHeight="1">
      <c r="A91" s="2719"/>
      <c r="B91" s="2720"/>
      <c r="C91" s="2720"/>
      <c r="D91" s="2327" t="s">
        <v>817</v>
      </c>
      <c r="E91" s="2329"/>
      <c r="F91" s="2329"/>
      <c r="G91" s="2329"/>
      <c r="H91" s="2329"/>
      <c r="I91" s="2346"/>
      <c r="J91" s="2145"/>
      <c r="K91" s="2145"/>
      <c r="L91" s="2145"/>
    </row>
    <row r="92" spans="1:12" ht="23.1" customHeight="1">
      <c r="A92" s="2719"/>
      <c r="B92" s="2720"/>
      <c r="C92" s="2720"/>
      <c r="D92" s="2327" t="s">
        <v>822</v>
      </c>
      <c r="E92" s="2329"/>
      <c r="F92" s="2329"/>
      <c r="G92" s="2329"/>
      <c r="H92" s="2329"/>
      <c r="I92" s="2346"/>
      <c r="J92" s="2145"/>
      <c r="K92" s="2145"/>
      <c r="L92" s="2145"/>
    </row>
    <row r="93" spans="1:12" ht="23.1" customHeight="1">
      <c r="A93" s="2719"/>
      <c r="B93" s="2720"/>
      <c r="C93" s="2720"/>
      <c r="D93" s="2327" t="s">
        <v>836</v>
      </c>
      <c r="E93" s="2329"/>
      <c r="F93" s="2329"/>
      <c r="G93" s="2329"/>
      <c r="H93" s="2329"/>
      <c r="I93" s="2346"/>
      <c r="J93" s="2145"/>
      <c r="K93" s="2145"/>
      <c r="L93" s="2145"/>
    </row>
    <row r="94" spans="1:12" ht="23.1" customHeight="1">
      <c r="A94" s="2719"/>
      <c r="B94" s="2720"/>
      <c r="C94" s="2720"/>
      <c r="D94" s="5857" t="s">
        <v>2250</v>
      </c>
      <c r="E94" s="5858"/>
      <c r="F94" s="5858"/>
      <c r="G94" s="5858"/>
      <c r="H94" s="5858"/>
      <c r="I94" s="5859"/>
      <c r="J94" s="2145"/>
      <c r="K94" s="2145"/>
      <c r="L94" s="2145"/>
    </row>
    <row r="95" spans="1:12" ht="18" customHeight="1">
      <c r="A95" s="2764"/>
      <c r="B95" s="2765"/>
      <c r="C95" s="2743"/>
      <c r="D95" s="5857" t="s">
        <v>2251</v>
      </c>
      <c r="E95" s="5858"/>
      <c r="F95" s="5858"/>
      <c r="G95" s="5858"/>
      <c r="H95" s="5858"/>
      <c r="I95" s="5859"/>
      <c r="J95" s="2145"/>
      <c r="K95" s="2145"/>
      <c r="L95" s="2145"/>
    </row>
    <row r="96" spans="1:12" ht="18" customHeight="1">
      <c r="A96" s="2764"/>
      <c r="B96" s="2765"/>
      <c r="C96" s="2743"/>
      <c r="D96" s="5857" t="s">
        <v>2360</v>
      </c>
      <c r="E96" s="5858"/>
      <c r="F96" s="5858"/>
      <c r="G96" s="5858"/>
      <c r="H96" s="5858"/>
      <c r="I96" s="5859"/>
      <c r="J96" s="2145"/>
      <c r="K96" s="2145"/>
      <c r="L96" s="2145"/>
    </row>
    <row r="97" spans="1:12" ht="18" customHeight="1">
      <c r="A97" s="2764"/>
      <c r="B97" s="2765"/>
      <c r="C97" s="2743"/>
      <c r="D97" s="5857" t="s">
        <v>2361</v>
      </c>
      <c r="E97" s="5858"/>
      <c r="F97" s="5858"/>
      <c r="G97" s="5858"/>
      <c r="H97" s="5858"/>
      <c r="I97" s="5859"/>
      <c r="J97" s="2145"/>
      <c r="K97" s="2145"/>
      <c r="L97" s="2145"/>
    </row>
    <row r="98" spans="1:12" ht="18" customHeight="1" thickBot="1">
      <c r="A98" s="2766"/>
      <c r="B98" s="2645"/>
      <c r="C98" s="2767"/>
      <c r="D98" s="2390" t="s">
        <v>2362</v>
      </c>
      <c r="E98" s="2708"/>
      <c r="F98" s="2708"/>
      <c r="G98" s="2708"/>
      <c r="H98" s="2708"/>
      <c r="I98" s="2709"/>
      <c r="J98" s="2145"/>
      <c r="K98" s="2325" t="s">
        <v>1280</v>
      </c>
      <c r="L98" s="2145"/>
    </row>
    <row r="99" spans="1:12" ht="7.5" customHeight="1">
      <c r="A99" s="2145"/>
      <c r="B99" s="2145"/>
      <c r="C99" s="2145"/>
      <c r="D99" s="2145"/>
      <c r="E99" s="2145"/>
      <c r="F99" s="2145"/>
      <c r="G99" s="2145"/>
      <c r="H99" s="2145"/>
      <c r="I99" s="2145"/>
      <c r="J99" s="2145"/>
      <c r="K99" s="2145"/>
      <c r="L99" s="2145"/>
    </row>
  </sheetData>
  <sheetProtection sheet="1" objects="1" scenarios="1" formatCells="0" formatRows="0"/>
  <mergeCells count="33">
    <mergeCell ref="D97:I97"/>
    <mergeCell ref="D95:I95"/>
    <mergeCell ref="D94:I94"/>
    <mergeCell ref="D96:I96"/>
    <mergeCell ref="D69:I69"/>
    <mergeCell ref="A74:I74"/>
    <mergeCell ref="D78:G78"/>
    <mergeCell ref="A87:I87"/>
    <mergeCell ref="D70:I70"/>
    <mergeCell ref="D73:H73"/>
    <mergeCell ref="D54:I54"/>
    <mergeCell ref="D71:I71"/>
    <mergeCell ref="D72:I72"/>
    <mergeCell ref="A23:I23"/>
    <mergeCell ref="D40:I40"/>
    <mergeCell ref="D27:I27"/>
    <mergeCell ref="D32:I32"/>
    <mergeCell ref="D28:I28"/>
    <mergeCell ref="D29:I29"/>
    <mergeCell ref="D31:I31"/>
    <mergeCell ref="D41:I41"/>
    <mergeCell ref="D43:I43"/>
    <mergeCell ref="D37:I37"/>
    <mergeCell ref="D68:I68"/>
    <mergeCell ref="D17:I17"/>
    <mergeCell ref="G2:I2"/>
    <mergeCell ref="A3:I3"/>
    <mergeCell ref="F4:I4"/>
    <mergeCell ref="D7:I7"/>
    <mergeCell ref="A8:I8"/>
    <mergeCell ref="F10:I10"/>
    <mergeCell ref="F11:I11"/>
    <mergeCell ref="D9:I9"/>
  </mergeCells>
  <phoneticPr fontId="22"/>
  <hyperlinks>
    <hyperlink ref="K98" location="一覧表!M9" display="一覧表へ戻る"/>
  </hyperlinks>
  <printOptions horizontalCentered="1"/>
  <pageMargins left="0.6692913385826772" right="0.11811023622047245" top="0.39370078740157483" bottom="0.19685039370078741" header="0" footer="0.11811023622047245"/>
  <pageSetup paperSize="9" scale="68" orientation="portrait" verticalDpi="300" r:id="rId1"/>
  <headerFooter scaleWithDoc="0" alignWithMargins="0"/>
  <rowBreaks count="1" manualBreakCount="1">
    <brk id="56" max="8" man="1"/>
  </rowBreaks>
  <drawing r:id="rId2"/>
  <legacyDrawing r:id="rId3"/>
  <mc:AlternateContent xmlns:mc="http://schemas.openxmlformats.org/markup-compatibility/2006">
    <mc:Choice Requires="x14">
      <controls>
        <mc:AlternateContent xmlns:mc="http://schemas.openxmlformats.org/markup-compatibility/2006">
          <mc:Choice Requires="x14">
            <control shapeId="159745" r:id="rId4" name="Check Box 1">
              <controlPr locked="0" defaultSize="0" autoFill="0" autoLine="0" autoPict="0">
                <anchor moveWithCells="1">
                  <from>
                    <xdr:col>2</xdr:col>
                    <xdr:colOff>123825</xdr:colOff>
                    <xdr:row>8</xdr:row>
                    <xdr:rowOff>0</xdr:rowOff>
                  </from>
                  <to>
                    <xdr:col>2</xdr:col>
                    <xdr:colOff>428625</xdr:colOff>
                    <xdr:row>9</xdr:row>
                    <xdr:rowOff>9525</xdr:rowOff>
                  </to>
                </anchor>
              </controlPr>
            </control>
          </mc:Choice>
        </mc:AlternateContent>
        <mc:AlternateContent xmlns:mc="http://schemas.openxmlformats.org/markup-compatibility/2006">
          <mc:Choice Requires="x14">
            <control shapeId="159746" r:id="rId5" name="Check Box 2">
              <controlPr locked="0" defaultSize="0" autoFill="0" autoLine="0" autoPict="0">
                <anchor moveWithCells="1">
                  <from>
                    <xdr:col>2</xdr:col>
                    <xdr:colOff>123825</xdr:colOff>
                    <xdr:row>9</xdr:row>
                    <xdr:rowOff>0</xdr:rowOff>
                  </from>
                  <to>
                    <xdr:col>2</xdr:col>
                    <xdr:colOff>428625</xdr:colOff>
                    <xdr:row>10</xdr:row>
                    <xdr:rowOff>9525</xdr:rowOff>
                  </to>
                </anchor>
              </controlPr>
            </control>
          </mc:Choice>
        </mc:AlternateContent>
        <mc:AlternateContent xmlns:mc="http://schemas.openxmlformats.org/markup-compatibility/2006">
          <mc:Choice Requires="x14">
            <control shapeId="159747" r:id="rId6" name="Check Box 3">
              <controlPr locked="0" defaultSize="0" autoFill="0" autoLine="0" autoPict="0">
                <anchor moveWithCells="1">
                  <from>
                    <xdr:col>2</xdr:col>
                    <xdr:colOff>123825</xdr:colOff>
                    <xdr:row>10</xdr:row>
                    <xdr:rowOff>9525</xdr:rowOff>
                  </from>
                  <to>
                    <xdr:col>2</xdr:col>
                    <xdr:colOff>428625</xdr:colOff>
                    <xdr:row>11</xdr:row>
                    <xdr:rowOff>19050</xdr:rowOff>
                  </to>
                </anchor>
              </controlPr>
            </control>
          </mc:Choice>
        </mc:AlternateContent>
        <mc:AlternateContent xmlns:mc="http://schemas.openxmlformats.org/markup-compatibility/2006">
          <mc:Choice Requires="x14">
            <control shapeId="159748" r:id="rId7" name="Check Box 4">
              <controlPr locked="0" defaultSize="0" autoFill="0" autoLine="0" autoPict="0">
                <anchor moveWithCells="1">
                  <from>
                    <xdr:col>2</xdr:col>
                    <xdr:colOff>123825</xdr:colOff>
                    <xdr:row>11</xdr:row>
                    <xdr:rowOff>0</xdr:rowOff>
                  </from>
                  <to>
                    <xdr:col>2</xdr:col>
                    <xdr:colOff>428625</xdr:colOff>
                    <xdr:row>12</xdr:row>
                    <xdr:rowOff>19050</xdr:rowOff>
                  </to>
                </anchor>
              </controlPr>
            </control>
          </mc:Choice>
        </mc:AlternateContent>
        <mc:AlternateContent xmlns:mc="http://schemas.openxmlformats.org/markup-compatibility/2006">
          <mc:Choice Requires="x14">
            <control shapeId="159749" r:id="rId8" name="Check Box 5">
              <controlPr locked="0" defaultSize="0" autoFill="0" autoLine="0" autoPict="0">
                <anchor moveWithCells="1">
                  <from>
                    <xdr:col>2</xdr:col>
                    <xdr:colOff>123825</xdr:colOff>
                    <xdr:row>13</xdr:row>
                    <xdr:rowOff>28575</xdr:rowOff>
                  </from>
                  <to>
                    <xdr:col>2</xdr:col>
                    <xdr:colOff>428625</xdr:colOff>
                    <xdr:row>14</xdr:row>
                    <xdr:rowOff>47625</xdr:rowOff>
                  </to>
                </anchor>
              </controlPr>
            </control>
          </mc:Choice>
        </mc:AlternateContent>
        <mc:AlternateContent xmlns:mc="http://schemas.openxmlformats.org/markup-compatibility/2006">
          <mc:Choice Requires="x14">
            <control shapeId="159752" r:id="rId9" name="Check Box 8">
              <controlPr locked="0" defaultSize="0" autoFill="0" autoLine="0" autoPict="0">
                <anchor moveWithCells="1">
                  <from>
                    <xdr:col>2</xdr:col>
                    <xdr:colOff>123825</xdr:colOff>
                    <xdr:row>17</xdr:row>
                    <xdr:rowOff>276225</xdr:rowOff>
                  </from>
                  <to>
                    <xdr:col>2</xdr:col>
                    <xdr:colOff>428625</xdr:colOff>
                    <xdr:row>18</xdr:row>
                    <xdr:rowOff>285750</xdr:rowOff>
                  </to>
                </anchor>
              </controlPr>
            </control>
          </mc:Choice>
        </mc:AlternateContent>
        <mc:AlternateContent xmlns:mc="http://schemas.openxmlformats.org/markup-compatibility/2006">
          <mc:Choice Requires="x14">
            <control shapeId="159753" r:id="rId10" name="Check Box 9">
              <controlPr locked="0" defaultSize="0" autoFill="0" autoLine="0" autoPict="0">
                <anchor moveWithCells="1">
                  <from>
                    <xdr:col>2</xdr:col>
                    <xdr:colOff>133350</xdr:colOff>
                    <xdr:row>25</xdr:row>
                    <xdr:rowOff>0</xdr:rowOff>
                  </from>
                  <to>
                    <xdr:col>2</xdr:col>
                    <xdr:colOff>438150</xdr:colOff>
                    <xdr:row>26</xdr:row>
                    <xdr:rowOff>28575</xdr:rowOff>
                  </to>
                </anchor>
              </controlPr>
            </control>
          </mc:Choice>
        </mc:AlternateContent>
        <mc:AlternateContent xmlns:mc="http://schemas.openxmlformats.org/markup-compatibility/2006">
          <mc:Choice Requires="x14">
            <control shapeId="159754" r:id="rId11" name="Check Box 10">
              <controlPr locked="0" defaultSize="0" autoFill="0" autoLine="0" autoPict="0">
                <anchor moveWithCells="1">
                  <from>
                    <xdr:col>2</xdr:col>
                    <xdr:colOff>123825</xdr:colOff>
                    <xdr:row>18</xdr:row>
                    <xdr:rowOff>238125</xdr:rowOff>
                  </from>
                  <to>
                    <xdr:col>2</xdr:col>
                    <xdr:colOff>428625</xdr:colOff>
                    <xdr:row>19</xdr:row>
                    <xdr:rowOff>276225</xdr:rowOff>
                  </to>
                </anchor>
              </controlPr>
            </control>
          </mc:Choice>
        </mc:AlternateContent>
        <mc:AlternateContent xmlns:mc="http://schemas.openxmlformats.org/markup-compatibility/2006">
          <mc:Choice Requires="x14">
            <control shapeId="159755" r:id="rId12" name="Check Box 11">
              <controlPr locked="0" defaultSize="0" autoFill="0" autoLine="0" autoPict="0">
                <anchor moveWithCells="1">
                  <from>
                    <xdr:col>2</xdr:col>
                    <xdr:colOff>133350</xdr:colOff>
                    <xdr:row>28</xdr:row>
                    <xdr:rowOff>228600</xdr:rowOff>
                  </from>
                  <to>
                    <xdr:col>2</xdr:col>
                    <xdr:colOff>438150</xdr:colOff>
                    <xdr:row>30</xdr:row>
                    <xdr:rowOff>28575</xdr:rowOff>
                  </to>
                </anchor>
              </controlPr>
            </control>
          </mc:Choice>
        </mc:AlternateContent>
        <mc:AlternateContent xmlns:mc="http://schemas.openxmlformats.org/markup-compatibility/2006">
          <mc:Choice Requires="x14">
            <control shapeId="159765" r:id="rId13" name="Check Box 21">
              <controlPr locked="0" defaultSize="0" autoFill="0" autoLine="0" autoPict="0">
                <anchor moveWithCells="1">
                  <from>
                    <xdr:col>2</xdr:col>
                    <xdr:colOff>133350</xdr:colOff>
                    <xdr:row>23</xdr:row>
                    <xdr:rowOff>0</xdr:rowOff>
                  </from>
                  <to>
                    <xdr:col>2</xdr:col>
                    <xdr:colOff>438150</xdr:colOff>
                    <xdr:row>24</xdr:row>
                    <xdr:rowOff>9525</xdr:rowOff>
                  </to>
                </anchor>
              </controlPr>
            </control>
          </mc:Choice>
        </mc:AlternateContent>
        <mc:AlternateContent xmlns:mc="http://schemas.openxmlformats.org/markup-compatibility/2006">
          <mc:Choice Requires="x14">
            <control shapeId="159767" r:id="rId14" name="Check Box 23">
              <controlPr locked="0" defaultSize="0" autoFill="0" autoLine="0" autoPict="0">
                <anchor moveWithCells="1">
                  <from>
                    <xdr:col>2</xdr:col>
                    <xdr:colOff>133350</xdr:colOff>
                    <xdr:row>69</xdr:row>
                    <xdr:rowOff>228600</xdr:rowOff>
                  </from>
                  <to>
                    <xdr:col>2</xdr:col>
                    <xdr:colOff>438150</xdr:colOff>
                    <xdr:row>71</xdr:row>
                    <xdr:rowOff>0</xdr:rowOff>
                  </to>
                </anchor>
              </controlPr>
            </control>
          </mc:Choice>
        </mc:AlternateContent>
        <mc:AlternateContent xmlns:mc="http://schemas.openxmlformats.org/markup-compatibility/2006">
          <mc:Choice Requires="x14">
            <control shapeId="159769" r:id="rId15" name="Check Box 25">
              <controlPr locked="0" defaultSize="0" autoFill="0" autoLine="0" autoPict="0">
                <anchor moveWithCells="1">
                  <from>
                    <xdr:col>2</xdr:col>
                    <xdr:colOff>133350</xdr:colOff>
                    <xdr:row>41</xdr:row>
                    <xdr:rowOff>276225</xdr:rowOff>
                  </from>
                  <to>
                    <xdr:col>2</xdr:col>
                    <xdr:colOff>438150</xdr:colOff>
                    <xdr:row>43</xdr:row>
                    <xdr:rowOff>9525</xdr:rowOff>
                  </to>
                </anchor>
              </controlPr>
            </control>
          </mc:Choice>
        </mc:AlternateContent>
        <mc:AlternateContent xmlns:mc="http://schemas.openxmlformats.org/markup-compatibility/2006">
          <mc:Choice Requires="x14">
            <control shapeId="159771" r:id="rId16" name="Check Box 27">
              <controlPr locked="0" defaultSize="0" autoFill="0" autoLine="0" autoPict="0">
                <anchor moveWithCells="1">
                  <from>
                    <xdr:col>1</xdr:col>
                    <xdr:colOff>123825</xdr:colOff>
                    <xdr:row>43</xdr:row>
                    <xdr:rowOff>276225</xdr:rowOff>
                  </from>
                  <to>
                    <xdr:col>1</xdr:col>
                    <xdr:colOff>428625</xdr:colOff>
                    <xdr:row>45</xdr:row>
                    <xdr:rowOff>0</xdr:rowOff>
                  </to>
                </anchor>
              </controlPr>
            </control>
          </mc:Choice>
        </mc:AlternateContent>
        <mc:AlternateContent xmlns:mc="http://schemas.openxmlformats.org/markup-compatibility/2006">
          <mc:Choice Requires="x14">
            <control shapeId="159772" r:id="rId17" name="Check Box 28">
              <controlPr locked="0" defaultSize="0" autoFill="0" autoLine="0" autoPict="0">
                <anchor moveWithCells="1">
                  <from>
                    <xdr:col>2</xdr:col>
                    <xdr:colOff>133350</xdr:colOff>
                    <xdr:row>44</xdr:row>
                    <xdr:rowOff>276225</xdr:rowOff>
                  </from>
                  <to>
                    <xdr:col>2</xdr:col>
                    <xdr:colOff>438150</xdr:colOff>
                    <xdr:row>45</xdr:row>
                    <xdr:rowOff>276225</xdr:rowOff>
                  </to>
                </anchor>
              </controlPr>
            </control>
          </mc:Choice>
        </mc:AlternateContent>
        <mc:AlternateContent xmlns:mc="http://schemas.openxmlformats.org/markup-compatibility/2006">
          <mc:Choice Requires="x14">
            <control shapeId="159775" r:id="rId18" name="Check Box 31">
              <controlPr locked="0" defaultSize="0" autoFill="0" autoLine="0" autoPict="0">
                <anchor moveWithCells="1">
                  <from>
                    <xdr:col>2</xdr:col>
                    <xdr:colOff>133350</xdr:colOff>
                    <xdr:row>67</xdr:row>
                    <xdr:rowOff>9525</xdr:rowOff>
                  </from>
                  <to>
                    <xdr:col>2</xdr:col>
                    <xdr:colOff>438150</xdr:colOff>
                    <xdr:row>68</xdr:row>
                    <xdr:rowOff>9525</xdr:rowOff>
                  </to>
                </anchor>
              </controlPr>
            </control>
          </mc:Choice>
        </mc:AlternateContent>
        <mc:AlternateContent xmlns:mc="http://schemas.openxmlformats.org/markup-compatibility/2006">
          <mc:Choice Requires="x14">
            <control shapeId="159776" r:id="rId19" name="Check Box 32">
              <controlPr locked="0" defaultSize="0" autoFill="0" autoLine="0" autoPict="0">
                <anchor moveWithCells="1">
                  <from>
                    <xdr:col>2</xdr:col>
                    <xdr:colOff>133350</xdr:colOff>
                    <xdr:row>51</xdr:row>
                    <xdr:rowOff>9525</xdr:rowOff>
                  </from>
                  <to>
                    <xdr:col>2</xdr:col>
                    <xdr:colOff>438150</xdr:colOff>
                    <xdr:row>52</xdr:row>
                    <xdr:rowOff>19050</xdr:rowOff>
                  </to>
                </anchor>
              </controlPr>
            </control>
          </mc:Choice>
        </mc:AlternateContent>
        <mc:AlternateContent xmlns:mc="http://schemas.openxmlformats.org/markup-compatibility/2006">
          <mc:Choice Requires="x14">
            <control shapeId="159777" r:id="rId20" name="Check Box 33">
              <controlPr locked="0" defaultSize="0" autoFill="0" autoLine="0" autoPict="0">
                <anchor moveWithCells="1">
                  <from>
                    <xdr:col>2</xdr:col>
                    <xdr:colOff>133350</xdr:colOff>
                    <xdr:row>56</xdr:row>
                    <xdr:rowOff>9525</xdr:rowOff>
                  </from>
                  <to>
                    <xdr:col>2</xdr:col>
                    <xdr:colOff>438150</xdr:colOff>
                    <xdr:row>57</xdr:row>
                    <xdr:rowOff>19050</xdr:rowOff>
                  </to>
                </anchor>
              </controlPr>
            </control>
          </mc:Choice>
        </mc:AlternateContent>
        <mc:AlternateContent xmlns:mc="http://schemas.openxmlformats.org/markup-compatibility/2006">
          <mc:Choice Requires="x14">
            <control shapeId="159778" r:id="rId21" name="Check Box 34">
              <controlPr locked="0" defaultSize="0" autoFill="0" autoLine="0" autoPict="0">
                <anchor moveWithCells="1">
                  <from>
                    <xdr:col>2</xdr:col>
                    <xdr:colOff>133350</xdr:colOff>
                    <xdr:row>60</xdr:row>
                    <xdr:rowOff>19050</xdr:rowOff>
                  </from>
                  <to>
                    <xdr:col>2</xdr:col>
                    <xdr:colOff>438150</xdr:colOff>
                    <xdr:row>61</xdr:row>
                    <xdr:rowOff>28575</xdr:rowOff>
                  </to>
                </anchor>
              </controlPr>
            </control>
          </mc:Choice>
        </mc:AlternateContent>
        <mc:AlternateContent xmlns:mc="http://schemas.openxmlformats.org/markup-compatibility/2006">
          <mc:Choice Requires="x14">
            <control shapeId="159779" r:id="rId22" name="Check Box 35">
              <controlPr locked="0" defaultSize="0" autoFill="0" autoLine="0" autoPict="0">
                <anchor moveWithCells="1">
                  <from>
                    <xdr:col>2</xdr:col>
                    <xdr:colOff>133350</xdr:colOff>
                    <xdr:row>60</xdr:row>
                    <xdr:rowOff>285750</xdr:rowOff>
                  </from>
                  <to>
                    <xdr:col>2</xdr:col>
                    <xdr:colOff>438150</xdr:colOff>
                    <xdr:row>62</xdr:row>
                    <xdr:rowOff>9525</xdr:rowOff>
                  </to>
                </anchor>
              </controlPr>
            </control>
          </mc:Choice>
        </mc:AlternateContent>
        <mc:AlternateContent xmlns:mc="http://schemas.openxmlformats.org/markup-compatibility/2006">
          <mc:Choice Requires="x14">
            <control shapeId="159780" r:id="rId23" name="Check Box 36">
              <controlPr locked="0" defaultSize="0" autoFill="0" autoLine="0" autoPict="0">
                <anchor moveWithCells="1">
                  <from>
                    <xdr:col>2</xdr:col>
                    <xdr:colOff>133350</xdr:colOff>
                    <xdr:row>61</xdr:row>
                    <xdr:rowOff>257175</xdr:rowOff>
                  </from>
                  <to>
                    <xdr:col>2</xdr:col>
                    <xdr:colOff>438150</xdr:colOff>
                    <xdr:row>62</xdr:row>
                    <xdr:rowOff>276225</xdr:rowOff>
                  </to>
                </anchor>
              </controlPr>
            </control>
          </mc:Choice>
        </mc:AlternateContent>
        <mc:AlternateContent xmlns:mc="http://schemas.openxmlformats.org/markup-compatibility/2006">
          <mc:Choice Requires="x14">
            <control shapeId="159781" r:id="rId24" name="Check Box 37">
              <controlPr locked="0" defaultSize="0" autoFill="0" autoLine="0" autoPict="0">
                <anchor moveWithCells="1">
                  <from>
                    <xdr:col>2</xdr:col>
                    <xdr:colOff>133350</xdr:colOff>
                    <xdr:row>62</xdr:row>
                    <xdr:rowOff>257175</xdr:rowOff>
                  </from>
                  <to>
                    <xdr:col>2</xdr:col>
                    <xdr:colOff>438150</xdr:colOff>
                    <xdr:row>63</xdr:row>
                    <xdr:rowOff>276225</xdr:rowOff>
                  </to>
                </anchor>
              </controlPr>
            </control>
          </mc:Choice>
        </mc:AlternateContent>
        <mc:AlternateContent xmlns:mc="http://schemas.openxmlformats.org/markup-compatibility/2006">
          <mc:Choice Requires="x14">
            <control shapeId="159782" r:id="rId25" name="Check Box 38">
              <controlPr locked="0" defaultSize="0" autoFill="0" autoLine="0" autoPict="0">
                <anchor moveWithCells="1">
                  <from>
                    <xdr:col>2</xdr:col>
                    <xdr:colOff>133350</xdr:colOff>
                    <xdr:row>76</xdr:row>
                    <xdr:rowOff>9525</xdr:rowOff>
                  </from>
                  <to>
                    <xdr:col>2</xdr:col>
                    <xdr:colOff>438150</xdr:colOff>
                    <xdr:row>77</xdr:row>
                    <xdr:rowOff>9525</xdr:rowOff>
                  </to>
                </anchor>
              </controlPr>
            </control>
          </mc:Choice>
        </mc:AlternateContent>
        <mc:AlternateContent xmlns:mc="http://schemas.openxmlformats.org/markup-compatibility/2006">
          <mc:Choice Requires="x14">
            <control shapeId="159783" r:id="rId26" name="Check Box 39">
              <controlPr locked="0" defaultSize="0" autoFill="0" autoLine="0" autoPict="0">
                <anchor moveWithCells="1">
                  <from>
                    <xdr:col>2</xdr:col>
                    <xdr:colOff>133350</xdr:colOff>
                    <xdr:row>77</xdr:row>
                    <xdr:rowOff>285750</xdr:rowOff>
                  </from>
                  <to>
                    <xdr:col>2</xdr:col>
                    <xdr:colOff>438150</xdr:colOff>
                    <xdr:row>79</xdr:row>
                    <xdr:rowOff>9525</xdr:rowOff>
                  </to>
                </anchor>
              </controlPr>
            </control>
          </mc:Choice>
        </mc:AlternateContent>
        <mc:AlternateContent xmlns:mc="http://schemas.openxmlformats.org/markup-compatibility/2006">
          <mc:Choice Requires="x14">
            <control shapeId="159784" r:id="rId27" name="Check Box 40">
              <controlPr locked="0" defaultSize="0" autoFill="0" autoLine="0" autoPict="0">
                <anchor moveWithCells="1">
                  <from>
                    <xdr:col>2</xdr:col>
                    <xdr:colOff>133350</xdr:colOff>
                    <xdr:row>82</xdr:row>
                    <xdr:rowOff>285750</xdr:rowOff>
                  </from>
                  <to>
                    <xdr:col>2</xdr:col>
                    <xdr:colOff>438150</xdr:colOff>
                    <xdr:row>84</xdr:row>
                    <xdr:rowOff>9525</xdr:rowOff>
                  </to>
                </anchor>
              </controlPr>
            </control>
          </mc:Choice>
        </mc:AlternateContent>
        <mc:AlternateContent xmlns:mc="http://schemas.openxmlformats.org/markup-compatibility/2006">
          <mc:Choice Requires="x14">
            <control shapeId="159785" r:id="rId28" name="Check Box 41">
              <controlPr locked="0" defaultSize="0" autoFill="0" autoLine="0" autoPict="0">
                <anchor moveWithCells="1">
                  <from>
                    <xdr:col>1</xdr:col>
                    <xdr:colOff>123825</xdr:colOff>
                    <xdr:row>90</xdr:row>
                    <xdr:rowOff>257175</xdr:rowOff>
                  </from>
                  <to>
                    <xdr:col>1</xdr:col>
                    <xdr:colOff>428625</xdr:colOff>
                    <xdr:row>91</xdr:row>
                    <xdr:rowOff>276225</xdr:rowOff>
                  </to>
                </anchor>
              </controlPr>
            </control>
          </mc:Choice>
        </mc:AlternateContent>
        <mc:AlternateContent xmlns:mc="http://schemas.openxmlformats.org/markup-compatibility/2006">
          <mc:Choice Requires="x14">
            <control shapeId="159786" r:id="rId29" name="Check Box 42">
              <controlPr locked="0" defaultSize="0" autoFill="0" autoLine="0" autoPict="0">
                <anchor moveWithCells="1">
                  <from>
                    <xdr:col>2</xdr:col>
                    <xdr:colOff>123825</xdr:colOff>
                    <xdr:row>89</xdr:row>
                    <xdr:rowOff>247650</xdr:rowOff>
                  </from>
                  <to>
                    <xdr:col>2</xdr:col>
                    <xdr:colOff>428625</xdr:colOff>
                    <xdr:row>90</xdr:row>
                    <xdr:rowOff>276225</xdr:rowOff>
                  </to>
                </anchor>
              </controlPr>
            </control>
          </mc:Choice>
        </mc:AlternateContent>
        <mc:AlternateContent xmlns:mc="http://schemas.openxmlformats.org/markup-compatibility/2006">
          <mc:Choice Requires="x14">
            <control shapeId="159787" r:id="rId30" name="Check Box 43">
              <controlPr locked="0" defaultSize="0" autoFill="0" autoLine="0" autoPict="0">
                <anchor moveWithCells="1">
                  <from>
                    <xdr:col>2</xdr:col>
                    <xdr:colOff>123825</xdr:colOff>
                    <xdr:row>91</xdr:row>
                    <xdr:rowOff>247650</xdr:rowOff>
                  </from>
                  <to>
                    <xdr:col>2</xdr:col>
                    <xdr:colOff>428625</xdr:colOff>
                    <xdr:row>92</xdr:row>
                    <xdr:rowOff>276225</xdr:rowOff>
                  </to>
                </anchor>
              </controlPr>
            </control>
          </mc:Choice>
        </mc:AlternateContent>
        <mc:AlternateContent xmlns:mc="http://schemas.openxmlformats.org/markup-compatibility/2006">
          <mc:Choice Requires="x14">
            <control shapeId="159788" r:id="rId31" name="Check Box 44">
              <controlPr locked="0" defaultSize="0" autoFill="0" autoLine="0" autoPict="0">
                <anchor moveWithCells="1">
                  <from>
                    <xdr:col>2</xdr:col>
                    <xdr:colOff>123825</xdr:colOff>
                    <xdr:row>92</xdr:row>
                    <xdr:rowOff>266700</xdr:rowOff>
                  </from>
                  <to>
                    <xdr:col>2</xdr:col>
                    <xdr:colOff>428625</xdr:colOff>
                    <xdr:row>93</xdr:row>
                    <xdr:rowOff>285750</xdr:rowOff>
                  </to>
                </anchor>
              </controlPr>
            </control>
          </mc:Choice>
        </mc:AlternateContent>
        <mc:AlternateContent xmlns:mc="http://schemas.openxmlformats.org/markup-compatibility/2006">
          <mc:Choice Requires="x14">
            <control shapeId="159789" r:id="rId32" name="Check Box 45">
              <controlPr locked="0" defaultSize="0" autoFill="0" autoLine="0" autoPict="0">
                <anchor moveWithCells="1">
                  <from>
                    <xdr:col>2</xdr:col>
                    <xdr:colOff>123825</xdr:colOff>
                    <xdr:row>88</xdr:row>
                    <xdr:rowOff>257175</xdr:rowOff>
                  </from>
                  <to>
                    <xdr:col>2</xdr:col>
                    <xdr:colOff>428625</xdr:colOff>
                    <xdr:row>89</xdr:row>
                    <xdr:rowOff>276225</xdr:rowOff>
                  </to>
                </anchor>
              </controlPr>
            </control>
          </mc:Choice>
        </mc:AlternateContent>
        <mc:AlternateContent xmlns:mc="http://schemas.openxmlformats.org/markup-compatibility/2006">
          <mc:Choice Requires="x14">
            <control shapeId="159790" r:id="rId33" name="Check Box 46">
              <controlPr locked="0" defaultSize="0" autoFill="0" autoLine="0" autoPict="0">
                <anchor moveWithCells="1">
                  <from>
                    <xdr:col>2</xdr:col>
                    <xdr:colOff>123825</xdr:colOff>
                    <xdr:row>87</xdr:row>
                    <xdr:rowOff>266700</xdr:rowOff>
                  </from>
                  <to>
                    <xdr:col>2</xdr:col>
                    <xdr:colOff>428625</xdr:colOff>
                    <xdr:row>88</xdr:row>
                    <xdr:rowOff>285750</xdr:rowOff>
                  </to>
                </anchor>
              </controlPr>
            </control>
          </mc:Choice>
        </mc:AlternateContent>
        <mc:AlternateContent xmlns:mc="http://schemas.openxmlformats.org/markup-compatibility/2006">
          <mc:Choice Requires="x14">
            <control shapeId="159791" r:id="rId34" name="Check Box 47">
              <controlPr locked="0" defaultSize="0" autoFill="0" autoLine="0" autoPict="0">
                <anchor moveWithCells="1">
                  <from>
                    <xdr:col>1</xdr:col>
                    <xdr:colOff>142875</xdr:colOff>
                    <xdr:row>8</xdr:row>
                    <xdr:rowOff>0</xdr:rowOff>
                  </from>
                  <to>
                    <xdr:col>1</xdr:col>
                    <xdr:colOff>447675</xdr:colOff>
                    <xdr:row>9</xdr:row>
                    <xdr:rowOff>9525</xdr:rowOff>
                  </to>
                </anchor>
              </controlPr>
            </control>
          </mc:Choice>
        </mc:AlternateContent>
        <mc:AlternateContent xmlns:mc="http://schemas.openxmlformats.org/markup-compatibility/2006">
          <mc:Choice Requires="x14">
            <control shapeId="159793" r:id="rId35" name="Check Box 49">
              <controlPr locked="0" defaultSize="0" autoFill="0" autoLine="0" autoPict="0">
                <anchor moveWithCells="1">
                  <from>
                    <xdr:col>1</xdr:col>
                    <xdr:colOff>142875</xdr:colOff>
                    <xdr:row>9</xdr:row>
                    <xdr:rowOff>0</xdr:rowOff>
                  </from>
                  <to>
                    <xdr:col>1</xdr:col>
                    <xdr:colOff>447675</xdr:colOff>
                    <xdr:row>10</xdr:row>
                    <xdr:rowOff>9525</xdr:rowOff>
                  </to>
                </anchor>
              </controlPr>
            </control>
          </mc:Choice>
        </mc:AlternateContent>
        <mc:AlternateContent xmlns:mc="http://schemas.openxmlformats.org/markup-compatibility/2006">
          <mc:Choice Requires="x14">
            <control shapeId="159794" r:id="rId36" name="Check Box 50">
              <controlPr locked="0" defaultSize="0" autoFill="0" autoLine="0" autoPict="0">
                <anchor moveWithCells="1">
                  <from>
                    <xdr:col>0</xdr:col>
                    <xdr:colOff>152400</xdr:colOff>
                    <xdr:row>9</xdr:row>
                    <xdr:rowOff>0</xdr:rowOff>
                  </from>
                  <to>
                    <xdr:col>1</xdr:col>
                    <xdr:colOff>0</xdr:colOff>
                    <xdr:row>10</xdr:row>
                    <xdr:rowOff>9525</xdr:rowOff>
                  </to>
                </anchor>
              </controlPr>
            </control>
          </mc:Choice>
        </mc:AlternateContent>
        <mc:AlternateContent xmlns:mc="http://schemas.openxmlformats.org/markup-compatibility/2006">
          <mc:Choice Requires="x14">
            <control shapeId="159795" r:id="rId37" name="Check Box 51">
              <controlPr locked="0" defaultSize="0" autoFill="0" autoLine="0" autoPict="0">
                <anchor moveWithCells="1">
                  <from>
                    <xdr:col>1</xdr:col>
                    <xdr:colOff>142875</xdr:colOff>
                    <xdr:row>10</xdr:row>
                    <xdr:rowOff>9525</xdr:rowOff>
                  </from>
                  <to>
                    <xdr:col>1</xdr:col>
                    <xdr:colOff>447675</xdr:colOff>
                    <xdr:row>11</xdr:row>
                    <xdr:rowOff>19050</xdr:rowOff>
                  </to>
                </anchor>
              </controlPr>
            </control>
          </mc:Choice>
        </mc:AlternateContent>
        <mc:AlternateContent xmlns:mc="http://schemas.openxmlformats.org/markup-compatibility/2006">
          <mc:Choice Requires="x14">
            <control shapeId="159796" r:id="rId38" name="Check Box 52">
              <controlPr locked="0" defaultSize="0" autoFill="0" autoLine="0" autoPict="0">
                <anchor moveWithCells="1">
                  <from>
                    <xdr:col>0</xdr:col>
                    <xdr:colOff>152400</xdr:colOff>
                    <xdr:row>10</xdr:row>
                    <xdr:rowOff>9525</xdr:rowOff>
                  </from>
                  <to>
                    <xdr:col>1</xdr:col>
                    <xdr:colOff>0</xdr:colOff>
                    <xdr:row>11</xdr:row>
                    <xdr:rowOff>19050</xdr:rowOff>
                  </to>
                </anchor>
              </controlPr>
            </control>
          </mc:Choice>
        </mc:AlternateContent>
        <mc:AlternateContent xmlns:mc="http://schemas.openxmlformats.org/markup-compatibility/2006">
          <mc:Choice Requires="x14">
            <control shapeId="159798" r:id="rId39" name="Check Box 54">
              <controlPr locked="0" defaultSize="0" autoFill="0" autoLine="0" autoPict="0">
                <anchor moveWithCells="1">
                  <from>
                    <xdr:col>0</xdr:col>
                    <xdr:colOff>152400</xdr:colOff>
                    <xdr:row>11</xdr:row>
                    <xdr:rowOff>0</xdr:rowOff>
                  </from>
                  <to>
                    <xdr:col>1</xdr:col>
                    <xdr:colOff>0</xdr:colOff>
                    <xdr:row>12</xdr:row>
                    <xdr:rowOff>19050</xdr:rowOff>
                  </to>
                </anchor>
              </controlPr>
            </control>
          </mc:Choice>
        </mc:AlternateContent>
        <mc:AlternateContent xmlns:mc="http://schemas.openxmlformats.org/markup-compatibility/2006">
          <mc:Choice Requires="x14">
            <control shapeId="159799" r:id="rId40" name="Check Box 55">
              <controlPr locked="0" defaultSize="0" autoFill="0" autoLine="0" autoPict="0">
                <anchor moveWithCells="1">
                  <from>
                    <xdr:col>1</xdr:col>
                    <xdr:colOff>142875</xdr:colOff>
                    <xdr:row>12</xdr:row>
                    <xdr:rowOff>19050</xdr:rowOff>
                  </from>
                  <to>
                    <xdr:col>1</xdr:col>
                    <xdr:colOff>447675</xdr:colOff>
                    <xdr:row>13</xdr:row>
                    <xdr:rowOff>38100</xdr:rowOff>
                  </to>
                </anchor>
              </controlPr>
            </control>
          </mc:Choice>
        </mc:AlternateContent>
        <mc:AlternateContent xmlns:mc="http://schemas.openxmlformats.org/markup-compatibility/2006">
          <mc:Choice Requires="x14">
            <control shapeId="159800" r:id="rId41" name="Check Box 56">
              <controlPr locked="0" defaultSize="0" autoFill="0" autoLine="0" autoPict="0">
                <anchor moveWithCells="1">
                  <from>
                    <xdr:col>0</xdr:col>
                    <xdr:colOff>152400</xdr:colOff>
                    <xdr:row>12</xdr:row>
                    <xdr:rowOff>19050</xdr:rowOff>
                  </from>
                  <to>
                    <xdr:col>1</xdr:col>
                    <xdr:colOff>0</xdr:colOff>
                    <xdr:row>13</xdr:row>
                    <xdr:rowOff>38100</xdr:rowOff>
                  </to>
                </anchor>
              </controlPr>
            </control>
          </mc:Choice>
        </mc:AlternateContent>
        <mc:AlternateContent xmlns:mc="http://schemas.openxmlformats.org/markup-compatibility/2006">
          <mc:Choice Requires="x14">
            <control shapeId="159801" r:id="rId42" name="Check Box 57">
              <controlPr locked="0" defaultSize="0" autoFill="0" autoLine="0" autoPict="0">
                <anchor moveWithCells="1">
                  <from>
                    <xdr:col>1</xdr:col>
                    <xdr:colOff>142875</xdr:colOff>
                    <xdr:row>13</xdr:row>
                    <xdr:rowOff>28575</xdr:rowOff>
                  </from>
                  <to>
                    <xdr:col>1</xdr:col>
                    <xdr:colOff>447675</xdr:colOff>
                    <xdr:row>14</xdr:row>
                    <xdr:rowOff>47625</xdr:rowOff>
                  </to>
                </anchor>
              </controlPr>
            </control>
          </mc:Choice>
        </mc:AlternateContent>
        <mc:AlternateContent xmlns:mc="http://schemas.openxmlformats.org/markup-compatibility/2006">
          <mc:Choice Requires="x14">
            <control shapeId="159802" r:id="rId43" name="Check Box 58">
              <controlPr locked="0" defaultSize="0" autoFill="0" autoLine="0" autoPict="0">
                <anchor moveWithCells="1">
                  <from>
                    <xdr:col>0</xdr:col>
                    <xdr:colOff>152400</xdr:colOff>
                    <xdr:row>13</xdr:row>
                    <xdr:rowOff>28575</xdr:rowOff>
                  </from>
                  <to>
                    <xdr:col>1</xdr:col>
                    <xdr:colOff>0</xdr:colOff>
                    <xdr:row>14</xdr:row>
                    <xdr:rowOff>47625</xdr:rowOff>
                  </to>
                </anchor>
              </controlPr>
            </control>
          </mc:Choice>
        </mc:AlternateContent>
        <mc:AlternateContent xmlns:mc="http://schemas.openxmlformats.org/markup-compatibility/2006">
          <mc:Choice Requires="x14">
            <control shapeId="159805" r:id="rId44" name="Check Box 61">
              <controlPr locked="0" defaultSize="0" autoFill="0" autoLine="0" autoPict="0">
                <anchor moveWithCells="1">
                  <from>
                    <xdr:col>2</xdr:col>
                    <xdr:colOff>133350</xdr:colOff>
                    <xdr:row>25</xdr:row>
                    <xdr:rowOff>257175</xdr:rowOff>
                  </from>
                  <to>
                    <xdr:col>2</xdr:col>
                    <xdr:colOff>438150</xdr:colOff>
                    <xdr:row>26</xdr:row>
                    <xdr:rowOff>276225</xdr:rowOff>
                  </to>
                </anchor>
              </controlPr>
            </control>
          </mc:Choice>
        </mc:AlternateContent>
        <mc:AlternateContent xmlns:mc="http://schemas.openxmlformats.org/markup-compatibility/2006">
          <mc:Choice Requires="x14">
            <control shapeId="159806" r:id="rId45" name="Check Box 62">
              <controlPr locked="0" defaultSize="0" autoFill="0" autoLine="0" autoPict="0">
                <anchor moveWithCells="1">
                  <from>
                    <xdr:col>1</xdr:col>
                    <xdr:colOff>142875</xdr:colOff>
                    <xdr:row>17</xdr:row>
                    <xdr:rowOff>276225</xdr:rowOff>
                  </from>
                  <to>
                    <xdr:col>1</xdr:col>
                    <xdr:colOff>438150</xdr:colOff>
                    <xdr:row>18</xdr:row>
                    <xdr:rowOff>285750</xdr:rowOff>
                  </to>
                </anchor>
              </controlPr>
            </control>
          </mc:Choice>
        </mc:AlternateContent>
        <mc:AlternateContent xmlns:mc="http://schemas.openxmlformats.org/markup-compatibility/2006">
          <mc:Choice Requires="x14">
            <control shapeId="159807" r:id="rId46" name="Check Box 63">
              <controlPr locked="0" defaultSize="0" autoFill="0" autoLine="0" autoPict="0">
                <anchor moveWithCells="1">
                  <from>
                    <xdr:col>0</xdr:col>
                    <xdr:colOff>152400</xdr:colOff>
                    <xdr:row>17</xdr:row>
                    <xdr:rowOff>276225</xdr:rowOff>
                  </from>
                  <to>
                    <xdr:col>1</xdr:col>
                    <xdr:colOff>0</xdr:colOff>
                    <xdr:row>18</xdr:row>
                    <xdr:rowOff>285750</xdr:rowOff>
                  </to>
                </anchor>
              </controlPr>
            </control>
          </mc:Choice>
        </mc:AlternateContent>
        <mc:AlternateContent xmlns:mc="http://schemas.openxmlformats.org/markup-compatibility/2006">
          <mc:Choice Requires="x14">
            <control shapeId="159808" r:id="rId47" name="Check Box 64">
              <controlPr locked="0" defaultSize="0" autoFill="0" autoLine="0" autoPict="0">
                <anchor moveWithCells="1">
                  <from>
                    <xdr:col>1</xdr:col>
                    <xdr:colOff>142875</xdr:colOff>
                    <xdr:row>18</xdr:row>
                    <xdr:rowOff>238125</xdr:rowOff>
                  </from>
                  <to>
                    <xdr:col>1</xdr:col>
                    <xdr:colOff>438150</xdr:colOff>
                    <xdr:row>19</xdr:row>
                    <xdr:rowOff>276225</xdr:rowOff>
                  </to>
                </anchor>
              </controlPr>
            </control>
          </mc:Choice>
        </mc:AlternateContent>
        <mc:AlternateContent xmlns:mc="http://schemas.openxmlformats.org/markup-compatibility/2006">
          <mc:Choice Requires="x14">
            <control shapeId="159809" r:id="rId48" name="Check Box 65">
              <controlPr locked="0" defaultSize="0" autoFill="0" autoLine="0" autoPict="0">
                <anchor moveWithCells="1">
                  <from>
                    <xdr:col>0</xdr:col>
                    <xdr:colOff>152400</xdr:colOff>
                    <xdr:row>18</xdr:row>
                    <xdr:rowOff>238125</xdr:rowOff>
                  </from>
                  <to>
                    <xdr:col>1</xdr:col>
                    <xdr:colOff>0</xdr:colOff>
                    <xdr:row>19</xdr:row>
                    <xdr:rowOff>276225</xdr:rowOff>
                  </to>
                </anchor>
              </controlPr>
            </control>
          </mc:Choice>
        </mc:AlternateContent>
        <mc:AlternateContent xmlns:mc="http://schemas.openxmlformats.org/markup-compatibility/2006">
          <mc:Choice Requires="x14">
            <control shapeId="159810" r:id="rId49" name="Check Box 66">
              <controlPr locked="0" defaultSize="0" autoFill="0" autoLine="0" autoPict="0">
                <anchor moveWithCells="1">
                  <from>
                    <xdr:col>1</xdr:col>
                    <xdr:colOff>133350</xdr:colOff>
                    <xdr:row>25</xdr:row>
                    <xdr:rowOff>0</xdr:rowOff>
                  </from>
                  <to>
                    <xdr:col>1</xdr:col>
                    <xdr:colOff>438150</xdr:colOff>
                    <xdr:row>26</xdr:row>
                    <xdr:rowOff>28575</xdr:rowOff>
                  </to>
                </anchor>
              </controlPr>
            </control>
          </mc:Choice>
        </mc:AlternateContent>
        <mc:AlternateContent xmlns:mc="http://schemas.openxmlformats.org/markup-compatibility/2006">
          <mc:Choice Requires="x14">
            <control shapeId="159811" r:id="rId50" name="Check Box 67">
              <controlPr locked="0" defaultSize="0" autoFill="0" autoLine="0" autoPict="0">
                <anchor moveWithCells="1">
                  <from>
                    <xdr:col>0</xdr:col>
                    <xdr:colOff>123825</xdr:colOff>
                    <xdr:row>25</xdr:row>
                    <xdr:rowOff>0</xdr:rowOff>
                  </from>
                  <to>
                    <xdr:col>0</xdr:col>
                    <xdr:colOff>428625</xdr:colOff>
                    <xdr:row>26</xdr:row>
                    <xdr:rowOff>28575</xdr:rowOff>
                  </to>
                </anchor>
              </controlPr>
            </control>
          </mc:Choice>
        </mc:AlternateContent>
        <mc:AlternateContent xmlns:mc="http://schemas.openxmlformats.org/markup-compatibility/2006">
          <mc:Choice Requires="x14">
            <control shapeId="159812" r:id="rId51" name="Check Box 68">
              <controlPr locked="0" defaultSize="0" autoFill="0" autoLine="0" autoPict="0">
                <anchor moveWithCells="1">
                  <from>
                    <xdr:col>1</xdr:col>
                    <xdr:colOff>133350</xdr:colOff>
                    <xdr:row>25</xdr:row>
                    <xdr:rowOff>257175</xdr:rowOff>
                  </from>
                  <to>
                    <xdr:col>1</xdr:col>
                    <xdr:colOff>438150</xdr:colOff>
                    <xdr:row>26</xdr:row>
                    <xdr:rowOff>276225</xdr:rowOff>
                  </to>
                </anchor>
              </controlPr>
            </control>
          </mc:Choice>
        </mc:AlternateContent>
        <mc:AlternateContent xmlns:mc="http://schemas.openxmlformats.org/markup-compatibility/2006">
          <mc:Choice Requires="x14">
            <control shapeId="159813" r:id="rId52" name="Check Box 69">
              <controlPr locked="0" defaultSize="0" autoFill="0" autoLine="0" autoPict="0">
                <anchor moveWithCells="1">
                  <from>
                    <xdr:col>0</xdr:col>
                    <xdr:colOff>123825</xdr:colOff>
                    <xdr:row>25</xdr:row>
                    <xdr:rowOff>257175</xdr:rowOff>
                  </from>
                  <to>
                    <xdr:col>0</xdr:col>
                    <xdr:colOff>428625</xdr:colOff>
                    <xdr:row>26</xdr:row>
                    <xdr:rowOff>276225</xdr:rowOff>
                  </to>
                </anchor>
              </controlPr>
            </control>
          </mc:Choice>
        </mc:AlternateContent>
        <mc:AlternateContent xmlns:mc="http://schemas.openxmlformats.org/markup-compatibility/2006">
          <mc:Choice Requires="x14">
            <control shapeId="159814" r:id="rId53" name="Check Box 70">
              <controlPr locked="0" defaultSize="0" autoFill="0" autoLine="0" autoPict="0">
                <anchor moveWithCells="1">
                  <from>
                    <xdr:col>1</xdr:col>
                    <xdr:colOff>133350</xdr:colOff>
                    <xdr:row>28</xdr:row>
                    <xdr:rowOff>228600</xdr:rowOff>
                  </from>
                  <to>
                    <xdr:col>1</xdr:col>
                    <xdr:colOff>438150</xdr:colOff>
                    <xdr:row>30</xdr:row>
                    <xdr:rowOff>28575</xdr:rowOff>
                  </to>
                </anchor>
              </controlPr>
            </control>
          </mc:Choice>
        </mc:AlternateContent>
        <mc:AlternateContent xmlns:mc="http://schemas.openxmlformats.org/markup-compatibility/2006">
          <mc:Choice Requires="x14">
            <control shapeId="159815" r:id="rId54" name="Check Box 71">
              <controlPr locked="0" defaultSize="0" autoFill="0" autoLine="0" autoPict="0">
                <anchor moveWithCells="1">
                  <from>
                    <xdr:col>0</xdr:col>
                    <xdr:colOff>123825</xdr:colOff>
                    <xdr:row>28</xdr:row>
                    <xdr:rowOff>228600</xdr:rowOff>
                  </from>
                  <to>
                    <xdr:col>0</xdr:col>
                    <xdr:colOff>428625</xdr:colOff>
                    <xdr:row>30</xdr:row>
                    <xdr:rowOff>28575</xdr:rowOff>
                  </to>
                </anchor>
              </controlPr>
            </control>
          </mc:Choice>
        </mc:AlternateContent>
        <mc:AlternateContent xmlns:mc="http://schemas.openxmlformats.org/markup-compatibility/2006">
          <mc:Choice Requires="x14">
            <control shapeId="159834" r:id="rId55" name="Check Box 90">
              <controlPr locked="0" defaultSize="0" autoFill="0" autoLine="0" autoPict="0">
                <anchor moveWithCells="1">
                  <from>
                    <xdr:col>1</xdr:col>
                    <xdr:colOff>133350</xdr:colOff>
                    <xdr:row>23</xdr:row>
                    <xdr:rowOff>0</xdr:rowOff>
                  </from>
                  <to>
                    <xdr:col>1</xdr:col>
                    <xdr:colOff>438150</xdr:colOff>
                    <xdr:row>24</xdr:row>
                    <xdr:rowOff>9525</xdr:rowOff>
                  </to>
                </anchor>
              </controlPr>
            </control>
          </mc:Choice>
        </mc:AlternateContent>
        <mc:AlternateContent xmlns:mc="http://schemas.openxmlformats.org/markup-compatibility/2006">
          <mc:Choice Requires="x14">
            <control shapeId="159835" r:id="rId56" name="Check Box 91">
              <controlPr locked="0" defaultSize="0" autoFill="0" autoLine="0" autoPict="0">
                <anchor moveWithCells="1">
                  <from>
                    <xdr:col>0</xdr:col>
                    <xdr:colOff>123825</xdr:colOff>
                    <xdr:row>23</xdr:row>
                    <xdr:rowOff>0</xdr:rowOff>
                  </from>
                  <to>
                    <xdr:col>0</xdr:col>
                    <xdr:colOff>428625</xdr:colOff>
                    <xdr:row>24</xdr:row>
                    <xdr:rowOff>9525</xdr:rowOff>
                  </to>
                </anchor>
              </controlPr>
            </control>
          </mc:Choice>
        </mc:AlternateContent>
        <mc:AlternateContent xmlns:mc="http://schemas.openxmlformats.org/markup-compatibility/2006">
          <mc:Choice Requires="x14">
            <control shapeId="159838" r:id="rId57" name="Check Box 94">
              <controlPr locked="0" defaultSize="0" autoFill="0" autoLine="0" autoPict="0">
                <anchor moveWithCells="1">
                  <from>
                    <xdr:col>1</xdr:col>
                    <xdr:colOff>142875</xdr:colOff>
                    <xdr:row>69</xdr:row>
                    <xdr:rowOff>228600</xdr:rowOff>
                  </from>
                  <to>
                    <xdr:col>2</xdr:col>
                    <xdr:colOff>0</xdr:colOff>
                    <xdr:row>71</xdr:row>
                    <xdr:rowOff>0</xdr:rowOff>
                  </to>
                </anchor>
              </controlPr>
            </control>
          </mc:Choice>
        </mc:AlternateContent>
        <mc:AlternateContent xmlns:mc="http://schemas.openxmlformats.org/markup-compatibility/2006">
          <mc:Choice Requires="x14">
            <control shapeId="159839" r:id="rId58" name="Check Box 95">
              <controlPr locked="0" defaultSize="0" autoFill="0" autoLine="0" autoPict="0">
                <anchor moveWithCells="1">
                  <from>
                    <xdr:col>0</xdr:col>
                    <xdr:colOff>133350</xdr:colOff>
                    <xdr:row>69</xdr:row>
                    <xdr:rowOff>228600</xdr:rowOff>
                  </from>
                  <to>
                    <xdr:col>0</xdr:col>
                    <xdr:colOff>438150</xdr:colOff>
                    <xdr:row>71</xdr:row>
                    <xdr:rowOff>0</xdr:rowOff>
                  </to>
                </anchor>
              </controlPr>
            </control>
          </mc:Choice>
        </mc:AlternateContent>
        <mc:AlternateContent xmlns:mc="http://schemas.openxmlformats.org/markup-compatibility/2006">
          <mc:Choice Requires="x14">
            <control shapeId="159842" r:id="rId59" name="Check Box 98">
              <controlPr locked="0" defaultSize="0" autoFill="0" autoLine="0" autoPict="0">
                <anchor moveWithCells="1">
                  <from>
                    <xdr:col>1</xdr:col>
                    <xdr:colOff>123825</xdr:colOff>
                    <xdr:row>41</xdr:row>
                    <xdr:rowOff>276225</xdr:rowOff>
                  </from>
                  <to>
                    <xdr:col>1</xdr:col>
                    <xdr:colOff>428625</xdr:colOff>
                    <xdr:row>43</xdr:row>
                    <xdr:rowOff>9525</xdr:rowOff>
                  </to>
                </anchor>
              </controlPr>
            </control>
          </mc:Choice>
        </mc:AlternateContent>
        <mc:AlternateContent xmlns:mc="http://schemas.openxmlformats.org/markup-compatibility/2006">
          <mc:Choice Requires="x14">
            <control shapeId="159843" r:id="rId60" name="Check Box 99">
              <controlPr locked="0" defaultSize="0" autoFill="0" autoLine="0" autoPict="0">
                <anchor moveWithCells="1">
                  <from>
                    <xdr:col>0</xdr:col>
                    <xdr:colOff>123825</xdr:colOff>
                    <xdr:row>41</xdr:row>
                    <xdr:rowOff>276225</xdr:rowOff>
                  </from>
                  <to>
                    <xdr:col>0</xdr:col>
                    <xdr:colOff>428625</xdr:colOff>
                    <xdr:row>43</xdr:row>
                    <xdr:rowOff>9525</xdr:rowOff>
                  </to>
                </anchor>
              </controlPr>
            </control>
          </mc:Choice>
        </mc:AlternateContent>
        <mc:AlternateContent xmlns:mc="http://schemas.openxmlformats.org/markup-compatibility/2006">
          <mc:Choice Requires="x14">
            <control shapeId="159846" r:id="rId61" name="Check Box 102">
              <controlPr locked="0" defaultSize="0" autoFill="0" autoLine="0" autoPict="0">
                <anchor moveWithCells="1">
                  <from>
                    <xdr:col>0</xdr:col>
                    <xdr:colOff>123825</xdr:colOff>
                    <xdr:row>43</xdr:row>
                    <xdr:rowOff>276225</xdr:rowOff>
                  </from>
                  <to>
                    <xdr:col>0</xdr:col>
                    <xdr:colOff>428625</xdr:colOff>
                    <xdr:row>45</xdr:row>
                    <xdr:rowOff>0</xdr:rowOff>
                  </to>
                </anchor>
              </controlPr>
            </control>
          </mc:Choice>
        </mc:AlternateContent>
        <mc:AlternateContent xmlns:mc="http://schemas.openxmlformats.org/markup-compatibility/2006">
          <mc:Choice Requires="x14">
            <control shapeId="159847" r:id="rId62" name="Check Box 103">
              <controlPr locked="0" defaultSize="0" autoFill="0" autoLine="0" autoPict="0">
                <anchor moveWithCells="1">
                  <from>
                    <xdr:col>2</xdr:col>
                    <xdr:colOff>133350</xdr:colOff>
                    <xdr:row>43</xdr:row>
                    <xdr:rowOff>276225</xdr:rowOff>
                  </from>
                  <to>
                    <xdr:col>2</xdr:col>
                    <xdr:colOff>438150</xdr:colOff>
                    <xdr:row>45</xdr:row>
                    <xdr:rowOff>0</xdr:rowOff>
                  </to>
                </anchor>
              </controlPr>
            </control>
          </mc:Choice>
        </mc:AlternateContent>
        <mc:AlternateContent xmlns:mc="http://schemas.openxmlformats.org/markup-compatibility/2006">
          <mc:Choice Requires="x14">
            <control shapeId="159848" r:id="rId63" name="Check Box 104">
              <controlPr locked="0" defaultSize="0" autoFill="0" autoLine="0" autoPict="0">
                <anchor moveWithCells="1">
                  <from>
                    <xdr:col>1</xdr:col>
                    <xdr:colOff>123825</xdr:colOff>
                    <xdr:row>44</xdr:row>
                    <xdr:rowOff>276225</xdr:rowOff>
                  </from>
                  <to>
                    <xdr:col>1</xdr:col>
                    <xdr:colOff>428625</xdr:colOff>
                    <xdr:row>45</xdr:row>
                    <xdr:rowOff>276225</xdr:rowOff>
                  </to>
                </anchor>
              </controlPr>
            </control>
          </mc:Choice>
        </mc:AlternateContent>
        <mc:AlternateContent xmlns:mc="http://schemas.openxmlformats.org/markup-compatibility/2006">
          <mc:Choice Requires="x14">
            <control shapeId="159849" r:id="rId64" name="Check Box 105">
              <controlPr locked="0" defaultSize="0" autoFill="0" autoLine="0" autoPict="0">
                <anchor moveWithCells="1">
                  <from>
                    <xdr:col>0</xdr:col>
                    <xdr:colOff>123825</xdr:colOff>
                    <xdr:row>44</xdr:row>
                    <xdr:rowOff>276225</xdr:rowOff>
                  </from>
                  <to>
                    <xdr:col>0</xdr:col>
                    <xdr:colOff>428625</xdr:colOff>
                    <xdr:row>45</xdr:row>
                    <xdr:rowOff>276225</xdr:rowOff>
                  </to>
                </anchor>
              </controlPr>
            </control>
          </mc:Choice>
        </mc:AlternateContent>
        <mc:AlternateContent xmlns:mc="http://schemas.openxmlformats.org/markup-compatibility/2006">
          <mc:Choice Requires="x14">
            <control shapeId="159853" r:id="rId65" name="Check Box 109">
              <controlPr locked="0" defaultSize="0" autoFill="0" autoLine="0" autoPict="0">
                <anchor moveWithCells="1">
                  <from>
                    <xdr:col>1</xdr:col>
                    <xdr:colOff>142875</xdr:colOff>
                    <xdr:row>67</xdr:row>
                    <xdr:rowOff>9525</xdr:rowOff>
                  </from>
                  <to>
                    <xdr:col>2</xdr:col>
                    <xdr:colOff>0</xdr:colOff>
                    <xdr:row>68</xdr:row>
                    <xdr:rowOff>9525</xdr:rowOff>
                  </to>
                </anchor>
              </controlPr>
            </control>
          </mc:Choice>
        </mc:AlternateContent>
        <mc:AlternateContent xmlns:mc="http://schemas.openxmlformats.org/markup-compatibility/2006">
          <mc:Choice Requires="x14">
            <control shapeId="159854" r:id="rId66" name="Check Box 110">
              <controlPr locked="0" defaultSize="0" autoFill="0" autoLine="0" autoPict="0">
                <anchor moveWithCells="1">
                  <from>
                    <xdr:col>0</xdr:col>
                    <xdr:colOff>133350</xdr:colOff>
                    <xdr:row>67</xdr:row>
                    <xdr:rowOff>9525</xdr:rowOff>
                  </from>
                  <to>
                    <xdr:col>0</xdr:col>
                    <xdr:colOff>438150</xdr:colOff>
                    <xdr:row>68</xdr:row>
                    <xdr:rowOff>9525</xdr:rowOff>
                  </to>
                </anchor>
              </controlPr>
            </control>
          </mc:Choice>
        </mc:AlternateContent>
        <mc:AlternateContent xmlns:mc="http://schemas.openxmlformats.org/markup-compatibility/2006">
          <mc:Choice Requires="x14">
            <control shapeId="159855" r:id="rId67" name="Check Box 111">
              <controlPr locked="0" defaultSize="0" autoFill="0" autoLine="0" autoPict="0">
                <anchor moveWithCells="1">
                  <from>
                    <xdr:col>1</xdr:col>
                    <xdr:colOff>123825</xdr:colOff>
                    <xdr:row>51</xdr:row>
                    <xdr:rowOff>9525</xdr:rowOff>
                  </from>
                  <to>
                    <xdr:col>1</xdr:col>
                    <xdr:colOff>428625</xdr:colOff>
                    <xdr:row>52</xdr:row>
                    <xdr:rowOff>19050</xdr:rowOff>
                  </to>
                </anchor>
              </controlPr>
            </control>
          </mc:Choice>
        </mc:AlternateContent>
        <mc:AlternateContent xmlns:mc="http://schemas.openxmlformats.org/markup-compatibility/2006">
          <mc:Choice Requires="x14">
            <control shapeId="159856" r:id="rId68" name="Check Box 112">
              <controlPr locked="0" defaultSize="0" autoFill="0" autoLine="0" autoPict="0">
                <anchor moveWithCells="1">
                  <from>
                    <xdr:col>0</xdr:col>
                    <xdr:colOff>123825</xdr:colOff>
                    <xdr:row>51</xdr:row>
                    <xdr:rowOff>9525</xdr:rowOff>
                  </from>
                  <to>
                    <xdr:col>0</xdr:col>
                    <xdr:colOff>428625</xdr:colOff>
                    <xdr:row>52</xdr:row>
                    <xdr:rowOff>19050</xdr:rowOff>
                  </to>
                </anchor>
              </controlPr>
            </control>
          </mc:Choice>
        </mc:AlternateContent>
        <mc:AlternateContent xmlns:mc="http://schemas.openxmlformats.org/markup-compatibility/2006">
          <mc:Choice Requires="x14">
            <control shapeId="159857" r:id="rId69" name="Check Box 113">
              <controlPr locked="0" defaultSize="0" autoFill="0" autoLine="0" autoPict="0">
                <anchor moveWithCells="1">
                  <from>
                    <xdr:col>1</xdr:col>
                    <xdr:colOff>142875</xdr:colOff>
                    <xdr:row>56</xdr:row>
                    <xdr:rowOff>9525</xdr:rowOff>
                  </from>
                  <to>
                    <xdr:col>2</xdr:col>
                    <xdr:colOff>0</xdr:colOff>
                    <xdr:row>57</xdr:row>
                    <xdr:rowOff>19050</xdr:rowOff>
                  </to>
                </anchor>
              </controlPr>
            </control>
          </mc:Choice>
        </mc:AlternateContent>
        <mc:AlternateContent xmlns:mc="http://schemas.openxmlformats.org/markup-compatibility/2006">
          <mc:Choice Requires="x14">
            <control shapeId="159858" r:id="rId70" name="Check Box 114">
              <controlPr locked="0" defaultSize="0" autoFill="0" autoLine="0" autoPict="0">
                <anchor moveWithCells="1">
                  <from>
                    <xdr:col>0</xdr:col>
                    <xdr:colOff>133350</xdr:colOff>
                    <xdr:row>56</xdr:row>
                    <xdr:rowOff>9525</xdr:rowOff>
                  </from>
                  <to>
                    <xdr:col>0</xdr:col>
                    <xdr:colOff>438150</xdr:colOff>
                    <xdr:row>57</xdr:row>
                    <xdr:rowOff>19050</xdr:rowOff>
                  </to>
                </anchor>
              </controlPr>
            </control>
          </mc:Choice>
        </mc:AlternateContent>
        <mc:AlternateContent xmlns:mc="http://schemas.openxmlformats.org/markup-compatibility/2006">
          <mc:Choice Requires="x14">
            <control shapeId="159859" r:id="rId71" name="Check Box 115">
              <controlPr locked="0" defaultSize="0" autoFill="0" autoLine="0" autoPict="0">
                <anchor moveWithCells="1">
                  <from>
                    <xdr:col>1</xdr:col>
                    <xdr:colOff>142875</xdr:colOff>
                    <xdr:row>60</xdr:row>
                    <xdr:rowOff>19050</xdr:rowOff>
                  </from>
                  <to>
                    <xdr:col>2</xdr:col>
                    <xdr:colOff>0</xdr:colOff>
                    <xdr:row>61</xdr:row>
                    <xdr:rowOff>28575</xdr:rowOff>
                  </to>
                </anchor>
              </controlPr>
            </control>
          </mc:Choice>
        </mc:AlternateContent>
        <mc:AlternateContent xmlns:mc="http://schemas.openxmlformats.org/markup-compatibility/2006">
          <mc:Choice Requires="x14">
            <control shapeId="159860" r:id="rId72" name="Check Box 116">
              <controlPr locked="0" defaultSize="0" autoFill="0" autoLine="0" autoPict="0">
                <anchor moveWithCells="1">
                  <from>
                    <xdr:col>0</xdr:col>
                    <xdr:colOff>133350</xdr:colOff>
                    <xdr:row>60</xdr:row>
                    <xdr:rowOff>19050</xdr:rowOff>
                  </from>
                  <to>
                    <xdr:col>0</xdr:col>
                    <xdr:colOff>438150</xdr:colOff>
                    <xdr:row>61</xdr:row>
                    <xdr:rowOff>28575</xdr:rowOff>
                  </to>
                </anchor>
              </controlPr>
            </control>
          </mc:Choice>
        </mc:AlternateContent>
        <mc:AlternateContent xmlns:mc="http://schemas.openxmlformats.org/markup-compatibility/2006">
          <mc:Choice Requires="x14">
            <control shapeId="159861" r:id="rId73" name="Check Box 117">
              <controlPr locked="0" defaultSize="0" autoFill="0" autoLine="0" autoPict="0">
                <anchor moveWithCells="1">
                  <from>
                    <xdr:col>1</xdr:col>
                    <xdr:colOff>142875</xdr:colOff>
                    <xdr:row>60</xdr:row>
                    <xdr:rowOff>285750</xdr:rowOff>
                  </from>
                  <to>
                    <xdr:col>2</xdr:col>
                    <xdr:colOff>0</xdr:colOff>
                    <xdr:row>62</xdr:row>
                    <xdr:rowOff>9525</xdr:rowOff>
                  </to>
                </anchor>
              </controlPr>
            </control>
          </mc:Choice>
        </mc:AlternateContent>
        <mc:AlternateContent xmlns:mc="http://schemas.openxmlformats.org/markup-compatibility/2006">
          <mc:Choice Requires="x14">
            <control shapeId="159862" r:id="rId74" name="Check Box 118">
              <controlPr locked="0" defaultSize="0" autoFill="0" autoLine="0" autoPict="0">
                <anchor moveWithCells="1">
                  <from>
                    <xdr:col>0</xdr:col>
                    <xdr:colOff>133350</xdr:colOff>
                    <xdr:row>60</xdr:row>
                    <xdr:rowOff>285750</xdr:rowOff>
                  </from>
                  <to>
                    <xdr:col>0</xdr:col>
                    <xdr:colOff>438150</xdr:colOff>
                    <xdr:row>62</xdr:row>
                    <xdr:rowOff>9525</xdr:rowOff>
                  </to>
                </anchor>
              </controlPr>
            </control>
          </mc:Choice>
        </mc:AlternateContent>
        <mc:AlternateContent xmlns:mc="http://schemas.openxmlformats.org/markup-compatibility/2006">
          <mc:Choice Requires="x14">
            <control shapeId="159863" r:id="rId75" name="Check Box 119">
              <controlPr locked="0" defaultSize="0" autoFill="0" autoLine="0" autoPict="0">
                <anchor moveWithCells="1">
                  <from>
                    <xdr:col>1</xdr:col>
                    <xdr:colOff>142875</xdr:colOff>
                    <xdr:row>61</xdr:row>
                    <xdr:rowOff>257175</xdr:rowOff>
                  </from>
                  <to>
                    <xdr:col>2</xdr:col>
                    <xdr:colOff>0</xdr:colOff>
                    <xdr:row>62</xdr:row>
                    <xdr:rowOff>276225</xdr:rowOff>
                  </to>
                </anchor>
              </controlPr>
            </control>
          </mc:Choice>
        </mc:AlternateContent>
        <mc:AlternateContent xmlns:mc="http://schemas.openxmlformats.org/markup-compatibility/2006">
          <mc:Choice Requires="x14">
            <control shapeId="159864" r:id="rId76" name="Check Box 120">
              <controlPr locked="0" defaultSize="0" autoFill="0" autoLine="0" autoPict="0">
                <anchor moveWithCells="1">
                  <from>
                    <xdr:col>0</xdr:col>
                    <xdr:colOff>133350</xdr:colOff>
                    <xdr:row>61</xdr:row>
                    <xdr:rowOff>257175</xdr:rowOff>
                  </from>
                  <to>
                    <xdr:col>0</xdr:col>
                    <xdr:colOff>438150</xdr:colOff>
                    <xdr:row>62</xdr:row>
                    <xdr:rowOff>276225</xdr:rowOff>
                  </to>
                </anchor>
              </controlPr>
            </control>
          </mc:Choice>
        </mc:AlternateContent>
        <mc:AlternateContent xmlns:mc="http://schemas.openxmlformats.org/markup-compatibility/2006">
          <mc:Choice Requires="x14">
            <control shapeId="159865" r:id="rId77" name="Check Box 121">
              <controlPr locked="0" defaultSize="0" autoFill="0" autoLine="0" autoPict="0">
                <anchor moveWithCells="1">
                  <from>
                    <xdr:col>1</xdr:col>
                    <xdr:colOff>142875</xdr:colOff>
                    <xdr:row>62</xdr:row>
                    <xdr:rowOff>257175</xdr:rowOff>
                  </from>
                  <to>
                    <xdr:col>2</xdr:col>
                    <xdr:colOff>0</xdr:colOff>
                    <xdr:row>63</xdr:row>
                    <xdr:rowOff>276225</xdr:rowOff>
                  </to>
                </anchor>
              </controlPr>
            </control>
          </mc:Choice>
        </mc:AlternateContent>
        <mc:AlternateContent xmlns:mc="http://schemas.openxmlformats.org/markup-compatibility/2006">
          <mc:Choice Requires="x14">
            <control shapeId="159866" r:id="rId78" name="Check Box 122">
              <controlPr locked="0" defaultSize="0" autoFill="0" autoLine="0" autoPict="0">
                <anchor moveWithCells="1">
                  <from>
                    <xdr:col>0</xdr:col>
                    <xdr:colOff>133350</xdr:colOff>
                    <xdr:row>62</xdr:row>
                    <xdr:rowOff>257175</xdr:rowOff>
                  </from>
                  <to>
                    <xdr:col>0</xdr:col>
                    <xdr:colOff>438150</xdr:colOff>
                    <xdr:row>63</xdr:row>
                    <xdr:rowOff>276225</xdr:rowOff>
                  </to>
                </anchor>
              </controlPr>
            </control>
          </mc:Choice>
        </mc:AlternateContent>
        <mc:AlternateContent xmlns:mc="http://schemas.openxmlformats.org/markup-compatibility/2006">
          <mc:Choice Requires="x14">
            <control shapeId="159867" r:id="rId79" name="Check Box 123">
              <controlPr locked="0" defaultSize="0" autoFill="0" autoLine="0" autoPict="0">
                <anchor moveWithCells="1">
                  <from>
                    <xdr:col>1</xdr:col>
                    <xdr:colOff>133350</xdr:colOff>
                    <xdr:row>76</xdr:row>
                    <xdr:rowOff>9525</xdr:rowOff>
                  </from>
                  <to>
                    <xdr:col>1</xdr:col>
                    <xdr:colOff>438150</xdr:colOff>
                    <xdr:row>77</xdr:row>
                    <xdr:rowOff>19050</xdr:rowOff>
                  </to>
                </anchor>
              </controlPr>
            </control>
          </mc:Choice>
        </mc:AlternateContent>
        <mc:AlternateContent xmlns:mc="http://schemas.openxmlformats.org/markup-compatibility/2006">
          <mc:Choice Requires="x14">
            <control shapeId="159868" r:id="rId80" name="Check Box 124">
              <controlPr locked="0" defaultSize="0" autoFill="0" autoLine="0" autoPict="0">
                <anchor moveWithCells="1">
                  <from>
                    <xdr:col>0</xdr:col>
                    <xdr:colOff>133350</xdr:colOff>
                    <xdr:row>76</xdr:row>
                    <xdr:rowOff>9525</xdr:rowOff>
                  </from>
                  <to>
                    <xdr:col>0</xdr:col>
                    <xdr:colOff>438150</xdr:colOff>
                    <xdr:row>77</xdr:row>
                    <xdr:rowOff>9525</xdr:rowOff>
                  </to>
                </anchor>
              </controlPr>
            </control>
          </mc:Choice>
        </mc:AlternateContent>
        <mc:AlternateContent xmlns:mc="http://schemas.openxmlformats.org/markup-compatibility/2006">
          <mc:Choice Requires="x14">
            <control shapeId="159869" r:id="rId81" name="Check Box 125">
              <controlPr locked="0" defaultSize="0" autoFill="0" autoLine="0" autoPict="0">
                <anchor moveWithCells="1">
                  <from>
                    <xdr:col>1</xdr:col>
                    <xdr:colOff>133350</xdr:colOff>
                    <xdr:row>77</xdr:row>
                    <xdr:rowOff>285750</xdr:rowOff>
                  </from>
                  <to>
                    <xdr:col>1</xdr:col>
                    <xdr:colOff>438150</xdr:colOff>
                    <xdr:row>79</xdr:row>
                    <xdr:rowOff>9525</xdr:rowOff>
                  </to>
                </anchor>
              </controlPr>
            </control>
          </mc:Choice>
        </mc:AlternateContent>
        <mc:AlternateContent xmlns:mc="http://schemas.openxmlformats.org/markup-compatibility/2006">
          <mc:Choice Requires="x14">
            <control shapeId="159870" r:id="rId82" name="Check Box 126">
              <controlPr locked="0" defaultSize="0" autoFill="0" autoLine="0" autoPict="0">
                <anchor moveWithCells="1">
                  <from>
                    <xdr:col>0</xdr:col>
                    <xdr:colOff>133350</xdr:colOff>
                    <xdr:row>77</xdr:row>
                    <xdr:rowOff>285750</xdr:rowOff>
                  </from>
                  <to>
                    <xdr:col>0</xdr:col>
                    <xdr:colOff>438150</xdr:colOff>
                    <xdr:row>79</xdr:row>
                    <xdr:rowOff>9525</xdr:rowOff>
                  </to>
                </anchor>
              </controlPr>
            </control>
          </mc:Choice>
        </mc:AlternateContent>
        <mc:AlternateContent xmlns:mc="http://schemas.openxmlformats.org/markup-compatibility/2006">
          <mc:Choice Requires="x14">
            <control shapeId="159871" r:id="rId83" name="Check Box 127">
              <controlPr locked="0" defaultSize="0" autoFill="0" autoLine="0" autoPict="0">
                <anchor moveWithCells="1">
                  <from>
                    <xdr:col>1</xdr:col>
                    <xdr:colOff>133350</xdr:colOff>
                    <xdr:row>82</xdr:row>
                    <xdr:rowOff>285750</xdr:rowOff>
                  </from>
                  <to>
                    <xdr:col>1</xdr:col>
                    <xdr:colOff>438150</xdr:colOff>
                    <xdr:row>84</xdr:row>
                    <xdr:rowOff>9525</xdr:rowOff>
                  </to>
                </anchor>
              </controlPr>
            </control>
          </mc:Choice>
        </mc:AlternateContent>
        <mc:AlternateContent xmlns:mc="http://schemas.openxmlformats.org/markup-compatibility/2006">
          <mc:Choice Requires="x14">
            <control shapeId="159872" r:id="rId84" name="Check Box 128">
              <controlPr locked="0" defaultSize="0" autoFill="0" autoLine="0" autoPict="0">
                <anchor moveWithCells="1">
                  <from>
                    <xdr:col>0</xdr:col>
                    <xdr:colOff>133350</xdr:colOff>
                    <xdr:row>82</xdr:row>
                    <xdr:rowOff>285750</xdr:rowOff>
                  </from>
                  <to>
                    <xdr:col>0</xdr:col>
                    <xdr:colOff>438150</xdr:colOff>
                    <xdr:row>84</xdr:row>
                    <xdr:rowOff>9525</xdr:rowOff>
                  </to>
                </anchor>
              </controlPr>
            </control>
          </mc:Choice>
        </mc:AlternateContent>
        <mc:AlternateContent xmlns:mc="http://schemas.openxmlformats.org/markup-compatibility/2006">
          <mc:Choice Requires="x14">
            <control shapeId="159873" r:id="rId85" name="Check Box 129">
              <controlPr locked="0" defaultSize="0" autoFill="0" autoLine="0" autoPict="0">
                <anchor moveWithCells="1">
                  <from>
                    <xdr:col>1</xdr:col>
                    <xdr:colOff>123825</xdr:colOff>
                    <xdr:row>89</xdr:row>
                    <xdr:rowOff>247650</xdr:rowOff>
                  </from>
                  <to>
                    <xdr:col>1</xdr:col>
                    <xdr:colOff>428625</xdr:colOff>
                    <xdr:row>90</xdr:row>
                    <xdr:rowOff>276225</xdr:rowOff>
                  </to>
                </anchor>
              </controlPr>
            </control>
          </mc:Choice>
        </mc:AlternateContent>
        <mc:AlternateContent xmlns:mc="http://schemas.openxmlformats.org/markup-compatibility/2006">
          <mc:Choice Requires="x14">
            <control shapeId="159874" r:id="rId86" name="Check Box 130">
              <controlPr locked="0" defaultSize="0" autoFill="0" autoLine="0" autoPict="0">
                <anchor moveWithCells="1">
                  <from>
                    <xdr:col>0</xdr:col>
                    <xdr:colOff>114300</xdr:colOff>
                    <xdr:row>89</xdr:row>
                    <xdr:rowOff>247650</xdr:rowOff>
                  </from>
                  <to>
                    <xdr:col>0</xdr:col>
                    <xdr:colOff>419100</xdr:colOff>
                    <xdr:row>90</xdr:row>
                    <xdr:rowOff>276225</xdr:rowOff>
                  </to>
                </anchor>
              </controlPr>
            </control>
          </mc:Choice>
        </mc:AlternateContent>
        <mc:AlternateContent xmlns:mc="http://schemas.openxmlformats.org/markup-compatibility/2006">
          <mc:Choice Requires="x14">
            <control shapeId="159875" r:id="rId87" name="Check Box 131">
              <controlPr locked="0" defaultSize="0" autoFill="0" autoLine="0" autoPict="0">
                <anchor moveWithCells="1">
                  <from>
                    <xdr:col>0</xdr:col>
                    <xdr:colOff>114300</xdr:colOff>
                    <xdr:row>90</xdr:row>
                    <xdr:rowOff>257175</xdr:rowOff>
                  </from>
                  <to>
                    <xdr:col>0</xdr:col>
                    <xdr:colOff>419100</xdr:colOff>
                    <xdr:row>91</xdr:row>
                    <xdr:rowOff>276225</xdr:rowOff>
                  </to>
                </anchor>
              </controlPr>
            </control>
          </mc:Choice>
        </mc:AlternateContent>
        <mc:AlternateContent xmlns:mc="http://schemas.openxmlformats.org/markup-compatibility/2006">
          <mc:Choice Requires="x14">
            <control shapeId="159876" r:id="rId88" name="Check Box 132">
              <controlPr locked="0" defaultSize="0" autoFill="0" autoLine="0" autoPict="0">
                <anchor moveWithCells="1">
                  <from>
                    <xdr:col>2</xdr:col>
                    <xdr:colOff>123825</xdr:colOff>
                    <xdr:row>90</xdr:row>
                    <xdr:rowOff>257175</xdr:rowOff>
                  </from>
                  <to>
                    <xdr:col>2</xdr:col>
                    <xdr:colOff>428625</xdr:colOff>
                    <xdr:row>91</xdr:row>
                    <xdr:rowOff>276225</xdr:rowOff>
                  </to>
                </anchor>
              </controlPr>
            </control>
          </mc:Choice>
        </mc:AlternateContent>
        <mc:AlternateContent xmlns:mc="http://schemas.openxmlformats.org/markup-compatibility/2006">
          <mc:Choice Requires="x14">
            <control shapeId="159877" r:id="rId89" name="Check Box 133">
              <controlPr locked="0" defaultSize="0" autoFill="0" autoLine="0" autoPict="0">
                <anchor moveWithCells="1">
                  <from>
                    <xdr:col>1</xdr:col>
                    <xdr:colOff>123825</xdr:colOff>
                    <xdr:row>91</xdr:row>
                    <xdr:rowOff>247650</xdr:rowOff>
                  </from>
                  <to>
                    <xdr:col>1</xdr:col>
                    <xdr:colOff>428625</xdr:colOff>
                    <xdr:row>92</xdr:row>
                    <xdr:rowOff>276225</xdr:rowOff>
                  </to>
                </anchor>
              </controlPr>
            </control>
          </mc:Choice>
        </mc:AlternateContent>
        <mc:AlternateContent xmlns:mc="http://schemas.openxmlformats.org/markup-compatibility/2006">
          <mc:Choice Requires="x14">
            <control shapeId="159878" r:id="rId90" name="Check Box 134">
              <controlPr locked="0" defaultSize="0" autoFill="0" autoLine="0" autoPict="0">
                <anchor moveWithCells="1">
                  <from>
                    <xdr:col>0</xdr:col>
                    <xdr:colOff>114300</xdr:colOff>
                    <xdr:row>91</xdr:row>
                    <xdr:rowOff>247650</xdr:rowOff>
                  </from>
                  <to>
                    <xdr:col>0</xdr:col>
                    <xdr:colOff>419100</xdr:colOff>
                    <xdr:row>92</xdr:row>
                    <xdr:rowOff>276225</xdr:rowOff>
                  </to>
                </anchor>
              </controlPr>
            </control>
          </mc:Choice>
        </mc:AlternateContent>
        <mc:AlternateContent xmlns:mc="http://schemas.openxmlformats.org/markup-compatibility/2006">
          <mc:Choice Requires="x14">
            <control shapeId="159879" r:id="rId91" name="Check Box 135">
              <controlPr locked="0" defaultSize="0" autoFill="0" autoLine="0" autoPict="0">
                <anchor moveWithCells="1">
                  <from>
                    <xdr:col>1</xdr:col>
                    <xdr:colOff>123825</xdr:colOff>
                    <xdr:row>92</xdr:row>
                    <xdr:rowOff>266700</xdr:rowOff>
                  </from>
                  <to>
                    <xdr:col>1</xdr:col>
                    <xdr:colOff>428625</xdr:colOff>
                    <xdr:row>93</xdr:row>
                    <xdr:rowOff>285750</xdr:rowOff>
                  </to>
                </anchor>
              </controlPr>
            </control>
          </mc:Choice>
        </mc:AlternateContent>
        <mc:AlternateContent xmlns:mc="http://schemas.openxmlformats.org/markup-compatibility/2006">
          <mc:Choice Requires="x14">
            <control shapeId="159880" r:id="rId92" name="Check Box 136">
              <controlPr locked="0" defaultSize="0" autoFill="0" autoLine="0" autoPict="0">
                <anchor moveWithCells="1">
                  <from>
                    <xdr:col>0</xdr:col>
                    <xdr:colOff>114300</xdr:colOff>
                    <xdr:row>92</xdr:row>
                    <xdr:rowOff>266700</xdr:rowOff>
                  </from>
                  <to>
                    <xdr:col>0</xdr:col>
                    <xdr:colOff>419100</xdr:colOff>
                    <xdr:row>93</xdr:row>
                    <xdr:rowOff>285750</xdr:rowOff>
                  </to>
                </anchor>
              </controlPr>
            </control>
          </mc:Choice>
        </mc:AlternateContent>
        <mc:AlternateContent xmlns:mc="http://schemas.openxmlformats.org/markup-compatibility/2006">
          <mc:Choice Requires="x14">
            <control shapeId="159881" r:id="rId93" name="Check Box 137">
              <controlPr locked="0" defaultSize="0" autoFill="0" autoLine="0" autoPict="0">
                <anchor moveWithCells="1">
                  <from>
                    <xdr:col>1</xdr:col>
                    <xdr:colOff>123825</xdr:colOff>
                    <xdr:row>88</xdr:row>
                    <xdr:rowOff>257175</xdr:rowOff>
                  </from>
                  <to>
                    <xdr:col>1</xdr:col>
                    <xdr:colOff>428625</xdr:colOff>
                    <xdr:row>89</xdr:row>
                    <xdr:rowOff>276225</xdr:rowOff>
                  </to>
                </anchor>
              </controlPr>
            </control>
          </mc:Choice>
        </mc:AlternateContent>
        <mc:AlternateContent xmlns:mc="http://schemas.openxmlformats.org/markup-compatibility/2006">
          <mc:Choice Requires="x14">
            <control shapeId="159882" r:id="rId94" name="Check Box 138">
              <controlPr locked="0" defaultSize="0" autoFill="0" autoLine="0" autoPict="0">
                <anchor moveWithCells="1">
                  <from>
                    <xdr:col>0</xdr:col>
                    <xdr:colOff>114300</xdr:colOff>
                    <xdr:row>88</xdr:row>
                    <xdr:rowOff>257175</xdr:rowOff>
                  </from>
                  <to>
                    <xdr:col>0</xdr:col>
                    <xdr:colOff>419100</xdr:colOff>
                    <xdr:row>89</xdr:row>
                    <xdr:rowOff>276225</xdr:rowOff>
                  </to>
                </anchor>
              </controlPr>
            </control>
          </mc:Choice>
        </mc:AlternateContent>
        <mc:AlternateContent xmlns:mc="http://schemas.openxmlformats.org/markup-compatibility/2006">
          <mc:Choice Requires="x14">
            <control shapeId="159883" r:id="rId95" name="Check Box 139">
              <controlPr locked="0" defaultSize="0" autoFill="0" autoLine="0" autoPict="0">
                <anchor moveWithCells="1">
                  <from>
                    <xdr:col>1</xdr:col>
                    <xdr:colOff>123825</xdr:colOff>
                    <xdr:row>87</xdr:row>
                    <xdr:rowOff>266700</xdr:rowOff>
                  </from>
                  <to>
                    <xdr:col>1</xdr:col>
                    <xdr:colOff>428625</xdr:colOff>
                    <xdr:row>88</xdr:row>
                    <xdr:rowOff>285750</xdr:rowOff>
                  </to>
                </anchor>
              </controlPr>
            </control>
          </mc:Choice>
        </mc:AlternateContent>
        <mc:AlternateContent xmlns:mc="http://schemas.openxmlformats.org/markup-compatibility/2006">
          <mc:Choice Requires="x14">
            <control shapeId="159884" r:id="rId96" name="Check Box 140">
              <controlPr locked="0" defaultSize="0" autoFill="0" autoLine="0" autoPict="0">
                <anchor moveWithCells="1">
                  <from>
                    <xdr:col>0</xdr:col>
                    <xdr:colOff>114300</xdr:colOff>
                    <xdr:row>87</xdr:row>
                    <xdr:rowOff>266700</xdr:rowOff>
                  </from>
                  <to>
                    <xdr:col>0</xdr:col>
                    <xdr:colOff>419100</xdr:colOff>
                    <xdr:row>88</xdr:row>
                    <xdr:rowOff>285750</xdr:rowOff>
                  </to>
                </anchor>
              </controlPr>
            </control>
          </mc:Choice>
        </mc:AlternateContent>
        <mc:AlternateContent xmlns:mc="http://schemas.openxmlformats.org/markup-compatibility/2006">
          <mc:Choice Requires="x14">
            <control shapeId="159888" r:id="rId97" name="Check Box 144">
              <controlPr locked="0" defaultSize="0" autoFill="0" autoLine="0" autoPict="0">
                <anchor moveWithCells="1">
                  <from>
                    <xdr:col>0</xdr:col>
                    <xdr:colOff>152400</xdr:colOff>
                    <xdr:row>8</xdr:row>
                    <xdr:rowOff>0</xdr:rowOff>
                  </from>
                  <to>
                    <xdr:col>1</xdr:col>
                    <xdr:colOff>0</xdr:colOff>
                    <xdr:row>9</xdr:row>
                    <xdr:rowOff>9525</xdr:rowOff>
                  </to>
                </anchor>
              </controlPr>
            </control>
          </mc:Choice>
        </mc:AlternateContent>
        <mc:AlternateContent xmlns:mc="http://schemas.openxmlformats.org/markup-compatibility/2006">
          <mc:Choice Requires="x14">
            <control shapeId="159897" r:id="rId98" name="Check Box 153">
              <controlPr locked="0" defaultSize="0" autoFill="0" autoLine="0" autoPict="0">
                <anchor moveWithCells="1">
                  <from>
                    <xdr:col>1</xdr:col>
                    <xdr:colOff>142875</xdr:colOff>
                    <xdr:row>11</xdr:row>
                    <xdr:rowOff>0</xdr:rowOff>
                  </from>
                  <to>
                    <xdr:col>1</xdr:col>
                    <xdr:colOff>447675</xdr:colOff>
                    <xdr:row>12</xdr:row>
                    <xdr:rowOff>19050</xdr:rowOff>
                  </to>
                </anchor>
              </controlPr>
            </control>
          </mc:Choice>
        </mc:AlternateContent>
        <mc:AlternateContent xmlns:mc="http://schemas.openxmlformats.org/markup-compatibility/2006">
          <mc:Choice Requires="x14">
            <control shapeId="159898" r:id="rId99" name="Check Box 154">
              <controlPr locked="0" defaultSize="0" autoFill="0" autoLine="0" autoPict="0">
                <anchor moveWithCells="1">
                  <from>
                    <xdr:col>2</xdr:col>
                    <xdr:colOff>123825</xdr:colOff>
                    <xdr:row>12</xdr:row>
                    <xdr:rowOff>19050</xdr:rowOff>
                  </from>
                  <to>
                    <xdr:col>2</xdr:col>
                    <xdr:colOff>428625</xdr:colOff>
                    <xdr:row>13</xdr:row>
                    <xdr:rowOff>38100</xdr:rowOff>
                  </to>
                </anchor>
              </controlPr>
            </control>
          </mc:Choice>
        </mc:AlternateContent>
        <mc:AlternateContent xmlns:mc="http://schemas.openxmlformats.org/markup-compatibility/2006">
          <mc:Choice Requires="x14">
            <control shapeId="159901" r:id="rId100" name="Check Box 157">
              <controlPr locked="0" defaultSize="0" autoFill="0" autoLine="0" autoPict="0">
                <anchor moveWithCells="1">
                  <from>
                    <xdr:col>2</xdr:col>
                    <xdr:colOff>123825</xdr:colOff>
                    <xdr:row>19</xdr:row>
                    <xdr:rowOff>238125</xdr:rowOff>
                  </from>
                  <to>
                    <xdr:col>2</xdr:col>
                    <xdr:colOff>428625</xdr:colOff>
                    <xdr:row>20</xdr:row>
                    <xdr:rowOff>276225</xdr:rowOff>
                  </to>
                </anchor>
              </controlPr>
            </control>
          </mc:Choice>
        </mc:AlternateContent>
        <mc:AlternateContent xmlns:mc="http://schemas.openxmlformats.org/markup-compatibility/2006">
          <mc:Choice Requires="x14">
            <control shapeId="159902" r:id="rId101" name="Check Box 158">
              <controlPr locked="0" defaultSize="0" autoFill="0" autoLine="0" autoPict="0">
                <anchor moveWithCells="1">
                  <from>
                    <xdr:col>2</xdr:col>
                    <xdr:colOff>123825</xdr:colOff>
                    <xdr:row>20</xdr:row>
                    <xdr:rowOff>238125</xdr:rowOff>
                  </from>
                  <to>
                    <xdr:col>2</xdr:col>
                    <xdr:colOff>428625</xdr:colOff>
                    <xdr:row>21</xdr:row>
                    <xdr:rowOff>276225</xdr:rowOff>
                  </to>
                </anchor>
              </controlPr>
            </control>
          </mc:Choice>
        </mc:AlternateContent>
        <mc:AlternateContent xmlns:mc="http://schemas.openxmlformats.org/markup-compatibility/2006">
          <mc:Choice Requires="x14">
            <control shapeId="159903" r:id="rId102" name="Check Box 159">
              <controlPr locked="0" defaultSize="0" autoFill="0" autoLine="0" autoPict="0">
                <anchor moveWithCells="1">
                  <from>
                    <xdr:col>1</xdr:col>
                    <xdr:colOff>142875</xdr:colOff>
                    <xdr:row>19</xdr:row>
                    <xdr:rowOff>238125</xdr:rowOff>
                  </from>
                  <to>
                    <xdr:col>1</xdr:col>
                    <xdr:colOff>438150</xdr:colOff>
                    <xdr:row>20</xdr:row>
                    <xdr:rowOff>276225</xdr:rowOff>
                  </to>
                </anchor>
              </controlPr>
            </control>
          </mc:Choice>
        </mc:AlternateContent>
        <mc:AlternateContent xmlns:mc="http://schemas.openxmlformats.org/markup-compatibility/2006">
          <mc:Choice Requires="x14">
            <control shapeId="159904" r:id="rId103" name="Check Box 160">
              <controlPr locked="0" defaultSize="0" autoFill="0" autoLine="0" autoPict="0">
                <anchor moveWithCells="1">
                  <from>
                    <xdr:col>0</xdr:col>
                    <xdr:colOff>152400</xdr:colOff>
                    <xdr:row>19</xdr:row>
                    <xdr:rowOff>238125</xdr:rowOff>
                  </from>
                  <to>
                    <xdr:col>1</xdr:col>
                    <xdr:colOff>0</xdr:colOff>
                    <xdr:row>20</xdr:row>
                    <xdr:rowOff>276225</xdr:rowOff>
                  </to>
                </anchor>
              </controlPr>
            </control>
          </mc:Choice>
        </mc:AlternateContent>
        <mc:AlternateContent xmlns:mc="http://schemas.openxmlformats.org/markup-compatibility/2006">
          <mc:Choice Requires="x14">
            <control shapeId="159905" r:id="rId104" name="Check Box 161">
              <controlPr locked="0" defaultSize="0" autoFill="0" autoLine="0" autoPict="0">
                <anchor moveWithCells="1">
                  <from>
                    <xdr:col>1</xdr:col>
                    <xdr:colOff>142875</xdr:colOff>
                    <xdr:row>20</xdr:row>
                    <xdr:rowOff>238125</xdr:rowOff>
                  </from>
                  <to>
                    <xdr:col>1</xdr:col>
                    <xdr:colOff>438150</xdr:colOff>
                    <xdr:row>21</xdr:row>
                    <xdr:rowOff>276225</xdr:rowOff>
                  </to>
                </anchor>
              </controlPr>
            </control>
          </mc:Choice>
        </mc:AlternateContent>
        <mc:AlternateContent xmlns:mc="http://schemas.openxmlformats.org/markup-compatibility/2006">
          <mc:Choice Requires="x14">
            <control shapeId="159906" r:id="rId105" name="Check Box 162">
              <controlPr locked="0" defaultSize="0" autoFill="0" autoLine="0" autoPict="0">
                <anchor moveWithCells="1">
                  <from>
                    <xdr:col>0</xdr:col>
                    <xdr:colOff>152400</xdr:colOff>
                    <xdr:row>20</xdr:row>
                    <xdr:rowOff>238125</xdr:rowOff>
                  </from>
                  <to>
                    <xdr:col>1</xdr:col>
                    <xdr:colOff>0</xdr:colOff>
                    <xdr:row>21</xdr:row>
                    <xdr:rowOff>276225</xdr:rowOff>
                  </to>
                </anchor>
              </controlPr>
            </control>
          </mc:Choice>
        </mc:AlternateContent>
        <mc:AlternateContent xmlns:mc="http://schemas.openxmlformats.org/markup-compatibility/2006">
          <mc:Choice Requires="x14">
            <control shapeId="159907" r:id="rId106" name="Check Box 163">
              <controlPr locked="0" defaultSize="0" autoFill="0" autoLine="0" autoPict="0">
                <anchor moveWithCells="1">
                  <from>
                    <xdr:col>2</xdr:col>
                    <xdr:colOff>133350</xdr:colOff>
                    <xdr:row>33</xdr:row>
                    <xdr:rowOff>0</xdr:rowOff>
                  </from>
                  <to>
                    <xdr:col>2</xdr:col>
                    <xdr:colOff>438150</xdr:colOff>
                    <xdr:row>34</xdr:row>
                    <xdr:rowOff>28575</xdr:rowOff>
                  </to>
                </anchor>
              </controlPr>
            </control>
          </mc:Choice>
        </mc:AlternateContent>
        <mc:AlternateContent xmlns:mc="http://schemas.openxmlformats.org/markup-compatibility/2006">
          <mc:Choice Requires="x14">
            <control shapeId="159908" r:id="rId107" name="Check Box 164">
              <controlPr locked="0" defaultSize="0" autoFill="0" autoLine="0" autoPict="0">
                <anchor moveWithCells="1">
                  <from>
                    <xdr:col>2</xdr:col>
                    <xdr:colOff>133350</xdr:colOff>
                    <xdr:row>33</xdr:row>
                    <xdr:rowOff>266700</xdr:rowOff>
                  </from>
                  <to>
                    <xdr:col>2</xdr:col>
                    <xdr:colOff>438150</xdr:colOff>
                    <xdr:row>35</xdr:row>
                    <xdr:rowOff>0</xdr:rowOff>
                  </to>
                </anchor>
              </controlPr>
            </control>
          </mc:Choice>
        </mc:AlternateContent>
        <mc:AlternateContent xmlns:mc="http://schemas.openxmlformats.org/markup-compatibility/2006">
          <mc:Choice Requires="x14">
            <control shapeId="159909" r:id="rId108" name="Check Box 165">
              <controlPr locked="0" defaultSize="0" autoFill="0" autoLine="0" autoPict="0">
                <anchor moveWithCells="1">
                  <from>
                    <xdr:col>1</xdr:col>
                    <xdr:colOff>133350</xdr:colOff>
                    <xdr:row>33</xdr:row>
                    <xdr:rowOff>0</xdr:rowOff>
                  </from>
                  <to>
                    <xdr:col>1</xdr:col>
                    <xdr:colOff>438150</xdr:colOff>
                    <xdr:row>34</xdr:row>
                    <xdr:rowOff>28575</xdr:rowOff>
                  </to>
                </anchor>
              </controlPr>
            </control>
          </mc:Choice>
        </mc:AlternateContent>
        <mc:AlternateContent xmlns:mc="http://schemas.openxmlformats.org/markup-compatibility/2006">
          <mc:Choice Requires="x14">
            <control shapeId="159910" r:id="rId109" name="Check Box 166">
              <controlPr locked="0" defaultSize="0" autoFill="0" autoLine="0" autoPict="0">
                <anchor moveWithCells="1">
                  <from>
                    <xdr:col>0</xdr:col>
                    <xdr:colOff>123825</xdr:colOff>
                    <xdr:row>33</xdr:row>
                    <xdr:rowOff>0</xdr:rowOff>
                  </from>
                  <to>
                    <xdr:col>0</xdr:col>
                    <xdr:colOff>428625</xdr:colOff>
                    <xdr:row>34</xdr:row>
                    <xdr:rowOff>28575</xdr:rowOff>
                  </to>
                </anchor>
              </controlPr>
            </control>
          </mc:Choice>
        </mc:AlternateContent>
        <mc:AlternateContent xmlns:mc="http://schemas.openxmlformats.org/markup-compatibility/2006">
          <mc:Choice Requires="x14">
            <control shapeId="159911" r:id="rId110" name="Check Box 167">
              <controlPr locked="0" defaultSize="0" autoFill="0" autoLine="0" autoPict="0">
                <anchor moveWithCells="1">
                  <from>
                    <xdr:col>1</xdr:col>
                    <xdr:colOff>133350</xdr:colOff>
                    <xdr:row>33</xdr:row>
                    <xdr:rowOff>266700</xdr:rowOff>
                  </from>
                  <to>
                    <xdr:col>1</xdr:col>
                    <xdr:colOff>438150</xdr:colOff>
                    <xdr:row>35</xdr:row>
                    <xdr:rowOff>0</xdr:rowOff>
                  </to>
                </anchor>
              </controlPr>
            </control>
          </mc:Choice>
        </mc:AlternateContent>
        <mc:AlternateContent xmlns:mc="http://schemas.openxmlformats.org/markup-compatibility/2006">
          <mc:Choice Requires="x14">
            <control shapeId="159912" r:id="rId111" name="Check Box 168">
              <controlPr locked="0" defaultSize="0" autoFill="0" autoLine="0" autoPict="0">
                <anchor moveWithCells="1">
                  <from>
                    <xdr:col>0</xdr:col>
                    <xdr:colOff>123825</xdr:colOff>
                    <xdr:row>33</xdr:row>
                    <xdr:rowOff>266700</xdr:rowOff>
                  </from>
                  <to>
                    <xdr:col>0</xdr:col>
                    <xdr:colOff>428625</xdr:colOff>
                    <xdr:row>35</xdr:row>
                    <xdr:rowOff>0</xdr:rowOff>
                  </to>
                </anchor>
              </controlPr>
            </control>
          </mc:Choice>
        </mc:AlternateContent>
        <mc:AlternateContent xmlns:mc="http://schemas.openxmlformats.org/markup-compatibility/2006">
          <mc:Choice Requires="x14">
            <control shapeId="159913" r:id="rId112" name="Check Box 169">
              <controlPr locked="0" defaultSize="0" autoFill="0" autoLine="0" autoPict="0">
                <anchor moveWithCells="1">
                  <from>
                    <xdr:col>2</xdr:col>
                    <xdr:colOff>133350</xdr:colOff>
                    <xdr:row>34</xdr:row>
                    <xdr:rowOff>238125</xdr:rowOff>
                  </from>
                  <to>
                    <xdr:col>2</xdr:col>
                    <xdr:colOff>438150</xdr:colOff>
                    <xdr:row>35</xdr:row>
                    <xdr:rowOff>266700</xdr:rowOff>
                  </to>
                </anchor>
              </controlPr>
            </control>
          </mc:Choice>
        </mc:AlternateContent>
        <mc:AlternateContent xmlns:mc="http://schemas.openxmlformats.org/markup-compatibility/2006">
          <mc:Choice Requires="x14">
            <control shapeId="159914" r:id="rId113" name="Check Box 170">
              <controlPr locked="0" defaultSize="0" autoFill="0" autoLine="0" autoPict="0">
                <anchor moveWithCells="1">
                  <from>
                    <xdr:col>2</xdr:col>
                    <xdr:colOff>133350</xdr:colOff>
                    <xdr:row>35</xdr:row>
                    <xdr:rowOff>219075</xdr:rowOff>
                  </from>
                  <to>
                    <xdr:col>2</xdr:col>
                    <xdr:colOff>438150</xdr:colOff>
                    <xdr:row>36</xdr:row>
                    <xdr:rowOff>247650</xdr:rowOff>
                  </to>
                </anchor>
              </controlPr>
            </control>
          </mc:Choice>
        </mc:AlternateContent>
        <mc:AlternateContent xmlns:mc="http://schemas.openxmlformats.org/markup-compatibility/2006">
          <mc:Choice Requires="x14">
            <control shapeId="159915" r:id="rId114" name="Check Box 171">
              <controlPr locked="0" defaultSize="0" autoFill="0" autoLine="0" autoPict="0">
                <anchor moveWithCells="1">
                  <from>
                    <xdr:col>1</xdr:col>
                    <xdr:colOff>133350</xdr:colOff>
                    <xdr:row>34</xdr:row>
                    <xdr:rowOff>238125</xdr:rowOff>
                  </from>
                  <to>
                    <xdr:col>1</xdr:col>
                    <xdr:colOff>438150</xdr:colOff>
                    <xdr:row>35</xdr:row>
                    <xdr:rowOff>266700</xdr:rowOff>
                  </to>
                </anchor>
              </controlPr>
            </control>
          </mc:Choice>
        </mc:AlternateContent>
        <mc:AlternateContent xmlns:mc="http://schemas.openxmlformats.org/markup-compatibility/2006">
          <mc:Choice Requires="x14">
            <control shapeId="159916" r:id="rId115" name="Check Box 172">
              <controlPr locked="0" defaultSize="0" autoFill="0" autoLine="0" autoPict="0">
                <anchor moveWithCells="1">
                  <from>
                    <xdr:col>0</xdr:col>
                    <xdr:colOff>123825</xdr:colOff>
                    <xdr:row>34</xdr:row>
                    <xdr:rowOff>238125</xdr:rowOff>
                  </from>
                  <to>
                    <xdr:col>0</xdr:col>
                    <xdr:colOff>428625</xdr:colOff>
                    <xdr:row>35</xdr:row>
                    <xdr:rowOff>266700</xdr:rowOff>
                  </to>
                </anchor>
              </controlPr>
            </control>
          </mc:Choice>
        </mc:AlternateContent>
        <mc:AlternateContent xmlns:mc="http://schemas.openxmlformats.org/markup-compatibility/2006">
          <mc:Choice Requires="x14">
            <control shapeId="159917" r:id="rId116" name="Check Box 173">
              <controlPr locked="0" defaultSize="0" autoFill="0" autoLine="0" autoPict="0">
                <anchor moveWithCells="1">
                  <from>
                    <xdr:col>1</xdr:col>
                    <xdr:colOff>133350</xdr:colOff>
                    <xdr:row>35</xdr:row>
                    <xdr:rowOff>219075</xdr:rowOff>
                  </from>
                  <to>
                    <xdr:col>1</xdr:col>
                    <xdr:colOff>438150</xdr:colOff>
                    <xdr:row>36</xdr:row>
                    <xdr:rowOff>247650</xdr:rowOff>
                  </to>
                </anchor>
              </controlPr>
            </control>
          </mc:Choice>
        </mc:AlternateContent>
        <mc:AlternateContent xmlns:mc="http://schemas.openxmlformats.org/markup-compatibility/2006">
          <mc:Choice Requires="x14">
            <control shapeId="159918" r:id="rId117" name="Check Box 174">
              <controlPr locked="0" defaultSize="0" autoFill="0" autoLine="0" autoPict="0">
                <anchor moveWithCells="1">
                  <from>
                    <xdr:col>0</xdr:col>
                    <xdr:colOff>123825</xdr:colOff>
                    <xdr:row>35</xdr:row>
                    <xdr:rowOff>219075</xdr:rowOff>
                  </from>
                  <to>
                    <xdr:col>0</xdr:col>
                    <xdr:colOff>428625</xdr:colOff>
                    <xdr:row>36</xdr:row>
                    <xdr:rowOff>247650</xdr:rowOff>
                  </to>
                </anchor>
              </controlPr>
            </control>
          </mc:Choice>
        </mc:AlternateContent>
        <mc:AlternateContent xmlns:mc="http://schemas.openxmlformats.org/markup-compatibility/2006">
          <mc:Choice Requires="x14">
            <control shapeId="159919" r:id="rId118" name="Check Box 175">
              <controlPr locked="0" defaultSize="0" autoFill="0" autoLine="0" autoPict="0">
                <anchor moveWithCells="1">
                  <from>
                    <xdr:col>2</xdr:col>
                    <xdr:colOff>133350</xdr:colOff>
                    <xdr:row>36</xdr:row>
                    <xdr:rowOff>219075</xdr:rowOff>
                  </from>
                  <to>
                    <xdr:col>2</xdr:col>
                    <xdr:colOff>438150</xdr:colOff>
                    <xdr:row>37</xdr:row>
                    <xdr:rowOff>257175</xdr:rowOff>
                  </to>
                </anchor>
              </controlPr>
            </control>
          </mc:Choice>
        </mc:AlternateContent>
        <mc:AlternateContent xmlns:mc="http://schemas.openxmlformats.org/markup-compatibility/2006">
          <mc:Choice Requires="x14">
            <control shapeId="159920" r:id="rId119" name="Check Box 176">
              <controlPr locked="0" defaultSize="0" autoFill="0" autoLine="0" autoPict="0">
                <anchor moveWithCells="1">
                  <from>
                    <xdr:col>2</xdr:col>
                    <xdr:colOff>133350</xdr:colOff>
                    <xdr:row>37</xdr:row>
                    <xdr:rowOff>209550</xdr:rowOff>
                  </from>
                  <to>
                    <xdr:col>2</xdr:col>
                    <xdr:colOff>438150</xdr:colOff>
                    <xdr:row>38</xdr:row>
                    <xdr:rowOff>247650</xdr:rowOff>
                  </to>
                </anchor>
              </controlPr>
            </control>
          </mc:Choice>
        </mc:AlternateContent>
        <mc:AlternateContent xmlns:mc="http://schemas.openxmlformats.org/markup-compatibility/2006">
          <mc:Choice Requires="x14">
            <control shapeId="159921" r:id="rId120" name="Check Box 177">
              <controlPr locked="0" defaultSize="0" autoFill="0" autoLine="0" autoPict="0">
                <anchor moveWithCells="1">
                  <from>
                    <xdr:col>1</xdr:col>
                    <xdr:colOff>133350</xdr:colOff>
                    <xdr:row>36</xdr:row>
                    <xdr:rowOff>219075</xdr:rowOff>
                  </from>
                  <to>
                    <xdr:col>1</xdr:col>
                    <xdr:colOff>438150</xdr:colOff>
                    <xdr:row>37</xdr:row>
                    <xdr:rowOff>257175</xdr:rowOff>
                  </to>
                </anchor>
              </controlPr>
            </control>
          </mc:Choice>
        </mc:AlternateContent>
        <mc:AlternateContent xmlns:mc="http://schemas.openxmlformats.org/markup-compatibility/2006">
          <mc:Choice Requires="x14">
            <control shapeId="159922" r:id="rId121" name="Check Box 178">
              <controlPr locked="0" defaultSize="0" autoFill="0" autoLine="0" autoPict="0">
                <anchor moveWithCells="1">
                  <from>
                    <xdr:col>0</xdr:col>
                    <xdr:colOff>123825</xdr:colOff>
                    <xdr:row>36</xdr:row>
                    <xdr:rowOff>219075</xdr:rowOff>
                  </from>
                  <to>
                    <xdr:col>0</xdr:col>
                    <xdr:colOff>428625</xdr:colOff>
                    <xdr:row>37</xdr:row>
                    <xdr:rowOff>257175</xdr:rowOff>
                  </to>
                </anchor>
              </controlPr>
            </control>
          </mc:Choice>
        </mc:AlternateContent>
        <mc:AlternateContent xmlns:mc="http://schemas.openxmlformats.org/markup-compatibility/2006">
          <mc:Choice Requires="x14">
            <control shapeId="159923" r:id="rId122" name="Check Box 179">
              <controlPr locked="0" defaultSize="0" autoFill="0" autoLine="0" autoPict="0">
                <anchor moveWithCells="1">
                  <from>
                    <xdr:col>1</xdr:col>
                    <xdr:colOff>133350</xdr:colOff>
                    <xdr:row>37</xdr:row>
                    <xdr:rowOff>209550</xdr:rowOff>
                  </from>
                  <to>
                    <xdr:col>1</xdr:col>
                    <xdr:colOff>438150</xdr:colOff>
                    <xdr:row>38</xdr:row>
                    <xdr:rowOff>238125</xdr:rowOff>
                  </to>
                </anchor>
              </controlPr>
            </control>
          </mc:Choice>
        </mc:AlternateContent>
        <mc:AlternateContent xmlns:mc="http://schemas.openxmlformats.org/markup-compatibility/2006">
          <mc:Choice Requires="x14">
            <control shapeId="159924" r:id="rId123" name="Check Box 180">
              <controlPr locked="0" defaultSize="0" autoFill="0" autoLine="0" autoPict="0">
                <anchor moveWithCells="1">
                  <from>
                    <xdr:col>0</xdr:col>
                    <xdr:colOff>123825</xdr:colOff>
                    <xdr:row>37</xdr:row>
                    <xdr:rowOff>209550</xdr:rowOff>
                  </from>
                  <to>
                    <xdr:col>0</xdr:col>
                    <xdr:colOff>428625</xdr:colOff>
                    <xdr:row>38</xdr:row>
                    <xdr:rowOff>238125</xdr:rowOff>
                  </to>
                </anchor>
              </controlPr>
            </control>
          </mc:Choice>
        </mc:AlternateContent>
        <mc:AlternateContent xmlns:mc="http://schemas.openxmlformats.org/markup-compatibility/2006">
          <mc:Choice Requires="x14">
            <control shapeId="159926" r:id="rId124" name="Check Box 182">
              <controlPr locked="0" defaultSize="0" autoFill="0" autoLine="0" autoPict="0">
                <anchor moveWithCells="1">
                  <from>
                    <xdr:col>2</xdr:col>
                    <xdr:colOff>133350</xdr:colOff>
                    <xdr:row>40</xdr:row>
                    <xdr:rowOff>19050</xdr:rowOff>
                  </from>
                  <to>
                    <xdr:col>2</xdr:col>
                    <xdr:colOff>438150</xdr:colOff>
                    <xdr:row>41</xdr:row>
                    <xdr:rowOff>38100</xdr:rowOff>
                  </to>
                </anchor>
              </controlPr>
            </control>
          </mc:Choice>
        </mc:AlternateContent>
        <mc:AlternateContent xmlns:mc="http://schemas.openxmlformats.org/markup-compatibility/2006">
          <mc:Choice Requires="x14">
            <control shapeId="159929" r:id="rId125" name="Check Box 185">
              <controlPr locked="0" defaultSize="0" autoFill="0" autoLine="0" autoPict="0">
                <anchor moveWithCells="1">
                  <from>
                    <xdr:col>1</xdr:col>
                    <xdr:colOff>123825</xdr:colOff>
                    <xdr:row>40</xdr:row>
                    <xdr:rowOff>19050</xdr:rowOff>
                  </from>
                  <to>
                    <xdr:col>1</xdr:col>
                    <xdr:colOff>428625</xdr:colOff>
                    <xdr:row>41</xdr:row>
                    <xdr:rowOff>38100</xdr:rowOff>
                  </to>
                </anchor>
              </controlPr>
            </control>
          </mc:Choice>
        </mc:AlternateContent>
        <mc:AlternateContent xmlns:mc="http://schemas.openxmlformats.org/markup-compatibility/2006">
          <mc:Choice Requires="x14">
            <control shapeId="159930" r:id="rId126" name="Check Box 186">
              <controlPr locked="0" defaultSize="0" autoFill="0" autoLine="0" autoPict="0">
                <anchor moveWithCells="1">
                  <from>
                    <xdr:col>0</xdr:col>
                    <xdr:colOff>123825</xdr:colOff>
                    <xdr:row>40</xdr:row>
                    <xdr:rowOff>19050</xdr:rowOff>
                  </from>
                  <to>
                    <xdr:col>0</xdr:col>
                    <xdr:colOff>428625</xdr:colOff>
                    <xdr:row>41</xdr:row>
                    <xdr:rowOff>38100</xdr:rowOff>
                  </to>
                </anchor>
              </controlPr>
            </control>
          </mc:Choice>
        </mc:AlternateContent>
        <mc:AlternateContent xmlns:mc="http://schemas.openxmlformats.org/markup-compatibility/2006">
          <mc:Choice Requires="x14">
            <control shapeId="159940" r:id="rId127" name="Check Box 196">
              <controlPr locked="0" defaultSize="0" autoFill="0" autoLine="0" autoPict="0">
                <anchor moveWithCells="1">
                  <from>
                    <xdr:col>2</xdr:col>
                    <xdr:colOff>133350</xdr:colOff>
                    <xdr:row>46</xdr:row>
                    <xdr:rowOff>276225</xdr:rowOff>
                  </from>
                  <to>
                    <xdr:col>2</xdr:col>
                    <xdr:colOff>438150</xdr:colOff>
                    <xdr:row>48</xdr:row>
                    <xdr:rowOff>0</xdr:rowOff>
                  </to>
                </anchor>
              </controlPr>
            </control>
          </mc:Choice>
        </mc:AlternateContent>
        <mc:AlternateContent xmlns:mc="http://schemas.openxmlformats.org/markup-compatibility/2006">
          <mc:Choice Requires="x14">
            <control shapeId="159941" r:id="rId128" name="Check Box 197">
              <controlPr locked="0" defaultSize="0" autoFill="0" autoLine="0" autoPict="0">
                <anchor moveWithCells="1">
                  <from>
                    <xdr:col>1</xdr:col>
                    <xdr:colOff>123825</xdr:colOff>
                    <xdr:row>46</xdr:row>
                    <xdr:rowOff>276225</xdr:rowOff>
                  </from>
                  <to>
                    <xdr:col>1</xdr:col>
                    <xdr:colOff>428625</xdr:colOff>
                    <xdr:row>48</xdr:row>
                    <xdr:rowOff>0</xdr:rowOff>
                  </to>
                </anchor>
              </controlPr>
            </control>
          </mc:Choice>
        </mc:AlternateContent>
        <mc:AlternateContent xmlns:mc="http://schemas.openxmlformats.org/markup-compatibility/2006">
          <mc:Choice Requires="x14">
            <control shapeId="159942" r:id="rId129" name="Check Box 198">
              <controlPr locked="0" defaultSize="0" autoFill="0" autoLine="0" autoPict="0">
                <anchor moveWithCells="1">
                  <from>
                    <xdr:col>0</xdr:col>
                    <xdr:colOff>123825</xdr:colOff>
                    <xdr:row>46</xdr:row>
                    <xdr:rowOff>276225</xdr:rowOff>
                  </from>
                  <to>
                    <xdr:col>0</xdr:col>
                    <xdr:colOff>428625</xdr:colOff>
                    <xdr:row>48</xdr:row>
                    <xdr:rowOff>0</xdr:rowOff>
                  </to>
                </anchor>
              </controlPr>
            </control>
          </mc:Choice>
        </mc:AlternateContent>
        <mc:AlternateContent xmlns:mc="http://schemas.openxmlformats.org/markup-compatibility/2006">
          <mc:Choice Requires="x14">
            <control shapeId="159946" r:id="rId130" name="Check Box 202">
              <controlPr locked="0" defaultSize="0" autoFill="0" autoLine="0" autoPict="0">
                <anchor moveWithCells="1">
                  <from>
                    <xdr:col>2</xdr:col>
                    <xdr:colOff>133350</xdr:colOff>
                    <xdr:row>48</xdr:row>
                    <xdr:rowOff>19050</xdr:rowOff>
                  </from>
                  <to>
                    <xdr:col>2</xdr:col>
                    <xdr:colOff>438150</xdr:colOff>
                    <xdr:row>49</xdr:row>
                    <xdr:rowOff>38100</xdr:rowOff>
                  </to>
                </anchor>
              </controlPr>
            </control>
          </mc:Choice>
        </mc:AlternateContent>
        <mc:AlternateContent xmlns:mc="http://schemas.openxmlformats.org/markup-compatibility/2006">
          <mc:Choice Requires="x14">
            <control shapeId="159947" r:id="rId131" name="Check Box 203">
              <controlPr locked="0" defaultSize="0" autoFill="0" autoLine="0" autoPict="0">
                <anchor moveWithCells="1">
                  <from>
                    <xdr:col>1</xdr:col>
                    <xdr:colOff>123825</xdr:colOff>
                    <xdr:row>48</xdr:row>
                    <xdr:rowOff>19050</xdr:rowOff>
                  </from>
                  <to>
                    <xdr:col>1</xdr:col>
                    <xdr:colOff>428625</xdr:colOff>
                    <xdr:row>49</xdr:row>
                    <xdr:rowOff>38100</xdr:rowOff>
                  </to>
                </anchor>
              </controlPr>
            </control>
          </mc:Choice>
        </mc:AlternateContent>
        <mc:AlternateContent xmlns:mc="http://schemas.openxmlformats.org/markup-compatibility/2006">
          <mc:Choice Requires="x14">
            <control shapeId="159948" r:id="rId132" name="Check Box 204">
              <controlPr locked="0" defaultSize="0" autoFill="0" autoLine="0" autoPict="0">
                <anchor moveWithCells="1">
                  <from>
                    <xdr:col>0</xdr:col>
                    <xdr:colOff>123825</xdr:colOff>
                    <xdr:row>48</xdr:row>
                    <xdr:rowOff>19050</xdr:rowOff>
                  </from>
                  <to>
                    <xdr:col>0</xdr:col>
                    <xdr:colOff>428625</xdr:colOff>
                    <xdr:row>49</xdr:row>
                    <xdr:rowOff>38100</xdr:rowOff>
                  </to>
                </anchor>
              </controlPr>
            </control>
          </mc:Choice>
        </mc:AlternateContent>
        <mc:AlternateContent xmlns:mc="http://schemas.openxmlformats.org/markup-compatibility/2006">
          <mc:Choice Requires="x14">
            <control shapeId="159949" r:id="rId133" name="Check Box 205">
              <controlPr locked="0" defaultSize="0" autoFill="0" autoLine="0" autoPict="0">
                <anchor moveWithCells="1">
                  <from>
                    <xdr:col>2</xdr:col>
                    <xdr:colOff>123825</xdr:colOff>
                    <xdr:row>64</xdr:row>
                    <xdr:rowOff>0</xdr:rowOff>
                  </from>
                  <to>
                    <xdr:col>2</xdr:col>
                    <xdr:colOff>438150</xdr:colOff>
                    <xdr:row>65</xdr:row>
                    <xdr:rowOff>19050</xdr:rowOff>
                  </to>
                </anchor>
              </controlPr>
            </control>
          </mc:Choice>
        </mc:AlternateContent>
        <mc:AlternateContent xmlns:mc="http://schemas.openxmlformats.org/markup-compatibility/2006">
          <mc:Choice Requires="x14">
            <control shapeId="159950" r:id="rId134" name="Check Box 206">
              <controlPr locked="0" defaultSize="0" autoFill="0" autoLine="0" autoPict="0">
                <anchor moveWithCells="1">
                  <from>
                    <xdr:col>1</xdr:col>
                    <xdr:colOff>142875</xdr:colOff>
                    <xdr:row>64</xdr:row>
                    <xdr:rowOff>0</xdr:rowOff>
                  </from>
                  <to>
                    <xdr:col>2</xdr:col>
                    <xdr:colOff>9525</xdr:colOff>
                    <xdr:row>65</xdr:row>
                    <xdr:rowOff>19050</xdr:rowOff>
                  </to>
                </anchor>
              </controlPr>
            </control>
          </mc:Choice>
        </mc:AlternateContent>
        <mc:AlternateContent xmlns:mc="http://schemas.openxmlformats.org/markup-compatibility/2006">
          <mc:Choice Requires="x14">
            <control shapeId="159951" r:id="rId135" name="Check Box 207">
              <controlPr locked="0" defaultSize="0" autoFill="0" autoLine="0" autoPict="0">
                <anchor moveWithCells="1">
                  <from>
                    <xdr:col>0</xdr:col>
                    <xdr:colOff>133350</xdr:colOff>
                    <xdr:row>64</xdr:row>
                    <xdr:rowOff>0</xdr:rowOff>
                  </from>
                  <to>
                    <xdr:col>1</xdr:col>
                    <xdr:colOff>0</xdr:colOff>
                    <xdr:row>65</xdr:row>
                    <xdr:rowOff>19050</xdr:rowOff>
                  </to>
                </anchor>
              </controlPr>
            </control>
          </mc:Choice>
        </mc:AlternateContent>
        <mc:AlternateContent xmlns:mc="http://schemas.openxmlformats.org/markup-compatibility/2006">
          <mc:Choice Requires="x14">
            <control shapeId="159955" r:id="rId136" name="Check Box 211">
              <controlPr locked="0" defaultSize="0" autoFill="0" autoLine="0" autoPict="0">
                <anchor moveWithCells="1">
                  <from>
                    <xdr:col>2</xdr:col>
                    <xdr:colOff>133350</xdr:colOff>
                    <xdr:row>65</xdr:row>
                    <xdr:rowOff>276225</xdr:rowOff>
                  </from>
                  <to>
                    <xdr:col>2</xdr:col>
                    <xdr:colOff>438150</xdr:colOff>
                    <xdr:row>67</xdr:row>
                    <xdr:rowOff>0</xdr:rowOff>
                  </to>
                </anchor>
              </controlPr>
            </control>
          </mc:Choice>
        </mc:AlternateContent>
        <mc:AlternateContent xmlns:mc="http://schemas.openxmlformats.org/markup-compatibility/2006">
          <mc:Choice Requires="x14">
            <control shapeId="159956" r:id="rId137" name="Check Box 212">
              <controlPr locked="0" defaultSize="0" autoFill="0" autoLine="0" autoPict="0">
                <anchor moveWithCells="1">
                  <from>
                    <xdr:col>1</xdr:col>
                    <xdr:colOff>142875</xdr:colOff>
                    <xdr:row>65</xdr:row>
                    <xdr:rowOff>276225</xdr:rowOff>
                  </from>
                  <to>
                    <xdr:col>2</xdr:col>
                    <xdr:colOff>9525</xdr:colOff>
                    <xdr:row>67</xdr:row>
                    <xdr:rowOff>0</xdr:rowOff>
                  </to>
                </anchor>
              </controlPr>
            </control>
          </mc:Choice>
        </mc:AlternateContent>
        <mc:AlternateContent xmlns:mc="http://schemas.openxmlformats.org/markup-compatibility/2006">
          <mc:Choice Requires="x14">
            <control shapeId="159957" r:id="rId138" name="Check Box 213">
              <controlPr locked="0" defaultSize="0" autoFill="0" autoLine="0" autoPict="0">
                <anchor moveWithCells="1">
                  <from>
                    <xdr:col>0</xdr:col>
                    <xdr:colOff>133350</xdr:colOff>
                    <xdr:row>65</xdr:row>
                    <xdr:rowOff>276225</xdr:rowOff>
                  </from>
                  <to>
                    <xdr:col>1</xdr:col>
                    <xdr:colOff>0</xdr:colOff>
                    <xdr:row>67</xdr:row>
                    <xdr:rowOff>0</xdr:rowOff>
                  </to>
                </anchor>
              </controlPr>
            </control>
          </mc:Choice>
        </mc:AlternateContent>
        <mc:AlternateContent xmlns:mc="http://schemas.openxmlformats.org/markup-compatibility/2006">
          <mc:Choice Requires="x14">
            <control shapeId="159958" r:id="rId139" name="Check Box 214">
              <controlPr locked="0" defaultSize="0" autoFill="0" autoLine="0" autoPict="0">
                <anchor moveWithCells="1">
                  <from>
                    <xdr:col>2</xdr:col>
                    <xdr:colOff>123825</xdr:colOff>
                    <xdr:row>15</xdr:row>
                    <xdr:rowOff>228600</xdr:rowOff>
                  </from>
                  <to>
                    <xdr:col>2</xdr:col>
                    <xdr:colOff>428625</xdr:colOff>
                    <xdr:row>17</xdr:row>
                    <xdr:rowOff>9525</xdr:rowOff>
                  </to>
                </anchor>
              </controlPr>
            </control>
          </mc:Choice>
        </mc:AlternateContent>
        <mc:AlternateContent xmlns:mc="http://schemas.openxmlformats.org/markup-compatibility/2006">
          <mc:Choice Requires="x14">
            <control shapeId="159959" r:id="rId140" name="Check Box 215">
              <controlPr locked="0" defaultSize="0" autoFill="0" autoLine="0" autoPict="0">
                <anchor moveWithCells="1">
                  <from>
                    <xdr:col>1</xdr:col>
                    <xdr:colOff>142875</xdr:colOff>
                    <xdr:row>15</xdr:row>
                    <xdr:rowOff>228600</xdr:rowOff>
                  </from>
                  <to>
                    <xdr:col>1</xdr:col>
                    <xdr:colOff>447675</xdr:colOff>
                    <xdr:row>17</xdr:row>
                    <xdr:rowOff>9525</xdr:rowOff>
                  </to>
                </anchor>
              </controlPr>
            </control>
          </mc:Choice>
        </mc:AlternateContent>
        <mc:AlternateContent xmlns:mc="http://schemas.openxmlformats.org/markup-compatibility/2006">
          <mc:Choice Requires="x14">
            <control shapeId="159960" r:id="rId141" name="Check Box 216">
              <controlPr locked="0" defaultSize="0" autoFill="0" autoLine="0" autoPict="0">
                <anchor moveWithCells="1">
                  <from>
                    <xdr:col>0</xdr:col>
                    <xdr:colOff>152400</xdr:colOff>
                    <xdr:row>15</xdr:row>
                    <xdr:rowOff>228600</xdr:rowOff>
                  </from>
                  <to>
                    <xdr:col>1</xdr:col>
                    <xdr:colOff>0</xdr:colOff>
                    <xdr:row>17</xdr:row>
                    <xdr:rowOff>9525</xdr:rowOff>
                  </to>
                </anchor>
              </controlPr>
            </control>
          </mc:Choice>
        </mc:AlternateContent>
        <mc:AlternateContent xmlns:mc="http://schemas.openxmlformats.org/markup-compatibility/2006">
          <mc:Choice Requires="x14">
            <control shapeId="159961" r:id="rId142" name="Check Box 217">
              <controlPr locked="0" defaultSize="0" autoFill="0" autoLine="0" autoPict="0">
                <anchor moveWithCells="1">
                  <from>
                    <xdr:col>2</xdr:col>
                    <xdr:colOff>133350</xdr:colOff>
                    <xdr:row>38</xdr:row>
                    <xdr:rowOff>285750</xdr:rowOff>
                  </from>
                  <to>
                    <xdr:col>2</xdr:col>
                    <xdr:colOff>438150</xdr:colOff>
                    <xdr:row>40</xdr:row>
                    <xdr:rowOff>19050</xdr:rowOff>
                  </to>
                </anchor>
              </controlPr>
            </control>
          </mc:Choice>
        </mc:AlternateContent>
        <mc:AlternateContent xmlns:mc="http://schemas.openxmlformats.org/markup-compatibility/2006">
          <mc:Choice Requires="x14">
            <control shapeId="159962" r:id="rId143" name="Check Box 218">
              <controlPr locked="0" defaultSize="0" autoFill="0" autoLine="0" autoPict="0">
                <anchor moveWithCells="1">
                  <from>
                    <xdr:col>1</xdr:col>
                    <xdr:colOff>123825</xdr:colOff>
                    <xdr:row>38</xdr:row>
                    <xdr:rowOff>285750</xdr:rowOff>
                  </from>
                  <to>
                    <xdr:col>1</xdr:col>
                    <xdr:colOff>428625</xdr:colOff>
                    <xdr:row>40</xdr:row>
                    <xdr:rowOff>19050</xdr:rowOff>
                  </to>
                </anchor>
              </controlPr>
            </control>
          </mc:Choice>
        </mc:AlternateContent>
        <mc:AlternateContent xmlns:mc="http://schemas.openxmlformats.org/markup-compatibility/2006">
          <mc:Choice Requires="x14">
            <control shapeId="159963" r:id="rId144" name="Check Box 219">
              <controlPr locked="0" defaultSize="0" autoFill="0" autoLine="0" autoPict="0">
                <anchor moveWithCells="1">
                  <from>
                    <xdr:col>0</xdr:col>
                    <xdr:colOff>123825</xdr:colOff>
                    <xdr:row>38</xdr:row>
                    <xdr:rowOff>285750</xdr:rowOff>
                  </from>
                  <to>
                    <xdr:col>0</xdr:col>
                    <xdr:colOff>428625</xdr:colOff>
                    <xdr:row>40</xdr:row>
                    <xdr:rowOff>19050</xdr:rowOff>
                  </to>
                </anchor>
              </controlPr>
            </control>
          </mc:Choice>
        </mc:AlternateContent>
        <mc:AlternateContent xmlns:mc="http://schemas.openxmlformats.org/markup-compatibility/2006">
          <mc:Choice Requires="x14">
            <control shapeId="159964" r:id="rId145" name="Check Box 220">
              <controlPr locked="0" defaultSize="0" autoFill="0" autoLine="0" autoPict="0">
                <anchor moveWithCells="1">
                  <from>
                    <xdr:col>2</xdr:col>
                    <xdr:colOff>133350</xdr:colOff>
                    <xdr:row>45</xdr:row>
                    <xdr:rowOff>257175</xdr:rowOff>
                  </from>
                  <to>
                    <xdr:col>2</xdr:col>
                    <xdr:colOff>438150</xdr:colOff>
                    <xdr:row>46</xdr:row>
                    <xdr:rowOff>276225</xdr:rowOff>
                  </to>
                </anchor>
              </controlPr>
            </control>
          </mc:Choice>
        </mc:AlternateContent>
        <mc:AlternateContent xmlns:mc="http://schemas.openxmlformats.org/markup-compatibility/2006">
          <mc:Choice Requires="x14">
            <control shapeId="159965" r:id="rId146" name="Check Box 221">
              <controlPr locked="0" defaultSize="0" autoFill="0" autoLine="0" autoPict="0">
                <anchor moveWithCells="1">
                  <from>
                    <xdr:col>1</xdr:col>
                    <xdr:colOff>123825</xdr:colOff>
                    <xdr:row>45</xdr:row>
                    <xdr:rowOff>257175</xdr:rowOff>
                  </from>
                  <to>
                    <xdr:col>1</xdr:col>
                    <xdr:colOff>428625</xdr:colOff>
                    <xdr:row>46</xdr:row>
                    <xdr:rowOff>276225</xdr:rowOff>
                  </to>
                </anchor>
              </controlPr>
            </control>
          </mc:Choice>
        </mc:AlternateContent>
        <mc:AlternateContent xmlns:mc="http://schemas.openxmlformats.org/markup-compatibility/2006">
          <mc:Choice Requires="x14">
            <control shapeId="159966" r:id="rId147" name="Check Box 222">
              <controlPr locked="0" defaultSize="0" autoFill="0" autoLine="0" autoPict="0">
                <anchor moveWithCells="1">
                  <from>
                    <xdr:col>0</xdr:col>
                    <xdr:colOff>123825</xdr:colOff>
                    <xdr:row>45</xdr:row>
                    <xdr:rowOff>257175</xdr:rowOff>
                  </from>
                  <to>
                    <xdr:col>0</xdr:col>
                    <xdr:colOff>428625</xdr:colOff>
                    <xdr:row>46</xdr:row>
                    <xdr:rowOff>276225</xdr:rowOff>
                  </to>
                </anchor>
              </controlPr>
            </control>
          </mc:Choice>
        </mc:AlternateContent>
        <mc:AlternateContent xmlns:mc="http://schemas.openxmlformats.org/markup-compatibility/2006">
          <mc:Choice Requires="x14">
            <control shapeId="159967" r:id="rId148" name="Check Box 223">
              <controlPr locked="0" defaultSize="0" autoFill="0" autoLine="0" autoPict="0">
                <anchor moveWithCells="1">
                  <from>
                    <xdr:col>2</xdr:col>
                    <xdr:colOff>133350</xdr:colOff>
                    <xdr:row>40</xdr:row>
                    <xdr:rowOff>276225</xdr:rowOff>
                  </from>
                  <to>
                    <xdr:col>2</xdr:col>
                    <xdr:colOff>438150</xdr:colOff>
                    <xdr:row>42</xdr:row>
                    <xdr:rowOff>0</xdr:rowOff>
                  </to>
                </anchor>
              </controlPr>
            </control>
          </mc:Choice>
        </mc:AlternateContent>
        <mc:AlternateContent xmlns:mc="http://schemas.openxmlformats.org/markup-compatibility/2006">
          <mc:Choice Requires="x14">
            <control shapeId="159968" r:id="rId149" name="Check Box 224">
              <controlPr locked="0" defaultSize="0" autoFill="0" autoLine="0" autoPict="0">
                <anchor moveWithCells="1">
                  <from>
                    <xdr:col>1</xdr:col>
                    <xdr:colOff>123825</xdr:colOff>
                    <xdr:row>40</xdr:row>
                    <xdr:rowOff>276225</xdr:rowOff>
                  </from>
                  <to>
                    <xdr:col>1</xdr:col>
                    <xdr:colOff>428625</xdr:colOff>
                    <xdr:row>42</xdr:row>
                    <xdr:rowOff>0</xdr:rowOff>
                  </to>
                </anchor>
              </controlPr>
            </control>
          </mc:Choice>
        </mc:AlternateContent>
        <mc:AlternateContent xmlns:mc="http://schemas.openxmlformats.org/markup-compatibility/2006">
          <mc:Choice Requires="x14">
            <control shapeId="159969" r:id="rId150" name="Check Box 225">
              <controlPr locked="0" defaultSize="0" autoFill="0" autoLine="0" autoPict="0">
                <anchor moveWithCells="1">
                  <from>
                    <xdr:col>0</xdr:col>
                    <xdr:colOff>123825</xdr:colOff>
                    <xdr:row>40</xdr:row>
                    <xdr:rowOff>276225</xdr:rowOff>
                  </from>
                  <to>
                    <xdr:col>0</xdr:col>
                    <xdr:colOff>428625</xdr:colOff>
                    <xdr:row>42</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Z115"/>
  <sheetViews>
    <sheetView zoomScale="70" zoomScaleNormal="70" zoomScaleSheetLayoutView="75" zoomScalePageLayoutView="75" workbookViewId="0">
      <selection activeCell="O3" sqref="O3:R3"/>
    </sheetView>
  </sheetViews>
  <sheetFormatPr defaultColWidth="9" defaultRowHeight="26.1" customHeight="1"/>
  <cols>
    <col min="1" max="1" width="5.625" style="49" customWidth="1"/>
    <col min="2" max="2" width="4.625" style="49" customWidth="1"/>
    <col min="3" max="3" width="20.625" style="49" customWidth="1"/>
    <col min="4" max="4" width="5.125" style="49" customWidth="1"/>
    <col min="5" max="5" width="4.375" style="49" customWidth="1"/>
    <col min="6" max="6" width="9.625" style="49" customWidth="1"/>
    <col min="7" max="7" width="3.875" style="49" customWidth="1"/>
    <col min="8" max="9" width="10.625" style="49" customWidth="1"/>
    <col min="10" max="11" width="4.375" style="49" customWidth="1"/>
    <col min="12" max="14" width="9" style="49"/>
    <col min="15" max="15" width="4.625" style="49" customWidth="1"/>
    <col min="16" max="16" width="10.875" style="49" bestFit="1" customWidth="1"/>
    <col min="17" max="17" width="17.375" style="49" customWidth="1"/>
    <col min="18" max="18" width="11.125" style="49" customWidth="1"/>
    <col min="19" max="19" width="2.75" style="49" customWidth="1"/>
    <col min="20" max="20" width="3.25" style="49" customWidth="1"/>
    <col min="21" max="21" width="7.625" style="49" customWidth="1"/>
    <col min="22" max="22" width="20.625" style="49" customWidth="1"/>
    <col min="23" max="23" width="25.625" style="49" customWidth="1"/>
    <col min="24" max="24" width="15.625" style="49" customWidth="1"/>
    <col min="25" max="117" width="3.625" style="49" customWidth="1"/>
    <col min="118" max="16384" width="9" style="49"/>
  </cols>
  <sheetData>
    <row r="1" spans="1:26" s="2432" customFormat="1" ht="26.1" customHeight="1">
      <c r="B1" s="2429"/>
      <c r="C1" s="2429"/>
      <c r="D1" s="2429"/>
      <c r="E1" s="45"/>
      <c r="F1" s="46"/>
      <c r="R1" s="47" t="s">
        <v>15</v>
      </c>
      <c r="T1" s="532"/>
      <c r="U1" s="532"/>
      <c r="V1" s="532"/>
      <c r="W1" s="532"/>
      <c r="X1" s="532"/>
      <c r="Y1" s="532"/>
      <c r="Z1" s="532"/>
    </row>
    <row r="2" spans="1:26" s="2432" customFormat="1" ht="17.25" customHeight="1">
      <c r="B2" s="2429"/>
      <c r="C2" s="2429"/>
      <c r="D2" s="2429"/>
      <c r="E2" s="45"/>
      <c r="F2" s="46"/>
      <c r="R2" s="48"/>
      <c r="T2" s="532"/>
      <c r="U2" s="532"/>
      <c r="V2" s="532"/>
      <c r="W2" s="532"/>
      <c r="X2" s="532"/>
      <c r="Y2" s="532"/>
      <c r="Z2" s="532"/>
    </row>
    <row r="3" spans="1:26" s="2432" customFormat="1" ht="25.5" customHeight="1">
      <c r="O3" s="3296"/>
      <c r="P3" s="3296"/>
      <c r="Q3" s="3296"/>
      <c r="R3" s="3296"/>
      <c r="T3" s="532"/>
      <c r="U3" s="532"/>
      <c r="V3" s="3310" t="s">
        <v>2371</v>
      </c>
      <c r="W3" s="3311"/>
      <c r="X3" s="532"/>
      <c r="Y3" s="532"/>
      <c r="Z3" s="532"/>
    </row>
    <row r="4" spans="1:26" ht="25.5" customHeight="1">
      <c r="O4" s="3300" t="str">
        <f>IF($O$3="","令和　　 年 　 　月　　  日","")</f>
        <v>令和　　 年 　 　月　　  日</v>
      </c>
      <c r="P4" s="3301"/>
      <c r="Q4" s="3301"/>
      <c r="R4" s="3301"/>
      <c r="T4" s="528"/>
      <c r="U4" s="532"/>
      <c r="V4" s="3312" t="s">
        <v>2372</v>
      </c>
      <c r="W4" s="3313"/>
      <c r="X4" s="3314"/>
      <c r="Y4" s="532"/>
      <c r="Z4" s="532"/>
    </row>
    <row r="5" spans="1:26" ht="32.25" customHeight="1">
      <c r="A5" s="3297" t="s">
        <v>16</v>
      </c>
      <c r="B5" s="3298"/>
      <c r="C5" s="3298"/>
      <c r="D5" s="3298"/>
      <c r="E5" s="3298"/>
      <c r="F5" s="3298"/>
      <c r="G5" s="3298"/>
      <c r="H5" s="3298"/>
      <c r="I5" s="3298"/>
      <c r="J5" s="3298"/>
      <c r="K5" s="3298"/>
      <c r="L5" s="3298"/>
      <c r="T5" s="528"/>
      <c r="U5" s="532"/>
      <c r="V5" s="3315"/>
      <c r="W5" s="3316"/>
      <c r="X5" s="3317"/>
      <c r="Y5" s="532"/>
      <c r="Z5" s="532"/>
    </row>
    <row r="6" spans="1:26" ht="21.75" customHeight="1">
      <c r="A6" s="2436"/>
      <c r="B6" s="2437"/>
      <c r="C6" s="2437"/>
      <c r="D6" s="2437"/>
      <c r="E6" s="2437"/>
      <c r="F6" s="2437"/>
      <c r="G6" s="2437"/>
      <c r="H6" s="2437"/>
      <c r="I6" s="2437"/>
      <c r="J6" s="2437"/>
      <c r="K6" s="2437"/>
      <c r="L6" s="2437"/>
      <c r="N6" s="50"/>
      <c r="O6" s="51"/>
      <c r="T6" s="528"/>
      <c r="U6" s="532"/>
      <c r="V6" s="532"/>
      <c r="W6" s="532"/>
      <c r="X6" s="532"/>
      <c r="Y6" s="532"/>
      <c r="Z6" s="532"/>
    </row>
    <row r="7" spans="1:26" ht="26.1" customHeight="1">
      <c r="L7" s="2432" t="s">
        <v>17</v>
      </c>
      <c r="M7" s="2432"/>
      <c r="N7" s="2432"/>
      <c r="O7" s="2432"/>
      <c r="P7" s="2432"/>
      <c r="Q7" s="2432"/>
      <c r="R7" s="2432"/>
      <c r="T7" s="528"/>
      <c r="U7" s="532"/>
      <c r="V7" s="532"/>
      <c r="W7" s="532"/>
      <c r="X7" s="532"/>
      <c r="Y7" s="532"/>
      <c r="Z7" s="532"/>
    </row>
    <row r="8" spans="1:26" ht="19.5" customHeight="1">
      <c r="I8" s="52" t="s">
        <v>18</v>
      </c>
      <c r="J8" s="53" t="s">
        <v>19</v>
      </c>
      <c r="K8" s="54"/>
      <c r="L8" s="3292"/>
      <c r="M8" s="3292"/>
      <c r="N8" s="3292"/>
      <c r="O8" s="3292"/>
      <c r="P8" s="3292"/>
      <c r="Q8" s="3292"/>
      <c r="R8" s="3292"/>
      <c r="T8" s="528"/>
      <c r="U8" s="532"/>
      <c r="V8" s="532"/>
      <c r="W8" s="532"/>
      <c r="X8" s="532"/>
      <c r="Y8" s="532"/>
      <c r="Z8" s="532"/>
    </row>
    <row r="9" spans="1:26" ht="26.1" customHeight="1">
      <c r="I9" s="55" t="s">
        <v>20</v>
      </c>
      <c r="J9" s="3299"/>
      <c r="K9" s="3299"/>
      <c r="L9" s="3292"/>
      <c r="M9" s="3292"/>
      <c r="N9" s="3292"/>
      <c r="O9" s="3292"/>
      <c r="P9" s="3292"/>
      <c r="Q9" s="3292"/>
      <c r="R9" s="3292"/>
      <c r="T9" s="528"/>
      <c r="U9" s="532"/>
      <c r="V9" s="532"/>
      <c r="W9" s="532"/>
      <c r="X9" s="532"/>
      <c r="Y9" s="532"/>
      <c r="Z9" s="532"/>
    </row>
    <row r="10" spans="1:26" ht="21" customHeight="1">
      <c r="I10" s="52" t="s">
        <v>18</v>
      </c>
      <c r="L10" s="3292"/>
      <c r="M10" s="3292"/>
      <c r="N10" s="3292"/>
      <c r="O10" s="3292"/>
      <c r="P10" s="3292"/>
      <c r="Q10" s="3292"/>
      <c r="R10" s="3292"/>
      <c r="T10" s="528"/>
      <c r="U10" s="532"/>
      <c r="V10" s="532"/>
      <c r="W10" s="532"/>
      <c r="X10" s="532"/>
      <c r="Y10" s="532"/>
      <c r="Z10" s="532"/>
    </row>
    <row r="11" spans="1:26" ht="26.1" customHeight="1">
      <c r="C11" s="56"/>
      <c r="D11" s="56"/>
      <c r="E11" s="56"/>
      <c r="F11" s="57"/>
      <c r="I11" s="2432" t="s">
        <v>21</v>
      </c>
      <c r="K11" s="2432"/>
      <c r="L11" s="3293"/>
      <c r="M11" s="3293"/>
      <c r="N11" s="3293"/>
      <c r="O11" s="3293"/>
      <c r="P11" s="3293"/>
      <c r="Q11" s="3293"/>
      <c r="R11" s="3293"/>
      <c r="T11" s="532" t="s">
        <v>908</v>
      </c>
      <c r="U11" s="3318" t="str">
        <f>LEN(H11)&amp;"文字(全角最大50文字(半角不可))"</f>
        <v>0文字(全角最大50文字(半角不可))</v>
      </c>
      <c r="V11" s="3319"/>
      <c r="W11" s="3320"/>
      <c r="X11" s="532"/>
      <c r="Y11" s="532"/>
      <c r="Z11" s="532"/>
    </row>
    <row r="12" spans="1:26" ht="21" customHeight="1">
      <c r="C12" s="56"/>
      <c r="D12" s="56"/>
      <c r="E12" s="56"/>
      <c r="F12" s="57"/>
      <c r="I12" s="52" t="s">
        <v>18</v>
      </c>
      <c r="L12" s="3293"/>
      <c r="M12" s="3293"/>
      <c r="N12" s="3293"/>
      <c r="O12" s="3293"/>
      <c r="P12" s="3293"/>
      <c r="Q12" s="3293"/>
      <c r="R12" s="3293"/>
      <c r="T12" s="528"/>
      <c r="U12" s="532"/>
      <c r="V12" s="532"/>
      <c r="W12" s="532"/>
      <c r="X12" s="532"/>
      <c r="Y12" s="532"/>
      <c r="Z12" s="532"/>
    </row>
    <row r="13" spans="1:26" s="58" customFormat="1" ht="26.1" customHeight="1">
      <c r="A13" s="49"/>
      <c r="B13" s="49"/>
      <c r="C13" s="49"/>
      <c r="D13" s="49"/>
      <c r="E13" s="49"/>
      <c r="F13" s="49"/>
      <c r="G13" s="49"/>
      <c r="I13" s="2432" t="s">
        <v>22</v>
      </c>
      <c r="K13" s="55"/>
      <c r="L13" s="55"/>
      <c r="M13" s="3292"/>
      <c r="N13" s="3292"/>
      <c r="O13" s="3292"/>
      <c r="P13" s="3292"/>
      <c r="Q13" s="3292"/>
      <c r="R13" s="59"/>
      <c r="T13" s="531"/>
      <c r="U13" s="532"/>
      <c r="V13" s="532"/>
      <c r="W13" s="532"/>
      <c r="X13" s="532"/>
      <c r="Y13" s="532"/>
      <c r="Z13" s="532"/>
    </row>
    <row r="14" spans="1:26" s="53" customFormat="1" ht="17.25" customHeight="1">
      <c r="A14" s="58"/>
      <c r="B14" s="58"/>
      <c r="C14" s="58"/>
      <c r="D14" s="58"/>
      <c r="E14" s="58"/>
      <c r="F14" s="58"/>
      <c r="G14" s="49"/>
      <c r="H14" s="49"/>
      <c r="I14" s="49"/>
      <c r="J14" s="49"/>
      <c r="M14" s="60"/>
      <c r="N14" s="60"/>
      <c r="O14" s="60"/>
      <c r="P14" s="60"/>
      <c r="Q14" s="60"/>
      <c r="R14" s="60"/>
      <c r="T14" s="529"/>
      <c r="U14" s="532"/>
      <c r="V14" s="532"/>
      <c r="W14" s="532"/>
      <c r="X14" s="532"/>
      <c r="Y14" s="532"/>
      <c r="Z14" s="532"/>
    </row>
    <row r="15" spans="1:26" s="61" customFormat="1" ht="40.5" customHeight="1">
      <c r="A15" s="3294" t="s">
        <v>3</v>
      </c>
      <c r="B15" s="3294"/>
      <c r="C15" s="3294"/>
      <c r="D15" s="3294"/>
      <c r="E15" s="3294"/>
      <c r="F15" s="3294"/>
      <c r="G15" s="3294"/>
      <c r="H15" s="3294"/>
      <c r="I15" s="3294"/>
      <c r="J15" s="3294"/>
      <c r="K15" s="3295"/>
      <c r="L15" s="3295"/>
      <c r="M15" s="3295"/>
      <c r="N15" s="3295"/>
      <c r="O15" s="3295"/>
      <c r="P15" s="3295"/>
      <c r="Q15" s="3295"/>
      <c r="R15" s="3295"/>
      <c r="T15" s="530"/>
      <c r="U15" s="532"/>
      <c r="V15" s="532"/>
      <c r="W15" s="532"/>
      <c r="X15" s="532"/>
      <c r="Y15" s="532"/>
      <c r="Z15" s="532"/>
    </row>
    <row r="16" spans="1:26" ht="21" customHeight="1">
      <c r="A16" s="61"/>
      <c r="B16" s="61"/>
      <c r="C16" s="61"/>
      <c r="D16" s="61"/>
      <c r="E16" s="61"/>
      <c r="F16" s="61"/>
      <c r="P16" s="53"/>
      <c r="T16" s="528"/>
      <c r="U16" s="532"/>
      <c r="V16" s="532"/>
      <c r="W16" s="532"/>
      <c r="X16" s="532"/>
      <c r="Y16" s="532"/>
      <c r="Z16" s="532"/>
    </row>
    <row r="17" spans="1:26" s="2432" customFormat="1" ht="67.5" customHeight="1">
      <c r="A17" s="49"/>
      <c r="B17" s="3285" t="s">
        <v>23</v>
      </c>
      <c r="C17" s="3286"/>
      <c r="D17" s="3286"/>
      <c r="E17" s="3286"/>
      <c r="F17" s="3286"/>
      <c r="G17" s="3286"/>
      <c r="H17" s="3286"/>
      <c r="I17" s="3286"/>
      <c r="J17" s="3286"/>
      <c r="K17" s="3286"/>
      <c r="L17" s="3286"/>
      <c r="M17" s="3286"/>
      <c r="N17" s="3286"/>
      <c r="O17" s="3286"/>
      <c r="P17" s="3286"/>
      <c r="Q17" s="3286"/>
      <c r="R17" s="2431"/>
      <c r="T17" s="532"/>
      <c r="U17" s="532"/>
      <c r="V17" s="532"/>
      <c r="W17" s="532"/>
      <c r="X17" s="532"/>
      <c r="Y17" s="532"/>
      <c r="Z17" s="532"/>
    </row>
    <row r="18" spans="1:26" ht="14.25" customHeight="1">
      <c r="T18" s="528"/>
      <c r="U18" s="532"/>
      <c r="V18" s="532"/>
      <c r="W18" s="532"/>
      <c r="X18" s="532"/>
      <c r="Y18" s="532"/>
      <c r="Z18" s="532"/>
    </row>
    <row r="19" spans="1:26" s="2432" customFormat="1" ht="26.1" customHeight="1">
      <c r="A19" s="3290" t="s">
        <v>24</v>
      </c>
      <c r="B19" s="3290"/>
      <c r="C19" s="3290"/>
      <c r="D19" s="3290"/>
      <c r="E19" s="3290"/>
      <c r="F19" s="3290"/>
      <c r="G19" s="3290"/>
      <c r="H19" s="3290"/>
      <c r="I19" s="3290"/>
      <c r="J19" s="3290"/>
      <c r="K19" s="3290"/>
      <c r="L19" s="3290"/>
      <c r="M19" s="3290"/>
      <c r="N19" s="3290"/>
      <c r="O19" s="3290"/>
      <c r="P19" s="3290"/>
      <c r="Q19" s="3290"/>
      <c r="R19" s="3290"/>
      <c r="T19" s="532"/>
      <c r="U19" s="532"/>
      <c r="V19" s="532"/>
      <c r="W19" s="532"/>
      <c r="X19" s="532"/>
      <c r="Y19" s="532"/>
      <c r="Z19" s="532"/>
    </row>
    <row r="20" spans="1:26" s="2432" customFormat="1" ht="26.1" customHeight="1">
      <c r="B20" s="3287" t="s">
        <v>25</v>
      </c>
      <c r="C20" s="3287"/>
      <c r="D20" s="46" t="s">
        <v>26</v>
      </c>
      <c r="E20" s="2434" t="str">
        <f>IF(E21="","○","")</f>
        <v>○</v>
      </c>
      <c r="F20" s="2432" t="s">
        <v>27</v>
      </c>
      <c r="T20" s="532"/>
      <c r="U20" s="532"/>
      <c r="V20" s="532"/>
      <c r="W20" s="532"/>
      <c r="X20" s="532"/>
      <c r="Y20" s="532"/>
      <c r="Z20" s="532"/>
    </row>
    <row r="21" spans="1:26" s="2435" customFormat="1" ht="26.1" customHeight="1">
      <c r="B21" s="2432"/>
      <c r="C21" s="2432"/>
      <c r="D21" s="46" t="s">
        <v>26</v>
      </c>
      <c r="E21" s="2434"/>
      <c r="F21" s="2432" t="s">
        <v>28</v>
      </c>
      <c r="G21" s="2432"/>
      <c r="H21" s="2432"/>
      <c r="I21" s="2432"/>
      <c r="J21" s="2432"/>
      <c r="K21" s="2432"/>
      <c r="L21" s="63"/>
      <c r="M21" s="63"/>
      <c r="N21" s="62"/>
      <c r="O21" s="2432"/>
      <c r="P21" s="2432"/>
      <c r="Q21" s="2432"/>
      <c r="T21" s="533"/>
      <c r="U21" s="2785" t="s">
        <v>1339</v>
      </c>
      <c r="V21" s="2786"/>
      <c r="W21" s="2786"/>
      <c r="X21" s="532"/>
      <c r="Y21" s="532"/>
      <c r="Z21" s="532"/>
    </row>
    <row r="22" spans="1:26" s="2432" customFormat="1" ht="17.25" customHeight="1">
      <c r="B22" s="2435"/>
      <c r="C22" s="2435"/>
      <c r="D22" s="2435"/>
      <c r="E22" s="2435"/>
      <c r="G22" s="49"/>
      <c r="H22" s="64"/>
      <c r="I22" s="64"/>
      <c r="J22" s="64"/>
      <c r="T22" s="532"/>
      <c r="U22" s="532"/>
      <c r="V22" s="532"/>
      <c r="W22" s="532"/>
      <c r="X22" s="532"/>
      <c r="Y22" s="532"/>
      <c r="Z22" s="532"/>
    </row>
    <row r="23" spans="1:26" s="2432" customFormat="1" ht="26.1" customHeight="1">
      <c r="B23" s="3287" t="s">
        <v>686</v>
      </c>
      <c r="C23" s="3287"/>
      <c r="D23" s="3287"/>
      <c r="E23" s="3288"/>
      <c r="F23" s="3288"/>
      <c r="G23" s="3288"/>
      <c r="H23" s="3289"/>
      <c r="I23" s="3289"/>
      <c r="J23" s="3289"/>
      <c r="K23" s="3289"/>
      <c r="L23" s="3289"/>
      <c r="N23" s="3291" t="s">
        <v>29</v>
      </c>
      <c r="O23" s="3291"/>
      <c r="P23" s="3291"/>
      <c r="Q23" s="3291"/>
      <c r="R23" s="3291"/>
      <c r="T23" s="532"/>
      <c r="U23" s="532"/>
      <c r="V23" s="532"/>
      <c r="W23" s="532"/>
      <c r="X23" s="532"/>
      <c r="Y23" s="532"/>
      <c r="Z23" s="532"/>
    </row>
    <row r="24" spans="1:26" ht="22.5" customHeight="1">
      <c r="B24" s="1"/>
      <c r="C24" s="3279" t="s">
        <v>30</v>
      </c>
      <c r="D24" s="3280"/>
      <c r="E24" s="1"/>
      <c r="F24" s="3268" t="s">
        <v>31</v>
      </c>
      <c r="G24" s="3269"/>
      <c r="H24" s="3269"/>
      <c r="I24" s="3269"/>
      <c r="J24" s="3269"/>
      <c r="K24" s="1"/>
      <c r="L24" s="3268" t="s">
        <v>32</v>
      </c>
      <c r="M24" s="3269"/>
      <c r="N24" s="3270"/>
      <c r="O24" s="1"/>
      <c r="P24" s="3271" t="s">
        <v>33</v>
      </c>
      <c r="Q24" s="3272"/>
      <c r="R24" s="3272"/>
      <c r="T24" s="528"/>
      <c r="U24" s="2784" t="str">
        <f>IF(COUNTA(B24:B28)+COUNTA(E24:E28)+COUNTA(K24:K28)+COUNTA(O24:O27)&lt;=1,"","訓練分野の複数を選択記入しています")</f>
        <v/>
      </c>
      <c r="V24" s="2784"/>
      <c r="W24" s="2784"/>
      <c r="X24" s="2789"/>
      <c r="Y24" s="532"/>
      <c r="Z24" s="528"/>
    </row>
    <row r="25" spans="1:26" ht="22.5" customHeight="1">
      <c r="B25" s="1"/>
      <c r="C25" s="3268" t="s">
        <v>34</v>
      </c>
      <c r="D25" s="3269"/>
      <c r="E25" s="1"/>
      <c r="F25" s="3268" t="s">
        <v>35</v>
      </c>
      <c r="G25" s="3269"/>
      <c r="H25" s="3269"/>
      <c r="I25" s="3269"/>
      <c r="J25" s="3269"/>
      <c r="K25" s="1"/>
      <c r="L25" s="3268" t="s">
        <v>36</v>
      </c>
      <c r="M25" s="3269"/>
      <c r="N25" s="3270"/>
      <c r="O25" s="1"/>
      <c r="P25" s="3271" t="s">
        <v>37</v>
      </c>
      <c r="Q25" s="3272"/>
      <c r="R25" s="3272"/>
      <c r="T25" s="528"/>
      <c r="U25" s="528"/>
      <c r="V25" s="528"/>
      <c r="W25" s="528"/>
      <c r="X25" s="528"/>
      <c r="Y25" s="528"/>
      <c r="Z25" s="528"/>
    </row>
    <row r="26" spans="1:26" ht="22.5" customHeight="1">
      <c r="B26" s="1"/>
      <c r="C26" s="3279" t="s">
        <v>38</v>
      </c>
      <c r="D26" s="3280"/>
      <c r="E26" s="1"/>
      <c r="F26" s="3268" t="s">
        <v>39</v>
      </c>
      <c r="G26" s="3269"/>
      <c r="H26" s="3269"/>
      <c r="I26" s="3269"/>
      <c r="J26" s="3269"/>
      <c r="K26" s="1"/>
      <c r="L26" s="3268" t="s">
        <v>40</v>
      </c>
      <c r="M26" s="3269"/>
      <c r="N26" s="3270"/>
      <c r="O26" s="1"/>
      <c r="P26" s="3271" t="s">
        <v>41</v>
      </c>
      <c r="Q26" s="3272"/>
      <c r="R26" s="3272"/>
      <c r="T26" s="528"/>
      <c r="U26" s="528"/>
      <c r="V26" s="528"/>
      <c r="W26" s="528"/>
      <c r="X26" s="528"/>
      <c r="Y26" s="528"/>
      <c r="Z26" s="528"/>
    </row>
    <row r="27" spans="1:26" ht="22.5" customHeight="1">
      <c r="B27" s="1"/>
      <c r="C27" s="3268" t="s">
        <v>1389</v>
      </c>
      <c r="D27" s="3269"/>
      <c r="E27" s="1"/>
      <c r="F27" s="3268" t="s">
        <v>42</v>
      </c>
      <c r="G27" s="3269"/>
      <c r="H27" s="3269"/>
      <c r="I27" s="3269"/>
      <c r="J27" s="3269"/>
      <c r="K27" s="1"/>
      <c r="L27" s="3268" t="s">
        <v>43</v>
      </c>
      <c r="M27" s="3269"/>
      <c r="N27" s="3270"/>
      <c r="O27" s="1"/>
      <c r="P27" s="3271" t="s">
        <v>44</v>
      </c>
      <c r="Q27" s="3272"/>
      <c r="R27" s="3272"/>
      <c r="T27" s="528"/>
      <c r="U27" s="528"/>
      <c r="V27" s="528"/>
      <c r="W27" s="528"/>
      <c r="X27" s="528"/>
      <c r="Y27" s="528"/>
      <c r="Z27" s="528"/>
    </row>
    <row r="28" spans="1:26" ht="22.5" customHeight="1">
      <c r="B28" s="1"/>
      <c r="C28" s="3279" t="s">
        <v>45</v>
      </c>
      <c r="D28" s="3280"/>
      <c r="E28" s="1"/>
      <c r="F28" s="3268" t="s">
        <v>46</v>
      </c>
      <c r="G28" s="3269"/>
      <c r="H28" s="3269"/>
      <c r="I28" s="3269"/>
      <c r="J28" s="3269"/>
      <c r="K28" s="1"/>
      <c r="L28" s="3268" t="s">
        <v>47</v>
      </c>
      <c r="M28" s="3269"/>
      <c r="N28" s="3281"/>
      <c r="O28" s="65" t="s">
        <v>48</v>
      </c>
      <c r="P28" s="3282"/>
      <c r="Q28" s="3283"/>
      <c r="R28" s="3283"/>
      <c r="S28" s="66" t="s">
        <v>49</v>
      </c>
      <c r="T28" s="528"/>
      <c r="U28" s="528"/>
      <c r="V28" s="528"/>
      <c r="W28" s="528"/>
      <c r="X28" s="528"/>
      <c r="Y28" s="528"/>
      <c r="Z28" s="528"/>
    </row>
    <row r="29" spans="1:26" ht="14.25" customHeight="1">
      <c r="E29" s="3273"/>
      <c r="F29" s="3273"/>
      <c r="G29" s="3273"/>
      <c r="H29" s="3273"/>
      <c r="I29" s="3273"/>
      <c r="J29" s="3273"/>
      <c r="K29" s="3273"/>
      <c r="L29" s="3273"/>
      <c r="M29" s="3273"/>
      <c r="N29" s="3273"/>
      <c r="O29" s="3273"/>
      <c r="P29" s="3273"/>
      <c r="Q29" s="3273"/>
      <c r="T29" s="528"/>
      <c r="U29" s="528"/>
      <c r="V29" s="528"/>
      <c r="W29" s="528"/>
      <c r="X29" s="528"/>
      <c r="Y29" s="528"/>
      <c r="Z29" s="528"/>
    </row>
    <row r="30" spans="1:26" s="2432" customFormat="1" ht="26.25" customHeight="1">
      <c r="C30" s="2431" t="s">
        <v>50</v>
      </c>
      <c r="D30" s="80"/>
      <c r="E30" s="3274" t="s">
        <v>51</v>
      </c>
      <c r="F30" s="3274"/>
      <c r="G30" s="3274"/>
      <c r="H30" s="3274"/>
      <c r="I30" s="3274"/>
      <c r="J30" s="3274"/>
      <c r="K30" s="3274"/>
      <c r="L30" s="3274"/>
      <c r="M30" s="3274"/>
      <c r="N30" s="3274"/>
      <c r="O30" s="3274"/>
      <c r="P30" s="3274"/>
      <c r="Q30" s="3274"/>
      <c r="R30" s="3274"/>
      <c r="T30" s="532"/>
      <c r="U30" s="1857"/>
      <c r="V30" s="528"/>
      <c r="W30" s="528"/>
      <c r="X30" s="528"/>
      <c r="Y30" s="528"/>
      <c r="Z30" s="532"/>
    </row>
    <row r="31" spans="1:26" s="2432" customFormat="1" ht="12.95" customHeight="1">
      <c r="C31" s="2431"/>
      <c r="D31" s="67"/>
      <c r="E31" s="2430"/>
      <c r="F31" s="2430"/>
      <c r="G31" s="2430"/>
      <c r="H31" s="2430"/>
      <c r="I31" s="2430"/>
      <c r="J31" s="2430"/>
      <c r="K31" s="2430"/>
      <c r="L31" s="2430"/>
      <c r="M31" s="2430"/>
      <c r="N31" s="2430"/>
      <c r="O31" s="2430"/>
      <c r="P31" s="2430"/>
      <c r="Q31" s="2430"/>
      <c r="R31" s="2430"/>
      <c r="T31" s="532"/>
      <c r="U31" s="528"/>
      <c r="V31" s="528"/>
      <c r="W31" s="528"/>
      <c r="X31" s="528"/>
      <c r="Y31" s="528"/>
      <c r="Z31" s="532"/>
    </row>
    <row r="32" spans="1:26" s="2432" customFormat="1" ht="26.25" customHeight="1">
      <c r="C32" s="68" t="s">
        <v>52</v>
      </c>
      <c r="D32" s="80"/>
      <c r="E32" s="3275" t="s">
        <v>597</v>
      </c>
      <c r="F32" s="3276"/>
      <c r="G32" s="3276"/>
      <c r="H32" s="3276"/>
      <c r="I32" s="3276"/>
      <c r="J32" s="3276"/>
      <c r="K32" s="3276"/>
      <c r="L32" s="3276"/>
      <c r="M32" s="3276"/>
      <c r="N32" s="3276"/>
      <c r="O32" s="3276"/>
      <c r="P32" s="3276"/>
      <c r="Q32" s="3276"/>
      <c r="R32" s="3276"/>
      <c r="T32" s="532"/>
      <c r="U32" s="528"/>
      <c r="V32" s="528"/>
      <c r="W32" s="528"/>
      <c r="X32" s="528"/>
      <c r="Y32" s="528"/>
      <c r="Z32" s="532"/>
    </row>
    <row r="33" spans="2:26" s="2432" customFormat="1" ht="118.5" customHeight="1">
      <c r="C33" s="68"/>
      <c r="D33" s="2431"/>
      <c r="E33" s="3276"/>
      <c r="F33" s="3276"/>
      <c r="G33" s="3276"/>
      <c r="H33" s="3276"/>
      <c r="I33" s="3276"/>
      <c r="J33" s="3276"/>
      <c r="K33" s="3276"/>
      <c r="L33" s="3276"/>
      <c r="M33" s="3276"/>
      <c r="N33" s="3276"/>
      <c r="O33" s="3276"/>
      <c r="P33" s="3276"/>
      <c r="Q33" s="3276"/>
      <c r="R33" s="3276"/>
      <c r="T33" s="532"/>
      <c r="U33" s="528"/>
      <c r="V33" s="528"/>
      <c r="W33" s="528"/>
      <c r="X33" s="528"/>
      <c r="Y33" s="528"/>
      <c r="Z33" s="532"/>
    </row>
    <row r="34" spans="2:26" s="2432" customFormat="1" ht="15.75" customHeight="1">
      <c r="C34" s="2429"/>
      <c r="D34" s="2429"/>
      <c r="E34" s="2429"/>
      <c r="F34" s="2429"/>
      <c r="G34" s="2429"/>
      <c r="H34" s="2429"/>
      <c r="I34" s="2429"/>
      <c r="J34" s="2429"/>
      <c r="K34" s="2429"/>
      <c r="L34" s="2429"/>
      <c r="M34" s="2429"/>
      <c r="N34" s="2429"/>
      <c r="O34" s="2429"/>
      <c r="P34" s="2429"/>
      <c r="Q34" s="2429"/>
      <c r="R34" s="2429"/>
      <c r="T34" s="532"/>
      <c r="U34" s="990"/>
      <c r="V34" s="528"/>
      <c r="W34" s="528"/>
      <c r="X34" s="989"/>
      <c r="Y34" s="528"/>
      <c r="Z34" s="532"/>
    </row>
    <row r="35" spans="2:26" s="2432" customFormat="1" ht="26.1" customHeight="1">
      <c r="B35" s="2432" t="s">
        <v>53</v>
      </c>
      <c r="K35" s="1526"/>
      <c r="L35" s="1526"/>
      <c r="M35" s="1526"/>
      <c r="N35" s="1526"/>
      <c r="O35" s="1526"/>
      <c r="P35" s="1526"/>
      <c r="Q35" s="1526"/>
      <c r="T35" s="532"/>
      <c r="U35" s="528"/>
      <c r="V35" s="953"/>
      <c r="W35" s="528"/>
      <c r="X35" s="989"/>
      <c r="Y35" s="528"/>
      <c r="Z35" s="1408"/>
    </row>
    <row r="36" spans="2:26" s="2432" customFormat="1" ht="30.95" customHeight="1">
      <c r="C36" s="2432" t="s">
        <v>538</v>
      </c>
      <c r="G36" s="3277"/>
      <c r="H36" s="3277"/>
      <c r="I36" s="3277"/>
      <c r="J36" s="3277"/>
      <c r="K36" s="3277"/>
      <c r="L36" s="3277"/>
      <c r="M36" s="3277"/>
      <c r="N36" s="3277"/>
      <c r="O36" s="3277"/>
      <c r="P36" s="3277"/>
      <c r="Q36" s="3277"/>
      <c r="R36" s="69"/>
      <c r="T36" s="532"/>
      <c r="U36" s="528"/>
      <c r="V36" s="953"/>
      <c r="W36" s="528"/>
      <c r="X36" s="989"/>
      <c r="Y36" s="528"/>
      <c r="Z36" s="532"/>
    </row>
    <row r="37" spans="2:26" s="2432" customFormat="1" ht="30" customHeight="1">
      <c r="C37" s="2432" t="s">
        <v>54</v>
      </c>
      <c r="F37" s="3278"/>
      <c r="G37" s="3278"/>
      <c r="H37" s="3278"/>
      <c r="I37" s="3278"/>
      <c r="J37" s="70" t="s">
        <v>55</v>
      </c>
      <c r="K37" s="3284"/>
      <c r="L37" s="3284"/>
      <c r="M37" s="3284"/>
      <c r="N37" s="3284"/>
      <c r="O37" s="71" t="s">
        <v>56</v>
      </c>
      <c r="P37" s="69" t="str">
        <f>IF(OR($F$37="",$K$37=""),"",IF($E$20="○",IF(DATEDIF($F$37,$K$37,"md")&gt;=27,DATEDIF($F$37,$K$37,"m")+1,DATEDIF($F$37,$K$37,"m")),IF(DATEDIF($F$37,$K$37,"m")=0,IF(_xlfn.DAYS($K$37, $F$37)+1&gt;=14,DATEDIF($F$37,$K$37,"m")+1,DATEDIF($F$37,$K$37,"m")),IF(DATEDIF($F$37,$K$37,"md")&gt;=27,DATEDIF($F$37,$K$37,"m")+1,DATEDIF($F$37,$K$37,"m")))))</f>
        <v/>
      </c>
      <c r="Q37" s="69" t="s">
        <v>57</v>
      </c>
      <c r="T37" s="532"/>
      <c r="U37" s="528"/>
      <c r="V37" s="528"/>
      <c r="W37" s="528"/>
      <c r="X37" s="528"/>
      <c r="Y37" s="528"/>
      <c r="Z37" s="532"/>
    </row>
    <row r="38" spans="2:26" s="2432" customFormat="1" ht="30" customHeight="1">
      <c r="C38" s="2432" t="s">
        <v>58</v>
      </c>
      <c r="F38" s="550"/>
      <c r="G38" s="791" t="s">
        <v>59</v>
      </c>
      <c r="T38" s="532"/>
      <c r="U38" s="528"/>
      <c r="V38" s="528"/>
      <c r="W38" s="528"/>
      <c r="X38" s="528"/>
      <c r="Y38" s="528"/>
      <c r="Z38" s="532"/>
    </row>
    <row r="39" spans="2:26" s="2432" customFormat="1" ht="11.25" customHeight="1">
      <c r="H39" s="62"/>
      <c r="T39" s="532"/>
      <c r="U39" s="528"/>
      <c r="V39" s="528"/>
      <c r="W39" s="532"/>
      <c r="X39" s="528"/>
      <c r="Y39" s="528"/>
      <c r="Z39" s="532"/>
    </row>
    <row r="40" spans="2:26" s="2432" customFormat="1" ht="37.5" customHeight="1">
      <c r="B40" s="2432" t="s">
        <v>60</v>
      </c>
      <c r="F40" s="3246"/>
      <c r="G40" s="3246"/>
      <c r="H40" s="3246"/>
      <c r="I40" s="3246"/>
      <c r="J40" s="3246"/>
      <c r="K40" s="3246"/>
      <c r="L40" s="3246"/>
      <c r="M40" s="3246"/>
      <c r="N40" s="3246"/>
      <c r="O40" s="3246"/>
      <c r="P40" s="3246"/>
      <c r="Q40" s="3246"/>
      <c r="R40" s="3246"/>
      <c r="T40" s="532"/>
      <c r="U40" s="2787" t="s">
        <v>898</v>
      </c>
      <c r="V40" s="2786"/>
      <c r="W40" s="2786"/>
      <c r="X40" s="528"/>
      <c r="Y40" s="528"/>
      <c r="Z40" s="532"/>
    </row>
    <row r="41" spans="2:26" s="2432" customFormat="1" ht="20.100000000000001" customHeight="1">
      <c r="B41" s="3233" t="s">
        <v>61</v>
      </c>
      <c r="C41" s="3233"/>
      <c r="D41" s="3233"/>
      <c r="E41" s="72" t="s">
        <v>19</v>
      </c>
      <c r="F41" s="3243"/>
      <c r="G41" s="73"/>
      <c r="H41" s="3245"/>
      <c r="I41" s="3245"/>
      <c r="J41" s="3245"/>
      <c r="K41" s="3245"/>
      <c r="L41" s="3245"/>
      <c r="M41" s="3245"/>
      <c r="N41" s="3245"/>
      <c r="O41" s="3245"/>
      <c r="P41" s="3245"/>
      <c r="Q41" s="3245"/>
      <c r="R41" s="3245"/>
      <c r="T41" s="532" t="s">
        <v>908</v>
      </c>
      <c r="U41" s="3321" t="str">
        <f>LEN(H41)&amp;"文字(全角最大23文字(半角不可))"</f>
        <v>0文字(全角最大23文字(半角不可))</v>
      </c>
      <c r="V41" s="3321"/>
      <c r="W41" s="3321"/>
      <c r="X41" s="528"/>
      <c r="Y41" s="528"/>
      <c r="Z41" s="532"/>
    </row>
    <row r="42" spans="2:26" s="2432" customFormat="1" ht="20.100000000000001" customHeight="1">
      <c r="B42" s="3233"/>
      <c r="C42" s="3233"/>
      <c r="D42" s="3233"/>
      <c r="E42" s="72"/>
      <c r="F42" s="3244"/>
      <c r="G42" s="69"/>
      <c r="H42" s="3246"/>
      <c r="I42" s="3246"/>
      <c r="J42" s="3246"/>
      <c r="K42" s="3246"/>
      <c r="L42" s="3246"/>
      <c r="M42" s="3246"/>
      <c r="N42" s="3246"/>
      <c r="O42" s="3246"/>
      <c r="P42" s="3246"/>
      <c r="Q42" s="3246"/>
      <c r="R42" s="3246"/>
      <c r="T42" s="532" t="s">
        <v>909</v>
      </c>
      <c r="U42" s="3321" t="str">
        <f>LEN(H42)&amp;"文字(全角最大23文字(半角不可))"</f>
        <v>0文字(全角最大23文字(半角不可))</v>
      </c>
      <c r="V42" s="3321"/>
      <c r="W42" s="3321"/>
      <c r="X42" s="528"/>
      <c r="Y42" s="528"/>
      <c r="Z42" s="532"/>
    </row>
    <row r="43" spans="2:26" s="2432" customFormat="1" ht="13.5" customHeight="1">
      <c r="F43" s="73"/>
      <c r="G43" s="73"/>
      <c r="H43" s="73"/>
      <c r="I43" s="73"/>
      <c r="J43" s="73"/>
      <c r="K43" s="73"/>
      <c r="L43" s="73"/>
      <c r="M43" s="73"/>
      <c r="N43" s="73"/>
      <c r="O43" s="73"/>
      <c r="P43" s="73"/>
      <c r="Q43" s="73"/>
      <c r="R43" s="73"/>
      <c r="T43" s="532"/>
      <c r="U43" s="532"/>
      <c r="V43" s="532"/>
      <c r="W43" s="532"/>
      <c r="X43" s="528"/>
      <c r="Y43" s="528"/>
      <c r="Z43" s="532"/>
    </row>
    <row r="44" spans="2:26" s="2432" customFormat="1" ht="30" customHeight="1">
      <c r="B44" s="2432" t="s">
        <v>62</v>
      </c>
      <c r="F44" s="3234"/>
      <c r="G44" s="3234"/>
      <c r="H44" s="3234"/>
      <c r="I44" s="3234"/>
      <c r="J44" s="74"/>
      <c r="K44" s="62"/>
      <c r="L44" s="75"/>
      <c r="M44" s="62"/>
      <c r="N44" s="62"/>
      <c r="O44" s="62"/>
      <c r="P44" s="62"/>
      <c r="R44" s="806"/>
      <c r="T44" s="808"/>
      <c r="U44" s="532"/>
      <c r="V44" s="808"/>
      <c r="W44" s="532"/>
      <c r="X44" s="532"/>
      <c r="Y44" s="532"/>
      <c r="Z44" s="532"/>
    </row>
    <row r="45" spans="2:26" s="2432" customFormat="1" ht="11.25" customHeight="1">
      <c r="F45" s="74"/>
      <c r="G45" s="74"/>
      <c r="H45" s="74"/>
      <c r="I45" s="74"/>
      <c r="J45" s="74"/>
      <c r="K45" s="62"/>
      <c r="L45" s="75"/>
      <c r="M45" s="62"/>
      <c r="N45" s="62"/>
      <c r="O45" s="62"/>
      <c r="P45" s="62"/>
      <c r="Q45" s="62"/>
      <c r="R45" s="62"/>
      <c r="T45" s="532"/>
      <c r="U45" s="1296"/>
      <c r="V45" s="532"/>
      <c r="W45" s="532"/>
      <c r="X45" s="532"/>
      <c r="Y45" s="532"/>
      <c r="Z45" s="532"/>
    </row>
    <row r="46" spans="2:26" s="2432" customFormat="1" ht="30" customHeight="1">
      <c r="B46" s="2432" t="s">
        <v>598</v>
      </c>
      <c r="F46" s="3250"/>
      <c r="G46" s="3251"/>
      <c r="H46" s="3251"/>
      <c r="I46" s="3251"/>
      <c r="J46" s="74"/>
      <c r="K46" s="62"/>
      <c r="L46" s="75"/>
      <c r="M46" s="62"/>
      <c r="N46" s="62"/>
      <c r="O46" s="62"/>
      <c r="P46" s="62"/>
      <c r="R46" s="62"/>
      <c r="T46" s="532"/>
      <c r="U46" s="532"/>
      <c r="V46" s="532"/>
      <c r="W46" s="532"/>
      <c r="X46" s="532"/>
      <c r="Y46" s="532"/>
      <c r="Z46" s="532"/>
    </row>
    <row r="47" spans="2:26" ht="10.5" customHeight="1">
      <c r="T47" s="528"/>
      <c r="U47" s="2788"/>
      <c r="V47" s="528"/>
      <c r="W47" s="528"/>
      <c r="X47" s="532"/>
      <c r="Y47" s="528"/>
      <c r="Z47" s="528"/>
    </row>
    <row r="48" spans="2:26" ht="36.75" customHeight="1">
      <c r="B48" s="3236" t="s">
        <v>63</v>
      </c>
      <c r="C48" s="3237"/>
      <c r="D48" s="3240" t="s">
        <v>64</v>
      </c>
      <c r="E48" s="3241"/>
      <c r="F48" s="3241"/>
      <c r="G48" s="3241"/>
      <c r="H48" s="3241"/>
      <c r="I48" s="3242"/>
      <c r="J48" s="3247" t="s">
        <v>65</v>
      </c>
      <c r="K48" s="3248"/>
      <c r="L48" s="3248"/>
      <c r="M48" s="3248"/>
      <c r="N48" s="3249"/>
      <c r="O48" s="3247" t="s">
        <v>66</v>
      </c>
      <c r="P48" s="3248"/>
      <c r="Q48" s="3248"/>
      <c r="R48" s="3249"/>
      <c r="T48" s="807"/>
      <c r="U48" s="528"/>
      <c r="V48" s="528"/>
      <c r="W48" s="552"/>
      <c r="X48" s="551"/>
      <c r="Y48" s="528"/>
      <c r="Z48" s="528"/>
    </row>
    <row r="49" spans="1:26" ht="46.5" customHeight="1" thickBot="1">
      <c r="B49" s="3238"/>
      <c r="C49" s="3239"/>
      <c r="D49" s="3255"/>
      <c r="E49" s="3256"/>
      <c r="F49" s="3256"/>
      <c r="G49" s="3256"/>
      <c r="H49" s="3256"/>
      <c r="I49" s="3257"/>
      <c r="J49" s="3258"/>
      <c r="K49" s="3259"/>
      <c r="L49" s="3259"/>
      <c r="M49" s="3259"/>
      <c r="N49" s="3260"/>
      <c r="O49" s="3261"/>
      <c r="P49" s="3262"/>
      <c r="Q49" s="3263"/>
      <c r="R49" s="3264"/>
      <c r="T49" s="528"/>
      <c r="U49" s="3308" t="s">
        <v>1303</v>
      </c>
      <c r="V49" s="3309"/>
      <c r="W49" s="552"/>
      <c r="X49" s="551"/>
      <c r="Y49" s="528"/>
      <c r="Z49" s="528"/>
    </row>
    <row r="50" spans="1:26" s="2432" customFormat="1" ht="15.75" customHeight="1" thickTop="1">
      <c r="T50" s="532"/>
      <c r="U50" s="3304" t="s">
        <v>1304</v>
      </c>
      <c r="V50" s="3305"/>
      <c r="W50" s="551"/>
      <c r="X50" s="551"/>
      <c r="Y50" s="532"/>
      <c r="Z50" s="532"/>
    </row>
    <row r="51" spans="1:26" s="2432" customFormat="1" ht="26.1" customHeight="1" thickBot="1">
      <c r="B51" s="2432" t="s">
        <v>67</v>
      </c>
      <c r="T51" s="532"/>
      <c r="U51" s="3306"/>
      <c r="V51" s="3307"/>
      <c r="W51" s="551"/>
      <c r="X51" s="551"/>
      <c r="Y51" s="532"/>
      <c r="Z51" s="532"/>
    </row>
    <row r="52" spans="1:26" s="2432" customFormat="1" ht="39.950000000000003" customHeight="1" thickTop="1">
      <c r="B52" s="3266" t="s">
        <v>540</v>
      </c>
      <c r="C52" s="3267"/>
      <c r="D52" s="3267"/>
      <c r="E52" s="3267"/>
      <c r="F52" s="3267"/>
      <c r="G52" s="73" t="s">
        <v>68</v>
      </c>
      <c r="H52" s="73"/>
      <c r="I52" s="73"/>
      <c r="J52" s="73"/>
      <c r="K52" s="73"/>
      <c r="L52" s="73"/>
      <c r="M52" s="3265" t="s">
        <v>1489</v>
      </c>
      <c r="N52" s="3265"/>
      <c r="O52" s="3265"/>
      <c r="P52" s="3252" t="str">
        <f>申請書受理番号</f>
        <v/>
      </c>
      <c r="Q52" s="3252"/>
      <c r="R52" s="81"/>
      <c r="T52" s="532"/>
      <c r="U52" s="532"/>
      <c r="V52" s="551"/>
      <c r="W52" s="551"/>
      <c r="X52" s="551"/>
      <c r="Y52" s="532"/>
      <c r="Z52" s="532"/>
    </row>
    <row r="53" spans="1:26" s="2432" customFormat="1" ht="39.950000000000003" customHeight="1" thickBot="1">
      <c r="B53" s="76"/>
      <c r="C53" s="62"/>
      <c r="D53" s="62"/>
      <c r="E53" s="62"/>
      <c r="F53" s="62"/>
      <c r="G53" s="62"/>
      <c r="H53" s="62"/>
      <c r="I53" s="62"/>
      <c r="J53" s="62"/>
      <c r="K53" s="62"/>
      <c r="L53" s="62"/>
      <c r="M53" s="62"/>
      <c r="N53" s="62"/>
      <c r="O53" s="62"/>
      <c r="P53" s="62"/>
      <c r="Q53" s="62"/>
      <c r="R53" s="77"/>
      <c r="T53" s="532"/>
      <c r="U53" s="3302" t="s">
        <v>1090</v>
      </c>
      <c r="V53" s="3303"/>
      <c r="W53" s="551"/>
      <c r="X53" s="551"/>
      <c r="Y53" s="532"/>
      <c r="Z53" s="532"/>
    </row>
    <row r="54" spans="1:26" s="2432" customFormat="1" ht="39.950000000000003" customHeight="1" thickTop="1">
      <c r="B54" s="76" t="s">
        <v>69</v>
      </c>
      <c r="C54" s="62"/>
      <c r="D54" s="3235" t="s">
        <v>1051</v>
      </c>
      <c r="E54" s="3235"/>
      <c r="F54" s="3235"/>
      <c r="G54" s="3235"/>
      <c r="H54" s="3235"/>
      <c r="I54" s="3235"/>
      <c r="J54" s="62"/>
      <c r="K54" s="62"/>
      <c r="L54" s="62"/>
      <c r="M54" s="62"/>
      <c r="N54" s="62"/>
      <c r="O54" s="62"/>
      <c r="P54" s="62"/>
      <c r="Q54" s="62"/>
      <c r="R54" s="77"/>
      <c r="T54" s="532"/>
      <c r="U54" s="2326"/>
      <c r="V54" s="2326"/>
      <c r="W54" s="551"/>
      <c r="X54" s="551" t="s">
        <v>1797</v>
      </c>
      <c r="Y54" s="532"/>
      <c r="Z54" s="532"/>
    </row>
    <row r="55" spans="1:26" s="2432" customFormat="1" ht="39.950000000000003" customHeight="1">
      <c r="B55" s="78"/>
      <c r="C55" s="69"/>
      <c r="D55" s="69"/>
      <c r="E55" s="69"/>
      <c r="F55" s="69"/>
      <c r="G55" s="69"/>
      <c r="H55" s="69"/>
      <c r="I55" s="69"/>
      <c r="J55" s="69"/>
      <c r="K55" s="69"/>
      <c r="L55" s="69"/>
      <c r="M55" s="69"/>
      <c r="N55" s="69"/>
      <c r="O55" s="69"/>
      <c r="P55" s="69"/>
      <c r="Q55" s="69"/>
      <c r="R55" s="79"/>
      <c r="T55" s="808"/>
      <c r="U55" s="808"/>
      <c r="V55" s="808"/>
      <c r="W55" s="808"/>
      <c r="X55" s="808"/>
      <c r="Y55" s="808"/>
      <c r="Z55" s="532"/>
    </row>
    <row r="56" spans="1:26" s="2432" customFormat="1" ht="26.1" customHeight="1">
      <c r="P56" s="49"/>
      <c r="Q56" s="49"/>
      <c r="R56" s="47" t="s">
        <v>70</v>
      </c>
      <c r="S56" s="2433"/>
      <c r="T56" s="532"/>
      <c r="U56" s="532"/>
      <c r="V56" s="532"/>
      <c r="W56" s="532"/>
      <c r="X56" s="532"/>
      <c r="Y56" s="532"/>
      <c r="Z56" s="532"/>
    </row>
    <row r="57" spans="1:26" ht="14.25" customHeight="1">
      <c r="A57" s="2432"/>
      <c r="B57" s="2432"/>
      <c r="C57" s="2432"/>
      <c r="D57" s="2432"/>
      <c r="E57" s="2432"/>
      <c r="T57" s="532"/>
      <c r="U57" s="532"/>
      <c r="V57" s="532"/>
      <c r="W57" s="532"/>
      <c r="X57" s="532"/>
      <c r="Y57" s="532"/>
      <c r="Z57" s="532"/>
    </row>
    <row r="58" spans="1:26" ht="26.1" customHeight="1">
      <c r="A58" s="49" t="s">
        <v>71</v>
      </c>
      <c r="T58" s="532"/>
      <c r="U58" s="532"/>
      <c r="V58" s="532"/>
      <c r="W58" s="532"/>
      <c r="X58" s="532"/>
      <c r="Y58" s="532"/>
      <c r="Z58" s="532"/>
    </row>
    <row r="59" spans="1:26" ht="58.5" customHeight="1">
      <c r="C59" s="3253" t="s">
        <v>739</v>
      </c>
      <c r="D59" s="3254"/>
      <c r="E59" s="3254"/>
      <c r="F59" s="3254"/>
      <c r="G59" s="3254"/>
      <c r="H59" s="3254"/>
      <c r="I59" s="3254"/>
      <c r="J59" s="3254"/>
      <c r="K59" s="3254"/>
      <c r="L59" s="3254"/>
      <c r="M59" s="3254"/>
      <c r="N59" s="3254"/>
      <c r="O59" s="3254"/>
      <c r="P59" s="3254"/>
      <c r="Q59" s="3254"/>
      <c r="R59" s="3254"/>
      <c r="T59" s="532"/>
      <c r="U59" s="532"/>
      <c r="V59" s="532"/>
      <c r="W59" s="532"/>
      <c r="X59" s="532"/>
      <c r="Y59" s="532"/>
      <c r="Z59" s="532"/>
    </row>
    <row r="60" spans="1:26" ht="29.25" customHeight="1">
      <c r="C60" s="3254"/>
      <c r="D60" s="3254"/>
      <c r="E60" s="3254"/>
      <c r="F60" s="3254"/>
      <c r="G60" s="3254"/>
      <c r="H60" s="3254"/>
      <c r="I60" s="3254"/>
      <c r="J60" s="3254"/>
      <c r="K60" s="3254"/>
      <c r="L60" s="3254"/>
      <c r="M60" s="3254"/>
      <c r="N60" s="3254"/>
      <c r="O60" s="3254"/>
      <c r="P60" s="3254"/>
      <c r="Q60" s="3254"/>
      <c r="R60" s="3254"/>
      <c r="T60" s="532"/>
      <c r="U60" s="532"/>
      <c r="V60" s="532"/>
      <c r="W60" s="532"/>
      <c r="X60" s="532"/>
      <c r="Y60" s="532"/>
      <c r="Z60" s="532"/>
    </row>
    <row r="61" spans="1:26" ht="24.75" customHeight="1">
      <c r="C61" s="3254"/>
      <c r="D61" s="3254"/>
      <c r="E61" s="3254"/>
      <c r="F61" s="3254"/>
      <c r="G61" s="3254"/>
      <c r="H61" s="3254"/>
      <c r="I61" s="3254"/>
      <c r="J61" s="3254"/>
      <c r="K61" s="3254"/>
      <c r="L61" s="3254"/>
      <c r="M61" s="3254"/>
      <c r="N61" s="3254"/>
      <c r="O61" s="3254"/>
      <c r="P61" s="3254"/>
      <c r="Q61" s="3254"/>
      <c r="R61" s="3254"/>
      <c r="T61" s="532"/>
      <c r="U61" s="532"/>
      <c r="V61" s="532"/>
      <c r="W61" s="532"/>
      <c r="X61" s="532"/>
      <c r="Y61" s="532"/>
      <c r="Z61" s="532"/>
    </row>
    <row r="62" spans="1:26" ht="68.25" customHeight="1">
      <c r="C62" s="3254"/>
      <c r="D62" s="3254"/>
      <c r="E62" s="3254"/>
      <c r="F62" s="3254"/>
      <c r="G62" s="3254"/>
      <c r="H62" s="3254"/>
      <c r="I62" s="3254"/>
      <c r="J62" s="3254"/>
      <c r="K62" s="3254"/>
      <c r="L62" s="3254"/>
      <c r="M62" s="3254"/>
      <c r="N62" s="3254"/>
      <c r="O62" s="3254"/>
      <c r="P62" s="3254"/>
      <c r="Q62" s="3254"/>
      <c r="R62" s="3254"/>
      <c r="T62" s="532"/>
      <c r="U62" s="532"/>
      <c r="V62" s="532"/>
      <c r="W62" s="532"/>
      <c r="X62" s="532"/>
      <c r="Y62" s="532"/>
      <c r="Z62" s="532"/>
    </row>
    <row r="63" spans="1:26" ht="26.1" customHeight="1">
      <c r="A63" s="532"/>
      <c r="B63" s="532"/>
      <c r="C63" s="532"/>
      <c r="D63" s="532"/>
      <c r="E63" s="532"/>
      <c r="F63" s="532"/>
      <c r="G63" s="532"/>
      <c r="H63" s="532"/>
      <c r="I63" s="532"/>
      <c r="J63" s="532"/>
      <c r="K63" s="532"/>
      <c r="L63" s="532"/>
      <c r="M63" s="532"/>
      <c r="N63" s="532"/>
      <c r="O63" s="532"/>
      <c r="P63" s="532"/>
      <c r="Q63" s="532"/>
      <c r="R63" s="532"/>
      <c r="S63" s="532"/>
      <c r="T63" s="532"/>
      <c r="U63" s="532"/>
      <c r="V63" s="532"/>
      <c r="W63" s="532"/>
      <c r="X63" s="532"/>
      <c r="Y63" s="532"/>
      <c r="Z63" s="532"/>
    </row>
    <row r="64" spans="1:26" ht="26.1" customHeight="1">
      <c r="C64" s="788"/>
      <c r="D64" s="788"/>
      <c r="E64" s="788"/>
      <c r="F64" s="788"/>
      <c r="G64" s="788"/>
      <c r="H64" s="788"/>
      <c r="I64" s="788"/>
      <c r="J64" s="788"/>
      <c r="K64" s="788"/>
      <c r="L64" s="788"/>
      <c r="M64" s="788"/>
      <c r="N64" s="788"/>
      <c r="O64" s="788"/>
      <c r="P64" s="788"/>
      <c r="Q64" s="788"/>
      <c r="R64" s="788"/>
    </row>
    <row r="65" spans="3:18" ht="26.1" customHeight="1">
      <c r="C65" s="788"/>
      <c r="D65" s="788"/>
      <c r="E65" s="788"/>
      <c r="F65" s="788"/>
      <c r="G65" s="788"/>
      <c r="H65" s="788"/>
      <c r="I65" s="788"/>
      <c r="J65" s="788"/>
      <c r="K65" s="788"/>
      <c r="L65" s="788"/>
      <c r="M65" s="788"/>
      <c r="N65" s="788"/>
      <c r="O65" s="788"/>
      <c r="P65" s="788"/>
      <c r="Q65" s="788"/>
      <c r="R65" s="788"/>
    </row>
    <row r="113" ht="21.75" customHeight="1"/>
    <row r="114" ht="25.5" hidden="1" customHeight="1"/>
    <row r="115" ht="24.75" customHeight="1"/>
  </sheetData>
  <sheetProtection sheet="1" formatCells="0"/>
  <mergeCells count="69">
    <mergeCell ref="U53:V53"/>
    <mergeCell ref="U50:V51"/>
    <mergeCell ref="U49:V49"/>
    <mergeCell ref="V3:W3"/>
    <mergeCell ref="V4:X5"/>
    <mergeCell ref="U11:W11"/>
    <mergeCell ref="U41:W41"/>
    <mergeCell ref="U42:W42"/>
    <mergeCell ref="O3:R3"/>
    <mergeCell ref="A5:L5"/>
    <mergeCell ref="L8:R8"/>
    <mergeCell ref="J9:K9"/>
    <mergeCell ref="L9:R9"/>
    <mergeCell ref="O4:R4"/>
    <mergeCell ref="L10:R10"/>
    <mergeCell ref="L11:R11"/>
    <mergeCell ref="L12:R12"/>
    <mergeCell ref="M13:Q13"/>
    <mergeCell ref="A15:R15"/>
    <mergeCell ref="C26:D26"/>
    <mergeCell ref="F26:J26"/>
    <mergeCell ref="K37:N37"/>
    <mergeCell ref="B17:Q17"/>
    <mergeCell ref="B20:C20"/>
    <mergeCell ref="B23:L23"/>
    <mergeCell ref="A19:R19"/>
    <mergeCell ref="C25:D25"/>
    <mergeCell ref="F25:J25"/>
    <mergeCell ref="L25:N25"/>
    <mergeCell ref="P25:R25"/>
    <mergeCell ref="N23:R23"/>
    <mergeCell ref="C24:D24"/>
    <mergeCell ref="F24:J24"/>
    <mergeCell ref="L24:N24"/>
    <mergeCell ref="P24:R24"/>
    <mergeCell ref="C27:D27"/>
    <mergeCell ref="F27:J27"/>
    <mergeCell ref="L27:N27"/>
    <mergeCell ref="P27:R27"/>
    <mergeCell ref="C28:D28"/>
    <mergeCell ref="F28:J28"/>
    <mergeCell ref="L28:N28"/>
    <mergeCell ref="P28:R28"/>
    <mergeCell ref="L26:N26"/>
    <mergeCell ref="P26:R26"/>
    <mergeCell ref="F40:R40"/>
    <mergeCell ref="E29:Q29"/>
    <mergeCell ref="E30:R30"/>
    <mergeCell ref="E32:R33"/>
    <mergeCell ref="G36:Q36"/>
    <mergeCell ref="F37:I37"/>
    <mergeCell ref="C59:R62"/>
    <mergeCell ref="O48:R48"/>
    <mergeCell ref="D49:I49"/>
    <mergeCell ref="J49:N49"/>
    <mergeCell ref="O49:R49"/>
    <mergeCell ref="M52:O52"/>
    <mergeCell ref="B52:F52"/>
    <mergeCell ref="B41:D42"/>
    <mergeCell ref="F44:I44"/>
    <mergeCell ref="D54:I54"/>
    <mergeCell ref="B48:C49"/>
    <mergeCell ref="D48:I48"/>
    <mergeCell ref="F41:F42"/>
    <mergeCell ref="H41:R41"/>
    <mergeCell ref="H42:R42"/>
    <mergeCell ref="J48:N48"/>
    <mergeCell ref="F46:I46"/>
    <mergeCell ref="P52:Q52"/>
  </mergeCells>
  <phoneticPr fontId="22"/>
  <conditionalFormatting sqref="B48:C49 D49">
    <cfRule type="cellIs" priority="54" stopIfTrue="1" operator="notEqual">
      <formula>""</formula>
    </cfRule>
  </conditionalFormatting>
  <conditionalFormatting sqref="B24:B28 E24:E28 K24:K28 O24:O27">
    <cfRule type="expression" dxfId="659" priority="52" stopIfTrue="1">
      <formula>($B$24="")*($B$25="")*($B$26="")*($B$27="")*($B$28="")*($E$24="")*($E$25="")*($E$26="")*($E$27="")*($E$28="")*($K$24="")*($K$25="")*($K$26="")*($K$27="")*($K$28="")*($O$24="")*($O$25="")*($O$26="")*($O$27="")</formula>
    </cfRule>
  </conditionalFormatting>
  <conditionalFormatting sqref="D30 D32">
    <cfRule type="cellIs" dxfId="658" priority="51" stopIfTrue="1" operator="equal">
      <formula>(COUNTIF($D$30:$D$32,"✔")=1)</formula>
    </cfRule>
  </conditionalFormatting>
  <conditionalFormatting sqref="P28:R28">
    <cfRule type="cellIs" dxfId="657" priority="50" stopIfTrue="1" operator="equal">
      <formula>(COUNTIF($O$27,"✔")&lt;1)</formula>
    </cfRule>
  </conditionalFormatting>
  <conditionalFormatting sqref="J10:K10 K8">
    <cfRule type="cellIs" dxfId="656" priority="49" stopIfTrue="1" operator="notEqual">
      <formula>0</formula>
    </cfRule>
  </conditionalFormatting>
  <conditionalFormatting sqref="H41:R41">
    <cfRule type="expression" dxfId="655" priority="43">
      <formula>LEN(H41)&gt;23</formula>
    </cfRule>
    <cfRule type="notContainsText" dxfId="654" priority="46" operator="notContains" text="福岡県">
      <formula>ISERROR(SEARCH("福岡県",H41))</formula>
    </cfRule>
  </conditionalFormatting>
  <conditionalFormatting sqref="H42:R42">
    <cfRule type="expression" dxfId="653" priority="45">
      <formula>LEN(H42)&gt;23</formula>
    </cfRule>
  </conditionalFormatting>
  <conditionalFormatting sqref="G36:Q36">
    <cfRule type="notContainsText" dxfId="652" priority="15" operator="notContains" text="科">
      <formula>ISERROR(SEARCH("科",G36))</formula>
    </cfRule>
    <cfRule type="expression" dxfId="651" priority="55" stopIfTrue="1">
      <formula>IF(LEN(G36)&gt;=41,"Z","〇")="Z"</formula>
    </cfRule>
  </conditionalFormatting>
  <conditionalFormatting sqref="R52">
    <cfRule type="containsBlanks" dxfId="650" priority="40">
      <formula>LEN(TRIM(R52))=0</formula>
    </cfRule>
  </conditionalFormatting>
  <conditionalFormatting sqref="O3:R3">
    <cfRule type="cellIs" dxfId="649" priority="36" stopIfTrue="1" operator="equal">
      <formula>""</formula>
    </cfRule>
  </conditionalFormatting>
  <conditionalFormatting sqref="O3:R3">
    <cfRule type="cellIs" dxfId="648" priority="35" operator="equal">
      <formula>"平成　　年　　月　　日"</formula>
    </cfRule>
  </conditionalFormatting>
  <conditionalFormatting sqref="F38">
    <cfRule type="expression" dxfId="647" priority="33">
      <formula>OR(AND(F38&gt;0,F38&lt;10),F38&gt;30)</formula>
    </cfRule>
  </conditionalFormatting>
  <conditionalFormatting sqref="P37">
    <cfRule type="containsBlanks" dxfId="646" priority="29">
      <formula>LEN(TRIM(P37))=0</formula>
    </cfRule>
  </conditionalFormatting>
  <conditionalFormatting sqref="U49">
    <cfRule type="expression" dxfId="645" priority="25">
      <formula>$E$20=""</formula>
    </cfRule>
  </conditionalFormatting>
  <conditionalFormatting sqref="U50">
    <cfRule type="expression" dxfId="644" priority="24">
      <formula>$E$21=""</formula>
    </cfRule>
  </conditionalFormatting>
  <conditionalFormatting sqref="F46:I46">
    <cfRule type="expression" dxfId="643" priority="23">
      <formula>AND($F$46&lt;&gt;"",LEN($F$46)&lt;&gt;13,$F$46&lt;&gt;"無し")</formula>
    </cfRule>
  </conditionalFormatting>
  <conditionalFormatting sqref="F44:I44">
    <cfRule type="expression" dxfId="642" priority="22">
      <formula>AND($F$44&lt;&gt;"",LEN($F$44)&lt;&gt;9,$F$44&lt;&gt;"初回")</formula>
    </cfRule>
  </conditionalFormatting>
  <conditionalFormatting sqref="F44 H40:R42 G36:Q36 F38 F37:I37 M13:Q13 J9:R9 K37 G40 F40:F42 L8:R8 L10:R12 F46">
    <cfRule type="cellIs" dxfId="641" priority="1" stopIfTrue="1" operator="equal">
      <formula>""</formula>
    </cfRule>
  </conditionalFormatting>
  <conditionalFormatting sqref="K37:N37">
    <cfRule type="expression" dxfId="640" priority="18">
      <formula>AND($E$20&lt;&gt;"○",OR(_xlfn.DAYS($K$37, $F$37)+1&lt;14, $K$37&gt;EDATE($F$37,6)-1))</formula>
    </cfRule>
    <cfRule type="expression" dxfId="639" priority="19">
      <formula>AND($E$20="○",OR($K$37&lt;EDATE($F$37,2)-1, $K$37&gt;EDATE($F$37,4)-1))</formula>
    </cfRule>
  </conditionalFormatting>
  <conditionalFormatting sqref="F37:I37">
    <cfRule type="expression" dxfId="638" priority="9">
      <formula>COUNTIF(開講予定日,F37)=0</formula>
    </cfRule>
  </conditionalFormatting>
  <conditionalFormatting sqref="U24:X24">
    <cfRule type="cellIs" dxfId="637" priority="6" operator="notEqual">
      <formula>""</formula>
    </cfRule>
  </conditionalFormatting>
  <conditionalFormatting sqref="D32">
    <cfRule type="expression" dxfId="636" priority="5">
      <formula>COUNTIF($D30:$D32,"✔")&gt;1</formula>
    </cfRule>
  </conditionalFormatting>
  <conditionalFormatting sqref="D30">
    <cfRule type="expression" dxfId="635" priority="2">
      <formula>COUNTIF($D30:$D32,"✔")&gt;1</formula>
    </cfRule>
  </conditionalFormatting>
  <conditionalFormatting sqref="F40">
    <cfRule type="expression" dxfId="634" priority="8">
      <formula>LEN(F40)&gt;=51</formula>
    </cfRule>
  </conditionalFormatting>
  <dataValidations count="6">
    <dataValidation imeMode="fullKatakana" allowBlank="1" showInputMessage="1" showErrorMessage="1" sqref="L10:R10 L8:R8 L12:R12"/>
    <dataValidation imeMode="hiragana" allowBlank="1" showInputMessage="1" showErrorMessage="1" sqref="G41:R42 F40:R40 G36:Q36 P28:R28 L9:R9 L11:R11 M13:Q13"/>
    <dataValidation type="list" allowBlank="1" showInputMessage="1" showErrorMessage="1" sqref="B24:B28 E24:E28 K24:K28 O24:O27 D30 D32">
      <formula1>"✔"</formula1>
    </dataValidation>
    <dataValidation imeMode="off" allowBlank="1" showInputMessage="1" showErrorMessage="1" sqref="J9 K37 F37:I37 R52 F38 P37 F44:I44 F46:I46 F41:F42"/>
    <dataValidation allowBlank="1" showInputMessage="1" showErrorMessage="1" prompt="申請後、受理番号を記載する時は、P50のセルに入力してください。" sqref="M52:O52"/>
    <dataValidation type="list" allowBlank="1" showInputMessage="1" showErrorMessage="1" sqref="E21">
      <formula1>"○"</formula1>
    </dataValidation>
  </dataValidations>
  <hyperlinks>
    <hyperlink ref="U53" location="一覧表!M9" display="一覧表へ戻る"/>
    <hyperlink ref="U50" location="様式3実!T4" display="様式3(実践)作成へ"/>
    <hyperlink ref="U49" location="様式3基!T4" display="様式3(基礎)作成へ"/>
  </hyperlinks>
  <printOptions horizontalCentered="1"/>
  <pageMargins left="0.78740157480314965" right="0.19685039370078741" top="0.31496062992125984" bottom="0" header="0" footer="0"/>
  <pageSetup paperSize="9" scale="55" fitToHeight="2" orientation="portrait" r:id="rId1"/>
  <headerFooter scaleWithDoc="0" alignWithMargins="0"/>
  <rowBreaks count="1" manualBreakCount="1">
    <brk id="55" max="18"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86" id="{3C1700DA-A8B0-4841-9DAB-44DD5974D1E2}">
            <xm:f>機構処理!B39="X"</xm:f>
            <x14:dxf>
              <font>
                <b/>
                <i/>
                <color rgb="FFFF0000"/>
              </font>
              <fill>
                <patternFill>
                  <bgColor rgb="FFFFFF00"/>
                </patternFill>
              </fill>
            </x14:dxf>
          </x14:cfRule>
          <x14:cfRule type="expression" priority="787" stopIfTrue="1" id="{94186E2F-F357-46CA-9DEF-30D8138D69B0}">
            <xm:f>機構処理!B39="X"</xm:f>
            <x14:dxf>
              <font>
                <color auto="1"/>
              </font>
            </x14:dxf>
          </x14:cfRule>
          <xm:sqref>K37:N37</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P264"/>
  <sheetViews>
    <sheetView zoomScale="75" zoomScaleNormal="75" zoomScaleSheetLayoutView="100" workbookViewId="0">
      <selection activeCell="G3" sqref="G3"/>
    </sheetView>
  </sheetViews>
  <sheetFormatPr defaultColWidth="9" defaultRowHeight="18" customHeight="1"/>
  <cols>
    <col min="1" max="1" width="2.625" style="1687" customWidth="1"/>
    <col min="2" max="2" width="8.625" style="1687" customWidth="1"/>
    <col min="3" max="3" width="28.625" style="1687" customWidth="1"/>
    <col min="4" max="4" width="16.625" style="1687" customWidth="1"/>
    <col min="5" max="5" width="6.625" style="1687" customWidth="1"/>
    <col min="6" max="6" width="8.625" style="1687" customWidth="1"/>
    <col min="7" max="7" width="64.625" style="1687" customWidth="1"/>
    <col min="8" max="8" width="4.625" style="1687" customWidth="1"/>
    <col min="9" max="9" width="8.625" style="1687" customWidth="1"/>
    <col min="10" max="10" width="20.625" style="1687" customWidth="1"/>
    <col min="11" max="12" width="14.625" style="1687" customWidth="1"/>
    <col min="13" max="13" width="6.625" style="1687" customWidth="1"/>
    <col min="14" max="14" width="11.625" style="1687" customWidth="1"/>
    <col min="15" max="17" width="15.875" style="1687" customWidth="1"/>
    <col min="18" max="18" width="14.125" style="1687" customWidth="1"/>
    <col min="19" max="19" width="15.125" style="1687" customWidth="1"/>
    <col min="20" max="21" width="15.625" style="1687" customWidth="1"/>
    <col min="22" max="22" width="15.625" style="1707" customWidth="1"/>
    <col min="23" max="23" width="20.625" style="1687" customWidth="1"/>
    <col min="24" max="24" width="15.625" style="1687" customWidth="1"/>
    <col min="25" max="26" width="20.625" style="1687" customWidth="1"/>
    <col min="27" max="57" width="5.375" style="1687" customWidth="1"/>
    <col min="58" max="60" width="10.625" style="1687" customWidth="1"/>
    <col min="61" max="61" width="25.25" style="1926" bestFit="1" customWidth="1"/>
    <col min="62" max="62" width="9" style="1687"/>
    <col min="63" max="63" width="9" style="1636"/>
    <col min="64" max="65" width="9" style="1687"/>
    <col min="66" max="66" width="3.625" style="1687" customWidth="1"/>
    <col min="67" max="16384" width="9" style="1687"/>
  </cols>
  <sheetData>
    <row r="1" spans="1:62" ht="18" customHeight="1">
      <c r="A1" s="1632"/>
      <c r="B1" s="6059" t="s">
        <v>1813</v>
      </c>
      <c r="C1" s="6060"/>
      <c r="D1" s="6061"/>
      <c r="E1" s="1632"/>
      <c r="F1" s="1632"/>
      <c r="G1" s="1632"/>
      <c r="H1" s="1632"/>
      <c r="I1" s="1632"/>
      <c r="J1" s="1632"/>
      <c r="K1" s="1632"/>
      <c r="L1" s="1639"/>
      <c r="M1" s="1639"/>
      <c r="N1" s="1639"/>
      <c r="O1" s="1640"/>
      <c r="P1" s="1640"/>
      <c r="Q1" s="1640"/>
      <c r="R1" s="1640"/>
      <c r="S1" s="1640"/>
      <c r="T1" s="1640"/>
      <c r="U1" s="1640"/>
      <c r="V1" s="1640"/>
      <c r="W1" s="1640"/>
      <c r="X1" s="1640"/>
      <c r="Y1" s="1640"/>
      <c r="Z1" s="1639"/>
      <c r="AA1" s="1639"/>
      <c r="AB1" s="1639"/>
      <c r="AC1" s="1639"/>
      <c r="AD1" s="1639"/>
      <c r="AE1" s="1639"/>
      <c r="AF1" s="1639"/>
      <c r="AG1" s="1639"/>
      <c r="AH1" s="1639"/>
      <c r="AI1" s="1639"/>
      <c r="AJ1" s="1639"/>
      <c r="AK1" s="1639"/>
      <c r="AL1" s="1639"/>
      <c r="AM1" s="1639"/>
      <c r="AN1" s="1639"/>
      <c r="AO1" s="1639"/>
      <c r="AP1" s="1639"/>
      <c r="AQ1" s="1639"/>
      <c r="AR1" s="1639"/>
      <c r="AS1" s="1639"/>
      <c r="AT1" s="1639"/>
      <c r="AU1" s="1639"/>
      <c r="AV1" s="1639"/>
      <c r="AW1" s="1639"/>
      <c r="AX1" s="1639"/>
      <c r="AY1" s="1639"/>
      <c r="AZ1" s="1639"/>
      <c r="BA1" s="1639"/>
      <c r="BB1" s="1639"/>
      <c r="BC1" s="1639"/>
      <c r="BD1" s="1639"/>
      <c r="BE1" s="1639"/>
      <c r="BF1" s="1639"/>
      <c r="BG1" s="1639"/>
      <c r="BH1" s="1639"/>
      <c r="BI1" s="2028"/>
      <c r="BJ1" s="1639"/>
    </row>
    <row r="2" spans="1:62" ht="18" customHeight="1" thickBot="1">
      <c r="A2" s="1632"/>
      <c r="B2" s="6062"/>
      <c r="C2" s="6063"/>
      <c r="D2" s="6064"/>
      <c r="E2" s="1632"/>
      <c r="F2" s="1632"/>
      <c r="G2" s="1632"/>
      <c r="H2" s="1632"/>
      <c r="I2" s="1632"/>
      <c r="J2" s="1632"/>
      <c r="K2" s="1632"/>
      <c r="L2" s="1639"/>
      <c r="M2" s="1639"/>
      <c r="N2" s="1639"/>
      <c r="O2" s="1640"/>
      <c r="P2" s="1640"/>
      <c r="Q2" s="1640"/>
      <c r="R2" s="1640"/>
      <c r="S2" s="1640"/>
      <c r="T2" s="1640"/>
      <c r="U2" s="1640"/>
      <c r="V2" s="1640"/>
      <c r="W2" s="1640"/>
      <c r="X2" s="1640"/>
      <c r="Y2" s="1640"/>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2028"/>
      <c r="BJ2" s="1639"/>
    </row>
    <row r="3" spans="1:62" ht="18" customHeight="1" thickBot="1">
      <c r="A3" s="1632"/>
      <c r="B3" s="1632"/>
      <c r="C3" s="1632"/>
      <c r="D3" s="1632"/>
      <c r="E3" s="1632"/>
      <c r="F3" s="1632"/>
      <c r="G3" s="1632"/>
      <c r="H3" s="1632"/>
      <c r="I3" s="1632"/>
      <c r="J3" s="1632"/>
      <c r="K3" s="1632"/>
      <c r="L3" s="1639"/>
      <c r="M3" s="1639"/>
      <c r="N3" s="1639"/>
      <c r="O3" s="1640"/>
      <c r="P3" s="1640"/>
      <c r="Q3" s="1640"/>
      <c r="R3" s="1640"/>
      <c r="S3" s="1640"/>
      <c r="T3" s="1640"/>
      <c r="U3" s="1640"/>
      <c r="V3" s="1640"/>
      <c r="W3" s="1640"/>
      <c r="X3" s="1640"/>
      <c r="Y3" s="1640"/>
      <c r="Z3" s="1639"/>
      <c r="AA3" s="1639"/>
      <c r="AB3" s="1639"/>
      <c r="AC3" s="1639"/>
      <c r="AD3" s="1639"/>
      <c r="AE3" s="1639"/>
      <c r="AF3" s="1639"/>
      <c r="AG3" s="1639"/>
      <c r="AH3" s="1639"/>
      <c r="AI3" s="1639"/>
      <c r="AJ3" s="1639"/>
      <c r="AK3" s="1639"/>
      <c r="AL3" s="1639"/>
      <c r="AM3" s="1639"/>
      <c r="AN3" s="1639"/>
      <c r="AO3" s="1639"/>
      <c r="AP3" s="1639"/>
      <c r="AQ3" s="1639"/>
      <c r="AR3" s="1639"/>
      <c r="AS3" s="1639"/>
      <c r="AT3" s="1639"/>
      <c r="AU3" s="1639"/>
      <c r="AV3" s="1639"/>
      <c r="AW3" s="1639"/>
      <c r="AX3" s="1639"/>
      <c r="AY3" s="1639"/>
      <c r="AZ3" s="1639"/>
      <c r="BA3" s="1639"/>
      <c r="BB3" s="1639"/>
      <c r="BC3" s="1639"/>
      <c r="BD3" s="1639"/>
      <c r="BE3" s="1639"/>
      <c r="BF3" s="1639"/>
      <c r="BG3" s="1639"/>
      <c r="BH3" s="1639"/>
      <c r="BI3" s="2028"/>
      <c r="BJ3" s="1639"/>
    </row>
    <row r="4" spans="1:62" ht="18" customHeight="1" thickBot="1">
      <c r="A4" s="1632"/>
      <c r="B4" s="6074" t="s">
        <v>1758</v>
      </c>
      <c r="C4" s="6075"/>
      <c r="D4" s="6079" t="str">
        <f>IF(様式1!$O$3="","",様式1!$O$3)</f>
        <v/>
      </c>
      <c r="E4" s="6080"/>
      <c r="F4" s="1632"/>
      <c r="G4" s="1632"/>
      <c r="H4" s="1632"/>
      <c r="I4" s="1641" t="s">
        <v>1759</v>
      </c>
      <c r="J4" s="1641"/>
      <c r="K4" s="1632"/>
      <c r="L4" s="1639"/>
      <c r="M4" s="1639"/>
      <c r="N4" s="1641" t="s">
        <v>1791</v>
      </c>
      <c r="O4" s="1640"/>
      <c r="P4" s="1640"/>
      <c r="Q4" s="1640"/>
      <c r="R4" s="1640"/>
      <c r="S4" s="1640"/>
      <c r="T4" s="1640"/>
      <c r="U4" s="1640"/>
      <c r="V4" s="1640"/>
      <c r="W4" s="1640"/>
      <c r="X4" s="1640"/>
      <c r="Y4" s="1640"/>
      <c r="Z4" s="1639"/>
      <c r="AA4" s="1639"/>
      <c r="AB4" s="1639"/>
      <c r="AC4" s="1639"/>
      <c r="AD4" s="1639"/>
      <c r="AE4" s="1639"/>
      <c r="AF4" s="1639"/>
      <c r="AG4" s="1639"/>
      <c r="AH4" s="1639"/>
      <c r="AI4" s="1639"/>
      <c r="AJ4" s="1639"/>
      <c r="AK4" s="1639"/>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2028"/>
      <c r="BJ4" s="1639"/>
    </row>
    <row r="5" spans="1:62" ht="18" customHeight="1" thickBot="1">
      <c r="A5" s="1632"/>
      <c r="B5" s="1632"/>
      <c r="C5" s="1632"/>
      <c r="D5" s="1632"/>
      <c r="E5" s="1632"/>
      <c r="F5" s="1632"/>
      <c r="G5" s="1632" t="s">
        <v>1816</v>
      </c>
      <c r="H5" s="1632"/>
      <c r="I5" s="1641" t="s">
        <v>1799</v>
      </c>
      <c r="J5" s="1641"/>
      <c r="K5" s="1632"/>
      <c r="L5" s="1639"/>
      <c r="M5" s="1639"/>
      <c r="N5" s="1641" t="s">
        <v>1800</v>
      </c>
      <c r="O5" s="1640"/>
      <c r="P5" s="1640"/>
      <c r="Q5" s="1640"/>
      <c r="R5" s="1640"/>
      <c r="S5" s="1640"/>
      <c r="T5" s="1640"/>
      <c r="U5" s="1640"/>
      <c r="V5" s="3024" t="s">
        <v>1317</v>
      </c>
      <c r="W5" s="3026" t="s">
        <v>1413</v>
      </c>
      <c r="X5" s="3027"/>
      <c r="Y5" s="3026" t="s">
        <v>1412</v>
      </c>
      <c r="Z5" s="3028"/>
      <c r="AA5" s="1639"/>
      <c r="AB5" s="1639"/>
      <c r="AC5" s="1639"/>
      <c r="AD5" s="1639"/>
      <c r="AE5" s="1639"/>
      <c r="AF5" s="1639"/>
      <c r="AG5" s="1639"/>
      <c r="AH5" s="1639"/>
      <c r="AI5" s="1639"/>
      <c r="AJ5" s="1639"/>
      <c r="AK5" s="1639"/>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BI5" s="2028"/>
      <c r="BJ5" s="1639"/>
    </row>
    <row r="6" spans="1:62" ht="18" customHeight="1" thickBot="1">
      <c r="A6" s="1632"/>
      <c r="B6" s="6076" t="s">
        <v>1760</v>
      </c>
      <c r="C6" s="6077"/>
      <c r="D6" s="6077"/>
      <c r="E6" s="6077"/>
      <c r="F6" s="6077"/>
      <c r="G6" s="6078"/>
      <c r="H6" s="1632"/>
      <c r="I6" s="1642" t="s">
        <v>1761</v>
      </c>
      <c r="J6" s="1643"/>
      <c r="K6" s="1643"/>
      <c r="L6" s="1644"/>
      <c r="M6" s="1639"/>
      <c r="N6" s="1645" t="s">
        <v>1762</v>
      </c>
      <c r="O6" s="1675"/>
      <c r="P6" s="1646"/>
      <c r="Q6" s="1640"/>
      <c r="R6" s="1647" t="s">
        <v>1763</v>
      </c>
      <c r="S6" s="1648"/>
      <c r="T6" s="1640"/>
      <c r="U6" s="1640"/>
      <c r="V6" s="6146" t="s">
        <v>1316</v>
      </c>
      <c r="W6" s="3021" t="s">
        <v>1306</v>
      </c>
      <c r="X6" s="3021"/>
      <c r="Y6" s="3021" t="s">
        <v>1307</v>
      </c>
      <c r="Z6" s="3029"/>
      <c r="AA6" s="1639"/>
      <c r="AB6" s="1639"/>
      <c r="AC6" s="1639"/>
      <c r="AD6" s="1639"/>
      <c r="AE6" s="1639"/>
      <c r="AF6" s="1639"/>
      <c r="AG6" s="1639"/>
      <c r="AH6" s="1639"/>
      <c r="AI6" s="1639"/>
      <c r="AJ6" s="1639"/>
      <c r="AK6" s="1639"/>
      <c r="AL6" s="1639"/>
      <c r="AM6" s="1639"/>
      <c r="AN6" s="1639"/>
      <c r="AO6" s="1639"/>
      <c r="AP6" s="1639"/>
      <c r="AQ6" s="1639"/>
      <c r="AR6" s="1639"/>
      <c r="AS6" s="1639"/>
      <c r="AT6" s="1639"/>
      <c r="AU6" s="1639"/>
      <c r="AV6" s="1639"/>
      <c r="AW6" s="1639"/>
      <c r="AX6" s="1639"/>
      <c r="AY6" s="1639"/>
      <c r="AZ6" s="1639"/>
      <c r="BA6" s="1639"/>
      <c r="BB6" s="1639"/>
      <c r="BC6" s="1639"/>
      <c r="BD6" s="1639"/>
      <c r="BE6" s="1639"/>
      <c r="BF6" s="1639"/>
      <c r="BG6" s="1639"/>
      <c r="BH6" s="1639"/>
      <c r="BI6" s="2028"/>
      <c r="BJ6" s="1639"/>
    </row>
    <row r="7" spans="1:62" ht="18" customHeight="1" thickBot="1">
      <c r="A7" s="1632"/>
      <c r="B7" s="6084" t="s">
        <v>21</v>
      </c>
      <c r="C7" s="6085"/>
      <c r="D7" s="6005" t="str">
        <f>IF(様式1!$L$11="","",様式1!$L$11)</f>
        <v/>
      </c>
      <c r="E7" s="6006"/>
      <c r="F7" s="6006"/>
      <c r="G7" s="6007"/>
      <c r="H7" s="1632"/>
      <c r="I7" s="6001" t="s">
        <v>1764</v>
      </c>
      <c r="J7" s="6002"/>
      <c r="K7" s="1708" t="s">
        <v>1765</v>
      </c>
      <c r="L7" s="1649" t="s">
        <v>1766</v>
      </c>
      <c r="M7" s="1639"/>
      <c r="N7" s="1650" t="s">
        <v>1765</v>
      </c>
      <c r="O7" s="1676" t="s">
        <v>1767</v>
      </c>
      <c r="P7" s="1651" t="s">
        <v>1798</v>
      </c>
      <c r="Q7" s="1640"/>
      <c r="R7" s="1652" t="s">
        <v>1768</v>
      </c>
      <c r="S7" s="1653" t="s">
        <v>1769</v>
      </c>
      <c r="T7" s="1640"/>
      <c r="U7" s="1640"/>
      <c r="V7" s="6147"/>
      <c r="W7" s="3021" t="s">
        <v>1308</v>
      </c>
      <c r="X7" s="3021"/>
      <c r="Y7" s="3021" t="s">
        <v>1311</v>
      </c>
      <c r="Z7" s="3029"/>
      <c r="AA7" s="1639"/>
      <c r="AB7" s="1639"/>
      <c r="AC7" s="1639"/>
      <c r="AD7" s="1639"/>
      <c r="AE7" s="1639"/>
      <c r="AF7" s="1639"/>
      <c r="AG7" s="1639"/>
      <c r="AH7" s="1639"/>
      <c r="AI7" s="1639"/>
      <c r="AJ7" s="1639"/>
      <c r="AK7" s="1639"/>
      <c r="AL7" s="1639"/>
      <c r="AM7" s="1639"/>
      <c r="AN7" s="1639"/>
      <c r="AO7" s="1639"/>
      <c r="AP7" s="1639"/>
      <c r="AQ7" s="1639"/>
      <c r="AR7" s="1639"/>
      <c r="AS7" s="1639"/>
      <c r="AT7" s="1639"/>
      <c r="AU7" s="1639"/>
      <c r="AV7" s="1639"/>
      <c r="AW7" s="1639"/>
      <c r="AX7" s="1639"/>
      <c r="AY7" s="1639"/>
      <c r="AZ7" s="1639"/>
      <c r="BA7" s="1639"/>
      <c r="BB7" s="1639"/>
      <c r="BC7" s="1639"/>
      <c r="BD7" s="1639"/>
      <c r="BE7" s="1639"/>
      <c r="BF7" s="1639"/>
      <c r="BG7" s="1639"/>
      <c r="BH7" s="1639"/>
      <c r="BI7" s="2028"/>
      <c r="BJ7" s="1639"/>
    </row>
    <row r="8" spans="1:62" ht="18" customHeight="1">
      <c r="A8" s="1632"/>
      <c r="B8" s="6086"/>
      <c r="C8" s="6087"/>
      <c r="D8" s="6067" t="str">
        <f>IF(様式1!$L$10="","",様式1!$L$10)</f>
        <v/>
      </c>
      <c r="E8" s="6068"/>
      <c r="F8" s="6068"/>
      <c r="G8" s="6069"/>
      <c r="H8" s="1632"/>
      <c r="I8" s="6003">
        <f>DATE(開講スケジュール!$L$4,4,1)</f>
        <v>45383</v>
      </c>
      <c r="J8" s="6004"/>
      <c r="K8" s="1709" t="str">
        <f>TEXT($I8,"ggg")</f>
        <v>令和</v>
      </c>
      <c r="L8" s="1681" t="str">
        <f>TEXT((YEAR($I8)-VLOOKUP($K8,$N$8:$P$19,3))+1,"00")</f>
        <v>06</v>
      </c>
      <c r="M8" s="1655"/>
      <c r="N8" s="1656" t="s">
        <v>1967</v>
      </c>
      <c r="O8" s="1672" t="s">
        <v>1968</v>
      </c>
      <c r="P8" s="1654" t="s">
        <v>1969</v>
      </c>
      <c r="Q8" s="1640"/>
      <c r="R8" s="1656" t="s">
        <v>885</v>
      </c>
      <c r="S8" s="1654" t="s">
        <v>1771</v>
      </c>
      <c r="T8" s="1640"/>
      <c r="U8" s="1640"/>
      <c r="V8" s="6147"/>
      <c r="W8" s="3021" t="s">
        <v>2394</v>
      </c>
      <c r="X8" s="3021"/>
      <c r="Y8" s="3021" t="s">
        <v>2395</v>
      </c>
      <c r="Z8" s="3029"/>
      <c r="AA8" s="1639"/>
      <c r="AB8" s="1639"/>
      <c r="AC8" s="1639"/>
      <c r="AD8" s="1639"/>
      <c r="AE8" s="1639"/>
      <c r="AF8" s="1639"/>
      <c r="AG8" s="1639"/>
      <c r="AH8" s="1639"/>
      <c r="AI8" s="1639"/>
      <c r="AJ8" s="1639"/>
      <c r="AK8" s="1639"/>
      <c r="AL8" s="1639"/>
      <c r="AM8" s="1639"/>
      <c r="AN8" s="1639"/>
      <c r="AO8" s="1639"/>
      <c r="AP8" s="1639"/>
      <c r="AQ8" s="1639"/>
      <c r="AR8" s="1639"/>
      <c r="AS8" s="1639"/>
      <c r="AT8" s="1639"/>
      <c r="AU8" s="1639"/>
      <c r="AV8" s="1639"/>
      <c r="AW8" s="1639"/>
      <c r="AX8" s="1639"/>
      <c r="AY8" s="1639"/>
      <c r="AZ8" s="1639"/>
      <c r="BA8" s="1639"/>
      <c r="BB8" s="1639"/>
      <c r="BC8" s="1639"/>
      <c r="BD8" s="1639"/>
      <c r="BE8" s="1639"/>
      <c r="BF8" s="1639"/>
      <c r="BG8" s="1639"/>
      <c r="BH8" s="1639"/>
      <c r="BI8" s="2028"/>
      <c r="BJ8" s="1639"/>
    </row>
    <row r="9" spans="1:62" ht="18" customHeight="1">
      <c r="A9" s="1632"/>
      <c r="B9" s="6088" t="s">
        <v>1770</v>
      </c>
      <c r="C9" s="6089"/>
      <c r="D9" s="5992" t="str">
        <f>IF(様式1!$M$13="","",様式1!$M$13)</f>
        <v/>
      </c>
      <c r="E9" s="6008"/>
      <c r="F9" s="6008"/>
      <c r="G9" s="6009"/>
      <c r="H9" s="1632"/>
      <c r="I9" s="6065">
        <f>DATE(開講スケジュール!$L$26,4,1)</f>
        <v>45748</v>
      </c>
      <c r="J9" s="6066"/>
      <c r="K9" s="1710" t="str">
        <f>TEXT($I9,"ggg")</f>
        <v>令和</v>
      </c>
      <c r="L9" s="1682" t="str">
        <f t="shared" ref="L9:L12" si="0">TEXT((YEAR($I9)-VLOOKUP($K9,$N$8:$P$19,3))+1,"00")</f>
        <v>07</v>
      </c>
      <c r="M9" s="1632"/>
      <c r="N9" s="1659" t="s">
        <v>1970</v>
      </c>
      <c r="O9" s="1673" t="s">
        <v>1971</v>
      </c>
      <c r="P9" s="1658" t="s">
        <v>1972</v>
      </c>
      <c r="Q9" s="1640"/>
      <c r="R9" s="1660" t="s">
        <v>1772</v>
      </c>
      <c r="S9" s="1661" t="s">
        <v>1773</v>
      </c>
      <c r="T9" s="1640"/>
      <c r="U9" s="1640"/>
      <c r="V9" s="6147"/>
      <c r="W9" s="3021"/>
      <c r="X9" s="3025" t="s">
        <v>1533</v>
      </c>
      <c r="Y9" s="3021"/>
      <c r="Z9" s="3029"/>
      <c r="AA9" s="1639"/>
      <c r="AB9" s="1639"/>
      <c r="AC9" s="1639"/>
      <c r="AD9" s="1639"/>
      <c r="AE9" s="1639"/>
      <c r="AF9" s="1639"/>
      <c r="AG9" s="1639"/>
      <c r="AH9" s="1639"/>
      <c r="AI9" s="1639"/>
      <c r="AJ9" s="1639"/>
      <c r="AK9" s="1639"/>
      <c r="AL9" s="1639"/>
      <c r="AM9" s="1639"/>
      <c r="AN9" s="1639"/>
      <c r="AO9" s="1639"/>
      <c r="AP9" s="1639"/>
      <c r="AQ9" s="1639"/>
      <c r="AR9" s="1639"/>
      <c r="AS9" s="1639"/>
      <c r="AT9" s="1639"/>
      <c r="AU9" s="1639"/>
      <c r="AV9" s="1639"/>
      <c r="AW9" s="1639"/>
      <c r="AX9" s="1639"/>
      <c r="AY9" s="1639"/>
      <c r="AZ9" s="1639"/>
      <c r="BA9" s="1639"/>
      <c r="BB9" s="1639"/>
      <c r="BC9" s="1639"/>
      <c r="BD9" s="1639"/>
      <c r="BE9" s="1639"/>
      <c r="BF9" s="1639"/>
      <c r="BG9" s="1639"/>
      <c r="BH9" s="1639"/>
      <c r="BI9" s="2028"/>
      <c r="BJ9" s="1639"/>
    </row>
    <row r="10" spans="1:62" ht="18" customHeight="1">
      <c r="A10" s="1632"/>
      <c r="B10" s="6090" t="s">
        <v>153</v>
      </c>
      <c r="C10" s="6091"/>
      <c r="D10" s="5992" t="str">
        <f>IF(様式1!$J$9="","",様式1!$J$9)</f>
        <v/>
      </c>
      <c r="E10" s="6008"/>
      <c r="F10" s="6010"/>
      <c r="G10" s="1657"/>
      <c r="H10" s="1632"/>
      <c r="I10" s="6065">
        <f>DATE(開講スケジュール!$L$48,4,1)</f>
        <v>46113</v>
      </c>
      <c r="J10" s="6066"/>
      <c r="K10" s="1710" t="str">
        <f>TEXT($I10,"ggg")</f>
        <v>令和</v>
      </c>
      <c r="L10" s="1682" t="str">
        <f t="shared" si="0"/>
        <v>08</v>
      </c>
      <c r="M10" s="1639"/>
      <c r="N10" s="1659" t="s">
        <v>1973</v>
      </c>
      <c r="O10" s="1673" t="s">
        <v>1974</v>
      </c>
      <c r="P10" s="1658" t="s">
        <v>1975</v>
      </c>
      <c r="Q10" s="1640"/>
      <c r="R10" s="1660" t="s">
        <v>1774</v>
      </c>
      <c r="S10" s="1661" t="s">
        <v>1775</v>
      </c>
      <c r="T10" s="1640"/>
      <c r="U10" s="1640"/>
      <c r="V10" s="6147"/>
      <c r="W10" s="3021" t="s">
        <v>1312</v>
      </c>
      <c r="X10" s="3021"/>
      <c r="Y10" s="3021" t="s">
        <v>1309</v>
      </c>
      <c r="Z10" s="3029"/>
      <c r="AA10" s="1639"/>
      <c r="AB10" s="1639"/>
      <c r="AC10" s="1639"/>
      <c r="AD10" s="1639"/>
      <c r="AE10" s="1639"/>
      <c r="AF10" s="1639"/>
      <c r="AG10" s="1639"/>
      <c r="AH10" s="1639"/>
      <c r="AI10" s="1639"/>
      <c r="AJ10" s="1639"/>
      <c r="AK10" s="1639"/>
      <c r="AL10" s="1639"/>
      <c r="AM10" s="1639"/>
      <c r="AN10" s="1639"/>
      <c r="AO10" s="1639"/>
      <c r="AP10" s="1639"/>
      <c r="AQ10" s="1639"/>
      <c r="AR10" s="1639"/>
      <c r="AS10" s="1639"/>
      <c r="AT10" s="1639"/>
      <c r="AU10" s="1639"/>
      <c r="AV10" s="1639"/>
      <c r="AW10" s="1639"/>
      <c r="AX10" s="1639"/>
      <c r="AY10" s="1639"/>
      <c r="AZ10" s="1639"/>
      <c r="BA10" s="1639"/>
      <c r="BB10" s="1639"/>
      <c r="BC10" s="1639"/>
      <c r="BD10" s="1639"/>
      <c r="BE10" s="1639"/>
      <c r="BF10" s="1639"/>
      <c r="BG10" s="1639"/>
      <c r="BH10" s="1639"/>
      <c r="BI10" s="2028"/>
      <c r="BJ10" s="1639"/>
    </row>
    <row r="11" spans="1:62" ht="18" customHeight="1">
      <c r="A11" s="1632"/>
      <c r="B11" s="6086"/>
      <c r="C11" s="6087"/>
      <c r="D11" s="5992" t="str">
        <f>IF(様式1!$L$9="","",様式1!$L$9)</f>
        <v/>
      </c>
      <c r="E11" s="6008"/>
      <c r="F11" s="6008"/>
      <c r="G11" s="6009"/>
      <c r="H11" s="1632"/>
      <c r="I11" s="6065">
        <f>DATE(開講スケジュール!$L$70,4,1)</f>
        <v>46478</v>
      </c>
      <c r="J11" s="6066"/>
      <c r="K11" s="1710" t="str">
        <f>TEXT($I11,"ggg")</f>
        <v>令和</v>
      </c>
      <c r="L11" s="1682" t="str">
        <f t="shared" si="0"/>
        <v>09</v>
      </c>
      <c r="M11" s="1639"/>
      <c r="N11" s="1659" t="s">
        <v>1776</v>
      </c>
      <c r="O11" s="1673">
        <v>4</v>
      </c>
      <c r="P11" s="1760" t="s">
        <v>1976</v>
      </c>
      <c r="Q11" s="1663"/>
      <c r="R11" s="1660" t="s">
        <v>1777</v>
      </c>
      <c r="S11" s="1661" t="s">
        <v>1778</v>
      </c>
      <c r="T11" s="1640"/>
      <c r="U11" s="1640"/>
      <c r="V11" s="6147"/>
      <c r="W11" s="3021"/>
      <c r="X11" s="3021"/>
      <c r="Y11" s="3021" t="s">
        <v>1195</v>
      </c>
      <c r="Z11" s="3029"/>
      <c r="AA11" s="1639"/>
      <c r="AB11" s="1639"/>
      <c r="AC11" s="1639"/>
      <c r="AD11" s="1639"/>
      <c r="AE11" s="1639"/>
      <c r="AF11" s="1639"/>
      <c r="AG11" s="1639"/>
      <c r="AH11" s="1639"/>
      <c r="AI11" s="1639"/>
      <c r="AJ11" s="1639"/>
      <c r="AK11" s="1639"/>
      <c r="AL11" s="1639"/>
      <c r="AM11" s="1639"/>
      <c r="AN11" s="1639"/>
      <c r="AO11" s="1639"/>
      <c r="AP11" s="1639"/>
      <c r="AQ11" s="1639"/>
      <c r="AR11" s="1639"/>
      <c r="AS11" s="1639"/>
      <c r="AT11" s="1639"/>
      <c r="AU11" s="1639"/>
      <c r="AV11" s="1639"/>
      <c r="AW11" s="1639"/>
      <c r="AX11" s="1639"/>
      <c r="AY11" s="1639"/>
      <c r="AZ11" s="1639"/>
      <c r="BA11" s="1639"/>
      <c r="BB11" s="1639"/>
      <c r="BC11" s="1639"/>
      <c r="BD11" s="1639"/>
      <c r="BE11" s="1639"/>
      <c r="BF11" s="1639"/>
      <c r="BG11" s="1639"/>
      <c r="BH11" s="1639"/>
      <c r="BI11" s="2028"/>
      <c r="BJ11" s="1639"/>
    </row>
    <row r="12" spans="1:62" ht="18" customHeight="1" thickBot="1">
      <c r="A12" s="1632"/>
      <c r="B12" s="6092" t="s">
        <v>157</v>
      </c>
      <c r="C12" s="6093"/>
      <c r="D12" s="6011" t="str">
        <f>IF(様式4!$M$10="","",様式4!$M$10)</f>
        <v/>
      </c>
      <c r="E12" s="6012"/>
      <c r="F12" s="6013"/>
      <c r="G12" s="1662"/>
      <c r="H12" s="1632"/>
      <c r="I12" s="5997">
        <f>DATE(開講スケジュール!$L$92,4,1)</f>
        <v>46844</v>
      </c>
      <c r="J12" s="5998"/>
      <c r="K12" s="1711" t="str">
        <f>TEXT($I12,"ggg")</f>
        <v>令和</v>
      </c>
      <c r="L12" s="1683" t="str">
        <f t="shared" si="0"/>
        <v>10</v>
      </c>
      <c r="M12" s="1639"/>
      <c r="N12" s="2040" t="s">
        <v>1780</v>
      </c>
      <c r="O12" s="2041">
        <v>5</v>
      </c>
      <c r="P12" s="2048" t="s">
        <v>1977</v>
      </c>
      <c r="Q12" s="1640"/>
      <c r="R12" s="1660" t="s">
        <v>1781</v>
      </c>
      <c r="S12" s="1661" t="s">
        <v>1782</v>
      </c>
      <c r="T12" s="1688"/>
      <c r="U12" s="1640"/>
      <c r="V12" s="6147"/>
      <c r="W12" s="3021" t="s">
        <v>1433</v>
      </c>
      <c r="X12" s="3021"/>
      <c r="Y12" s="3021" t="s">
        <v>1431</v>
      </c>
      <c r="Z12" s="3029"/>
      <c r="AA12" s="1639"/>
      <c r="AB12" s="1639"/>
      <c r="AC12" s="1639"/>
      <c r="AD12" s="1639"/>
      <c r="AE12" s="1639"/>
      <c r="AF12" s="1639"/>
      <c r="AG12" s="1639"/>
      <c r="AH12" s="1639"/>
      <c r="AI12" s="1639"/>
      <c r="AJ12" s="1639"/>
      <c r="AK12" s="1639"/>
      <c r="AL12" s="1639"/>
      <c r="AM12" s="1639"/>
      <c r="AN12" s="1639"/>
      <c r="AO12" s="1639"/>
      <c r="AP12" s="1639"/>
      <c r="AQ12" s="1639"/>
      <c r="AR12" s="1639"/>
      <c r="AS12" s="1639"/>
      <c r="AT12" s="1639"/>
      <c r="AU12" s="1639"/>
      <c r="AV12" s="1639"/>
      <c r="AW12" s="1639"/>
      <c r="AX12" s="1639"/>
      <c r="AY12" s="1639"/>
      <c r="AZ12" s="1639"/>
      <c r="BA12" s="1639"/>
      <c r="BB12" s="1639"/>
      <c r="BC12" s="1639"/>
      <c r="BD12" s="1639"/>
      <c r="BE12" s="1639"/>
      <c r="BF12" s="1639"/>
      <c r="BG12" s="1639"/>
      <c r="BH12" s="1639"/>
      <c r="BI12" s="2028"/>
      <c r="BJ12" s="1639"/>
    </row>
    <row r="13" spans="1:62" ht="18" customHeight="1">
      <c r="A13" s="1632"/>
      <c r="B13" s="6088" t="s">
        <v>1779</v>
      </c>
      <c r="C13" s="6089"/>
      <c r="D13" s="6014" t="str">
        <f>IF(様式1!$F$44="","",IF(ISNUMBER(様式1!$F$44),TEXT(様式1!$F$44,"000000000"),様式1!$F$44))</f>
        <v/>
      </c>
      <c r="E13" s="6015"/>
      <c r="F13" s="6016"/>
      <c r="G13" s="1664"/>
      <c r="H13" s="1632"/>
      <c r="I13" s="5999"/>
      <c r="J13" s="6000"/>
      <c r="K13" s="1712"/>
      <c r="L13" s="1678"/>
      <c r="M13" s="1639"/>
      <c r="N13" s="1666"/>
      <c r="O13" s="1674"/>
      <c r="P13" s="2049"/>
      <c r="Q13" s="1640"/>
      <c r="R13" s="1660" t="s">
        <v>1784</v>
      </c>
      <c r="S13" s="1661" t="s">
        <v>1785</v>
      </c>
      <c r="T13" s="1640"/>
      <c r="U13" s="1640"/>
      <c r="V13" s="6147"/>
      <c r="W13" s="3021" t="s">
        <v>1434</v>
      </c>
      <c r="X13" s="3021"/>
      <c r="Y13" s="3021" t="s">
        <v>1432</v>
      </c>
      <c r="Z13" s="3029"/>
      <c r="AA13" s="1639"/>
      <c r="AB13" s="1639"/>
      <c r="AC13" s="1639"/>
      <c r="AD13" s="1639"/>
      <c r="AE13" s="1639"/>
      <c r="AF13" s="1639"/>
      <c r="AG13" s="1639"/>
      <c r="AH13" s="1639"/>
      <c r="AI13" s="1639"/>
      <c r="AJ13" s="1639"/>
      <c r="AK13" s="1639"/>
      <c r="AL13" s="1639"/>
      <c r="AM13" s="1639"/>
      <c r="AN13" s="1639"/>
      <c r="AO13" s="1639"/>
      <c r="AP13" s="1639"/>
      <c r="AQ13" s="1639"/>
      <c r="AR13" s="1639"/>
      <c r="AS13" s="2014"/>
      <c r="AT13" s="1639"/>
      <c r="AU13" s="1639"/>
      <c r="AV13" s="1639"/>
      <c r="AW13" s="1639"/>
      <c r="AX13" s="1639"/>
      <c r="AY13" s="1639"/>
      <c r="AZ13" s="1639"/>
      <c r="BA13" s="1639"/>
      <c r="BB13" s="1639"/>
      <c r="BC13" s="1639"/>
      <c r="BD13" s="1639"/>
      <c r="BE13" s="1639"/>
      <c r="BF13" s="1639"/>
      <c r="BG13" s="1639"/>
      <c r="BH13" s="1639"/>
      <c r="BI13" s="2028"/>
      <c r="BJ13" s="1639"/>
    </row>
    <row r="14" spans="1:62" ht="18" customHeight="1" thickBot="1">
      <c r="A14" s="1632"/>
      <c r="B14" s="5972" t="s">
        <v>1783</v>
      </c>
      <c r="C14" s="5973"/>
      <c r="D14" s="6081" t="str">
        <f>IF(様式1!$F$46="","",IF(ISNUMBER(様式1!$F$46),TEXT(様式1!$F$46,"0000000000000"),様式1!$F$46))</f>
        <v/>
      </c>
      <c r="E14" s="6082"/>
      <c r="F14" s="6083"/>
      <c r="G14" s="1665"/>
      <c r="H14" s="1632"/>
      <c r="I14" s="6070"/>
      <c r="J14" s="6071"/>
      <c r="K14" s="1713"/>
      <c r="L14" s="1679"/>
      <c r="M14" s="1639"/>
      <c r="N14" s="2045"/>
      <c r="O14" s="2046"/>
      <c r="P14" s="2047"/>
      <c r="Q14" s="1640"/>
      <c r="R14" s="1660" t="s">
        <v>1786</v>
      </c>
      <c r="S14" s="1661" t="s">
        <v>1787</v>
      </c>
      <c r="T14" s="1640"/>
      <c r="U14" s="1640"/>
      <c r="V14" s="6147"/>
      <c r="W14" s="3021"/>
      <c r="X14" s="3021"/>
      <c r="Y14" s="3021" t="s">
        <v>1198</v>
      </c>
      <c r="Z14" s="3029"/>
      <c r="AA14" s="1639"/>
      <c r="AB14" s="1639"/>
      <c r="AC14" s="1639"/>
      <c r="AD14" s="1639"/>
      <c r="AE14" s="1639"/>
      <c r="AF14" s="1639"/>
      <c r="AG14" s="1639"/>
      <c r="AH14" s="1639"/>
      <c r="AI14" s="1639"/>
      <c r="AJ14" s="1639"/>
      <c r="AK14" s="1639"/>
      <c r="AL14" s="1639"/>
      <c r="AM14" s="1639"/>
      <c r="AN14" s="1639"/>
      <c r="AO14" s="1639"/>
      <c r="AP14" s="1639"/>
      <c r="AQ14" s="1639"/>
      <c r="AR14" s="1639"/>
      <c r="AS14" s="1991"/>
      <c r="AT14" s="1639"/>
      <c r="AU14" s="1639"/>
      <c r="AV14" s="1641"/>
      <c r="AW14" s="1639"/>
      <c r="AX14" s="1639"/>
      <c r="AY14" s="1639"/>
      <c r="AZ14" s="1639"/>
      <c r="BA14" s="1639"/>
      <c r="BB14" s="1639"/>
      <c r="BC14" s="1639"/>
      <c r="BD14" s="1639"/>
      <c r="BE14" s="1639"/>
      <c r="BF14" s="1639"/>
      <c r="BG14" s="1639"/>
      <c r="BH14" s="1639"/>
      <c r="BI14" s="2028"/>
      <c r="BJ14" s="1639"/>
    </row>
    <row r="15" spans="1:62" ht="18" customHeight="1" thickBot="1">
      <c r="A15" s="1632"/>
      <c r="B15" s="1632"/>
      <c r="C15" s="1632"/>
      <c r="D15" s="1632"/>
      <c r="E15" s="1632"/>
      <c r="F15" s="1632"/>
      <c r="G15" s="1632"/>
      <c r="H15" s="1632"/>
      <c r="I15" s="6070"/>
      <c r="J15" s="6071"/>
      <c r="K15" s="1713"/>
      <c r="L15" s="1679"/>
      <c r="M15" s="1639"/>
      <c r="N15" s="2042"/>
      <c r="O15" s="2043"/>
      <c r="P15" s="2044"/>
      <c r="Q15" s="1640"/>
      <c r="R15" s="1667" t="s">
        <v>1789</v>
      </c>
      <c r="S15" s="1668" t="s">
        <v>1790</v>
      </c>
      <c r="T15" s="1640"/>
      <c r="U15" s="1640"/>
      <c r="V15" s="6147"/>
      <c r="W15" s="3021" t="s">
        <v>2396</v>
      </c>
      <c r="X15" s="3021"/>
      <c r="Y15" s="3021" t="s">
        <v>2397</v>
      </c>
      <c r="Z15" s="3029"/>
      <c r="AA15" s="1639"/>
      <c r="AB15" s="1639"/>
      <c r="AC15" s="1639"/>
      <c r="AD15" s="1639"/>
      <c r="AE15" s="1639"/>
      <c r="AF15" s="1639"/>
      <c r="AG15" s="1639"/>
      <c r="AH15" s="1639"/>
      <c r="AI15" s="1639"/>
      <c r="AJ15" s="1639"/>
      <c r="AK15" s="1639"/>
      <c r="AL15" s="1639"/>
      <c r="AM15" s="1639"/>
      <c r="AN15" s="1639"/>
      <c r="AO15" s="1639"/>
      <c r="AP15" s="1639"/>
      <c r="AQ15" s="1639"/>
      <c r="AR15" s="1639"/>
      <c r="AS15" s="2024"/>
      <c r="AT15" s="1639"/>
      <c r="AU15" s="1632"/>
      <c r="AV15" s="1639"/>
      <c r="AW15" s="1639"/>
      <c r="AX15" s="1639"/>
      <c r="AY15" s="1639"/>
      <c r="AZ15" s="1639"/>
      <c r="BA15" s="1639"/>
      <c r="BB15" s="1639"/>
      <c r="BC15" s="1639"/>
      <c r="BD15" s="1639"/>
      <c r="BE15" s="1639"/>
      <c r="BF15" s="1639"/>
      <c r="BG15" s="1639"/>
      <c r="BH15" s="1639"/>
      <c r="BI15" s="2028"/>
      <c r="BJ15" s="1639"/>
    </row>
    <row r="16" spans="1:62" ht="18" customHeight="1" thickBot="1">
      <c r="A16" s="1632"/>
      <c r="B16" s="5974" t="s">
        <v>1788</v>
      </c>
      <c r="C16" s="5975"/>
      <c r="D16" s="5975"/>
      <c r="E16" s="5975"/>
      <c r="F16" s="5975"/>
      <c r="G16" s="5976"/>
      <c r="H16" s="1632"/>
      <c r="I16" s="6070"/>
      <c r="J16" s="6071"/>
      <c r="K16" s="1713"/>
      <c r="L16" s="1679"/>
      <c r="M16" s="1639"/>
      <c r="N16" s="1660"/>
      <c r="O16" s="1719"/>
      <c r="P16" s="1661"/>
      <c r="Q16" s="1640"/>
      <c r="R16" s="1640"/>
      <c r="S16" s="1640"/>
      <c r="T16" s="1640"/>
      <c r="U16" s="1640"/>
      <c r="V16" s="6147"/>
      <c r="W16" s="3021" t="s">
        <v>1310</v>
      </c>
      <c r="X16" s="3021"/>
      <c r="Y16" s="3021" t="s">
        <v>1313</v>
      </c>
      <c r="Z16" s="3029"/>
      <c r="AA16" s="1639"/>
      <c r="AB16" s="1639"/>
      <c r="AC16" s="1639"/>
      <c r="AD16" s="1639"/>
      <c r="AE16" s="1639"/>
      <c r="AF16" s="1639"/>
      <c r="AG16" s="1639"/>
      <c r="AH16" s="1639"/>
      <c r="AI16" s="1639"/>
      <c r="AJ16" s="1639"/>
      <c r="AK16" s="1639"/>
      <c r="AL16" s="1639"/>
      <c r="AM16" s="1639"/>
      <c r="AN16" s="1639"/>
      <c r="AO16" s="1639"/>
      <c r="AP16" s="1639"/>
      <c r="AQ16" s="1639"/>
      <c r="AR16" s="1639"/>
      <c r="AS16" s="1632"/>
      <c r="AT16" s="1639"/>
      <c r="AU16" s="1639"/>
      <c r="AV16" s="1639"/>
      <c r="AW16" s="1639"/>
      <c r="AX16" s="1639"/>
      <c r="AY16" s="1639"/>
      <c r="AZ16" s="1639"/>
      <c r="BA16" s="1639"/>
      <c r="BB16" s="1639"/>
      <c r="BC16" s="1639"/>
      <c r="BD16" s="1639"/>
      <c r="BE16" s="1639"/>
      <c r="BF16" s="1639"/>
      <c r="BG16" s="1639"/>
      <c r="BH16" s="1639"/>
      <c r="BI16" s="2028"/>
      <c r="BJ16" s="1632"/>
    </row>
    <row r="17" spans="1:66" ht="18" customHeight="1">
      <c r="A17" s="1632"/>
      <c r="B17" s="5977" t="s">
        <v>183</v>
      </c>
      <c r="C17" s="5978"/>
      <c r="D17" s="6094" t="str">
        <f>IF(様式1!$F$40="","",様式1!$F$40)</f>
        <v/>
      </c>
      <c r="E17" s="6005"/>
      <c r="F17" s="6005"/>
      <c r="G17" s="6095"/>
      <c r="H17" s="1632"/>
      <c r="I17" s="6070"/>
      <c r="J17" s="6071"/>
      <c r="K17" s="1713"/>
      <c r="L17" s="1679"/>
      <c r="M17" s="1639"/>
      <c r="N17" s="1660"/>
      <c r="O17" s="1719"/>
      <c r="P17" s="1661"/>
      <c r="Q17" s="1640"/>
      <c r="R17" s="1640"/>
      <c r="S17" s="1640"/>
      <c r="T17" s="1640"/>
      <c r="U17" s="1640"/>
      <c r="V17" s="6147"/>
      <c r="W17" s="3021" t="s">
        <v>1314</v>
      </c>
      <c r="X17" s="3021"/>
      <c r="Y17" s="3021" t="s">
        <v>1314</v>
      </c>
      <c r="Z17" s="3029"/>
      <c r="AA17" s="1639"/>
      <c r="AB17" s="1639"/>
      <c r="AC17" s="1639"/>
      <c r="AD17" s="1639"/>
      <c r="AE17" s="1639"/>
      <c r="AF17" s="1639"/>
      <c r="AG17" s="1639"/>
      <c r="AH17" s="1639"/>
      <c r="AI17" s="1639"/>
      <c r="AJ17" s="1639"/>
      <c r="AK17" s="1639"/>
      <c r="AL17" s="1639"/>
      <c r="AM17" s="1639"/>
      <c r="AN17" s="1639"/>
      <c r="AO17" s="1639"/>
      <c r="AP17" s="1639"/>
      <c r="AQ17" s="1639"/>
      <c r="AR17" s="1639"/>
      <c r="AS17" s="1632"/>
      <c r="AT17" s="1639"/>
      <c r="AU17" s="1639"/>
      <c r="AV17" s="1639"/>
      <c r="AW17" s="1639"/>
      <c r="AX17" s="1639"/>
      <c r="AY17" s="1639"/>
      <c r="AZ17" s="1639"/>
      <c r="BA17" s="1639"/>
      <c r="BB17" s="1639"/>
      <c r="BC17" s="1639"/>
      <c r="BD17" s="1639"/>
      <c r="BE17" s="1639"/>
      <c r="BF17" s="1639"/>
      <c r="BG17" s="1639"/>
      <c r="BH17" s="1639"/>
      <c r="BI17" s="2028"/>
      <c r="BJ17" s="1639"/>
    </row>
    <row r="18" spans="1:66" ht="18" customHeight="1">
      <c r="A18" s="1632"/>
      <c r="B18" s="5979" t="s">
        <v>153</v>
      </c>
      <c r="C18" s="5980"/>
      <c r="D18" s="5992" t="str">
        <f>IF(様式1!$F$41="","",様式1!$F$41)</f>
        <v/>
      </c>
      <c r="E18" s="6008"/>
      <c r="F18" s="6010"/>
      <c r="G18" s="1669"/>
      <c r="H18" s="1632"/>
      <c r="I18" s="6070"/>
      <c r="J18" s="6071"/>
      <c r="K18" s="1713"/>
      <c r="L18" s="1679"/>
      <c r="M18" s="1639"/>
      <c r="N18" s="1660"/>
      <c r="O18" s="1719"/>
      <c r="P18" s="1661"/>
      <c r="Q18" s="1640"/>
      <c r="R18" s="1640"/>
      <c r="S18" s="1640"/>
      <c r="T18" s="1640"/>
      <c r="U18" s="1639"/>
      <c r="V18" s="6147"/>
      <c r="W18" s="3021" t="s">
        <v>1315</v>
      </c>
      <c r="X18" s="3021"/>
      <c r="Y18" s="3021" t="s">
        <v>1315</v>
      </c>
      <c r="Z18" s="3029"/>
      <c r="AA18" s="1639"/>
      <c r="AB18" s="1639"/>
      <c r="AC18" s="1639"/>
      <c r="AD18" s="1639"/>
      <c r="AE18" s="1639"/>
      <c r="AF18" s="1639"/>
      <c r="AG18" s="1639"/>
      <c r="AH18" s="1639"/>
      <c r="AI18" s="1639"/>
      <c r="AJ18" s="1639"/>
      <c r="AK18" s="1639"/>
      <c r="AL18" s="1639"/>
      <c r="AM18" s="1639"/>
      <c r="AN18" s="1639"/>
      <c r="AO18" s="1639"/>
      <c r="AP18" s="1639"/>
      <c r="AQ18" s="1639"/>
      <c r="AR18" s="1639"/>
      <c r="AS18" s="1632"/>
      <c r="AT18" s="1632"/>
      <c r="AU18" s="1639"/>
      <c r="AV18" s="1632"/>
      <c r="AW18" s="1641"/>
      <c r="AX18" s="1639"/>
      <c r="AY18" s="1639"/>
      <c r="AZ18" s="1639"/>
      <c r="BA18" s="1639"/>
      <c r="BB18" s="1639"/>
      <c r="BC18" s="1639"/>
      <c r="BD18" s="1639"/>
      <c r="BE18" s="1639"/>
      <c r="BF18" s="1639"/>
      <c r="BG18" s="1639"/>
      <c r="BH18" s="1639"/>
      <c r="BI18" s="2028"/>
      <c r="BJ18" s="1639"/>
    </row>
    <row r="19" spans="1:66" ht="18" customHeight="1" thickBot="1">
      <c r="A19" s="1632"/>
      <c r="B19" s="5981"/>
      <c r="C19" s="5982"/>
      <c r="D19" s="5991" t="str">
        <f>IF(様式1!$H$41="","",様式1!$H$41)</f>
        <v/>
      </c>
      <c r="E19" s="5992"/>
      <c r="F19" s="5992"/>
      <c r="G19" s="5993"/>
      <c r="H19" s="1632"/>
      <c r="I19" s="6072"/>
      <c r="J19" s="6073"/>
      <c r="K19" s="1714"/>
      <c r="L19" s="1680"/>
      <c r="M19" s="1639"/>
      <c r="N19" s="1667"/>
      <c r="O19" s="1720"/>
      <c r="P19" s="1668"/>
      <c r="Q19" s="1640"/>
      <c r="R19" s="1677"/>
      <c r="S19" s="1677"/>
      <c r="T19" s="1640"/>
      <c r="U19" s="1640"/>
      <c r="V19" s="6148"/>
      <c r="W19" s="3030" t="s">
        <v>1834</v>
      </c>
      <c r="X19" s="3030"/>
      <c r="Y19" s="3030" t="s">
        <v>1834</v>
      </c>
      <c r="Z19" s="3031"/>
      <c r="AA19" s="1639"/>
      <c r="AB19" s="1639"/>
      <c r="AC19" s="1639"/>
      <c r="AD19" s="1639"/>
      <c r="AE19" s="1639"/>
      <c r="AF19" s="1639"/>
      <c r="AG19" s="1639"/>
      <c r="AH19" s="1639"/>
      <c r="AI19" s="1639"/>
      <c r="AJ19" s="1639"/>
      <c r="AK19" s="1639"/>
      <c r="AL19" s="1639"/>
      <c r="AM19" s="1639"/>
      <c r="AN19" s="1639"/>
      <c r="AO19" s="1639"/>
      <c r="AP19" s="1639"/>
      <c r="AQ19" s="1639"/>
      <c r="AR19" s="1639"/>
      <c r="AS19" s="1632"/>
      <c r="AT19" s="1639"/>
      <c r="AU19" s="1639"/>
      <c r="AV19" s="1639"/>
      <c r="AW19" s="1641"/>
      <c r="AX19" s="1639"/>
      <c r="AY19" s="1639"/>
      <c r="AZ19" s="1639"/>
      <c r="BA19" s="1639"/>
      <c r="BB19" s="1639"/>
      <c r="BC19" s="1639"/>
      <c r="BD19" s="1639"/>
      <c r="BE19" s="1639"/>
      <c r="BF19" s="1639"/>
      <c r="BG19" s="1639"/>
      <c r="BH19" s="1639"/>
      <c r="BI19" s="2028"/>
      <c r="BJ19" s="1632"/>
    </row>
    <row r="20" spans="1:66" ht="18" customHeight="1">
      <c r="A20" s="1632"/>
      <c r="B20" s="5983"/>
      <c r="C20" s="5984"/>
      <c r="D20" s="5991" t="str">
        <f>IF(様式1!$H$42="","",様式1!$H$42)</f>
        <v/>
      </c>
      <c r="E20" s="5992"/>
      <c r="F20" s="5992"/>
      <c r="G20" s="5993"/>
      <c r="H20" s="1632"/>
      <c r="I20" s="1632"/>
      <c r="J20" s="1632"/>
      <c r="K20" s="1632"/>
      <c r="L20" s="1639"/>
      <c r="M20" s="1639"/>
      <c r="N20" s="1641"/>
      <c r="O20" s="1640"/>
      <c r="P20" s="1640"/>
      <c r="Q20" s="1640"/>
      <c r="R20" s="1640"/>
      <c r="S20" s="1640"/>
      <c r="T20" s="1640"/>
      <c r="U20" s="1640"/>
      <c r="V20" s="1689" t="s">
        <v>1525</v>
      </c>
      <c r="W20" s="1746"/>
      <c r="X20" s="1746"/>
      <c r="Y20" s="1746"/>
      <c r="AA20" s="1639"/>
      <c r="AB20" s="1639"/>
      <c r="AC20" s="1639"/>
      <c r="AD20" s="1639"/>
      <c r="AE20" s="1639"/>
      <c r="AF20" s="1639"/>
      <c r="AG20" s="1639"/>
      <c r="AH20" s="1639"/>
      <c r="AI20" s="1639"/>
      <c r="AJ20" s="1639"/>
      <c r="AK20" s="1639"/>
      <c r="AL20" s="1639"/>
      <c r="AM20" s="1639"/>
      <c r="AN20" s="1639"/>
      <c r="AO20" s="1639"/>
      <c r="AP20" s="1639"/>
      <c r="AQ20" s="1639"/>
      <c r="AR20" s="1639"/>
      <c r="AS20" s="1991"/>
      <c r="AT20" s="1639"/>
      <c r="AU20" s="1639"/>
      <c r="AV20" s="1639"/>
      <c r="AW20" s="1641"/>
      <c r="AX20" s="1639"/>
      <c r="AY20" s="1639"/>
      <c r="AZ20" s="1639"/>
      <c r="BA20" s="1639"/>
      <c r="BB20" s="1639"/>
      <c r="BC20" s="1639"/>
      <c r="BD20" s="1639"/>
      <c r="BE20" s="1639"/>
      <c r="BF20" s="1639"/>
      <c r="BG20" s="1639"/>
      <c r="BH20" s="1639"/>
      <c r="BI20" s="2028"/>
      <c r="BJ20" s="1639"/>
    </row>
    <row r="21" spans="1:66" ht="18" customHeight="1" thickBot="1">
      <c r="A21" s="1632"/>
      <c r="B21" s="5968" t="s">
        <v>1796</v>
      </c>
      <c r="C21" s="5969"/>
      <c r="D21" s="5988" t="str">
        <f>IF(様式4!$M$23="","",様式4!$M$23)</f>
        <v/>
      </c>
      <c r="E21" s="5989"/>
      <c r="F21" s="5990"/>
      <c r="G21" s="1670"/>
      <c r="H21" s="1632"/>
      <c r="I21" s="1632"/>
      <c r="J21" s="1632"/>
      <c r="K21" s="1632"/>
      <c r="L21" s="1639"/>
      <c r="M21" s="1639"/>
      <c r="N21" s="1641"/>
      <c r="O21" s="1640"/>
      <c r="P21" s="1640"/>
      <c r="Q21" s="1640"/>
      <c r="R21" s="1640"/>
      <c r="S21" s="1640"/>
      <c r="T21" s="1640"/>
      <c r="U21" s="1640"/>
      <c r="V21" s="1639"/>
      <c r="W21" s="1640"/>
      <c r="X21" s="1640"/>
      <c r="Y21" s="1640"/>
      <c r="Z21" s="1639"/>
      <c r="AA21" s="1639"/>
      <c r="AB21" s="1639"/>
      <c r="AC21" s="1639"/>
      <c r="AD21" s="1639"/>
      <c r="AE21" s="1639"/>
      <c r="AF21" s="1639"/>
      <c r="AG21" s="1639"/>
      <c r="AH21" s="1639"/>
      <c r="AI21" s="1639"/>
      <c r="AJ21" s="1639"/>
      <c r="AK21" s="1639"/>
      <c r="AL21" s="1639"/>
      <c r="AM21" s="1639"/>
      <c r="AN21" s="1639"/>
      <c r="AO21" s="1639"/>
      <c r="AP21" s="1639"/>
      <c r="AQ21" s="1639"/>
      <c r="AR21" s="1639"/>
      <c r="AS21" s="1639"/>
      <c r="AT21" s="1639"/>
      <c r="AU21" s="1639"/>
      <c r="AV21" s="1639"/>
      <c r="AW21" s="1639"/>
      <c r="AX21" s="1639"/>
      <c r="AY21" s="1639"/>
      <c r="AZ21" s="1639"/>
      <c r="BA21" s="1639"/>
      <c r="BB21" s="1639"/>
      <c r="BC21" s="1639"/>
      <c r="BD21" s="1639"/>
      <c r="BE21" s="1639"/>
      <c r="BF21" s="1639"/>
      <c r="BG21" s="1639"/>
      <c r="BH21" s="1639"/>
      <c r="BI21" s="2028"/>
      <c r="BJ21" s="1639"/>
    </row>
    <row r="22" spans="1:66" ht="18" customHeight="1" thickBot="1">
      <c r="A22" s="1632"/>
      <c r="B22" s="1632"/>
      <c r="C22" s="1632"/>
      <c r="D22" s="1632" t="s">
        <v>1860</v>
      </c>
      <c r="E22" s="1632"/>
      <c r="F22" s="1632"/>
      <c r="G22" s="1639"/>
      <c r="H22" s="1632"/>
      <c r="I22" s="1632"/>
      <c r="J22" s="1632"/>
      <c r="K22" s="1632"/>
      <c r="L22" s="1639"/>
      <c r="M22" s="1639"/>
      <c r="N22" s="1639"/>
      <c r="O22" s="1640"/>
      <c r="P22" s="1640"/>
      <c r="Q22" s="1640"/>
      <c r="R22" s="1640"/>
      <c r="S22" s="1640"/>
      <c r="T22" s="1640"/>
      <c r="U22" s="1639"/>
      <c r="V22" s="1639"/>
      <c r="W22" s="1640"/>
      <c r="X22" s="1640"/>
      <c r="Y22" s="1641" t="s">
        <v>1928</v>
      </c>
      <c r="Z22" s="1639"/>
      <c r="AA22" s="2003" t="s">
        <v>1529</v>
      </c>
      <c r="AB22" s="2003" t="s">
        <v>1530</v>
      </c>
      <c r="AC22" s="2003" t="s">
        <v>1531</v>
      </c>
      <c r="AD22" s="2003" t="s">
        <v>1929</v>
      </c>
      <c r="AE22" s="2003" t="s">
        <v>1930</v>
      </c>
      <c r="AF22" s="2003" t="s">
        <v>1931</v>
      </c>
      <c r="AG22" s="2003" t="s">
        <v>1932</v>
      </c>
      <c r="AH22" s="2003" t="s">
        <v>1933</v>
      </c>
      <c r="AI22" s="2003" t="s">
        <v>1934</v>
      </c>
      <c r="AJ22" s="2003" t="s">
        <v>1935</v>
      </c>
      <c r="AK22" s="2003" t="s">
        <v>1936</v>
      </c>
      <c r="AL22" s="2003" t="s">
        <v>1937</v>
      </c>
      <c r="AM22" s="2003" t="s">
        <v>1938</v>
      </c>
      <c r="AN22" s="2003" t="s">
        <v>1939</v>
      </c>
      <c r="AO22" s="2003" t="s">
        <v>1940</v>
      </c>
      <c r="AP22" s="2003" t="s">
        <v>1941</v>
      </c>
      <c r="AQ22" s="2003" t="s">
        <v>1942</v>
      </c>
      <c r="AR22" s="2003" t="s">
        <v>1943</v>
      </c>
      <c r="AS22" s="2003" t="s">
        <v>1944</v>
      </c>
      <c r="AT22" s="2003" t="s">
        <v>1945</v>
      </c>
      <c r="AU22" s="2003" t="s">
        <v>1946</v>
      </c>
      <c r="AV22" s="2003" t="s">
        <v>1947</v>
      </c>
      <c r="AW22" s="2003" t="s">
        <v>1948</v>
      </c>
      <c r="AX22" s="2003" t="s">
        <v>1949</v>
      </c>
      <c r="AY22" s="2003" t="s">
        <v>1950</v>
      </c>
      <c r="AZ22" s="2003" t="s">
        <v>1951</v>
      </c>
      <c r="BA22" s="2003" t="s">
        <v>1952</v>
      </c>
      <c r="BB22" s="2003" t="s">
        <v>1953</v>
      </c>
      <c r="BC22" s="2003" t="s">
        <v>1954</v>
      </c>
      <c r="BD22" s="2003" t="s">
        <v>1955</v>
      </c>
      <c r="BE22" s="2003" t="s">
        <v>1956</v>
      </c>
      <c r="BF22" s="1934" t="s">
        <v>1881</v>
      </c>
      <c r="BG22" s="1935" t="s">
        <v>1883</v>
      </c>
      <c r="BH22" s="2027" t="s">
        <v>1882</v>
      </c>
      <c r="BI22" s="2030"/>
      <c r="BJ22" s="1639"/>
      <c r="BK22" s="1639"/>
      <c r="BL22" s="1639"/>
      <c r="BM22" s="1639"/>
      <c r="BN22" s="1639"/>
    </row>
    <row r="23" spans="1:66" ht="18" customHeight="1" thickBot="1">
      <c r="A23" s="1632"/>
      <c r="B23" s="5985" t="s">
        <v>1792</v>
      </c>
      <c r="C23" s="5986"/>
      <c r="D23" s="5986"/>
      <c r="E23" s="5986"/>
      <c r="F23" s="5986"/>
      <c r="G23" s="5987"/>
      <c r="H23" s="1632"/>
      <c r="I23" s="5994" t="s">
        <v>1811</v>
      </c>
      <c r="J23" s="5995"/>
      <c r="K23" s="5995"/>
      <c r="L23" s="5996"/>
      <c r="M23" s="1639"/>
      <c r="N23" s="1639"/>
      <c r="O23" s="1640"/>
      <c r="P23" s="1640"/>
      <c r="Q23" s="1640"/>
      <c r="R23" s="1640"/>
      <c r="S23" s="1640"/>
      <c r="T23" s="1640"/>
      <c r="U23" s="1994"/>
      <c r="V23" s="1994"/>
      <c r="W23" s="1995"/>
      <c r="X23" s="1996" t="s">
        <v>1957</v>
      </c>
      <c r="Y23" s="2008" t="s">
        <v>892</v>
      </c>
      <c r="Z23" s="2009"/>
      <c r="AA23" s="2009"/>
      <c r="AB23" s="2009"/>
      <c r="AC23" s="2009"/>
      <c r="AD23" s="2009"/>
      <c r="AE23" s="2009"/>
      <c r="AF23" s="2009"/>
      <c r="AG23" s="2009"/>
      <c r="AH23" s="2009"/>
      <c r="AI23" s="2009"/>
      <c r="AJ23" s="2009"/>
      <c r="AK23" s="2009"/>
      <c r="AL23" s="2009"/>
      <c r="AM23" s="2009"/>
      <c r="AN23" s="2009"/>
      <c r="AO23" s="2009"/>
      <c r="AP23" s="2009"/>
      <c r="AQ23" s="2009"/>
      <c r="AR23" s="2009"/>
      <c r="AS23" s="2009"/>
      <c r="AT23" s="2009"/>
      <c r="AU23" s="2009"/>
      <c r="AV23" s="2009"/>
      <c r="AW23" s="2009"/>
      <c r="AX23" s="2009"/>
      <c r="AY23" s="2009"/>
      <c r="AZ23" s="2009"/>
      <c r="BA23" s="2010" t="s">
        <v>918</v>
      </c>
      <c r="BB23" s="2011"/>
      <c r="BC23" s="2011"/>
      <c r="BD23" s="2012">
        <f ca="1">IF(SUM(BF29:BF59)=0,0,SUM(BF29:BF59))</f>
        <v>0</v>
      </c>
      <c r="BE23" s="2013" t="s">
        <v>919</v>
      </c>
      <c r="BF23" s="1878"/>
      <c r="BG23" s="1936"/>
      <c r="BH23" s="2025"/>
      <c r="BI23" s="3018" t="s">
        <v>2393</v>
      </c>
      <c r="BJ23" s="1994"/>
      <c r="BK23" s="1994"/>
      <c r="BL23" s="1994"/>
      <c r="BM23" s="1994"/>
      <c r="BN23" s="1639"/>
    </row>
    <row r="24" spans="1:66" ht="18" customHeight="1" thickBot="1">
      <c r="A24" s="1632"/>
      <c r="B24" s="5970" t="s">
        <v>1801</v>
      </c>
      <c r="C24" s="5971"/>
      <c r="D24" s="6032" t="str">
        <f>IFERROR(VLOOKUP("○",訓練種別CD,2,FALSE),"")</f>
        <v>基礎コース</v>
      </c>
      <c r="E24" s="6033"/>
      <c r="F24" s="6034"/>
      <c r="G24" s="1787" t="str">
        <f>IFERROR(VLOOKUP("○",訓練種別CD,4,FALSE),"")</f>
        <v>001</v>
      </c>
      <c r="H24" s="1632"/>
      <c r="I24" s="6035" t="s">
        <v>1767</v>
      </c>
      <c r="J24" s="6036"/>
      <c r="K24" s="6039" t="e">
        <f>VLOOKUP(VLOOKUP($D$27,年度CD,3,TRUE),元号CD,2,FALSE)</f>
        <v>#N/A</v>
      </c>
      <c r="L24" s="6040"/>
      <c r="M24" s="1639"/>
      <c r="N24" s="1639"/>
      <c r="O24" s="1640"/>
      <c r="P24" s="1640"/>
      <c r="Q24" s="1640"/>
      <c r="R24" s="1640"/>
      <c r="S24" s="1640"/>
      <c r="T24" s="1640"/>
      <c r="U24" s="1639"/>
      <c r="V24" s="1639"/>
      <c r="W24" s="1640"/>
      <c r="X24" s="1997">
        <v>8</v>
      </c>
      <c r="Y24" s="6102" t="s">
        <v>820</v>
      </c>
      <c r="Z24" s="1693" t="s">
        <v>887</v>
      </c>
      <c r="AA24" s="1797" t="str">
        <f ca="1">IF(COUNTA(INDIRECT("様式6!"&amp;AA$22 &amp; $X$25 &amp; ":" &amp; AA$22 &amp; $X$26))=0,"",1)</f>
        <v/>
      </c>
      <c r="AB24" s="1798" t="str">
        <f t="shared" ref="AB24:BE24" ca="1" si="1">IF(COUNTA(INDIRECT("様式6!"&amp;AB$22 &amp; $X$25 &amp; ":" &amp; AB$22 &amp; $X$26))=0,"",1)</f>
        <v/>
      </c>
      <c r="AC24" s="1798" t="str">
        <f ca="1">IF(COUNTA(INDIRECT("様式6!"&amp;AC$22 &amp; $X$25 &amp; ":" &amp; AC$22 &amp; $X$26))=0,"",1)</f>
        <v/>
      </c>
      <c r="AD24" s="1798" t="str">
        <f t="shared" ca="1" si="1"/>
        <v/>
      </c>
      <c r="AE24" s="1798" t="str">
        <f t="shared" ca="1" si="1"/>
        <v/>
      </c>
      <c r="AF24" s="1798" t="str">
        <f t="shared" ca="1" si="1"/>
        <v/>
      </c>
      <c r="AG24" s="1798" t="str">
        <f t="shared" ca="1" si="1"/>
        <v/>
      </c>
      <c r="AH24" s="1798" t="str">
        <f t="shared" ca="1" si="1"/>
        <v/>
      </c>
      <c r="AI24" s="1798" t="str">
        <f t="shared" ca="1" si="1"/>
        <v/>
      </c>
      <c r="AJ24" s="1798" t="str">
        <f t="shared" ca="1" si="1"/>
        <v/>
      </c>
      <c r="AK24" s="1798" t="str">
        <f t="shared" ca="1" si="1"/>
        <v/>
      </c>
      <c r="AL24" s="1798" t="str">
        <f t="shared" ca="1" si="1"/>
        <v/>
      </c>
      <c r="AM24" s="1798" t="str">
        <f t="shared" ca="1" si="1"/>
        <v/>
      </c>
      <c r="AN24" s="1798" t="str">
        <f t="shared" ca="1" si="1"/>
        <v/>
      </c>
      <c r="AO24" s="1798" t="str">
        <f t="shared" ca="1" si="1"/>
        <v/>
      </c>
      <c r="AP24" s="1798" t="str">
        <f t="shared" ca="1" si="1"/>
        <v/>
      </c>
      <c r="AQ24" s="1798" t="str">
        <f t="shared" ca="1" si="1"/>
        <v/>
      </c>
      <c r="AR24" s="1798" t="str">
        <f t="shared" ca="1" si="1"/>
        <v/>
      </c>
      <c r="AS24" s="1798" t="str">
        <f t="shared" ca="1" si="1"/>
        <v/>
      </c>
      <c r="AT24" s="1798" t="str">
        <f t="shared" ca="1" si="1"/>
        <v/>
      </c>
      <c r="AU24" s="1798" t="str">
        <f t="shared" ca="1" si="1"/>
        <v/>
      </c>
      <c r="AV24" s="1798" t="str">
        <f t="shared" ca="1" si="1"/>
        <v/>
      </c>
      <c r="AW24" s="1798" t="str">
        <f t="shared" ca="1" si="1"/>
        <v/>
      </c>
      <c r="AX24" s="1798" t="str">
        <f t="shared" ca="1" si="1"/>
        <v/>
      </c>
      <c r="AY24" s="1798" t="str">
        <f t="shared" ca="1" si="1"/>
        <v/>
      </c>
      <c r="AZ24" s="1798" t="str">
        <f t="shared" ca="1" si="1"/>
        <v/>
      </c>
      <c r="BA24" s="1836" t="str">
        <f t="shared" ca="1" si="1"/>
        <v/>
      </c>
      <c r="BB24" s="1838" t="str">
        <f t="shared" ca="1" si="1"/>
        <v/>
      </c>
      <c r="BC24" s="1836" t="str">
        <f t="shared" ca="1" si="1"/>
        <v/>
      </c>
      <c r="BD24" s="1836" t="str">
        <f t="shared" ca="1" si="1"/>
        <v/>
      </c>
      <c r="BE24" s="1838" t="str">
        <f t="shared" ca="1" si="1"/>
        <v/>
      </c>
      <c r="BF24" s="1878"/>
      <c r="BG24" s="1937">
        <f ca="1">SUM(AA24:BE24)</f>
        <v>0</v>
      </c>
      <c r="BH24" s="2025"/>
      <c r="BI24" s="2031">
        <v>8</v>
      </c>
      <c r="BJ24" s="1639"/>
      <c r="BK24" s="1639"/>
      <c r="BL24" s="1639"/>
      <c r="BM24" s="1639"/>
      <c r="BN24" s="1639"/>
    </row>
    <row r="25" spans="1:66" ht="18.95" customHeight="1" thickBot="1">
      <c r="A25" s="1632"/>
      <c r="B25" s="5954" t="s">
        <v>1804</v>
      </c>
      <c r="C25" s="5955"/>
      <c r="D25" s="5955" t="str">
        <f>IFERROR(VLOOKUP("✔",訓練分野CD,2,FALSE),"")</f>
        <v>00 基礎分野　</v>
      </c>
      <c r="E25" s="5955"/>
      <c r="F25" s="5955"/>
      <c r="G25" s="5956"/>
      <c r="H25" s="1632"/>
      <c r="I25" s="6037" t="s">
        <v>411</v>
      </c>
      <c r="J25" s="1721" t="s">
        <v>1766</v>
      </c>
      <c r="K25" s="5966" t="str">
        <f>IFERROR(VLOOKUP($D$27,年度CD,4,TRUE),"")</f>
        <v/>
      </c>
      <c r="L25" s="5967"/>
      <c r="M25" s="1632"/>
      <c r="N25" s="6128" t="s">
        <v>1812</v>
      </c>
      <c r="O25" s="6129"/>
      <c r="P25" s="1640"/>
      <c r="Q25" s="1640"/>
      <c r="R25" s="1640"/>
      <c r="S25" s="5939" t="s">
        <v>1902</v>
      </c>
      <c r="T25" s="6159" t="s">
        <v>1912</v>
      </c>
      <c r="U25" s="6160"/>
      <c r="V25" s="6160"/>
      <c r="W25" s="6161"/>
      <c r="X25" s="1998">
        <v>24</v>
      </c>
      <c r="Y25" s="6100"/>
      <c r="Z25" s="1800" t="s">
        <v>886</v>
      </c>
      <c r="AA25" s="1801" t="str">
        <f ca="1">IF(AA24="","",SUM(INDIRECT("様式6!"&amp;AA$22 &amp; $X$25 &amp; ":" &amp; AA$22 &amp; $X$26)))</f>
        <v/>
      </c>
      <c r="AB25" s="1802" t="str">
        <f ca="1">IF(AB24="","",SUM(INDIRECT("様式6!"&amp;AB$22 &amp; $X$25 &amp; ":" &amp; AB$22 &amp; $X$26)))</f>
        <v/>
      </c>
      <c r="AC25" s="1802" t="str">
        <f t="shared" ref="AC25:BE25" ca="1" si="2">IF(AC24="","",SUM(INDIRECT("様式6!"&amp;AC$22 &amp; $X$25 &amp; ":" &amp; AC$22 &amp; $X$26)))</f>
        <v/>
      </c>
      <c r="AD25" s="1802" t="str">
        <f t="shared" ca="1" si="2"/>
        <v/>
      </c>
      <c r="AE25" s="1802" t="str">
        <f t="shared" ca="1" si="2"/>
        <v/>
      </c>
      <c r="AF25" s="1802" t="str">
        <f t="shared" ca="1" si="2"/>
        <v/>
      </c>
      <c r="AG25" s="1802" t="str">
        <f t="shared" ca="1" si="2"/>
        <v/>
      </c>
      <c r="AH25" s="1802" t="str">
        <f t="shared" ca="1" si="2"/>
        <v/>
      </c>
      <c r="AI25" s="1802" t="str">
        <f t="shared" ca="1" si="2"/>
        <v/>
      </c>
      <c r="AJ25" s="1802" t="str">
        <f t="shared" ca="1" si="2"/>
        <v/>
      </c>
      <c r="AK25" s="1802" t="str">
        <f t="shared" ca="1" si="2"/>
        <v/>
      </c>
      <c r="AL25" s="1802" t="str">
        <f t="shared" ca="1" si="2"/>
        <v/>
      </c>
      <c r="AM25" s="1802" t="str">
        <f t="shared" ca="1" si="2"/>
        <v/>
      </c>
      <c r="AN25" s="1802" t="str">
        <f t="shared" ca="1" si="2"/>
        <v/>
      </c>
      <c r="AO25" s="1802" t="str">
        <f t="shared" ca="1" si="2"/>
        <v/>
      </c>
      <c r="AP25" s="1802" t="str">
        <f t="shared" ca="1" si="2"/>
        <v/>
      </c>
      <c r="AQ25" s="1802" t="str">
        <f t="shared" ca="1" si="2"/>
        <v/>
      </c>
      <c r="AR25" s="1802" t="str">
        <f t="shared" ca="1" si="2"/>
        <v/>
      </c>
      <c r="AS25" s="1802" t="str">
        <f t="shared" ca="1" si="2"/>
        <v/>
      </c>
      <c r="AT25" s="1802" t="str">
        <f t="shared" ca="1" si="2"/>
        <v/>
      </c>
      <c r="AU25" s="1802" t="str">
        <f t="shared" ca="1" si="2"/>
        <v/>
      </c>
      <c r="AV25" s="1802" t="str">
        <f t="shared" ca="1" si="2"/>
        <v/>
      </c>
      <c r="AW25" s="1802" t="str">
        <f t="shared" ca="1" si="2"/>
        <v/>
      </c>
      <c r="AX25" s="1802" t="str">
        <f t="shared" ca="1" si="2"/>
        <v/>
      </c>
      <c r="AY25" s="1802" t="str">
        <f t="shared" ca="1" si="2"/>
        <v/>
      </c>
      <c r="AZ25" s="1802" t="str">
        <f t="shared" ca="1" si="2"/>
        <v/>
      </c>
      <c r="BA25" s="1802" t="str">
        <f t="shared" ca="1" si="2"/>
        <v/>
      </c>
      <c r="BB25" s="1802" t="str">
        <f t="shared" ca="1" si="2"/>
        <v/>
      </c>
      <c r="BC25" s="1802" t="str">
        <f t="shared" ca="1" si="2"/>
        <v/>
      </c>
      <c r="BD25" s="1802" t="str">
        <f t="shared" ca="1" si="2"/>
        <v/>
      </c>
      <c r="BE25" s="1818" t="str">
        <f t="shared" ca="1" si="2"/>
        <v/>
      </c>
      <c r="BF25" s="1878"/>
      <c r="BG25" s="1937"/>
      <c r="BH25" s="2026">
        <f ca="1">SUM(AA25:BE25)</f>
        <v>0</v>
      </c>
      <c r="BI25" s="2032">
        <v>24</v>
      </c>
      <c r="BJ25" s="1639"/>
      <c r="BK25" s="1687"/>
    </row>
    <row r="26" spans="1:66" ht="18.95" customHeight="1" thickBot="1">
      <c r="A26" s="1632"/>
      <c r="B26" s="5952" t="s">
        <v>384</v>
      </c>
      <c r="C26" s="5953"/>
      <c r="D26" s="5941" t="str">
        <f>IF(様式1!$G$36="","",様式1!$G$36)</f>
        <v/>
      </c>
      <c r="E26" s="5942"/>
      <c r="F26" s="5942"/>
      <c r="G26" s="5943"/>
      <c r="H26" s="1632"/>
      <c r="I26" s="6037"/>
      <c r="J26" s="1721" t="s">
        <v>1769</v>
      </c>
      <c r="K26" s="5966" t="str">
        <f>IFERROR(VLOOKUP(LEFT($D$19,IFERROR(FIND("県",$D$19),0)),都道府県CD,2,FALSE),"")</f>
        <v/>
      </c>
      <c r="L26" s="5967"/>
      <c r="M26" s="1632"/>
      <c r="N26" s="6126" t="str">
        <f>IF(COUNTBLANK(K25:K28)=0,年度コード&amp;"-"&amp;都道府県コード&amp;"-"&amp;種別コード&amp;"-"&amp;訓練分野コード&amp;"-","")</f>
        <v/>
      </c>
      <c r="O26" s="6127"/>
      <c r="P26" s="1640"/>
      <c r="Q26" s="1640"/>
      <c r="R26" s="1640"/>
      <c r="S26" s="5940"/>
      <c r="T26" s="1949" t="s">
        <v>1903</v>
      </c>
      <c r="U26" s="1951" t="s">
        <v>1904</v>
      </c>
      <c r="V26" s="1953" t="s">
        <v>1907</v>
      </c>
      <c r="W26" s="1950" t="s">
        <v>1905</v>
      </c>
      <c r="X26" s="1998">
        <v>27</v>
      </c>
      <c r="Y26" s="6100"/>
      <c r="Z26" s="1637" t="s">
        <v>893</v>
      </c>
      <c r="AA26" s="1803" t="s">
        <v>1958</v>
      </c>
      <c r="AB26" s="1804" t="s">
        <v>889</v>
      </c>
      <c r="AC26" s="1804" t="s">
        <v>889</v>
      </c>
      <c r="AD26" s="1804" t="s">
        <v>889</v>
      </c>
      <c r="AE26" s="1804" t="s">
        <v>889</v>
      </c>
      <c r="AF26" s="1804" t="s">
        <v>889</v>
      </c>
      <c r="AG26" s="1804" t="s">
        <v>889</v>
      </c>
      <c r="AH26" s="1804" t="s">
        <v>889</v>
      </c>
      <c r="AI26" s="1804" t="s">
        <v>889</v>
      </c>
      <c r="AJ26" s="1804" t="s">
        <v>889</v>
      </c>
      <c r="AK26" s="1804" t="s">
        <v>889</v>
      </c>
      <c r="AL26" s="1804" t="s">
        <v>889</v>
      </c>
      <c r="AM26" s="1804" t="s">
        <v>889</v>
      </c>
      <c r="AN26" s="1804" t="s">
        <v>889</v>
      </c>
      <c r="AO26" s="1804" t="s">
        <v>889</v>
      </c>
      <c r="AP26" s="1804" t="s">
        <v>889</v>
      </c>
      <c r="AQ26" s="1804" t="s">
        <v>889</v>
      </c>
      <c r="AR26" s="1804" t="s">
        <v>889</v>
      </c>
      <c r="AS26" s="1804" t="s">
        <v>889</v>
      </c>
      <c r="AT26" s="1804" t="s">
        <v>889</v>
      </c>
      <c r="AU26" s="1804" t="s">
        <v>889</v>
      </c>
      <c r="AV26" s="1804" t="s">
        <v>889</v>
      </c>
      <c r="AW26" s="1804" t="s">
        <v>889</v>
      </c>
      <c r="AX26" s="1804" t="s">
        <v>889</v>
      </c>
      <c r="AY26" s="1804" t="s">
        <v>889</v>
      </c>
      <c r="AZ26" s="1804" t="s">
        <v>889</v>
      </c>
      <c r="BA26" s="1804" t="s">
        <v>889</v>
      </c>
      <c r="BB26" s="1805" t="s">
        <v>889</v>
      </c>
      <c r="BC26" s="1804" t="s">
        <v>889</v>
      </c>
      <c r="BD26" s="1804" t="s">
        <v>889</v>
      </c>
      <c r="BE26" s="1805" t="s">
        <v>889</v>
      </c>
      <c r="BF26" s="1880"/>
      <c r="BG26" s="1938"/>
      <c r="BH26" s="2025"/>
      <c r="BI26" s="2032">
        <v>27</v>
      </c>
      <c r="BJ26" s="1639"/>
      <c r="BK26" s="1687"/>
    </row>
    <row r="27" spans="1:66" ht="18.95" customHeight="1" thickBot="1">
      <c r="A27" s="1632"/>
      <c r="B27" s="5952" t="s">
        <v>1906</v>
      </c>
      <c r="C27" s="5953"/>
      <c r="D27" s="5963" t="str">
        <f>IF(様式1!$F$37="","",様式1!$F$37)</f>
        <v/>
      </c>
      <c r="E27" s="5964"/>
      <c r="F27" s="5965"/>
      <c r="G27" s="1671"/>
      <c r="H27" s="1632"/>
      <c r="I27" s="6037"/>
      <c r="J27" s="1721" t="s">
        <v>1809</v>
      </c>
      <c r="K27" s="5966" t="str">
        <f>IFERROR(VLOOKUP("○",訓練種別CD,4,FALSE),"")</f>
        <v>001</v>
      </c>
      <c r="L27" s="5967"/>
      <c r="M27" s="1632"/>
      <c r="N27" s="1632"/>
      <c r="O27" s="1640"/>
      <c r="P27" s="1640"/>
      <c r="Q27" s="1640"/>
      <c r="R27" s="1640"/>
      <c r="S27" s="1947" t="str">
        <f>IF(AND(様式5実!L132="✔",様式5実!W132="✔"),"併用",IF(様式5実!L132="✔","混在型",IF(様式5実!W132="✔","単独型","無指定")))</f>
        <v>無指定</v>
      </c>
      <c r="T27" s="1772" t="s">
        <v>1911</v>
      </c>
      <c r="U27" s="1952" t="s">
        <v>1909</v>
      </c>
      <c r="V27" s="1954" t="s">
        <v>1908</v>
      </c>
      <c r="W27" s="1948"/>
      <c r="X27" s="1999">
        <v>9</v>
      </c>
      <c r="Y27" s="6100"/>
      <c r="Z27" s="1693" t="s">
        <v>895</v>
      </c>
      <c r="AA27" s="1806">
        <f ca="1">IF(INDIRECT("様式6!"&amp;AA$22 &amp; $X$24)="",0,IF(WEEKDAY(INDIRECT("様式6!"&amp;AA$22 &amp; $X$24),2)&gt;5,1,0))</f>
        <v>0</v>
      </c>
      <c r="AB27" s="1807">
        <f t="shared" ref="AB27:BD27" ca="1" si="3">IF(INDIRECT("様式6!"&amp;AB$22 &amp; $X$24)="",0,IF(WEEKDAY(INDIRECT("様式6!"&amp;AB$22 &amp; $X$24),2)&gt;5,1,0))</f>
        <v>0</v>
      </c>
      <c r="AC27" s="1807">
        <f t="shared" ca="1" si="3"/>
        <v>0</v>
      </c>
      <c r="AD27" s="1807">
        <f t="shared" ca="1" si="3"/>
        <v>0</v>
      </c>
      <c r="AE27" s="1807">
        <f t="shared" ca="1" si="3"/>
        <v>0</v>
      </c>
      <c r="AF27" s="1807">
        <f t="shared" ca="1" si="3"/>
        <v>0</v>
      </c>
      <c r="AG27" s="1807">
        <f t="shared" ca="1" si="3"/>
        <v>0</v>
      </c>
      <c r="AH27" s="1807">
        <f t="shared" ca="1" si="3"/>
        <v>0</v>
      </c>
      <c r="AI27" s="1807">
        <f t="shared" ca="1" si="3"/>
        <v>0</v>
      </c>
      <c r="AJ27" s="1807">
        <f t="shared" ca="1" si="3"/>
        <v>0</v>
      </c>
      <c r="AK27" s="1807">
        <f t="shared" ca="1" si="3"/>
        <v>0</v>
      </c>
      <c r="AL27" s="1807">
        <f t="shared" ca="1" si="3"/>
        <v>0</v>
      </c>
      <c r="AM27" s="1807">
        <f t="shared" ca="1" si="3"/>
        <v>0</v>
      </c>
      <c r="AN27" s="1807">
        <f t="shared" ca="1" si="3"/>
        <v>0</v>
      </c>
      <c r="AO27" s="1807">
        <f t="shared" ca="1" si="3"/>
        <v>0</v>
      </c>
      <c r="AP27" s="1807">
        <f t="shared" ca="1" si="3"/>
        <v>0</v>
      </c>
      <c r="AQ27" s="1807">
        <f t="shared" ca="1" si="3"/>
        <v>0</v>
      </c>
      <c r="AR27" s="1807">
        <f t="shared" ca="1" si="3"/>
        <v>0</v>
      </c>
      <c r="AS27" s="1807">
        <f t="shared" ca="1" si="3"/>
        <v>0</v>
      </c>
      <c r="AT27" s="1807">
        <f t="shared" ca="1" si="3"/>
        <v>0</v>
      </c>
      <c r="AU27" s="1807">
        <f t="shared" ca="1" si="3"/>
        <v>0</v>
      </c>
      <c r="AV27" s="1807">
        <f t="shared" ca="1" si="3"/>
        <v>0</v>
      </c>
      <c r="AW27" s="1807">
        <f t="shared" ca="1" si="3"/>
        <v>0</v>
      </c>
      <c r="AX27" s="1807">
        <f t="shared" ca="1" si="3"/>
        <v>0</v>
      </c>
      <c r="AY27" s="1807">
        <f t="shared" ca="1" si="3"/>
        <v>0</v>
      </c>
      <c r="AZ27" s="1807">
        <f t="shared" ca="1" si="3"/>
        <v>0</v>
      </c>
      <c r="BA27" s="1807">
        <f t="shared" ca="1" si="3"/>
        <v>0</v>
      </c>
      <c r="BB27" s="1807">
        <f t="shared" ca="1" si="3"/>
        <v>0</v>
      </c>
      <c r="BC27" s="1808">
        <f t="shared" ca="1" si="3"/>
        <v>0</v>
      </c>
      <c r="BD27" s="1807">
        <f t="shared" ca="1" si="3"/>
        <v>0</v>
      </c>
      <c r="BE27" s="1875">
        <f ca="1">IF(INDIRECT("様式6!"&amp;BE$22 &amp; $X$24)="",0,IF(WEEKDAY(INDIRECT("様式6!"&amp;BE$22 &amp; $X$24),2)&gt;5,1,0))</f>
        <v>0</v>
      </c>
      <c r="BF27" s="1880"/>
      <c r="BG27" s="1938"/>
      <c r="BH27" s="2025"/>
      <c r="BI27" s="2033">
        <v>9</v>
      </c>
      <c r="BJ27" s="1639"/>
      <c r="BK27" s="1687"/>
    </row>
    <row r="28" spans="1:66" ht="18" customHeight="1" thickBot="1">
      <c r="A28" s="1632"/>
      <c r="B28" s="5944" t="s">
        <v>1793</v>
      </c>
      <c r="C28" s="5945"/>
      <c r="D28" s="5963" t="str">
        <f>IF(様式1!$K$37="","",様式1!$K$37)</f>
        <v/>
      </c>
      <c r="E28" s="5964"/>
      <c r="F28" s="5965"/>
      <c r="G28" s="1671"/>
      <c r="H28" s="1632"/>
      <c r="I28" s="6037"/>
      <c r="J28" s="1721" t="s">
        <v>1810</v>
      </c>
      <c r="K28" s="5966" t="str">
        <f>IFERROR(VLOOKUP("✔",訓練分野CD,4,FALSE),"")</f>
        <v>00</v>
      </c>
      <c r="L28" s="5967"/>
      <c r="M28" s="1632"/>
      <c r="N28" s="1632"/>
      <c r="O28" s="1640"/>
      <c r="P28" s="1640"/>
      <c r="Q28" s="1640"/>
      <c r="R28" s="1640"/>
      <c r="S28" s="1640"/>
      <c r="T28" s="1640"/>
      <c r="U28" s="1640"/>
      <c r="V28" s="1955" t="s">
        <v>1910</v>
      </c>
      <c r="W28" s="1640"/>
      <c r="X28" s="1997"/>
      <c r="Y28" s="6100"/>
      <c r="Z28" s="1809" t="s">
        <v>896</v>
      </c>
      <c r="AA28" s="1810">
        <f ca="1">_xlfn.IFNA(MATCH(INDIRECT("様式6!"&amp;AA$22 &amp; $X$24),祝祭日,0),0)</f>
        <v>0</v>
      </c>
      <c r="AB28" s="1811">
        <f t="shared" ref="AB28:BE28" ca="1" si="4">_xlfn.IFNA(MATCH(INDIRECT("様式6!"&amp;AB$22 &amp; $X$24),祝祭日,0),0)</f>
        <v>0</v>
      </c>
      <c r="AC28" s="1811">
        <f t="shared" ca="1" si="4"/>
        <v>0</v>
      </c>
      <c r="AD28" s="1811">
        <f t="shared" ca="1" si="4"/>
        <v>0</v>
      </c>
      <c r="AE28" s="1811">
        <f t="shared" ca="1" si="4"/>
        <v>0</v>
      </c>
      <c r="AF28" s="1811">
        <f t="shared" ca="1" si="4"/>
        <v>0</v>
      </c>
      <c r="AG28" s="1811">
        <f t="shared" ca="1" si="4"/>
        <v>0</v>
      </c>
      <c r="AH28" s="1811">
        <f t="shared" ca="1" si="4"/>
        <v>0</v>
      </c>
      <c r="AI28" s="1811">
        <f t="shared" ca="1" si="4"/>
        <v>0</v>
      </c>
      <c r="AJ28" s="1811">
        <f t="shared" ca="1" si="4"/>
        <v>0</v>
      </c>
      <c r="AK28" s="1811">
        <f t="shared" ca="1" si="4"/>
        <v>0</v>
      </c>
      <c r="AL28" s="1811">
        <f t="shared" ca="1" si="4"/>
        <v>0</v>
      </c>
      <c r="AM28" s="1811">
        <f t="shared" ca="1" si="4"/>
        <v>0</v>
      </c>
      <c r="AN28" s="1811">
        <f t="shared" ca="1" si="4"/>
        <v>0</v>
      </c>
      <c r="AO28" s="1811">
        <f t="shared" ca="1" si="4"/>
        <v>0</v>
      </c>
      <c r="AP28" s="1811">
        <f t="shared" ca="1" si="4"/>
        <v>0</v>
      </c>
      <c r="AQ28" s="1811">
        <f t="shared" ca="1" si="4"/>
        <v>0</v>
      </c>
      <c r="AR28" s="1811">
        <f t="shared" ca="1" si="4"/>
        <v>0</v>
      </c>
      <c r="AS28" s="1811">
        <f t="shared" ca="1" si="4"/>
        <v>0</v>
      </c>
      <c r="AT28" s="1811">
        <f t="shared" ca="1" si="4"/>
        <v>0</v>
      </c>
      <c r="AU28" s="1811">
        <f t="shared" ca="1" si="4"/>
        <v>0</v>
      </c>
      <c r="AV28" s="1811">
        <f t="shared" ca="1" si="4"/>
        <v>0</v>
      </c>
      <c r="AW28" s="1811">
        <f t="shared" ca="1" si="4"/>
        <v>0</v>
      </c>
      <c r="AX28" s="1811">
        <f t="shared" ca="1" si="4"/>
        <v>0</v>
      </c>
      <c r="AY28" s="1811">
        <f t="shared" ca="1" si="4"/>
        <v>0</v>
      </c>
      <c r="AZ28" s="1811">
        <f t="shared" ca="1" si="4"/>
        <v>0</v>
      </c>
      <c r="BA28" s="1811">
        <f t="shared" ca="1" si="4"/>
        <v>0</v>
      </c>
      <c r="BB28" s="1811">
        <f t="shared" ca="1" si="4"/>
        <v>0</v>
      </c>
      <c r="BC28" s="1812">
        <f t="shared" ca="1" si="4"/>
        <v>0</v>
      </c>
      <c r="BD28" s="1811">
        <f t="shared" ca="1" si="4"/>
        <v>0</v>
      </c>
      <c r="BE28" s="1876">
        <f t="shared" ca="1" si="4"/>
        <v>0</v>
      </c>
      <c r="BF28" s="1880"/>
      <c r="BG28" s="1938"/>
      <c r="BH28" s="2025"/>
      <c r="BI28" s="2031"/>
      <c r="BJ28" s="1639"/>
      <c r="BK28" s="1687"/>
    </row>
    <row r="29" spans="1:66" ht="18" customHeight="1" thickBot="1">
      <c r="A29" s="1632"/>
      <c r="B29" s="5952" t="s">
        <v>1794</v>
      </c>
      <c r="C29" s="5953"/>
      <c r="D29" s="5957" t="str">
        <f>IF(様式1!$P$37="","",様式1!$P$37)</f>
        <v/>
      </c>
      <c r="E29" s="5958"/>
      <c r="F29" s="5959"/>
      <c r="G29" s="1749"/>
      <c r="H29" s="1632"/>
      <c r="I29" s="6038"/>
      <c r="J29" s="1722" t="s">
        <v>411</v>
      </c>
      <c r="K29" s="6136" t="str">
        <f>IF(様式1!$R$52="","",TEXT(様式1!$R$52,"0000"))</f>
        <v/>
      </c>
      <c r="L29" s="6137"/>
      <c r="M29" s="1639"/>
      <c r="N29" s="1639"/>
      <c r="O29" s="1640"/>
      <c r="P29" s="1640"/>
      <c r="Q29" s="1640"/>
      <c r="R29" s="1640"/>
      <c r="S29" s="1640"/>
      <c r="T29" s="1640"/>
      <c r="U29" s="1640"/>
      <c r="V29" s="1640"/>
      <c r="W29" s="1640"/>
      <c r="X29" s="1997"/>
      <c r="Y29" s="6101"/>
      <c r="Z29" s="1633" t="s">
        <v>894</v>
      </c>
      <c r="AA29" s="1813" t="str">
        <f ca="1">IF(AND(AA$24=1,AA$27+AA$28&gt;=1),1,"")</f>
        <v/>
      </c>
      <c r="AB29" s="1814" t="str">
        <f t="shared" ref="AB29:BE29" ca="1" si="5">IF(AND(AB$24=1,AB$27+AB$28&gt;=1),1,"")</f>
        <v/>
      </c>
      <c r="AC29" s="1814" t="str">
        <f t="shared" ca="1" si="5"/>
        <v/>
      </c>
      <c r="AD29" s="1814" t="str">
        <f t="shared" ca="1" si="5"/>
        <v/>
      </c>
      <c r="AE29" s="1814" t="str">
        <f t="shared" ca="1" si="5"/>
        <v/>
      </c>
      <c r="AF29" s="1814" t="str">
        <f t="shared" ca="1" si="5"/>
        <v/>
      </c>
      <c r="AG29" s="1814" t="str">
        <f t="shared" ca="1" si="5"/>
        <v/>
      </c>
      <c r="AH29" s="1814" t="str">
        <f t="shared" ca="1" si="5"/>
        <v/>
      </c>
      <c r="AI29" s="1814" t="str">
        <f t="shared" ca="1" si="5"/>
        <v/>
      </c>
      <c r="AJ29" s="1814" t="str">
        <f t="shared" ca="1" si="5"/>
        <v/>
      </c>
      <c r="AK29" s="1814" t="str">
        <f t="shared" ca="1" si="5"/>
        <v/>
      </c>
      <c r="AL29" s="1814" t="str">
        <f t="shared" ca="1" si="5"/>
        <v/>
      </c>
      <c r="AM29" s="1814" t="str">
        <f t="shared" ca="1" si="5"/>
        <v/>
      </c>
      <c r="AN29" s="1814" t="str">
        <f t="shared" ca="1" si="5"/>
        <v/>
      </c>
      <c r="AO29" s="1814" t="str">
        <f t="shared" ca="1" si="5"/>
        <v/>
      </c>
      <c r="AP29" s="1814" t="str">
        <f t="shared" ca="1" si="5"/>
        <v/>
      </c>
      <c r="AQ29" s="1814" t="str">
        <f t="shared" ca="1" si="5"/>
        <v/>
      </c>
      <c r="AR29" s="1814" t="str">
        <f t="shared" ca="1" si="5"/>
        <v/>
      </c>
      <c r="AS29" s="1814" t="str">
        <f t="shared" ca="1" si="5"/>
        <v/>
      </c>
      <c r="AT29" s="1814" t="str">
        <f t="shared" ca="1" si="5"/>
        <v/>
      </c>
      <c r="AU29" s="1814" t="str">
        <f t="shared" ca="1" si="5"/>
        <v/>
      </c>
      <c r="AV29" s="1814" t="str">
        <f t="shared" ca="1" si="5"/>
        <v/>
      </c>
      <c r="AW29" s="1814" t="str">
        <f t="shared" ca="1" si="5"/>
        <v/>
      </c>
      <c r="AX29" s="1814" t="str">
        <f t="shared" ca="1" si="5"/>
        <v/>
      </c>
      <c r="AY29" s="1814" t="str">
        <f t="shared" ca="1" si="5"/>
        <v/>
      </c>
      <c r="AZ29" s="1814" t="str">
        <f t="shared" ca="1" si="5"/>
        <v/>
      </c>
      <c r="BA29" s="1814" t="str">
        <f t="shared" ca="1" si="5"/>
        <v/>
      </c>
      <c r="BB29" s="1815" t="str">
        <f t="shared" ca="1" si="5"/>
        <v/>
      </c>
      <c r="BC29" s="1816" t="str">
        <f t="shared" ca="1" si="5"/>
        <v/>
      </c>
      <c r="BD29" s="1816" t="str">
        <f ca="1">IF(AND(BD$24=1,BD$27+BD$28&gt;=1),1,"")</f>
        <v/>
      </c>
      <c r="BE29" s="1877" t="str">
        <f t="shared" ca="1" si="5"/>
        <v/>
      </c>
      <c r="BF29" s="1879">
        <f ca="1">IF(SUM(AA29:BE29)&gt;0,SUM(AA29:BE29),0)</f>
        <v>0</v>
      </c>
      <c r="BG29" s="1938"/>
      <c r="BH29" s="2025"/>
      <c r="BI29" s="2031"/>
      <c r="BJ29" s="1639"/>
      <c r="BK29" s="1687"/>
    </row>
    <row r="30" spans="1:66" ht="18" customHeight="1">
      <c r="A30" s="1632"/>
      <c r="B30" s="5952" t="s">
        <v>1795</v>
      </c>
      <c r="C30" s="5953"/>
      <c r="D30" s="5960" t="str">
        <f>IF(様式1!$F$38="","",様式1!$F$38)</f>
        <v/>
      </c>
      <c r="E30" s="5961"/>
      <c r="F30" s="5962"/>
      <c r="G30" s="1671"/>
      <c r="H30" s="1632"/>
      <c r="I30" s="1632"/>
      <c r="J30" s="1632"/>
      <c r="K30" s="1632"/>
      <c r="L30" s="1639"/>
      <c r="M30" s="1639"/>
      <c r="N30" s="1639"/>
      <c r="O30" s="1640"/>
      <c r="P30" s="1640"/>
      <c r="Q30" s="1640"/>
      <c r="R30" s="1640"/>
      <c r="S30" s="1987"/>
      <c r="T30" s="1987"/>
      <c r="U30" s="1640"/>
      <c r="V30" s="1640"/>
      <c r="W30" s="1640"/>
      <c r="X30" s="1997">
        <v>31</v>
      </c>
      <c r="Y30" s="6099" t="s">
        <v>888</v>
      </c>
      <c r="Z30" s="1693" t="s">
        <v>887</v>
      </c>
      <c r="AA30" s="1797" t="str">
        <f t="shared" ref="AA30:BE30" ca="1" si="6">IF(訓練終了日="","",IF(OR(INDIRECT("様式6!"&amp;AA$22 &amp; $X$30)&gt;=訓練終了日+1,COUNTA(INDIRECT("様式6!"&amp;AA$22 &amp; $X$31 &amp; ":" &amp; AA$22 &amp; $X$32))=0),"",1))</f>
        <v/>
      </c>
      <c r="AB30" s="1798" t="str">
        <f t="shared" ca="1" si="6"/>
        <v/>
      </c>
      <c r="AC30" s="1798" t="str">
        <f t="shared" ca="1" si="6"/>
        <v/>
      </c>
      <c r="AD30" s="1798" t="str">
        <f t="shared" ca="1" si="6"/>
        <v/>
      </c>
      <c r="AE30" s="1798" t="str">
        <f t="shared" ca="1" si="6"/>
        <v/>
      </c>
      <c r="AF30" s="1798" t="str">
        <f t="shared" ca="1" si="6"/>
        <v/>
      </c>
      <c r="AG30" s="1798" t="str">
        <f t="shared" ca="1" si="6"/>
        <v/>
      </c>
      <c r="AH30" s="1798" t="str">
        <f t="shared" ca="1" si="6"/>
        <v/>
      </c>
      <c r="AI30" s="1798" t="str">
        <f t="shared" ca="1" si="6"/>
        <v/>
      </c>
      <c r="AJ30" s="1798" t="str">
        <f t="shared" ca="1" si="6"/>
        <v/>
      </c>
      <c r="AK30" s="1798" t="str">
        <f t="shared" ca="1" si="6"/>
        <v/>
      </c>
      <c r="AL30" s="1798" t="str">
        <f t="shared" ca="1" si="6"/>
        <v/>
      </c>
      <c r="AM30" s="1798" t="str">
        <f t="shared" ca="1" si="6"/>
        <v/>
      </c>
      <c r="AN30" s="1798" t="str">
        <f t="shared" ca="1" si="6"/>
        <v/>
      </c>
      <c r="AO30" s="1798" t="str">
        <f t="shared" ca="1" si="6"/>
        <v/>
      </c>
      <c r="AP30" s="1798" t="str">
        <f t="shared" ca="1" si="6"/>
        <v/>
      </c>
      <c r="AQ30" s="1798" t="str">
        <f t="shared" ca="1" si="6"/>
        <v/>
      </c>
      <c r="AR30" s="1798" t="str">
        <f t="shared" ca="1" si="6"/>
        <v/>
      </c>
      <c r="AS30" s="1798" t="str">
        <f t="shared" ca="1" si="6"/>
        <v/>
      </c>
      <c r="AT30" s="1798" t="str">
        <f t="shared" ca="1" si="6"/>
        <v/>
      </c>
      <c r="AU30" s="1798" t="str">
        <f t="shared" ca="1" si="6"/>
        <v/>
      </c>
      <c r="AV30" s="1798" t="str">
        <f t="shared" ca="1" si="6"/>
        <v/>
      </c>
      <c r="AW30" s="1798" t="str">
        <f t="shared" ca="1" si="6"/>
        <v/>
      </c>
      <c r="AX30" s="1798" t="str">
        <f t="shared" ca="1" si="6"/>
        <v/>
      </c>
      <c r="AY30" s="1798" t="str">
        <f t="shared" ca="1" si="6"/>
        <v/>
      </c>
      <c r="AZ30" s="1798" t="str">
        <f t="shared" ca="1" si="6"/>
        <v/>
      </c>
      <c r="BA30" s="1798" t="str">
        <f t="shared" ca="1" si="6"/>
        <v/>
      </c>
      <c r="BB30" s="1799" t="str">
        <f t="shared" ca="1" si="6"/>
        <v/>
      </c>
      <c r="BC30" s="1798" t="str">
        <f t="shared" ca="1" si="6"/>
        <v/>
      </c>
      <c r="BD30" s="1798" t="str">
        <f t="shared" ca="1" si="6"/>
        <v/>
      </c>
      <c r="BE30" s="1799" t="str">
        <f t="shared" ca="1" si="6"/>
        <v/>
      </c>
      <c r="BF30" s="1880"/>
      <c r="BG30" s="1937">
        <f ca="1">SUM(AA30:BE30)</f>
        <v>0</v>
      </c>
      <c r="BH30" s="2025"/>
      <c r="BI30" s="2031">
        <v>31</v>
      </c>
      <c r="BJ30" s="1639"/>
      <c r="BK30" s="1687"/>
    </row>
    <row r="31" spans="1:66" ht="18" customHeight="1">
      <c r="A31" s="1632"/>
      <c r="B31" s="5950" t="s">
        <v>1802</v>
      </c>
      <c r="C31" s="5951"/>
      <c r="D31" s="6047" t="str">
        <f>IF(AND(訓練種別コード="001",様式5基!$H$16&lt;&gt;""),様式5基!$H$16,IF(AND(訓練種別コード="002",様式5実!$H$16&lt;&gt;""),様式5実!$H$16,""))</f>
        <v/>
      </c>
      <c r="E31" s="6048"/>
      <c r="F31" s="6049"/>
      <c r="G31" s="1671"/>
      <c r="H31" s="1632"/>
      <c r="I31" s="1632"/>
      <c r="J31" s="1632"/>
      <c r="K31" s="1632"/>
      <c r="L31" s="1639"/>
      <c r="M31" s="1639"/>
      <c r="N31" s="1639"/>
      <c r="O31" s="1640"/>
      <c r="P31" s="1956"/>
      <c r="Q31" s="1640"/>
      <c r="R31" s="1640"/>
      <c r="S31" s="1987"/>
      <c r="T31" s="1987"/>
      <c r="U31" s="1640"/>
      <c r="V31" s="1640"/>
      <c r="W31" s="1640"/>
      <c r="X31" s="1998">
        <v>47</v>
      </c>
      <c r="Y31" s="6100"/>
      <c r="Z31" s="1817" t="s">
        <v>374</v>
      </c>
      <c r="AA31" s="1801" t="str">
        <f ca="1">IF(AA30="","",SUM(INDIRECT("様式6!"&amp;AA$22 &amp; $X$31 &amp; ":" &amp; AA$22 &amp; $X$32)))</f>
        <v/>
      </c>
      <c r="AB31" s="1802" t="str">
        <f t="shared" ref="AB31:BD31" ca="1" si="7">IF(AB30="","",SUM(INDIRECT("様式6!"&amp;AB$22 &amp; $X$31 &amp; ":" &amp; AB$22 &amp; $X$32)))</f>
        <v/>
      </c>
      <c r="AC31" s="1802" t="str">
        <f t="shared" ca="1" si="7"/>
        <v/>
      </c>
      <c r="AD31" s="1802" t="str">
        <f t="shared" ca="1" si="7"/>
        <v/>
      </c>
      <c r="AE31" s="1802" t="str">
        <f t="shared" ca="1" si="7"/>
        <v/>
      </c>
      <c r="AF31" s="1802" t="str">
        <f t="shared" ca="1" si="7"/>
        <v/>
      </c>
      <c r="AG31" s="1802" t="str">
        <f t="shared" ca="1" si="7"/>
        <v/>
      </c>
      <c r="AH31" s="1802" t="str">
        <f t="shared" ca="1" si="7"/>
        <v/>
      </c>
      <c r="AI31" s="1802" t="str">
        <f t="shared" ca="1" si="7"/>
        <v/>
      </c>
      <c r="AJ31" s="1802" t="str">
        <f t="shared" ca="1" si="7"/>
        <v/>
      </c>
      <c r="AK31" s="1802" t="str">
        <f t="shared" ca="1" si="7"/>
        <v/>
      </c>
      <c r="AL31" s="1802" t="str">
        <f t="shared" ca="1" si="7"/>
        <v/>
      </c>
      <c r="AM31" s="1802" t="str">
        <f t="shared" ca="1" si="7"/>
        <v/>
      </c>
      <c r="AN31" s="1802" t="str">
        <f t="shared" ca="1" si="7"/>
        <v/>
      </c>
      <c r="AO31" s="1802" t="str">
        <f t="shared" ca="1" si="7"/>
        <v/>
      </c>
      <c r="AP31" s="1802" t="str">
        <f t="shared" ca="1" si="7"/>
        <v/>
      </c>
      <c r="AQ31" s="1802" t="str">
        <f t="shared" ca="1" si="7"/>
        <v/>
      </c>
      <c r="AR31" s="1802" t="str">
        <f t="shared" ca="1" si="7"/>
        <v/>
      </c>
      <c r="AS31" s="1802" t="str">
        <f t="shared" ca="1" si="7"/>
        <v/>
      </c>
      <c r="AT31" s="1802" t="str">
        <f t="shared" ca="1" si="7"/>
        <v/>
      </c>
      <c r="AU31" s="1802" t="str">
        <f t="shared" ca="1" si="7"/>
        <v/>
      </c>
      <c r="AV31" s="1802" t="str">
        <f t="shared" ca="1" si="7"/>
        <v/>
      </c>
      <c r="AW31" s="1802" t="str">
        <f t="shared" ca="1" si="7"/>
        <v/>
      </c>
      <c r="AX31" s="1802" t="str">
        <f t="shared" ca="1" si="7"/>
        <v/>
      </c>
      <c r="AY31" s="1802" t="str">
        <f t="shared" ca="1" si="7"/>
        <v/>
      </c>
      <c r="AZ31" s="1802" t="str">
        <f t="shared" ca="1" si="7"/>
        <v/>
      </c>
      <c r="BA31" s="1802" t="str">
        <f t="shared" ca="1" si="7"/>
        <v/>
      </c>
      <c r="BB31" s="1818" t="str">
        <f t="shared" ca="1" si="7"/>
        <v/>
      </c>
      <c r="BC31" s="1802" t="str">
        <f t="shared" ca="1" si="7"/>
        <v/>
      </c>
      <c r="BD31" s="1802" t="str">
        <f t="shared" ca="1" si="7"/>
        <v/>
      </c>
      <c r="BE31" s="1818" t="str">
        <f ca="1">IF(BE30="","",SUM(INDIRECT("様式6!"&amp;BE$22 &amp; $X$31 &amp; ":" &amp; BE$22 &amp; $X$32)))</f>
        <v/>
      </c>
      <c r="BF31" s="1880"/>
      <c r="BG31" s="1937"/>
      <c r="BH31" s="2026">
        <f ca="1">SUM(AA31:BE31)</f>
        <v>0</v>
      </c>
      <c r="BI31" s="2032">
        <v>47</v>
      </c>
      <c r="BJ31" s="1639"/>
      <c r="BK31" s="1687"/>
    </row>
    <row r="32" spans="1:66" ht="18" customHeight="1">
      <c r="A32" s="1632"/>
      <c r="B32" s="5950" t="s">
        <v>1803</v>
      </c>
      <c r="C32" s="5951"/>
      <c r="D32" s="6047" t="str">
        <f>IF(AND(訓練種別コード="001",様式5基!$M$16&lt;&gt;""),様式5基!$M$16,IF(AND(訓練種別コード="002",様式5実!$M$16&lt;&gt;""),様式5実!$M$16,""))</f>
        <v/>
      </c>
      <c r="E32" s="6048"/>
      <c r="F32" s="6049"/>
      <c r="G32" s="1750"/>
      <c r="H32" s="1632"/>
      <c r="I32" s="1632"/>
      <c r="J32" s="1632"/>
      <c r="K32" s="1632"/>
      <c r="L32" s="1639"/>
      <c r="M32" s="1639"/>
      <c r="N32" s="1639"/>
      <c r="O32" s="1640"/>
      <c r="P32" s="1640"/>
      <c r="Q32" s="1640"/>
      <c r="R32" s="1640"/>
      <c r="S32" s="1987"/>
      <c r="T32" s="1987"/>
      <c r="U32" s="1640"/>
      <c r="V32" s="1640"/>
      <c r="W32" s="1640"/>
      <c r="X32" s="1998">
        <v>49</v>
      </c>
      <c r="Y32" s="6100"/>
      <c r="Z32" s="1635" t="s">
        <v>893</v>
      </c>
      <c r="AA32" s="1819" t="str">
        <f ca="1">IF(AND(INDIRECT("様式6!"&amp;AA$22 &amp; $X$33)="ハローワーク来所日①",AA30=1),1,"")</f>
        <v/>
      </c>
      <c r="AB32" s="1820" t="str">
        <f t="shared" ref="AB32:BE32" ca="1" si="8">IF(AND(INDIRECT("様式6!"&amp;AB$22 &amp; $X$33)="ハローワーク来所日①",AB30=1),1,"")</f>
        <v/>
      </c>
      <c r="AC32" s="1820" t="str">
        <f t="shared" ca="1" si="8"/>
        <v/>
      </c>
      <c r="AD32" s="1820" t="str">
        <f t="shared" ca="1" si="8"/>
        <v/>
      </c>
      <c r="AE32" s="1820" t="str">
        <f t="shared" ca="1" si="8"/>
        <v/>
      </c>
      <c r="AF32" s="1820" t="str">
        <f t="shared" ca="1" si="8"/>
        <v/>
      </c>
      <c r="AG32" s="1820" t="str">
        <f t="shared" ca="1" si="8"/>
        <v/>
      </c>
      <c r="AH32" s="1820" t="str">
        <f t="shared" ca="1" si="8"/>
        <v/>
      </c>
      <c r="AI32" s="1820" t="str">
        <f t="shared" ca="1" si="8"/>
        <v/>
      </c>
      <c r="AJ32" s="1820" t="str">
        <f t="shared" ca="1" si="8"/>
        <v/>
      </c>
      <c r="AK32" s="1820" t="str">
        <f t="shared" ca="1" si="8"/>
        <v/>
      </c>
      <c r="AL32" s="1820" t="str">
        <f t="shared" ca="1" si="8"/>
        <v/>
      </c>
      <c r="AM32" s="1820" t="str">
        <f t="shared" ca="1" si="8"/>
        <v/>
      </c>
      <c r="AN32" s="1820" t="str">
        <f t="shared" ca="1" si="8"/>
        <v/>
      </c>
      <c r="AO32" s="1820" t="str">
        <f t="shared" ca="1" si="8"/>
        <v/>
      </c>
      <c r="AP32" s="1820" t="str">
        <f t="shared" ca="1" si="8"/>
        <v/>
      </c>
      <c r="AQ32" s="1820" t="str">
        <f t="shared" ca="1" si="8"/>
        <v/>
      </c>
      <c r="AR32" s="1820" t="str">
        <f t="shared" ca="1" si="8"/>
        <v/>
      </c>
      <c r="AS32" s="1820" t="str">
        <f t="shared" ca="1" si="8"/>
        <v/>
      </c>
      <c r="AT32" s="1820" t="str">
        <f t="shared" ca="1" si="8"/>
        <v/>
      </c>
      <c r="AU32" s="1820" t="str">
        <f t="shared" ca="1" si="8"/>
        <v/>
      </c>
      <c r="AV32" s="1820" t="str">
        <f t="shared" ca="1" si="8"/>
        <v/>
      </c>
      <c r="AW32" s="1820" t="str">
        <f t="shared" ca="1" si="8"/>
        <v/>
      </c>
      <c r="AX32" s="1820" t="str">
        <f t="shared" ca="1" si="8"/>
        <v/>
      </c>
      <c r="AY32" s="1820" t="str">
        <f t="shared" ca="1" si="8"/>
        <v/>
      </c>
      <c r="AZ32" s="1820" t="str">
        <f t="shared" ca="1" si="8"/>
        <v/>
      </c>
      <c r="BA32" s="1820" t="str">
        <f t="shared" ca="1" si="8"/>
        <v/>
      </c>
      <c r="BB32" s="1821" t="str">
        <f t="shared" ca="1" si="8"/>
        <v/>
      </c>
      <c r="BC32" s="1820" t="str">
        <f t="shared" ca="1" si="8"/>
        <v/>
      </c>
      <c r="BD32" s="1820" t="str">
        <f t="shared" ca="1" si="8"/>
        <v/>
      </c>
      <c r="BE32" s="1821" t="str">
        <f t="shared" ca="1" si="8"/>
        <v/>
      </c>
      <c r="BF32" s="1879"/>
      <c r="BG32" s="1938"/>
      <c r="BH32" s="2025"/>
      <c r="BI32" s="2032">
        <v>49</v>
      </c>
      <c r="BJ32" s="1639"/>
      <c r="BK32" s="1687"/>
    </row>
    <row r="33" spans="1:63" ht="18" customHeight="1" thickBot="1">
      <c r="A33" s="1632"/>
      <c r="B33" s="5950" t="s">
        <v>1846</v>
      </c>
      <c r="C33" s="5951"/>
      <c r="D33" s="5946" t="str">
        <f>IF(AND(訓練種別コード="001",様式5基!$G$20&lt;&gt;""),様式5基!$G$20,IF(AND(訓練種別コード="002",様式5実!$G$20&lt;&gt;""),様式5実!$G$20,""))</f>
        <v/>
      </c>
      <c r="E33" s="5946"/>
      <c r="F33" s="5946"/>
      <c r="G33" s="5947"/>
      <c r="H33" s="1632"/>
      <c r="I33" s="1632"/>
      <c r="J33" s="1632"/>
      <c r="K33" s="1632"/>
      <c r="L33" s="1639"/>
      <c r="M33" s="1639"/>
      <c r="N33" s="1639"/>
      <c r="O33" s="1640"/>
      <c r="P33" s="1640"/>
      <c r="Q33" s="1640"/>
      <c r="R33" s="1640"/>
      <c r="S33" s="1987"/>
      <c r="T33" s="1987"/>
      <c r="U33" s="1640"/>
      <c r="V33" s="1640"/>
      <c r="W33" s="1640"/>
      <c r="X33" s="1999">
        <v>32</v>
      </c>
      <c r="Y33" s="6100"/>
      <c r="Z33" s="1699" t="s">
        <v>897</v>
      </c>
      <c r="AA33" s="1806">
        <f ca="1">IF(INDIRECT("様式6!"&amp;AA$22 &amp; $X$30)="",0,IF(WEEKDAY(INDIRECT("様式6!"&amp;AA$22 &amp; $X$30),2)&gt;5,1,0))</f>
        <v>0</v>
      </c>
      <c r="AB33" s="1807">
        <f t="shared" ref="AB33:BE33" ca="1" si="9">IF(INDIRECT("様式6!"&amp;AB$22 &amp; $X$30)="",0,IF(WEEKDAY(INDIRECT("様式6!"&amp;AB$22 &amp; $X$30),2)&gt;5,1,0))</f>
        <v>0</v>
      </c>
      <c r="AC33" s="1807">
        <f t="shared" ca="1" si="9"/>
        <v>0</v>
      </c>
      <c r="AD33" s="1807">
        <f t="shared" ca="1" si="9"/>
        <v>0</v>
      </c>
      <c r="AE33" s="1807">
        <f t="shared" ca="1" si="9"/>
        <v>0</v>
      </c>
      <c r="AF33" s="1807">
        <f t="shared" ca="1" si="9"/>
        <v>0</v>
      </c>
      <c r="AG33" s="1807">
        <f t="shared" ca="1" si="9"/>
        <v>0</v>
      </c>
      <c r="AH33" s="1807">
        <f t="shared" ca="1" si="9"/>
        <v>0</v>
      </c>
      <c r="AI33" s="1807">
        <f t="shared" ca="1" si="9"/>
        <v>0</v>
      </c>
      <c r="AJ33" s="1807">
        <f t="shared" ca="1" si="9"/>
        <v>0</v>
      </c>
      <c r="AK33" s="1807">
        <f t="shared" ca="1" si="9"/>
        <v>0</v>
      </c>
      <c r="AL33" s="1807">
        <f t="shared" ca="1" si="9"/>
        <v>0</v>
      </c>
      <c r="AM33" s="1807">
        <f t="shared" ca="1" si="9"/>
        <v>0</v>
      </c>
      <c r="AN33" s="1807">
        <f t="shared" ca="1" si="9"/>
        <v>0</v>
      </c>
      <c r="AO33" s="1807">
        <f t="shared" ca="1" si="9"/>
        <v>0</v>
      </c>
      <c r="AP33" s="1807">
        <f t="shared" ca="1" si="9"/>
        <v>0</v>
      </c>
      <c r="AQ33" s="1807">
        <f t="shared" ca="1" si="9"/>
        <v>0</v>
      </c>
      <c r="AR33" s="1807">
        <f t="shared" ca="1" si="9"/>
        <v>0</v>
      </c>
      <c r="AS33" s="1807">
        <f t="shared" ca="1" si="9"/>
        <v>0</v>
      </c>
      <c r="AT33" s="1807">
        <f t="shared" ca="1" si="9"/>
        <v>0</v>
      </c>
      <c r="AU33" s="1807">
        <f t="shared" ca="1" si="9"/>
        <v>0</v>
      </c>
      <c r="AV33" s="1807">
        <f t="shared" ca="1" si="9"/>
        <v>0</v>
      </c>
      <c r="AW33" s="1807">
        <f t="shared" ca="1" si="9"/>
        <v>0</v>
      </c>
      <c r="AX33" s="1807">
        <f t="shared" ca="1" si="9"/>
        <v>0</v>
      </c>
      <c r="AY33" s="1807">
        <f t="shared" ca="1" si="9"/>
        <v>0</v>
      </c>
      <c r="AZ33" s="1807">
        <f t="shared" ca="1" si="9"/>
        <v>0</v>
      </c>
      <c r="BA33" s="1807">
        <f t="shared" ca="1" si="9"/>
        <v>0</v>
      </c>
      <c r="BB33" s="1822">
        <f t="shared" ca="1" si="9"/>
        <v>0</v>
      </c>
      <c r="BC33" s="1807">
        <f t="shared" ca="1" si="9"/>
        <v>0</v>
      </c>
      <c r="BD33" s="1807">
        <f t="shared" ca="1" si="9"/>
        <v>0</v>
      </c>
      <c r="BE33" s="1822">
        <f t="shared" ca="1" si="9"/>
        <v>0</v>
      </c>
      <c r="BF33" s="1879"/>
      <c r="BG33" s="1938"/>
      <c r="BH33" s="2025"/>
      <c r="BI33" s="2033">
        <v>32</v>
      </c>
      <c r="BJ33" s="1639"/>
      <c r="BK33" s="1687"/>
    </row>
    <row r="34" spans="1:63" ht="18" customHeight="1" thickBot="1">
      <c r="A34" s="1632"/>
      <c r="B34" s="5950" t="s">
        <v>1814</v>
      </c>
      <c r="C34" s="5951"/>
      <c r="D34" s="5946" t="str">
        <f>IF(AND(訓練種別コード="001",様式5基!$G$31&lt;&gt;""),様式5基!$G$31,IF(AND(訓練種別コード="002",様式5実!$G$31&lt;&gt;""),様式5実!$G$31,""))</f>
        <v/>
      </c>
      <c r="E34" s="6041"/>
      <c r="F34" s="6041"/>
      <c r="G34" s="5947"/>
      <c r="H34" s="1632"/>
      <c r="I34" s="6130" t="s">
        <v>362</v>
      </c>
      <c r="J34" s="6131"/>
      <c r="K34" s="6131"/>
      <c r="L34" s="6132"/>
      <c r="M34" s="1639"/>
      <c r="N34" s="6133" t="s">
        <v>1804</v>
      </c>
      <c r="O34" s="6134"/>
      <c r="P34" s="6134"/>
      <c r="Q34" s="6135"/>
      <c r="R34" s="1640"/>
      <c r="S34" s="1987"/>
      <c r="T34" s="1987"/>
      <c r="U34" s="1640"/>
      <c r="V34" s="1640"/>
      <c r="W34" s="1640"/>
      <c r="X34" s="1997"/>
      <c r="Y34" s="6100"/>
      <c r="Z34" s="1809" t="s">
        <v>896</v>
      </c>
      <c r="AA34" s="1810">
        <f t="shared" ref="AA34:BE34" ca="1" si="10">_xlfn.IFNA(MATCH(INDIRECT("様式6!"&amp;AA$22 &amp; $X$30),祝祭日,0),0)</f>
        <v>0</v>
      </c>
      <c r="AB34" s="1811">
        <f t="shared" ca="1" si="10"/>
        <v>0</v>
      </c>
      <c r="AC34" s="1811">
        <f t="shared" ca="1" si="10"/>
        <v>0</v>
      </c>
      <c r="AD34" s="1811">
        <f t="shared" ca="1" si="10"/>
        <v>0</v>
      </c>
      <c r="AE34" s="1811">
        <f t="shared" ca="1" si="10"/>
        <v>0</v>
      </c>
      <c r="AF34" s="1811">
        <f t="shared" ca="1" si="10"/>
        <v>0</v>
      </c>
      <c r="AG34" s="1811">
        <f t="shared" ca="1" si="10"/>
        <v>0</v>
      </c>
      <c r="AH34" s="1811">
        <f t="shared" ca="1" si="10"/>
        <v>0</v>
      </c>
      <c r="AI34" s="1811">
        <f t="shared" ca="1" si="10"/>
        <v>0</v>
      </c>
      <c r="AJ34" s="1811">
        <f t="shared" ca="1" si="10"/>
        <v>0</v>
      </c>
      <c r="AK34" s="1811">
        <f t="shared" ca="1" si="10"/>
        <v>0</v>
      </c>
      <c r="AL34" s="1811">
        <f t="shared" ca="1" si="10"/>
        <v>0</v>
      </c>
      <c r="AM34" s="1811">
        <f t="shared" ca="1" si="10"/>
        <v>0</v>
      </c>
      <c r="AN34" s="1811">
        <f t="shared" ca="1" si="10"/>
        <v>0</v>
      </c>
      <c r="AO34" s="1811">
        <f t="shared" ca="1" si="10"/>
        <v>0</v>
      </c>
      <c r="AP34" s="1811">
        <f t="shared" ca="1" si="10"/>
        <v>0</v>
      </c>
      <c r="AQ34" s="1811">
        <f t="shared" ca="1" si="10"/>
        <v>0</v>
      </c>
      <c r="AR34" s="1811">
        <f t="shared" ca="1" si="10"/>
        <v>0</v>
      </c>
      <c r="AS34" s="1811">
        <f t="shared" ca="1" si="10"/>
        <v>0</v>
      </c>
      <c r="AT34" s="1811">
        <f t="shared" ca="1" si="10"/>
        <v>0</v>
      </c>
      <c r="AU34" s="1811">
        <f t="shared" ca="1" si="10"/>
        <v>0</v>
      </c>
      <c r="AV34" s="1811">
        <f t="shared" ca="1" si="10"/>
        <v>0</v>
      </c>
      <c r="AW34" s="1811">
        <f t="shared" ca="1" si="10"/>
        <v>0</v>
      </c>
      <c r="AX34" s="1811">
        <f t="shared" ca="1" si="10"/>
        <v>0</v>
      </c>
      <c r="AY34" s="1811">
        <f t="shared" ca="1" si="10"/>
        <v>0</v>
      </c>
      <c r="AZ34" s="1811">
        <f t="shared" ca="1" si="10"/>
        <v>0</v>
      </c>
      <c r="BA34" s="1811">
        <f t="shared" ca="1" si="10"/>
        <v>0</v>
      </c>
      <c r="BB34" s="1823">
        <f t="shared" ca="1" si="10"/>
        <v>0</v>
      </c>
      <c r="BC34" s="1811">
        <f t="shared" ca="1" si="10"/>
        <v>0</v>
      </c>
      <c r="BD34" s="1811">
        <f t="shared" ca="1" si="10"/>
        <v>0</v>
      </c>
      <c r="BE34" s="1823">
        <f t="shared" ca="1" si="10"/>
        <v>0</v>
      </c>
      <c r="BF34" s="1879"/>
      <c r="BG34" s="1938"/>
      <c r="BH34" s="2025"/>
      <c r="BI34" s="2031"/>
      <c r="BJ34" s="1639"/>
      <c r="BK34" s="1687"/>
    </row>
    <row r="35" spans="1:63" ht="18" customHeight="1">
      <c r="A35" s="1632"/>
      <c r="B35" s="5950" t="s">
        <v>1815</v>
      </c>
      <c r="C35" s="5951"/>
      <c r="D35" s="6042" t="str">
        <f>IF(AND(訓練種別コード="001",様式5基!$G$17&lt;&gt;""),様式5基!$G$17,IF(AND(訓練種別コード="002",様式5実!$G$17&lt;&gt;""),様式5実!$G$17,""))</f>
        <v/>
      </c>
      <c r="E35" s="6043"/>
      <c r="F35" s="6043"/>
      <c r="G35" s="6044"/>
      <c r="H35" s="1632"/>
      <c r="I35" s="1725" t="str">
        <f>IF(様式1!$E$20="","",様式1!$E$20)</f>
        <v>○</v>
      </c>
      <c r="J35" s="1846" t="s">
        <v>358</v>
      </c>
      <c r="K35" s="1848"/>
      <c r="L35" s="1726" t="s">
        <v>1807</v>
      </c>
      <c r="M35" s="1639"/>
      <c r="N35" s="1691" t="str">
        <f>IF(AND($I$35="○",COUNTIF($N$36:$N$54,"✔")=0),"✔","")</f>
        <v>✔</v>
      </c>
      <c r="O35" s="1854" t="s">
        <v>1805</v>
      </c>
      <c r="P35" s="1850"/>
      <c r="Q35" s="1718" t="str">
        <f t="shared" ref="Q35:Q54" si="11">TEXT(LEFT($O35,2),"00")</f>
        <v>00</v>
      </c>
      <c r="R35" s="1640"/>
      <c r="S35" s="1993"/>
      <c r="T35" s="1987"/>
      <c r="U35" s="1640"/>
      <c r="V35" s="1702"/>
      <c r="W35" s="1702"/>
      <c r="X35" s="2000"/>
      <c r="Y35" s="6101"/>
      <c r="Z35" s="1634" t="s">
        <v>894</v>
      </c>
      <c r="AA35" s="1824" t="str">
        <f t="shared" ref="AA35:BE35" ca="1" si="12">IF(AND(AA$30=1,AA$33+AA$34&gt;=1),1,"")</f>
        <v/>
      </c>
      <c r="AB35" s="1816" t="str">
        <f t="shared" ca="1" si="12"/>
        <v/>
      </c>
      <c r="AC35" s="1816" t="str">
        <f t="shared" ca="1" si="12"/>
        <v/>
      </c>
      <c r="AD35" s="1816" t="str">
        <f t="shared" ca="1" si="12"/>
        <v/>
      </c>
      <c r="AE35" s="1816" t="str">
        <f t="shared" ca="1" si="12"/>
        <v/>
      </c>
      <c r="AF35" s="1816" t="str">
        <f t="shared" ca="1" si="12"/>
        <v/>
      </c>
      <c r="AG35" s="1816" t="str">
        <f t="shared" ca="1" si="12"/>
        <v/>
      </c>
      <c r="AH35" s="1816" t="str">
        <f t="shared" ca="1" si="12"/>
        <v/>
      </c>
      <c r="AI35" s="1816" t="str">
        <f t="shared" ca="1" si="12"/>
        <v/>
      </c>
      <c r="AJ35" s="1816" t="str">
        <f t="shared" ca="1" si="12"/>
        <v/>
      </c>
      <c r="AK35" s="1816" t="str">
        <f t="shared" ca="1" si="12"/>
        <v/>
      </c>
      <c r="AL35" s="1816" t="str">
        <f t="shared" ca="1" si="12"/>
        <v/>
      </c>
      <c r="AM35" s="1816" t="str">
        <f t="shared" ca="1" si="12"/>
        <v/>
      </c>
      <c r="AN35" s="1816" t="str">
        <f t="shared" ca="1" si="12"/>
        <v/>
      </c>
      <c r="AO35" s="1816" t="str">
        <f t="shared" ca="1" si="12"/>
        <v/>
      </c>
      <c r="AP35" s="1816" t="str">
        <f t="shared" ca="1" si="12"/>
        <v/>
      </c>
      <c r="AQ35" s="1816" t="str">
        <f t="shared" ca="1" si="12"/>
        <v/>
      </c>
      <c r="AR35" s="1816" t="str">
        <f t="shared" ca="1" si="12"/>
        <v/>
      </c>
      <c r="AS35" s="1816" t="str">
        <f t="shared" ca="1" si="12"/>
        <v/>
      </c>
      <c r="AT35" s="1816" t="str">
        <f t="shared" ca="1" si="12"/>
        <v/>
      </c>
      <c r="AU35" s="1816" t="str">
        <f t="shared" ca="1" si="12"/>
        <v/>
      </c>
      <c r="AV35" s="1816" t="str">
        <f t="shared" ca="1" si="12"/>
        <v/>
      </c>
      <c r="AW35" s="1816" t="str">
        <f t="shared" ca="1" si="12"/>
        <v/>
      </c>
      <c r="AX35" s="1816" t="str">
        <f t="shared" ca="1" si="12"/>
        <v/>
      </c>
      <c r="AY35" s="1816" t="str">
        <f t="shared" ca="1" si="12"/>
        <v/>
      </c>
      <c r="AZ35" s="1816" t="str">
        <f t="shared" ca="1" si="12"/>
        <v/>
      </c>
      <c r="BA35" s="1816" t="str">
        <f t="shared" ca="1" si="12"/>
        <v/>
      </c>
      <c r="BB35" s="1825" t="str">
        <f t="shared" ca="1" si="12"/>
        <v/>
      </c>
      <c r="BC35" s="1814" t="str">
        <f t="shared" ca="1" si="12"/>
        <v/>
      </c>
      <c r="BD35" s="1814" t="str">
        <f t="shared" ca="1" si="12"/>
        <v/>
      </c>
      <c r="BE35" s="1815" t="str">
        <f t="shared" ca="1" si="12"/>
        <v/>
      </c>
      <c r="BF35" s="1879">
        <f ca="1">IF(SUM(AA35:BE35)&gt;0,SUM(AA35:BE35),0)</f>
        <v>0</v>
      </c>
      <c r="BG35" s="1938"/>
      <c r="BH35" s="2025"/>
      <c r="BI35" s="2034"/>
      <c r="BJ35" s="1639"/>
      <c r="BK35" s="1687"/>
    </row>
    <row r="36" spans="1:63" ht="18" customHeight="1" thickBot="1">
      <c r="A36" s="1641" t="s">
        <v>1858</v>
      </c>
      <c r="B36" s="5950" t="s">
        <v>1857</v>
      </c>
      <c r="C36" s="6025"/>
      <c r="D36" s="3037" t="str">
        <f ca="1">IF(訓練種別コード="001",ASC(様式5基!H125),IF(訓練種別コード="002",ASC(様式5実!H125),""))</f>
        <v>0</v>
      </c>
      <c r="E36" s="6028" t="s">
        <v>1872</v>
      </c>
      <c r="F36" s="6029"/>
      <c r="G36" s="1861" t="str">
        <f>IF(訓練種別コード="001","様式5基",IF(訓練種別コード="002","様式5実",""))</f>
        <v>様式5基</v>
      </c>
      <c r="H36" s="1632"/>
      <c r="I36" s="1727" t="str">
        <f>IF(様式1!$E$21="","",様式1!$E$21)</f>
        <v/>
      </c>
      <c r="J36" s="1847" t="s">
        <v>357</v>
      </c>
      <c r="K36" s="1849"/>
      <c r="L36" s="1728" t="s">
        <v>1808</v>
      </c>
      <c r="M36" s="1639"/>
      <c r="N36" s="1716">
        <f>様式1!$B24</f>
        <v>0</v>
      </c>
      <c r="O36" s="1855" t="s">
        <v>1157</v>
      </c>
      <c r="P36" s="1851"/>
      <c r="Q36" s="1715" t="str">
        <f t="shared" si="11"/>
        <v>02</v>
      </c>
      <c r="R36" s="1640"/>
      <c r="S36" s="1987"/>
      <c r="T36" s="1987"/>
      <c r="U36" s="1640"/>
      <c r="V36" s="1640"/>
      <c r="W36" s="1640"/>
      <c r="X36" s="1997">
        <v>53</v>
      </c>
      <c r="Y36" s="6099" t="s">
        <v>890</v>
      </c>
      <c r="Z36" s="1693" t="s">
        <v>887</v>
      </c>
      <c r="AA36" s="1797" t="str">
        <f t="shared" ref="AA36:BE36" ca="1" si="13">IF(訓練終了日="","",IF(OR(INDIRECT("様式6!"&amp;AA$22 &amp; $X$36)&gt;=訓練終了日+1,COUNTA(INDIRECT("様式6!"&amp;AA$22 &amp; $X$37 &amp; ":" &amp; AA$22 &amp; $X$38))=0),"",1))</f>
        <v/>
      </c>
      <c r="AB36" s="1798" t="str">
        <f t="shared" ca="1" si="13"/>
        <v/>
      </c>
      <c r="AC36" s="1798" t="str">
        <f t="shared" ca="1" si="13"/>
        <v/>
      </c>
      <c r="AD36" s="1798" t="str">
        <f t="shared" ca="1" si="13"/>
        <v/>
      </c>
      <c r="AE36" s="1798" t="str">
        <f t="shared" ca="1" si="13"/>
        <v/>
      </c>
      <c r="AF36" s="1798" t="str">
        <f t="shared" ca="1" si="13"/>
        <v/>
      </c>
      <c r="AG36" s="1798" t="str">
        <f t="shared" ca="1" si="13"/>
        <v/>
      </c>
      <c r="AH36" s="1798" t="str">
        <f t="shared" ca="1" si="13"/>
        <v/>
      </c>
      <c r="AI36" s="1798" t="str">
        <f t="shared" ca="1" si="13"/>
        <v/>
      </c>
      <c r="AJ36" s="1798" t="str">
        <f t="shared" ca="1" si="13"/>
        <v/>
      </c>
      <c r="AK36" s="1798" t="str">
        <f t="shared" ca="1" si="13"/>
        <v/>
      </c>
      <c r="AL36" s="1798" t="str">
        <f t="shared" ca="1" si="13"/>
        <v/>
      </c>
      <c r="AM36" s="1798" t="str">
        <f t="shared" ca="1" si="13"/>
        <v/>
      </c>
      <c r="AN36" s="1798" t="str">
        <f t="shared" ca="1" si="13"/>
        <v/>
      </c>
      <c r="AO36" s="1798" t="str">
        <f t="shared" ca="1" si="13"/>
        <v/>
      </c>
      <c r="AP36" s="1798" t="str">
        <f t="shared" ca="1" si="13"/>
        <v/>
      </c>
      <c r="AQ36" s="1798" t="str">
        <f t="shared" ca="1" si="13"/>
        <v/>
      </c>
      <c r="AR36" s="1798" t="str">
        <f t="shared" ca="1" si="13"/>
        <v/>
      </c>
      <c r="AS36" s="1798" t="str">
        <f t="shared" ca="1" si="13"/>
        <v/>
      </c>
      <c r="AT36" s="1798" t="str">
        <f t="shared" ca="1" si="13"/>
        <v/>
      </c>
      <c r="AU36" s="1798" t="str">
        <f t="shared" ca="1" si="13"/>
        <v/>
      </c>
      <c r="AV36" s="1798" t="str">
        <f t="shared" ca="1" si="13"/>
        <v/>
      </c>
      <c r="AW36" s="1798" t="str">
        <f t="shared" ca="1" si="13"/>
        <v/>
      </c>
      <c r="AX36" s="1798" t="str">
        <f t="shared" ca="1" si="13"/>
        <v/>
      </c>
      <c r="AY36" s="1798" t="str">
        <f t="shared" ca="1" si="13"/>
        <v/>
      </c>
      <c r="AZ36" s="1798" t="str">
        <f t="shared" ca="1" si="13"/>
        <v/>
      </c>
      <c r="BA36" s="1798" t="str">
        <f t="shared" ca="1" si="13"/>
        <v/>
      </c>
      <c r="BB36" s="1799" t="str">
        <f t="shared" ca="1" si="13"/>
        <v/>
      </c>
      <c r="BC36" s="1798" t="str">
        <f t="shared" ca="1" si="13"/>
        <v/>
      </c>
      <c r="BD36" s="1798" t="str">
        <f t="shared" ca="1" si="13"/>
        <v/>
      </c>
      <c r="BE36" s="1799" t="str">
        <f t="shared" ca="1" si="13"/>
        <v/>
      </c>
      <c r="BF36" s="1880"/>
      <c r="BG36" s="1937">
        <f ca="1">SUM(AA36:BE36)</f>
        <v>0</v>
      </c>
      <c r="BH36" s="2025"/>
      <c r="BI36" s="2031">
        <v>53</v>
      </c>
      <c r="BJ36" s="1639"/>
      <c r="BK36" s="1687"/>
    </row>
    <row r="37" spans="1:63" ht="18" customHeight="1" thickBot="1">
      <c r="A37" s="1641" t="s">
        <v>1858</v>
      </c>
      <c r="B37" s="6026" t="s">
        <v>1859</v>
      </c>
      <c r="C37" s="6027"/>
      <c r="D37" s="1859" t="str">
        <f>IF(様式6!T178="","",ASC(様式6!T178))</f>
        <v/>
      </c>
      <c r="E37" s="6030" t="s">
        <v>1988</v>
      </c>
      <c r="F37" s="6031"/>
      <c r="G37" s="2059" t="str">
        <f>IF(訓練種別コード="001",IF(様式5基!Q117="","",様式5基!Q117),IF(訓練種別コード="002",IF(様式5実!Q117="","",様式5実!Q117),""))</f>
        <v/>
      </c>
      <c r="H37" s="1632"/>
      <c r="I37" s="1632"/>
      <c r="J37" s="1632"/>
      <c r="K37" s="1632"/>
      <c r="L37" s="1639"/>
      <c r="M37" s="1639"/>
      <c r="N37" s="1716">
        <f>様式1!$B25</f>
        <v>0</v>
      </c>
      <c r="O37" s="1855" t="s">
        <v>1158</v>
      </c>
      <c r="P37" s="1851"/>
      <c r="Q37" s="1715" t="str">
        <f t="shared" si="11"/>
        <v>03</v>
      </c>
      <c r="R37" s="1640"/>
      <c r="S37" s="1987"/>
      <c r="T37" s="1987"/>
      <c r="U37" s="1640"/>
      <c r="V37" s="1640"/>
      <c r="W37" s="1640"/>
      <c r="X37" s="1998">
        <v>69</v>
      </c>
      <c r="Y37" s="6103"/>
      <c r="Z37" s="1817" t="s">
        <v>374</v>
      </c>
      <c r="AA37" s="1801" t="str">
        <f ca="1">IF(AA36="","",SUM(INDIRECT("様式6!"&amp;AA$22 &amp; $X$37 &amp; ":" &amp; AA$22 &amp; $X$38)))</f>
        <v/>
      </c>
      <c r="AB37" s="1802" t="str">
        <f t="shared" ref="AB37:BE37" ca="1" si="14">IF(AB36="","",SUM(INDIRECT("様式6!"&amp;AB$22 &amp; $X$37 &amp; ":" &amp; AB$22 &amp; $X$38)))</f>
        <v/>
      </c>
      <c r="AC37" s="1802" t="str">
        <f t="shared" ca="1" si="14"/>
        <v/>
      </c>
      <c r="AD37" s="1802" t="str">
        <f t="shared" ca="1" si="14"/>
        <v/>
      </c>
      <c r="AE37" s="1802" t="str">
        <f t="shared" ca="1" si="14"/>
        <v/>
      </c>
      <c r="AF37" s="1802" t="str">
        <f t="shared" ca="1" si="14"/>
        <v/>
      </c>
      <c r="AG37" s="1802" t="str">
        <f t="shared" ca="1" si="14"/>
        <v/>
      </c>
      <c r="AH37" s="1802" t="str">
        <f t="shared" ca="1" si="14"/>
        <v/>
      </c>
      <c r="AI37" s="1802" t="str">
        <f t="shared" ca="1" si="14"/>
        <v/>
      </c>
      <c r="AJ37" s="1802" t="str">
        <f t="shared" ca="1" si="14"/>
        <v/>
      </c>
      <c r="AK37" s="1802" t="str">
        <f t="shared" ca="1" si="14"/>
        <v/>
      </c>
      <c r="AL37" s="1802" t="str">
        <f t="shared" ca="1" si="14"/>
        <v/>
      </c>
      <c r="AM37" s="1802" t="str">
        <f t="shared" ca="1" si="14"/>
        <v/>
      </c>
      <c r="AN37" s="1802" t="str">
        <f t="shared" ca="1" si="14"/>
        <v/>
      </c>
      <c r="AO37" s="1802" t="str">
        <f t="shared" ca="1" si="14"/>
        <v/>
      </c>
      <c r="AP37" s="1802" t="str">
        <f t="shared" ca="1" si="14"/>
        <v/>
      </c>
      <c r="AQ37" s="1802" t="str">
        <f t="shared" ca="1" si="14"/>
        <v/>
      </c>
      <c r="AR37" s="1802" t="str">
        <f t="shared" ca="1" si="14"/>
        <v/>
      </c>
      <c r="AS37" s="1802" t="str">
        <f t="shared" ca="1" si="14"/>
        <v/>
      </c>
      <c r="AT37" s="1802" t="str">
        <f t="shared" ca="1" si="14"/>
        <v/>
      </c>
      <c r="AU37" s="1802" t="str">
        <f t="shared" ca="1" si="14"/>
        <v/>
      </c>
      <c r="AV37" s="1802" t="str">
        <f t="shared" ca="1" si="14"/>
        <v/>
      </c>
      <c r="AW37" s="1802" t="str">
        <f t="shared" ca="1" si="14"/>
        <v/>
      </c>
      <c r="AX37" s="1802" t="str">
        <f t="shared" ca="1" si="14"/>
        <v/>
      </c>
      <c r="AY37" s="1802" t="str">
        <f t="shared" ca="1" si="14"/>
        <v/>
      </c>
      <c r="AZ37" s="1802" t="str">
        <f t="shared" ca="1" si="14"/>
        <v/>
      </c>
      <c r="BA37" s="1802" t="str">
        <f t="shared" ca="1" si="14"/>
        <v/>
      </c>
      <c r="BB37" s="1818" t="str">
        <f t="shared" ca="1" si="14"/>
        <v/>
      </c>
      <c r="BC37" s="1802" t="str">
        <f t="shared" ca="1" si="14"/>
        <v/>
      </c>
      <c r="BD37" s="1802" t="str">
        <f t="shared" ca="1" si="14"/>
        <v/>
      </c>
      <c r="BE37" s="1818" t="str">
        <f t="shared" ca="1" si="14"/>
        <v/>
      </c>
      <c r="BF37" s="1880"/>
      <c r="BG37" s="1937"/>
      <c r="BH37" s="2026">
        <f ca="1">SUM(AA37:BE37)</f>
        <v>0</v>
      </c>
      <c r="BI37" s="2032">
        <v>69</v>
      </c>
      <c r="BJ37" s="1639"/>
      <c r="BK37" s="1687"/>
    </row>
    <row r="38" spans="1:63" ht="18" customHeight="1" thickBot="1">
      <c r="A38" s="1632"/>
      <c r="B38" s="1639"/>
      <c r="C38" s="1639"/>
      <c r="D38" s="1639"/>
      <c r="E38" s="5948" t="s">
        <v>1989</v>
      </c>
      <c r="F38" s="5949"/>
      <c r="G38" s="2060" t="str">
        <f ca="1">IF(INDIRECT(様式5号シート&amp;"!AJ117")="","",INDIRECT(様式5号シート&amp;"!AJ117"))</f>
        <v/>
      </c>
      <c r="H38" s="1632"/>
      <c r="I38" s="1632"/>
      <c r="J38" s="1632"/>
      <c r="K38" s="2089" t="s">
        <v>2053</v>
      </c>
      <c r="L38" s="2090">
        <v>21</v>
      </c>
      <c r="M38" s="1639"/>
      <c r="N38" s="1716">
        <f>様式1!$B26</f>
        <v>0</v>
      </c>
      <c r="O38" s="1855" t="s">
        <v>1159</v>
      </c>
      <c r="P38" s="1851"/>
      <c r="Q38" s="1715" t="str">
        <f t="shared" si="11"/>
        <v>04</v>
      </c>
      <c r="R38" s="1640"/>
      <c r="S38" s="1987"/>
      <c r="T38" s="1987"/>
      <c r="U38" s="1640"/>
      <c r="V38" s="1640"/>
      <c r="W38" s="1640"/>
      <c r="X38" s="1998">
        <v>71</v>
      </c>
      <c r="Y38" s="6103"/>
      <c r="Z38" s="1696" t="s">
        <v>893</v>
      </c>
      <c r="AA38" s="1826" t="str">
        <f ca="1">IF(AND(INDIRECT("様式6!"&amp;AA$22 &amp; $X$39)="ハローワーク来所日②",AA36=1),1,"")</f>
        <v/>
      </c>
      <c r="AB38" s="1827" t="str">
        <f t="shared" ref="AB38:BE38" ca="1" si="15">IF(AND(INDIRECT("様式6!"&amp;AB$22 &amp; $X$39)="ハローワーク来所日②",AB36=1),1,"")</f>
        <v/>
      </c>
      <c r="AC38" s="1827" t="str">
        <f t="shared" ca="1" si="15"/>
        <v/>
      </c>
      <c r="AD38" s="1827" t="str">
        <f t="shared" ca="1" si="15"/>
        <v/>
      </c>
      <c r="AE38" s="1827" t="str">
        <f t="shared" ca="1" si="15"/>
        <v/>
      </c>
      <c r="AF38" s="1827" t="str">
        <f t="shared" ca="1" si="15"/>
        <v/>
      </c>
      <c r="AG38" s="1827" t="str">
        <f t="shared" ca="1" si="15"/>
        <v/>
      </c>
      <c r="AH38" s="1827" t="str">
        <f t="shared" ca="1" si="15"/>
        <v/>
      </c>
      <c r="AI38" s="1827" t="str">
        <f t="shared" ca="1" si="15"/>
        <v/>
      </c>
      <c r="AJ38" s="1827" t="str">
        <f t="shared" ca="1" si="15"/>
        <v/>
      </c>
      <c r="AK38" s="1827" t="str">
        <f t="shared" ca="1" si="15"/>
        <v/>
      </c>
      <c r="AL38" s="1827" t="str">
        <f t="shared" ca="1" si="15"/>
        <v/>
      </c>
      <c r="AM38" s="1827" t="str">
        <f t="shared" ca="1" si="15"/>
        <v/>
      </c>
      <c r="AN38" s="1827" t="str">
        <f t="shared" ca="1" si="15"/>
        <v/>
      </c>
      <c r="AO38" s="1827" t="str">
        <f t="shared" ca="1" si="15"/>
        <v/>
      </c>
      <c r="AP38" s="1827" t="str">
        <f t="shared" ca="1" si="15"/>
        <v/>
      </c>
      <c r="AQ38" s="1827" t="str">
        <f t="shared" ca="1" si="15"/>
        <v/>
      </c>
      <c r="AR38" s="1827" t="str">
        <f t="shared" ca="1" si="15"/>
        <v/>
      </c>
      <c r="AS38" s="1827" t="str">
        <f t="shared" ca="1" si="15"/>
        <v/>
      </c>
      <c r="AT38" s="1827" t="str">
        <f t="shared" ca="1" si="15"/>
        <v/>
      </c>
      <c r="AU38" s="1827" t="str">
        <f t="shared" ca="1" si="15"/>
        <v/>
      </c>
      <c r="AV38" s="1827" t="str">
        <f t="shared" ca="1" si="15"/>
        <v/>
      </c>
      <c r="AW38" s="1827" t="str">
        <f t="shared" ca="1" si="15"/>
        <v/>
      </c>
      <c r="AX38" s="1827" t="str">
        <f t="shared" ca="1" si="15"/>
        <v/>
      </c>
      <c r="AY38" s="1827" t="str">
        <f t="shared" ca="1" si="15"/>
        <v/>
      </c>
      <c r="AZ38" s="1827" t="str">
        <f t="shared" ca="1" si="15"/>
        <v/>
      </c>
      <c r="BA38" s="1827" t="str">
        <f t="shared" ca="1" si="15"/>
        <v/>
      </c>
      <c r="BB38" s="1828" t="str">
        <f t="shared" ca="1" si="15"/>
        <v/>
      </c>
      <c r="BC38" s="1827" t="str">
        <f t="shared" ca="1" si="15"/>
        <v/>
      </c>
      <c r="BD38" s="1827" t="str">
        <f t="shared" ca="1" si="15"/>
        <v/>
      </c>
      <c r="BE38" s="1828" t="str">
        <f t="shared" ca="1" si="15"/>
        <v/>
      </c>
      <c r="BF38" s="1879"/>
      <c r="BG38" s="1938"/>
      <c r="BH38" s="2025"/>
      <c r="BI38" s="2032">
        <v>71</v>
      </c>
      <c r="BJ38" s="1639"/>
      <c r="BK38" s="1687"/>
    </row>
    <row r="39" spans="1:63" ht="18" customHeight="1" thickBot="1">
      <c r="A39" s="1632"/>
      <c r="B39" s="1844" t="str">
        <f>IF(OR(様式1!$F$37="",様式1!$K$37=""),"",IF(AND(様式1!$E$21="○",_xlfn.DAYS(様式1!$K$37, 様式1!$F$37)+1&lt;14),"X",""))</f>
        <v/>
      </c>
      <c r="C39" s="1844"/>
      <c r="D39" s="1844" t="s">
        <v>1855</v>
      </c>
      <c r="E39" s="1844"/>
      <c r="F39" s="1844"/>
      <c r="G39" s="1845"/>
      <c r="H39" s="1632"/>
      <c r="I39" s="6140" t="s">
        <v>1885</v>
      </c>
      <c r="J39" s="6141"/>
      <c r="K39" s="6141"/>
      <c r="L39" s="6142"/>
      <c r="M39" s="1639"/>
      <c r="N39" s="1716">
        <f>様式1!$B27</f>
        <v>0</v>
      </c>
      <c r="O39" s="1855" t="s">
        <v>1389</v>
      </c>
      <c r="P39" s="1851"/>
      <c r="Q39" s="1715" t="str">
        <f t="shared" si="11"/>
        <v>05</v>
      </c>
      <c r="R39" s="1640"/>
      <c r="S39" s="1987"/>
      <c r="T39" s="1987"/>
      <c r="U39" s="1702"/>
      <c r="V39" s="1702"/>
      <c r="W39" s="1702"/>
      <c r="X39" s="2001">
        <v>54</v>
      </c>
      <c r="Y39" s="6103"/>
      <c r="Z39" s="1693" t="s">
        <v>897</v>
      </c>
      <c r="AA39" s="1806">
        <f ca="1">IF(INDIRECT("様式6!"&amp;AA$22 &amp; $X$36)="",0,IF(WEEKDAY(INDIRECT("様式6!"&amp;AA$22 &amp; $X$36),2)&gt;5,1,0))</f>
        <v>0</v>
      </c>
      <c r="AB39" s="1807">
        <f t="shared" ref="AB39:BE39" ca="1" si="16">IF(INDIRECT("様式6!"&amp;AB$22 &amp; $X$36)="",0,IF(WEEKDAY(INDIRECT("様式6!"&amp;AB$22 &amp; $X$36),2)&gt;5,1,0))</f>
        <v>0</v>
      </c>
      <c r="AC39" s="1807">
        <f t="shared" ca="1" si="16"/>
        <v>0</v>
      </c>
      <c r="AD39" s="1807">
        <f t="shared" ca="1" si="16"/>
        <v>0</v>
      </c>
      <c r="AE39" s="1807">
        <f t="shared" ca="1" si="16"/>
        <v>0</v>
      </c>
      <c r="AF39" s="1807">
        <f t="shared" ca="1" si="16"/>
        <v>0</v>
      </c>
      <c r="AG39" s="1807">
        <f t="shared" ca="1" si="16"/>
        <v>0</v>
      </c>
      <c r="AH39" s="1807">
        <f t="shared" ca="1" si="16"/>
        <v>0</v>
      </c>
      <c r="AI39" s="1807">
        <f t="shared" ca="1" si="16"/>
        <v>0</v>
      </c>
      <c r="AJ39" s="1807">
        <f t="shared" ca="1" si="16"/>
        <v>0</v>
      </c>
      <c r="AK39" s="1807">
        <f t="shared" ca="1" si="16"/>
        <v>0</v>
      </c>
      <c r="AL39" s="1807">
        <f t="shared" ca="1" si="16"/>
        <v>0</v>
      </c>
      <c r="AM39" s="1807">
        <f t="shared" ca="1" si="16"/>
        <v>0</v>
      </c>
      <c r="AN39" s="1807">
        <f t="shared" ca="1" si="16"/>
        <v>0</v>
      </c>
      <c r="AO39" s="1807">
        <f t="shared" ca="1" si="16"/>
        <v>0</v>
      </c>
      <c r="AP39" s="1807">
        <f t="shared" ca="1" si="16"/>
        <v>0</v>
      </c>
      <c r="AQ39" s="1807">
        <f t="shared" ca="1" si="16"/>
        <v>0</v>
      </c>
      <c r="AR39" s="1807">
        <f t="shared" ca="1" si="16"/>
        <v>0</v>
      </c>
      <c r="AS39" s="1807">
        <f t="shared" ca="1" si="16"/>
        <v>0</v>
      </c>
      <c r="AT39" s="1807">
        <f t="shared" ca="1" si="16"/>
        <v>0</v>
      </c>
      <c r="AU39" s="1807">
        <f t="shared" ca="1" si="16"/>
        <v>0</v>
      </c>
      <c r="AV39" s="1807">
        <f t="shared" ca="1" si="16"/>
        <v>0</v>
      </c>
      <c r="AW39" s="1807">
        <f t="shared" ca="1" si="16"/>
        <v>0</v>
      </c>
      <c r="AX39" s="1807">
        <f ca="1">IF(INDIRECT("様式6!"&amp;AX$22 &amp; $X$36)="",0,IF(WEEKDAY(INDIRECT("様式6!"&amp;AX$22 &amp; $X$36),2)&gt;5,1,0))</f>
        <v>0</v>
      </c>
      <c r="AY39" s="1807">
        <f t="shared" ca="1" si="16"/>
        <v>0</v>
      </c>
      <c r="AZ39" s="1807">
        <f t="shared" ca="1" si="16"/>
        <v>0</v>
      </c>
      <c r="BA39" s="1807">
        <f t="shared" ca="1" si="16"/>
        <v>0</v>
      </c>
      <c r="BB39" s="1822">
        <f t="shared" ca="1" si="16"/>
        <v>0</v>
      </c>
      <c r="BC39" s="1807">
        <f t="shared" ca="1" si="16"/>
        <v>0</v>
      </c>
      <c r="BD39" s="1807">
        <f t="shared" ca="1" si="16"/>
        <v>0</v>
      </c>
      <c r="BE39" s="1822">
        <f t="shared" ca="1" si="16"/>
        <v>0</v>
      </c>
      <c r="BF39" s="1879"/>
      <c r="BG39" s="1938"/>
      <c r="BH39" s="2025"/>
      <c r="BI39" s="2035">
        <v>54</v>
      </c>
      <c r="BJ39" s="1639"/>
      <c r="BK39" s="1687"/>
    </row>
    <row r="40" spans="1:63" ht="18" customHeight="1" thickBot="1">
      <c r="A40" s="1632"/>
      <c r="B40" s="6050" t="s">
        <v>1838</v>
      </c>
      <c r="C40" s="6051"/>
      <c r="D40" s="6051"/>
      <c r="E40" s="6051"/>
      <c r="F40" s="6051"/>
      <c r="G40" s="6052"/>
      <c r="H40" s="1632"/>
      <c r="I40" s="6053" t="s">
        <v>1806</v>
      </c>
      <c r="J40" s="6054"/>
      <c r="K40" s="6054"/>
      <c r="L40" s="6055"/>
      <c r="M40" s="1639"/>
      <c r="N40" s="1716">
        <f>様式1!$B28</f>
        <v>0</v>
      </c>
      <c r="O40" s="1855" t="s">
        <v>1160</v>
      </c>
      <c r="P40" s="1851"/>
      <c r="Q40" s="1715" t="str">
        <f t="shared" si="11"/>
        <v>06</v>
      </c>
      <c r="R40" s="1640"/>
      <c r="S40" s="1987"/>
      <c r="T40" s="1987"/>
      <c r="U40" s="1640"/>
      <c r="V40" s="1990"/>
      <c r="W40" s="1640"/>
      <c r="X40" s="1997"/>
      <c r="Y40" s="6103"/>
      <c r="Z40" s="1809" t="s">
        <v>896</v>
      </c>
      <c r="AA40" s="1810">
        <f t="shared" ref="AA40:BE40" ca="1" si="17">_xlfn.IFNA(MATCH(INDIRECT("様式6!"&amp;AA$22 &amp; $X$36),祝祭日,0),0)</f>
        <v>0</v>
      </c>
      <c r="AB40" s="1811">
        <f t="shared" ca="1" si="17"/>
        <v>0</v>
      </c>
      <c r="AC40" s="1811">
        <f t="shared" ca="1" si="17"/>
        <v>0</v>
      </c>
      <c r="AD40" s="1811">
        <f t="shared" ca="1" si="17"/>
        <v>0</v>
      </c>
      <c r="AE40" s="1811">
        <f t="shared" ca="1" si="17"/>
        <v>0</v>
      </c>
      <c r="AF40" s="1811">
        <f t="shared" ca="1" si="17"/>
        <v>0</v>
      </c>
      <c r="AG40" s="1811">
        <f t="shared" ca="1" si="17"/>
        <v>0</v>
      </c>
      <c r="AH40" s="1811">
        <f t="shared" ca="1" si="17"/>
        <v>0</v>
      </c>
      <c r="AI40" s="1811">
        <f t="shared" ca="1" si="17"/>
        <v>0</v>
      </c>
      <c r="AJ40" s="1811">
        <f t="shared" ca="1" si="17"/>
        <v>0</v>
      </c>
      <c r="AK40" s="1811">
        <f t="shared" ca="1" si="17"/>
        <v>0</v>
      </c>
      <c r="AL40" s="1811">
        <f t="shared" ca="1" si="17"/>
        <v>0</v>
      </c>
      <c r="AM40" s="1811">
        <f t="shared" ca="1" si="17"/>
        <v>0</v>
      </c>
      <c r="AN40" s="1811">
        <f t="shared" ca="1" si="17"/>
        <v>0</v>
      </c>
      <c r="AO40" s="1811">
        <f t="shared" ca="1" si="17"/>
        <v>0</v>
      </c>
      <c r="AP40" s="1811">
        <f t="shared" ca="1" si="17"/>
        <v>0</v>
      </c>
      <c r="AQ40" s="1811">
        <f t="shared" ca="1" si="17"/>
        <v>0</v>
      </c>
      <c r="AR40" s="1811">
        <f t="shared" ca="1" si="17"/>
        <v>0</v>
      </c>
      <c r="AS40" s="1811">
        <f t="shared" ca="1" si="17"/>
        <v>0</v>
      </c>
      <c r="AT40" s="1811">
        <f t="shared" ca="1" si="17"/>
        <v>0</v>
      </c>
      <c r="AU40" s="1811">
        <f t="shared" ca="1" si="17"/>
        <v>0</v>
      </c>
      <c r="AV40" s="1811">
        <f t="shared" ca="1" si="17"/>
        <v>0</v>
      </c>
      <c r="AW40" s="1811">
        <f t="shared" ca="1" si="17"/>
        <v>0</v>
      </c>
      <c r="AX40" s="1811">
        <f t="shared" ca="1" si="17"/>
        <v>0</v>
      </c>
      <c r="AY40" s="1811">
        <f t="shared" ca="1" si="17"/>
        <v>0</v>
      </c>
      <c r="AZ40" s="1811">
        <f t="shared" ca="1" si="17"/>
        <v>0</v>
      </c>
      <c r="BA40" s="1811">
        <f t="shared" ca="1" si="17"/>
        <v>0</v>
      </c>
      <c r="BB40" s="1823">
        <f t="shared" ca="1" si="17"/>
        <v>0</v>
      </c>
      <c r="BC40" s="1811">
        <f t="shared" ca="1" si="17"/>
        <v>0</v>
      </c>
      <c r="BD40" s="1811">
        <f t="shared" ca="1" si="17"/>
        <v>0</v>
      </c>
      <c r="BE40" s="1823">
        <f t="shared" ca="1" si="17"/>
        <v>0</v>
      </c>
      <c r="BF40" s="1879"/>
      <c r="BG40" s="1938"/>
      <c r="BH40" s="2025"/>
      <c r="BI40" s="2031"/>
      <c r="BJ40" s="1639"/>
      <c r="BK40" s="1687"/>
    </row>
    <row r="41" spans="1:63" ht="18" customHeight="1" thickBot="1">
      <c r="A41" s="1632"/>
      <c r="B41" s="6023" t="s">
        <v>1835</v>
      </c>
      <c r="C41" s="6024"/>
      <c r="D41" s="1774" t="str">
        <f>IF($G$24="001","様式5基",IF($G$24="002","様式5実",""))</f>
        <v>様式5基</v>
      </c>
      <c r="E41" s="1881" t="s">
        <v>1884</v>
      </c>
      <c r="F41" s="6045" t="s">
        <v>1837</v>
      </c>
      <c r="G41" s="6046"/>
      <c r="H41" s="1632"/>
      <c r="I41" s="6056" t="s">
        <v>737</v>
      </c>
      <c r="J41" s="6057"/>
      <c r="K41" s="6057"/>
      <c r="L41" s="6058"/>
      <c r="M41" s="1639"/>
      <c r="N41" s="1716">
        <f>様式1!$E24</f>
        <v>0</v>
      </c>
      <c r="O41" s="1855" t="s">
        <v>1161</v>
      </c>
      <c r="P41" s="1851"/>
      <c r="Q41" s="1715" t="str">
        <f t="shared" si="11"/>
        <v>07</v>
      </c>
      <c r="R41" s="1640"/>
      <c r="S41" s="1987"/>
      <c r="T41" s="1987"/>
      <c r="U41" s="1640"/>
      <c r="V41" s="1640"/>
      <c r="W41" s="1640"/>
      <c r="X41" s="1997"/>
      <c r="Y41" s="6104"/>
      <c r="Z41" s="1635" t="s">
        <v>894</v>
      </c>
      <c r="AA41" s="1813" t="str">
        <f t="shared" ref="AA41:BE41" ca="1" si="18">IF(AND(AA$36=1,AA$39+AA$40&gt;=1),1,"")</f>
        <v/>
      </c>
      <c r="AB41" s="1814" t="str">
        <f t="shared" ca="1" si="18"/>
        <v/>
      </c>
      <c r="AC41" s="1814" t="str">
        <f t="shared" ca="1" si="18"/>
        <v/>
      </c>
      <c r="AD41" s="1814" t="str">
        <f t="shared" ca="1" si="18"/>
        <v/>
      </c>
      <c r="AE41" s="1814" t="str">
        <f t="shared" ca="1" si="18"/>
        <v/>
      </c>
      <c r="AF41" s="1814" t="str">
        <f t="shared" ca="1" si="18"/>
        <v/>
      </c>
      <c r="AG41" s="1814" t="str">
        <f t="shared" ca="1" si="18"/>
        <v/>
      </c>
      <c r="AH41" s="1814" t="str">
        <f t="shared" ca="1" si="18"/>
        <v/>
      </c>
      <c r="AI41" s="1814" t="str">
        <f t="shared" ca="1" si="18"/>
        <v/>
      </c>
      <c r="AJ41" s="1814" t="str">
        <f t="shared" ca="1" si="18"/>
        <v/>
      </c>
      <c r="AK41" s="1814" t="str">
        <f t="shared" ca="1" si="18"/>
        <v/>
      </c>
      <c r="AL41" s="1814" t="str">
        <f t="shared" ca="1" si="18"/>
        <v/>
      </c>
      <c r="AM41" s="1814" t="str">
        <f t="shared" ca="1" si="18"/>
        <v/>
      </c>
      <c r="AN41" s="1814" t="str">
        <f t="shared" ca="1" si="18"/>
        <v/>
      </c>
      <c r="AO41" s="1814" t="str">
        <f t="shared" ca="1" si="18"/>
        <v/>
      </c>
      <c r="AP41" s="1814" t="str">
        <f t="shared" ca="1" si="18"/>
        <v/>
      </c>
      <c r="AQ41" s="1814" t="str">
        <f t="shared" ca="1" si="18"/>
        <v/>
      </c>
      <c r="AR41" s="1814" t="str">
        <f t="shared" ca="1" si="18"/>
        <v/>
      </c>
      <c r="AS41" s="1814" t="str">
        <f t="shared" ca="1" si="18"/>
        <v/>
      </c>
      <c r="AT41" s="1814" t="str">
        <f t="shared" ca="1" si="18"/>
        <v/>
      </c>
      <c r="AU41" s="1814" t="str">
        <f t="shared" ca="1" si="18"/>
        <v/>
      </c>
      <c r="AV41" s="1814" t="str">
        <f t="shared" ca="1" si="18"/>
        <v/>
      </c>
      <c r="AW41" s="1814" t="str">
        <f t="shared" ca="1" si="18"/>
        <v/>
      </c>
      <c r="AX41" s="1814" t="str">
        <f t="shared" ca="1" si="18"/>
        <v/>
      </c>
      <c r="AY41" s="1814" t="str">
        <f t="shared" ca="1" si="18"/>
        <v/>
      </c>
      <c r="AZ41" s="1814" t="str">
        <f t="shared" ca="1" si="18"/>
        <v/>
      </c>
      <c r="BA41" s="1814" t="str">
        <f t="shared" ca="1" si="18"/>
        <v/>
      </c>
      <c r="BB41" s="1815" t="str">
        <f t="shared" ca="1" si="18"/>
        <v/>
      </c>
      <c r="BC41" s="1814" t="str">
        <f t="shared" ca="1" si="18"/>
        <v/>
      </c>
      <c r="BD41" s="1814" t="str">
        <f t="shared" ca="1" si="18"/>
        <v/>
      </c>
      <c r="BE41" s="1815" t="str">
        <f t="shared" ca="1" si="18"/>
        <v/>
      </c>
      <c r="BF41" s="1879">
        <f ca="1">IF(SUM(AA41:BE41)&gt;0,SUM(AA41:BE41),0)</f>
        <v>0</v>
      </c>
      <c r="BG41" s="1938"/>
      <c r="BH41" s="2025"/>
      <c r="BI41" s="2031"/>
      <c r="BJ41" s="1639"/>
      <c r="BK41" s="1687"/>
    </row>
    <row r="42" spans="1:63" ht="18" customHeight="1" thickBot="1">
      <c r="A42" s="1632"/>
      <c r="B42" s="1754" t="s">
        <v>899</v>
      </c>
      <c r="C42" s="1755" t="s">
        <v>917</v>
      </c>
      <c r="D42" s="1756" t="s">
        <v>1836</v>
      </c>
      <c r="E42" s="1882">
        <v>32</v>
      </c>
      <c r="F42" s="1772" t="s">
        <v>899</v>
      </c>
      <c r="G42" s="1773" t="s">
        <v>900</v>
      </c>
      <c r="H42" s="1632"/>
      <c r="I42" s="6017" t="str">
        <f ca="1">IF(INDIRECT(様式5号シート&amp;"!I"&amp;L38)="","",IF(INDIRECT(様式5号シート&amp;"!AI"&amp;L38)="✔",DBCS(CONCATENATE(INDIRECT(様式5号シート&amp;"!I"&amp;L38),"　",INDIRECT(様式5号シート&amp;"!Z"&amp;L38),"（任意受験）")),DBCS(CONCATENATE(INDIRECT(様式5号シート&amp;"!I"&amp;L38),"　",INDIRECT(様式5号シート&amp;"!Z"&amp;L38)))))</f>
        <v/>
      </c>
      <c r="J42" s="6018"/>
      <c r="K42" s="6018"/>
      <c r="L42" s="6019"/>
      <c r="M42" s="1639"/>
      <c r="N42" s="1716">
        <f>様式1!$E25</f>
        <v>0</v>
      </c>
      <c r="O42" s="1855" t="s">
        <v>1162</v>
      </c>
      <c r="P42" s="1851"/>
      <c r="Q42" s="1715" t="str">
        <f t="shared" si="11"/>
        <v>08</v>
      </c>
      <c r="R42" s="1640"/>
      <c r="S42" s="1987"/>
      <c r="T42" s="1987"/>
      <c r="U42" s="1640"/>
      <c r="V42" s="1640"/>
      <c r="W42" s="1640"/>
      <c r="X42" s="1997">
        <v>75</v>
      </c>
      <c r="Y42" s="6099" t="s">
        <v>891</v>
      </c>
      <c r="Z42" s="1693" t="s">
        <v>887</v>
      </c>
      <c r="AA42" s="1797" t="str">
        <f t="shared" ref="AA42:BE42" ca="1" si="19">IF(訓練終了日="","",IF(OR(INDIRECT("様式6!"&amp;AA$22 &amp; $X$42)&gt;=訓練終了日+1,COUNTA(INDIRECT("様式6!"&amp;AA$22 &amp; $X$43 &amp; ":" &amp; AA$22 &amp; $X$44))=0),"",1))</f>
        <v/>
      </c>
      <c r="AB42" s="1798" t="str">
        <f t="shared" ca="1" si="19"/>
        <v/>
      </c>
      <c r="AC42" s="1798" t="str">
        <f t="shared" ca="1" si="19"/>
        <v/>
      </c>
      <c r="AD42" s="1798" t="str">
        <f t="shared" ca="1" si="19"/>
        <v/>
      </c>
      <c r="AE42" s="1798" t="str">
        <f t="shared" ca="1" si="19"/>
        <v/>
      </c>
      <c r="AF42" s="1798" t="str">
        <f t="shared" ca="1" si="19"/>
        <v/>
      </c>
      <c r="AG42" s="1798" t="str">
        <f t="shared" ca="1" si="19"/>
        <v/>
      </c>
      <c r="AH42" s="1798" t="str">
        <f t="shared" ca="1" si="19"/>
        <v/>
      </c>
      <c r="AI42" s="1798" t="str">
        <f t="shared" ca="1" si="19"/>
        <v/>
      </c>
      <c r="AJ42" s="1798" t="str">
        <f t="shared" ca="1" si="19"/>
        <v/>
      </c>
      <c r="AK42" s="1798" t="str">
        <f t="shared" ca="1" si="19"/>
        <v/>
      </c>
      <c r="AL42" s="1798" t="str">
        <f t="shared" ca="1" si="19"/>
        <v/>
      </c>
      <c r="AM42" s="1798" t="str">
        <f t="shared" ca="1" si="19"/>
        <v/>
      </c>
      <c r="AN42" s="1798" t="str">
        <f t="shared" ca="1" si="19"/>
        <v/>
      </c>
      <c r="AO42" s="1798" t="str">
        <f t="shared" ca="1" si="19"/>
        <v/>
      </c>
      <c r="AP42" s="1798" t="str">
        <f t="shared" ca="1" si="19"/>
        <v/>
      </c>
      <c r="AQ42" s="1798" t="str">
        <f t="shared" ca="1" si="19"/>
        <v/>
      </c>
      <c r="AR42" s="1798" t="str">
        <f t="shared" ca="1" si="19"/>
        <v/>
      </c>
      <c r="AS42" s="1798" t="str">
        <f t="shared" ca="1" si="19"/>
        <v/>
      </c>
      <c r="AT42" s="1798" t="str">
        <f t="shared" ca="1" si="19"/>
        <v/>
      </c>
      <c r="AU42" s="1798" t="str">
        <f t="shared" ca="1" si="19"/>
        <v/>
      </c>
      <c r="AV42" s="1798" t="str">
        <f t="shared" ca="1" si="19"/>
        <v/>
      </c>
      <c r="AW42" s="1798" t="str">
        <f t="shared" ca="1" si="19"/>
        <v/>
      </c>
      <c r="AX42" s="1798" t="str">
        <f t="shared" ca="1" si="19"/>
        <v/>
      </c>
      <c r="AY42" s="1798" t="str">
        <f t="shared" ca="1" si="19"/>
        <v/>
      </c>
      <c r="AZ42" s="1798" t="str">
        <f t="shared" ca="1" si="19"/>
        <v/>
      </c>
      <c r="BA42" s="1798" t="str">
        <f t="shared" ca="1" si="19"/>
        <v/>
      </c>
      <c r="BB42" s="1799" t="str">
        <f t="shared" ca="1" si="19"/>
        <v/>
      </c>
      <c r="BC42" s="1798" t="str">
        <f t="shared" ca="1" si="19"/>
        <v/>
      </c>
      <c r="BD42" s="1798" t="str">
        <f t="shared" ca="1" si="19"/>
        <v/>
      </c>
      <c r="BE42" s="1799" t="str">
        <f t="shared" ca="1" si="19"/>
        <v/>
      </c>
      <c r="BF42" s="1880"/>
      <c r="BG42" s="1937">
        <f ca="1">SUM(AA42:BE42)</f>
        <v>0</v>
      </c>
      <c r="BH42" s="2025"/>
      <c r="BI42" s="2031">
        <v>75</v>
      </c>
      <c r="BJ42" s="1639"/>
      <c r="BK42" s="1687"/>
    </row>
    <row r="43" spans="1:63" ht="18" customHeight="1" thickBot="1">
      <c r="A43" s="1886">
        <v>1</v>
      </c>
      <c r="B43" s="1757" t="str">
        <f ca="1">IF(D43=1,SUM($D$43:D43),"")</f>
        <v/>
      </c>
      <c r="C43" s="1752" t="str">
        <f ca="1">IF(INDIRECT(様式5号シート&amp;"!D"&amp;ROW()-$E$43)="","",INDIRECT(様式5号シート&amp;"!D"&amp;ROW()-$E$43))</f>
        <v/>
      </c>
      <c r="D43" s="1758" t="str">
        <f t="shared" ref="D43:D74" ca="1" si="20">IF(C43="","",1)</f>
        <v/>
      </c>
      <c r="E43" s="1883">
        <f>ROW()-$E$42</f>
        <v>11</v>
      </c>
      <c r="F43" s="1757">
        <v>1</v>
      </c>
      <c r="G43" s="1769" t="str">
        <f t="shared" ref="G43:G74" ca="1" si="21">IFERROR(VLOOKUP(F43,$B$43:$C$130,2,FALSE),"")</f>
        <v>就職支援</v>
      </c>
      <c r="H43" s="1632"/>
      <c r="I43" s="6020" t="str">
        <f ca="1">IF(INDIRECT(様式5号シート&amp;"!I"&amp;L38+1)="","",IF(INDIRECT(様式5号シート&amp;"!AI"&amp;L38+1)="✔",DBCS(CONCATENATE(INDIRECT(様式5号シート&amp;"!I"&amp;L38+1),"　",INDIRECT(様式5号シート&amp;"!Z"&amp;L38+1),"（任意受験）")),DBCS(CONCATENATE(INDIRECT(様式5号シート&amp;"!I"&amp;L38+1),"　",INDIRECT(様式5号シート&amp;"!Z"&amp;L38+1)))))</f>
        <v/>
      </c>
      <c r="J43" s="6021"/>
      <c r="K43" s="6021"/>
      <c r="L43" s="6022"/>
      <c r="M43" s="1639"/>
      <c r="N43" s="1716">
        <f>様式1!$E26</f>
        <v>0</v>
      </c>
      <c r="O43" s="1855" t="s">
        <v>1163</v>
      </c>
      <c r="P43" s="1851"/>
      <c r="Q43" s="1715" t="str">
        <f t="shared" si="11"/>
        <v>09</v>
      </c>
      <c r="R43" s="1640"/>
      <c r="S43" s="1987"/>
      <c r="T43" s="1987"/>
      <c r="U43" s="1702"/>
      <c r="V43" s="1702"/>
      <c r="W43" s="1702"/>
      <c r="X43" s="2002">
        <v>91</v>
      </c>
      <c r="Y43" s="6103"/>
      <c r="Z43" s="1817" t="s">
        <v>374</v>
      </c>
      <c r="AA43" s="1801" t="str">
        <f ca="1">IF(AA42="","",SUM(INDIRECT("様式6!"&amp;AA$22 &amp; $X$43 &amp; ":" &amp; AA$22 &amp; $X$44)))</f>
        <v/>
      </c>
      <c r="AB43" s="1802" t="str">
        <f t="shared" ref="AB43:BE43" ca="1" si="22">IF(AB42="","",SUM(INDIRECT("様式6!"&amp;AB$22 &amp; $X$43 &amp; ":" &amp; AB$22 &amp; $X$44)))</f>
        <v/>
      </c>
      <c r="AC43" s="1802" t="str">
        <f t="shared" ca="1" si="22"/>
        <v/>
      </c>
      <c r="AD43" s="1802" t="str">
        <f t="shared" ca="1" si="22"/>
        <v/>
      </c>
      <c r="AE43" s="1802" t="str">
        <f t="shared" ca="1" si="22"/>
        <v/>
      </c>
      <c r="AF43" s="1802" t="str">
        <f t="shared" ca="1" si="22"/>
        <v/>
      </c>
      <c r="AG43" s="1802" t="str">
        <f t="shared" ca="1" si="22"/>
        <v/>
      </c>
      <c r="AH43" s="1802" t="str">
        <f t="shared" ca="1" si="22"/>
        <v/>
      </c>
      <c r="AI43" s="1802" t="str">
        <f t="shared" ca="1" si="22"/>
        <v/>
      </c>
      <c r="AJ43" s="1802" t="str">
        <f t="shared" ca="1" si="22"/>
        <v/>
      </c>
      <c r="AK43" s="1802" t="str">
        <f t="shared" ca="1" si="22"/>
        <v/>
      </c>
      <c r="AL43" s="1802" t="str">
        <f t="shared" ca="1" si="22"/>
        <v/>
      </c>
      <c r="AM43" s="1802" t="str">
        <f t="shared" ca="1" si="22"/>
        <v/>
      </c>
      <c r="AN43" s="1802" t="str">
        <f t="shared" ca="1" si="22"/>
        <v/>
      </c>
      <c r="AO43" s="1802" t="str">
        <f t="shared" ca="1" si="22"/>
        <v/>
      </c>
      <c r="AP43" s="1802" t="str">
        <f t="shared" ca="1" si="22"/>
        <v/>
      </c>
      <c r="AQ43" s="1802" t="str">
        <f t="shared" ca="1" si="22"/>
        <v/>
      </c>
      <c r="AR43" s="1802" t="str">
        <f t="shared" ca="1" si="22"/>
        <v/>
      </c>
      <c r="AS43" s="1802" t="str">
        <f t="shared" ca="1" si="22"/>
        <v/>
      </c>
      <c r="AT43" s="1802" t="str">
        <f t="shared" ca="1" si="22"/>
        <v/>
      </c>
      <c r="AU43" s="1802" t="str">
        <f t="shared" ca="1" si="22"/>
        <v/>
      </c>
      <c r="AV43" s="1802" t="str">
        <f t="shared" ca="1" si="22"/>
        <v/>
      </c>
      <c r="AW43" s="1802" t="str">
        <f t="shared" ca="1" si="22"/>
        <v/>
      </c>
      <c r="AX43" s="1802" t="str">
        <f t="shared" ca="1" si="22"/>
        <v/>
      </c>
      <c r="AY43" s="1802" t="str">
        <f t="shared" ca="1" si="22"/>
        <v/>
      </c>
      <c r="AZ43" s="1802" t="str">
        <f t="shared" ca="1" si="22"/>
        <v/>
      </c>
      <c r="BA43" s="1802" t="str">
        <f t="shared" ca="1" si="22"/>
        <v/>
      </c>
      <c r="BB43" s="1818" t="str">
        <f t="shared" ca="1" si="22"/>
        <v/>
      </c>
      <c r="BC43" s="1802" t="str">
        <f t="shared" ca="1" si="22"/>
        <v/>
      </c>
      <c r="BD43" s="1802" t="str">
        <f t="shared" ca="1" si="22"/>
        <v/>
      </c>
      <c r="BE43" s="1818" t="str">
        <f t="shared" ca="1" si="22"/>
        <v/>
      </c>
      <c r="BF43" s="1880"/>
      <c r="BG43" s="1937"/>
      <c r="BH43" s="2026">
        <f ca="1">SUM(AA43:BE43)</f>
        <v>0</v>
      </c>
      <c r="BI43" s="2036">
        <v>91</v>
      </c>
      <c r="BJ43" s="1639"/>
      <c r="BK43" s="1687"/>
    </row>
    <row r="44" spans="1:63" ht="18" customHeight="1">
      <c r="A44" s="1886">
        <v>2</v>
      </c>
      <c r="B44" s="1759" t="str">
        <f ca="1">IF(D44=1,SUM($D$43:D44),"")</f>
        <v/>
      </c>
      <c r="C44" s="1751" t="str">
        <f t="shared" ref="C44:C74" ca="1" si="23">IF(INDIRECT(様式5号シート&amp;"!D"&amp;ROW()-$E$43)="","",INDIRECT(様式5号シート&amp;"!D"&amp;ROW()-$E$43))</f>
        <v/>
      </c>
      <c r="D44" s="1760" t="str">
        <f t="shared" ca="1" si="20"/>
        <v/>
      </c>
      <c r="E44" s="1632"/>
      <c r="F44" s="1759">
        <v>2</v>
      </c>
      <c r="G44" s="1770" t="str">
        <f t="shared" ca="1" si="21"/>
        <v>キャリアコンサルティング</v>
      </c>
      <c r="H44" s="1632"/>
      <c r="I44" s="6105" t="str">
        <f ca="1">IF(INDIRECT(様式5号シート&amp;"!I"&amp;L38+2)="","",IF(INDIRECT(様式5号シート&amp;"!AI"&amp;L38+2)="✔",DBCS(CONCATENATE(INDIRECT(様式5号シート&amp;"!I"&amp;L38+2),"　",INDIRECT(様式5号シート&amp;"!Z"&amp;L38+2),"（任意受験）")),DBCS(CONCATENATE(INDIRECT(様式5号シート&amp;"!I"&amp;L38+2),"　",INDIRECT(様式5号シート&amp;"!Z"&amp;L38+2)))))</f>
        <v/>
      </c>
      <c r="J44" s="6106"/>
      <c r="K44" s="6106"/>
      <c r="L44" s="6107"/>
      <c r="M44" s="1639"/>
      <c r="N44" s="1716">
        <f>様式1!$E27</f>
        <v>0</v>
      </c>
      <c r="O44" s="1855" t="s">
        <v>1164</v>
      </c>
      <c r="P44" s="1851"/>
      <c r="Q44" s="1715" t="str">
        <f t="shared" si="11"/>
        <v>10</v>
      </c>
      <c r="R44" s="1640"/>
      <c r="S44" s="1987"/>
      <c r="T44" s="1987"/>
      <c r="U44" s="1640"/>
      <c r="V44" s="1640"/>
      <c r="W44" s="1640"/>
      <c r="X44" s="1998">
        <v>93</v>
      </c>
      <c r="Y44" s="6103"/>
      <c r="Z44" s="1635" t="s">
        <v>893</v>
      </c>
      <c r="AA44" s="1829" t="str">
        <f ca="1">IF(AND(INDIRECT("様式6!"&amp;AA$22 &amp; $X$45)="ハローワーク来所日③",AA42=1),1,"")</f>
        <v/>
      </c>
      <c r="AB44" s="1830" t="str">
        <f t="shared" ref="AB44:BE44" ca="1" si="24">IF(AND(INDIRECT("様式6!"&amp;AB$22 &amp; $X$45)="ハローワーク来所日③",AB42=1),1,"")</f>
        <v/>
      </c>
      <c r="AC44" s="1830" t="str">
        <f t="shared" ca="1" si="24"/>
        <v/>
      </c>
      <c r="AD44" s="1830" t="str">
        <f t="shared" ca="1" si="24"/>
        <v/>
      </c>
      <c r="AE44" s="1830" t="str">
        <f t="shared" ca="1" si="24"/>
        <v/>
      </c>
      <c r="AF44" s="1830" t="str">
        <f t="shared" ca="1" si="24"/>
        <v/>
      </c>
      <c r="AG44" s="1830" t="str">
        <f t="shared" ca="1" si="24"/>
        <v/>
      </c>
      <c r="AH44" s="1830" t="str">
        <f t="shared" ca="1" si="24"/>
        <v/>
      </c>
      <c r="AI44" s="1830" t="str">
        <f t="shared" ca="1" si="24"/>
        <v/>
      </c>
      <c r="AJ44" s="1830" t="str">
        <f t="shared" ca="1" si="24"/>
        <v/>
      </c>
      <c r="AK44" s="1830" t="str">
        <f t="shared" ca="1" si="24"/>
        <v/>
      </c>
      <c r="AL44" s="1830" t="str">
        <f t="shared" ca="1" si="24"/>
        <v/>
      </c>
      <c r="AM44" s="1830" t="str">
        <f t="shared" ca="1" si="24"/>
        <v/>
      </c>
      <c r="AN44" s="1830" t="str">
        <f t="shared" ca="1" si="24"/>
        <v/>
      </c>
      <c r="AO44" s="1830" t="str">
        <f t="shared" ca="1" si="24"/>
        <v/>
      </c>
      <c r="AP44" s="1830" t="str">
        <f t="shared" ca="1" si="24"/>
        <v/>
      </c>
      <c r="AQ44" s="1830" t="str">
        <f t="shared" ca="1" si="24"/>
        <v/>
      </c>
      <c r="AR44" s="1830" t="str">
        <f t="shared" ca="1" si="24"/>
        <v/>
      </c>
      <c r="AS44" s="1830" t="str">
        <f t="shared" ca="1" si="24"/>
        <v/>
      </c>
      <c r="AT44" s="1830" t="str">
        <f t="shared" ca="1" si="24"/>
        <v/>
      </c>
      <c r="AU44" s="1830" t="str">
        <f t="shared" ca="1" si="24"/>
        <v/>
      </c>
      <c r="AV44" s="1830" t="str">
        <f t="shared" ca="1" si="24"/>
        <v/>
      </c>
      <c r="AW44" s="1830" t="str">
        <f t="shared" ca="1" si="24"/>
        <v/>
      </c>
      <c r="AX44" s="1830" t="str">
        <f t="shared" ca="1" si="24"/>
        <v/>
      </c>
      <c r="AY44" s="1830" t="str">
        <f t="shared" ca="1" si="24"/>
        <v/>
      </c>
      <c r="AZ44" s="1830" t="str">
        <f t="shared" ca="1" si="24"/>
        <v/>
      </c>
      <c r="BA44" s="1830" t="str">
        <f t="shared" ca="1" si="24"/>
        <v/>
      </c>
      <c r="BB44" s="1831" t="str">
        <f t="shared" ca="1" si="24"/>
        <v/>
      </c>
      <c r="BC44" s="1830" t="str">
        <f t="shared" ca="1" si="24"/>
        <v/>
      </c>
      <c r="BD44" s="1830" t="str">
        <f t="shared" ca="1" si="24"/>
        <v/>
      </c>
      <c r="BE44" s="1831" t="str">
        <f t="shared" ca="1" si="24"/>
        <v/>
      </c>
      <c r="BF44" s="1879"/>
      <c r="BG44" s="1938"/>
      <c r="BH44" s="2025"/>
      <c r="BI44" s="2032">
        <v>93</v>
      </c>
      <c r="BJ44" s="1639"/>
      <c r="BK44" s="1687"/>
    </row>
    <row r="45" spans="1:63" ht="18" customHeight="1">
      <c r="A45" s="1886">
        <v>3</v>
      </c>
      <c r="B45" s="1759" t="str">
        <f ca="1">IF(D45=1,SUM($D$43:D45),"")</f>
        <v/>
      </c>
      <c r="C45" s="1751" t="str">
        <f t="shared" ca="1" si="23"/>
        <v/>
      </c>
      <c r="D45" s="1760" t="str">
        <f t="shared" ca="1" si="20"/>
        <v/>
      </c>
      <c r="E45" s="1632"/>
      <c r="F45" s="1759">
        <v>3</v>
      </c>
      <c r="G45" s="1770" t="str">
        <f t="shared" ca="1" si="21"/>
        <v/>
      </c>
      <c r="H45" s="1632"/>
      <c r="I45" s="6105" t="str">
        <f ca="1">IF(INDIRECT(様式5号シート&amp;"!I"&amp;L38+3)="","",IF(INDIRECT(様式5号シート&amp;"!AI"&amp;L38+3)="✔",DBCS(CONCATENATE(INDIRECT(様式5号シート&amp;"!I"&amp;L38+3),"　",INDIRECT(様式5号シート&amp;"!Z"&amp;L38+3),"（任意受験）")),DBCS(CONCATENATE(INDIRECT(様式5号シート&amp;"!I"&amp;L38+3),"　",INDIRECT(様式5号シート&amp;"!Z"&amp;L38+3)))))</f>
        <v/>
      </c>
      <c r="J45" s="6106"/>
      <c r="K45" s="6106"/>
      <c r="L45" s="6107"/>
      <c r="M45" s="1639"/>
      <c r="N45" s="1716">
        <f>様式1!$E28</f>
        <v>0</v>
      </c>
      <c r="O45" s="1855" t="s">
        <v>1165</v>
      </c>
      <c r="P45" s="1851"/>
      <c r="Q45" s="1715" t="str">
        <f t="shared" si="11"/>
        <v>11</v>
      </c>
      <c r="R45" s="1640"/>
      <c r="S45" s="1987"/>
      <c r="T45" s="1987"/>
      <c r="U45" s="1640"/>
      <c r="V45" s="1640"/>
      <c r="W45" s="1640"/>
      <c r="X45" s="1999">
        <v>76</v>
      </c>
      <c r="Y45" s="6103"/>
      <c r="Z45" s="1699" t="s">
        <v>897</v>
      </c>
      <c r="AA45" s="1806">
        <f ca="1">IF(INDIRECT("様式6!"&amp;AA$22 &amp; $X$42)="",0,IF(WEEKDAY(INDIRECT("様式6!"&amp;AA$22 &amp; $X$42),2)&gt;5,1,0))</f>
        <v>0</v>
      </c>
      <c r="AB45" s="1807">
        <f t="shared" ref="AB45:BE45" ca="1" si="25">IF(INDIRECT("様式6!"&amp;AB$22 &amp; $X$42)="",0,IF(WEEKDAY(INDIRECT("様式6!"&amp;AB$22 &amp; $X$42),2)&gt;5,1,0))</f>
        <v>0</v>
      </c>
      <c r="AC45" s="1807">
        <f t="shared" ca="1" si="25"/>
        <v>0</v>
      </c>
      <c r="AD45" s="1807">
        <f t="shared" ca="1" si="25"/>
        <v>0</v>
      </c>
      <c r="AE45" s="1807">
        <f t="shared" ca="1" si="25"/>
        <v>0</v>
      </c>
      <c r="AF45" s="1807">
        <f t="shared" ca="1" si="25"/>
        <v>0</v>
      </c>
      <c r="AG45" s="1807">
        <f t="shared" ca="1" si="25"/>
        <v>0</v>
      </c>
      <c r="AH45" s="1807">
        <f t="shared" ca="1" si="25"/>
        <v>0</v>
      </c>
      <c r="AI45" s="1807">
        <f t="shared" ca="1" si="25"/>
        <v>0</v>
      </c>
      <c r="AJ45" s="1807">
        <f t="shared" ca="1" si="25"/>
        <v>0</v>
      </c>
      <c r="AK45" s="1807">
        <f ca="1">IF(INDIRECT("様式6!"&amp;AK$22 &amp; $X$42)="",0,IF(WEEKDAY(INDIRECT("様式6!"&amp;AK$22 &amp; $X$42),2)&gt;5,1,0))</f>
        <v>0</v>
      </c>
      <c r="AL45" s="1807">
        <f t="shared" ca="1" si="25"/>
        <v>0</v>
      </c>
      <c r="AM45" s="1807">
        <f t="shared" ca="1" si="25"/>
        <v>0</v>
      </c>
      <c r="AN45" s="1807">
        <f t="shared" ca="1" si="25"/>
        <v>0</v>
      </c>
      <c r="AO45" s="1807">
        <f t="shared" ca="1" si="25"/>
        <v>0</v>
      </c>
      <c r="AP45" s="1807">
        <f t="shared" ca="1" si="25"/>
        <v>0</v>
      </c>
      <c r="AQ45" s="1807">
        <f t="shared" ca="1" si="25"/>
        <v>0</v>
      </c>
      <c r="AR45" s="1807">
        <f t="shared" ca="1" si="25"/>
        <v>0</v>
      </c>
      <c r="AS45" s="1807">
        <f t="shared" ca="1" si="25"/>
        <v>0</v>
      </c>
      <c r="AT45" s="1807">
        <f t="shared" ca="1" si="25"/>
        <v>0</v>
      </c>
      <c r="AU45" s="1807">
        <f t="shared" ca="1" si="25"/>
        <v>0</v>
      </c>
      <c r="AV45" s="1807">
        <f t="shared" ca="1" si="25"/>
        <v>0</v>
      </c>
      <c r="AW45" s="1807">
        <f t="shared" ca="1" si="25"/>
        <v>0</v>
      </c>
      <c r="AX45" s="1807">
        <f t="shared" ca="1" si="25"/>
        <v>0</v>
      </c>
      <c r="AY45" s="1807">
        <f t="shared" ca="1" si="25"/>
        <v>0</v>
      </c>
      <c r="AZ45" s="1807">
        <f t="shared" ca="1" si="25"/>
        <v>0</v>
      </c>
      <c r="BA45" s="1807">
        <f t="shared" ca="1" si="25"/>
        <v>0</v>
      </c>
      <c r="BB45" s="1822">
        <f t="shared" ca="1" si="25"/>
        <v>0</v>
      </c>
      <c r="BC45" s="1807">
        <f t="shared" ca="1" si="25"/>
        <v>0</v>
      </c>
      <c r="BD45" s="1807">
        <f t="shared" ca="1" si="25"/>
        <v>0</v>
      </c>
      <c r="BE45" s="1822">
        <f t="shared" ca="1" si="25"/>
        <v>0</v>
      </c>
      <c r="BF45" s="1879"/>
      <c r="BG45" s="1938"/>
      <c r="BH45" s="2025"/>
      <c r="BI45" s="2033">
        <v>76</v>
      </c>
      <c r="BJ45" s="1639"/>
      <c r="BK45" s="1687"/>
    </row>
    <row r="46" spans="1:63" ht="18" customHeight="1">
      <c r="A46" s="1886">
        <v>4</v>
      </c>
      <c r="B46" s="1759" t="str">
        <f ca="1">IF(D46=1,SUM($D$43:D46),"")</f>
        <v/>
      </c>
      <c r="C46" s="1751" t="str">
        <f t="shared" ca="1" si="23"/>
        <v/>
      </c>
      <c r="D46" s="1760" t="str">
        <f t="shared" ca="1" si="20"/>
        <v/>
      </c>
      <c r="E46" s="1632"/>
      <c r="F46" s="1759">
        <v>4</v>
      </c>
      <c r="G46" s="1770" t="str">
        <f t="shared" ca="1" si="21"/>
        <v/>
      </c>
      <c r="H46" s="1632"/>
      <c r="I46" s="6108" t="str">
        <f ca="1">IF(INDIRECT(様式5号シート&amp;"!I"&amp;L38+4)="","",IF(INDIRECT(様式5号シート&amp;"!AI"&amp;L38+4)="✔",DBCS(CONCATENATE(INDIRECT(様式5号シート&amp;"!I"&amp;L38+4),"　",INDIRECT(様式5号シート&amp;"!Z"&amp;L38+4),"（任意受験）")),DBCS(CONCATENATE(INDIRECT(様式5号シート&amp;"!I"&amp;L38+4),"　",INDIRECT(様式5号シート&amp;"!Z"&amp;L38+4)))))</f>
        <v/>
      </c>
      <c r="J46" s="6109"/>
      <c r="K46" s="6109"/>
      <c r="L46" s="6110"/>
      <c r="M46" s="1639"/>
      <c r="N46" s="1716">
        <f>様式1!$K24</f>
        <v>0</v>
      </c>
      <c r="O46" s="1855" t="s">
        <v>1166</v>
      </c>
      <c r="P46" s="1851"/>
      <c r="Q46" s="1715" t="str">
        <f t="shared" si="11"/>
        <v>12</v>
      </c>
      <c r="R46" s="1640"/>
      <c r="S46" s="1987"/>
      <c r="T46" s="1987"/>
      <c r="U46" s="1640"/>
      <c r="V46" s="1990"/>
      <c r="W46" s="1640"/>
      <c r="X46" s="1997"/>
      <c r="Y46" s="6103"/>
      <c r="Z46" s="1809" t="s">
        <v>896</v>
      </c>
      <c r="AA46" s="1810">
        <f t="shared" ref="AA46:BE46" ca="1" si="26">_xlfn.IFNA(MATCH(INDIRECT("様式6!"&amp;AA$22 &amp; $X$42),祝祭日,0),0)</f>
        <v>0</v>
      </c>
      <c r="AB46" s="1811">
        <f t="shared" ca="1" si="26"/>
        <v>0</v>
      </c>
      <c r="AC46" s="1811">
        <f t="shared" ca="1" si="26"/>
        <v>0</v>
      </c>
      <c r="AD46" s="1811">
        <f t="shared" ca="1" si="26"/>
        <v>0</v>
      </c>
      <c r="AE46" s="1811">
        <f t="shared" ca="1" si="26"/>
        <v>0</v>
      </c>
      <c r="AF46" s="1811">
        <f t="shared" ca="1" si="26"/>
        <v>0</v>
      </c>
      <c r="AG46" s="1811">
        <f t="shared" ca="1" si="26"/>
        <v>0</v>
      </c>
      <c r="AH46" s="1811">
        <f t="shared" ca="1" si="26"/>
        <v>0</v>
      </c>
      <c r="AI46" s="1811">
        <f t="shared" ca="1" si="26"/>
        <v>0</v>
      </c>
      <c r="AJ46" s="1811">
        <f t="shared" ca="1" si="26"/>
        <v>0</v>
      </c>
      <c r="AK46" s="1811">
        <f t="shared" ca="1" si="26"/>
        <v>0</v>
      </c>
      <c r="AL46" s="1811">
        <f t="shared" ca="1" si="26"/>
        <v>0</v>
      </c>
      <c r="AM46" s="1811">
        <f t="shared" ca="1" si="26"/>
        <v>0</v>
      </c>
      <c r="AN46" s="1811">
        <f t="shared" ca="1" si="26"/>
        <v>0</v>
      </c>
      <c r="AO46" s="1811">
        <f t="shared" ca="1" si="26"/>
        <v>0</v>
      </c>
      <c r="AP46" s="1811">
        <f t="shared" ca="1" si="26"/>
        <v>0</v>
      </c>
      <c r="AQ46" s="1811">
        <f t="shared" ca="1" si="26"/>
        <v>0</v>
      </c>
      <c r="AR46" s="1811">
        <f t="shared" ca="1" si="26"/>
        <v>0</v>
      </c>
      <c r="AS46" s="1811">
        <f t="shared" ca="1" si="26"/>
        <v>0</v>
      </c>
      <c r="AT46" s="1811">
        <f t="shared" ca="1" si="26"/>
        <v>0</v>
      </c>
      <c r="AU46" s="1811">
        <f t="shared" ca="1" si="26"/>
        <v>0</v>
      </c>
      <c r="AV46" s="1811">
        <f t="shared" ca="1" si="26"/>
        <v>0</v>
      </c>
      <c r="AW46" s="1811">
        <f t="shared" ca="1" si="26"/>
        <v>0</v>
      </c>
      <c r="AX46" s="1811">
        <f t="shared" ca="1" si="26"/>
        <v>0</v>
      </c>
      <c r="AY46" s="1811">
        <f t="shared" ca="1" si="26"/>
        <v>0</v>
      </c>
      <c r="AZ46" s="1811">
        <f t="shared" ca="1" si="26"/>
        <v>0</v>
      </c>
      <c r="BA46" s="1811">
        <f t="shared" ca="1" si="26"/>
        <v>0</v>
      </c>
      <c r="BB46" s="1823">
        <f t="shared" ca="1" si="26"/>
        <v>0</v>
      </c>
      <c r="BC46" s="1811">
        <f t="shared" ca="1" si="26"/>
        <v>0</v>
      </c>
      <c r="BD46" s="1811">
        <f t="shared" ca="1" si="26"/>
        <v>0</v>
      </c>
      <c r="BE46" s="1823">
        <f t="shared" ca="1" si="26"/>
        <v>0</v>
      </c>
      <c r="BF46" s="1879"/>
      <c r="BG46" s="1938"/>
      <c r="BH46" s="2025"/>
      <c r="BI46" s="2031"/>
      <c r="BJ46" s="1639"/>
      <c r="BK46" s="1687"/>
    </row>
    <row r="47" spans="1:63" ht="18" customHeight="1">
      <c r="A47" s="1886">
        <v>5</v>
      </c>
      <c r="B47" s="1759" t="str">
        <f ca="1">IF(D47=1,SUM($D$43:D47),"")</f>
        <v/>
      </c>
      <c r="C47" s="1751" t="str">
        <f t="shared" ca="1" si="23"/>
        <v/>
      </c>
      <c r="D47" s="1760" t="str">
        <f t="shared" ca="1" si="20"/>
        <v/>
      </c>
      <c r="E47" s="1632"/>
      <c r="F47" s="1759">
        <v>5</v>
      </c>
      <c r="G47" s="1770" t="str">
        <f t="shared" ca="1" si="21"/>
        <v/>
      </c>
      <c r="H47" s="1632"/>
      <c r="I47" s="6105" t="str">
        <f ca="1">IF(INDIRECT(様式5号シート&amp;"!I"&amp;L38+5)="","",IF(INDIRECT(様式5号シート&amp;"!AI"&amp;L38+5)="✔",DBCS(CONCATENATE(INDIRECT(様式5号シート&amp;"!I"&amp;L38+5),"　",INDIRECT(様式5号シート&amp;"!Z"&amp;L38+5),"（任意受験）")),DBCS(CONCATENATE(INDIRECT(様式5号シート&amp;"!I"&amp;L38+5),"　",INDIRECT(様式5号シート&amp;"!Z"&amp;L38+5)))))</f>
        <v/>
      </c>
      <c r="J47" s="6106"/>
      <c r="K47" s="6106"/>
      <c r="L47" s="6107"/>
      <c r="M47" s="1639"/>
      <c r="N47" s="1716">
        <f>様式1!$K25</f>
        <v>0</v>
      </c>
      <c r="O47" s="1855" t="s">
        <v>1167</v>
      </c>
      <c r="P47" s="1851"/>
      <c r="Q47" s="1715" t="str">
        <f t="shared" si="11"/>
        <v>13</v>
      </c>
      <c r="R47" s="1640"/>
      <c r="S47" s="1987"/>
      <c r="T47" s="1987"/>
      <c r="U47" s="1702"/>
      <c r="V47" s="1702"/>
      <c r="W47" s="1702"/>
      <c r="X47" s="2000"/>
      <c r="Y47" s="6104"/>
      <c r="Z47" s="1634" t="s">
        <v>894</v>
      </c>
      <c r="AA47" s="1813" t="str">
        <f ca="1">IF(AND(AA$42=1,AA$45+AA$46&gt;=1),1,"")</f>
        <v/>
      </c>
      <c r="AB47" s="1814" t="str">
        <f t="shared" ref="AB47:BE47" ca="1" si="27">IF(AND(AB$42=1,AB$45+AB$46&gt;=1),1,"")</f>
        <v/>
      </c>
      <c r="AC47" s="1814" t="str">
        <f t="shared" ca="1" si="27"/>
        <v/>
      </c>
      <c r="AD47" s="1814" t="str">
        <f t="shared" ca="1" si="27"/>
        <v/>
      </c>
      <c r="AE47" s="1814" t="str">
        <f t="shared" ca="1" si="27"/>
        <v/>
      </c>
      <c r="AF47" s="1814" t="str">
        <f t="shared" ca="1" si="27"/>
        <v/>
      </c>
      <c r="AG47" s="1814" t="str">
        <f t="shared" ca="1" si="27"/>
        <v/>
      </c>
      <c r="AH47" s="1814" t="str">
        <f t="shared" ca="1" si="27"/>
        <v/>
      </c>
      <c r="AI47" s="1814" t="str">
        <f t="shared" ca="1" si="27"/>
        <v/>
      </c>
      <c r="AJ47" s="1814" t="str">
        <f t="shared" ca="1" si="27"/>
        <v/>
      </c>
      <c r="AK47" s="1814" t="str">
        <f t="shared" ca="1" si="27"/>
        <v/>
      </c>
      <c r="AL47" s="1814" t="str">
        <f t="shared" ca="1" si="27"/>
        <v/>
      </c>
      <c r="AM47" s="1814" t="str">
        <f t="shared" ca="1" si="27"/>
        <v/>
      </c>
      <c r="AN47" s="1814" t="str">
        <f t="shared" ca="1" si="27"/>
        <v/>
      </c>
      <c r="AO47" s="1814" t="str">
        <f t="shared" ca="1" si="27"/>
        <v/>
      </c>
      <c r="AP47" s="1814" t="str">
        <f t="shared" ca="1" si="27"/>
        <v/>
      </c>
      <c r="AQ47" s="1814" t="str">
        <f t="shared" ca="1" si="27"/>
        <v/>
      </c>
      <c r="AR47" s="1814" t="str">
        <f t="shared" ca="1" si="27"/>
        <v/>
      </c>
      <c r="AS47" s="1814" t="str">
        <f t="shared" ca="1" si="27"/>
        <v/>
      </c>
      <c r="AT47" s="1814" t="str">
        <f t="shared" ca="1" si="27"/>
        <v/>
      </c>
      <c r="AU47" s="1814" t="str">
        <f t="shared" ca="1" si="27"/>
        <v/>
      </c>
      <c r="AV47" s="1814" t="str">
        <f t="shared" ca="1" si="27"/>
        <v/>
      </c>
      <c r="AW47" s="1814" t="str">
        <f t="shared" ca="1" si="27"/>
        <v/>
      </c>
      <c r="AX47" s="1814" t="str">
        <f t="shared" ca="1" si="27"/>
        <v/>
      </c>
      <c r="AY47" s="1814" t="str">
        <f t="shared" ca="1" si="27"/>
        <v/>
      </c>
      <c r="AZ47" s="1814" t="str">
        <f t="shared" ca="1" si="27"/>
        <v/>
      </c>
      <c r="BA47" s="1814" t="str">
        <f t="shared" ca="1" si="27"/>
        <v/>
      </c>
      <c r="BB47" s="1815" t="str">
        <f t="shared" ca="1" si="27"/>
        <v/>
      </c>
      <c r="BC47" s="1814" t="str">
        <f t="shared" ca="1" si="27"/>
        <v/>
      </c>
      <c r="BD47" s="1814" t="str">
        <f t="shared" ca="1" si="27"/>
        <v/>
      </c>
      <c r="BE47" s="1815" t="str">
        <f t="shared" ca="1" si="27"/>
        <v/>
      </c>
      <c r="BF47" s="1879">
        <f ca="1">IF(SUM(AA47:BE47)&gt;0,SUM(AA47:BE47),0)</f>
        <v>0</v>
      </c>
      <c r="BG47" s="1938"/>
      <c r="BH47" s="2025"/>
      <c r="BI47" s="2034"/>
      <c r="BJ47" s="1639"/>
      <c r="BK47" s="1687"/>
    </row>
    <row r="48" spans="1:63" ht="18" customHeight="1" thickBot="1">
      <c r="A48" s="1886">
        <v>6</v>
      </c>
      <c r="B48" s="1759" t="str">
        <f ca="1">IF(D48=1,SUM($D$43:D48),"")</f>
        <v/>
      </c>
      <c r="C48" s="1751" t="str">
        <f t="shared" ca="1" si="23"/>
        <v/>
      </c>
      <c r="D48" s="1760" t="str">
        <f t="shared" ca="1" si="20"/>
        <v/>
      </c>
      <c r="E48" s="1632"/>
      <c r="F48" s="1759">
        <v>6</v>
      </c>
      <c r="G48" s="1770" t="str">
        <f t="shared" ca="1" si="21"/>
        <v/>
      </c>
      <c r="H48" s="1632"/>
      <c r="I48" s="6143" t="str">
        <f ca="1">IF(INDIRECT(様式5号シート&amp;"!I"&amp;L38+6)="","",IF(INDIRECT(様式5号シート&amp;"!AI"&amp;L38+6)="✔",DBCS(CONCATENATE(INDIRECT(様式5号シート&amp;"!I"&amp;L38+6),"　",INDIRECT(様式5号シート&amp;"!Z"&amp;L38+6),"（任意受験）")),DBCS(CONCATENATE(INDIRECT(様式5号シート&amp;"!I"&amp;L38+6),"　",INDIRECT(様式5号シート&amp;"!Z"&amp;L38+6)))))</f>
        <v/>
      </c>
      <c r="J48" s="6144"/>
      <c r="K48" s="6144"/>
      <c r="L48" s="6145"/>
      <c r="M48" s="1639"/>
      <c r="N48" s="1716">
        <f>様式1!$K26</f>
        <v>0</v>
      </c>
      <c r="O48" s="1855" t="s">
        <v>1168</v>
      </c>
      <c r="P48" s="1851"/>
      <c r="Q48" s="1715" t="str">
        <f t="shared" si="11"/>
        <v>14</v>
      </c>
      <c r="R48" s="1640"/>
      <c r="S48" s="1987"/>
      <c r="T48" s="1987"/>
      <c r="U48" s="1640"/>
      <c r="V48" s="1640"/>
      <c r="W48" s="1640"/>
      <c r="X48" s="1997">
        <v>97</v>
      </c>
      <c r="Y48" s="6099" t="s">
        <v>1175</v>
      </c>
      <c r="Z48" s="1693" t="s">
        <v>887</v>
      </c>
      <c r="AA48" s="1797" t="str">
        <f t="shared" ref="AA48:BE48" ca="1" si="28">IF(訓練終了日="","",IF(OR(INDIRECT("様式6!"&amp;AA$22 &amp; $X$48)&gt;=訓練終了日+1,COUNTA(INDIRECT("様式6!"&amp;AA$22 &amp; $X$49 &amp; ":" &amp; AA$22 &amp; $X$50))=0),"",1))</f>
        <v/>
      </c>
      <c r="AB48" s="1798" t="str">
        <f t="shared" ca="1" si="28"/>
        <v/>
      </c>
      <c r="AC48" s="1798" t="str">
        <f t="shared" ca="1" si="28"/>
        <v/>
      </c>
      <c r="AD48" s="1798" t="str">
        <f t="shared" ca="1" si="28"/>
        <v/>
      </c>
      <c r="AE48" s="1798" t="str">
        <f t="shared" ca="1" si="28"/>
        <v/>
      </c>
      <c r="AF48" s="1798" t="str">
        <f t="shared" ca="1" si="28"/>
        <v/>
      </c>
      <c r="AG48" s="1798" t="str">
        <f t="shared" ca="1" si="28"/>
        <v/>
      </c>
      <c r="AH48" s="1798" t="str">
        <f t="shared" ca="1" si="28"/>
        <v/>
      </c>
      <c r="AI48" s="1798" t="str">
        <f t="shared" ca="1" si="28"/>
        <v/>
      </c>
      <c r="AJ48" s="1798" t="str">
        <f t="shared" ca="1" si="28"/>
        <v/>
      </c>
      <c r="AK48" s="1798" t="str">
        <f t="shared" ca="1" si="28"/>
        <v/>
      </c>
      <c r="AL48" s="1798" t="str">
        <f t="shared" ca="1" si="28"/>
        <v/>
      </c>
      <c r="AM48" s="1798" t="str">
        <f t="shared" ca="1" si="28"/>
        <v/>
      </c>
      <c r="AN48" s="1798" t="str">
        <f t="shared" ca="1" si="28"/>
        <v/>
      </c>
      <c r="AO48" s="1798" t="str">
        <f t="shared" ca="1" si="28"/>
        <v/>
      </c>
      <c r="AP48" s="1798" t="str">
        <f t="shared" ca="1" si="28"/>
        <v/>
      </c>
      <c r="AQ48" s="1798" t="str">
        <f t="shared" ca="1" si="28"/>
        <v/>
      </c>
      <c r="AR48" s="1798" t="str">
        <f t="shared" ca="1" si="28"/>
        <v/>
      </c>
      <c r="AS48" s="1798" t="str">
        <f t="shared" ca="1" si="28"/>
        <v/>
      </c>
      <c r="AT48" s="1798" t="str">
        <f t="shared" ca="1" si="28"/>
        <v/>
      </c>
      <c r="AU48" s="1798" t="str">
        <f t="shared" ca="1" si="28"/>
        <v/>
      </c>
      <c r="AV48" s="1798" t="str">
        <f t="shared" ca="1" si="28"/>
        <v/>
      </c>
      <c r="AW48" s="1798" t="str">
        <f t="shared" ca="1" si="28"/>
        <v/>
      </c>
      <c r="AX48" s="1798" t="str">
        <f t="shared" ca="1" si="28"/>
        <v/>
      </c>
      <c r="AY48" s="1798" t="str">
        <f t="shared" ca="1" si="28"/>
        <v/>
      </c>
      <c r="AZ48" s="1798" t="str">
        <f t="shared" ca="1" si="28"/>
        <v/>
      </c>
      <c r="BA48" s="1798" t="str">
        <f t="shared" ca="1" si="28"/>
        <v/>
      </c>
      <c r="BB48" s="1799" t="str">
        <f t="shared" ca="1" si="28"/>
        <v/>
      </c>
      <c r="BC48" s="1798" t="str">
        <f t="shared" ca="1" si="28"/>
        <v/>
      </c>
      <c r="BD48" s="1798" t="str">
        <f t="shared" ca="1" si="28"/>
        <v/>
      </c>
      <c r="BE48" s="1799" t="str">
        <f t="shared" ca="1" si="28"/>
        <v/>
      </c>
      <c r="BF48" s="1880"/>
      <c r="BG48" s="1937">
        <f ca="1">SUM(AA48:BE48)</f>
        <v>0</v>
      </c>
      <c r="BH48" s="2025"/>
      <c r="BI48" s="2031">
        <v>97</v>
      </c>
      <c r="BJ48" s="1639"/>
      <c r="BK48" s="1687"/>
    </row>
    <row r="49" spans="1:66" ht="18" customHeight="1">
      <c r="A49" s="1886">
        <v>7</v>
      </c>
      <c r="B49" s="1759" t="str">
        <f ca="1">IF(D49=1,SUM($D$43:D49),"")</f>
        <v/>
      </c>
      <c r="C49" s="1751" t="str">
        <f t="shared" ca="1" si="23"/>
        <v/>
      </c>
      <c r="D49" s="1760" t="str">
        <f t="shared" ca="1" si="20"/>
        <v/>
      </c>
      <c r="E49" s="1632"/>
      <c r="F49" s="1759">
        <v>7</v>
      </c>
      <c r="G49" s="1770" t="str">
        <f t="shared" ca="1" si="21"/>
        <v/>
      </c>
      <c r="H49" s="1632"/>
      <c r="I49" s="1889"/>
      <c r="J49" s="1889"/>
      <c r="K49" s="1889"/>
      <c r="L49" s="1889"/>
      <c r="M49" s="1639"/>
      <c r="N49" s="1716">
        <f>様式1!$K27</f>
        <v>0</v>
      </c>
      <c r="O49" s="1855" t="s">
        <v>1169</v>
      </c>
      <c r="P49" s="1851"/>
      <c r="Q49" s="1715" t="str">
        <f t="shared" si="11"/>
        <v>15</v>
      </c>
      <c r="R49" s="1640"/>
      <c r="S49" s="1987"/>
      <c r="T49" s="1987"/>
      <c r="U49" s="1640"/>
      <c r="V49" s="1640"/>
      <c r="W49" s="1640"/>
      <c r="X49" s="1998">
        <v>112</v>
      </c>
      <c r="Y49" s="6103"/>
      <c r="Z49" s="1800" t="s">
        <v>374</v>
      </c>
      <c r="AA49" s="1832" t="str">
        <f ca="1">IF(AA48="","",SUM(INDIRECT("様式6!"&amp;AA$22 &amp; $X$49 &amp; ":" &amp; AA$22 &amp; $X$50)))</f>
        <v/>
      </c>
      <c r="AB49" s="1833" t="str">
        <f t="shared" ref="AB49:BE49" ca="1" si="29">IF(AB48="","",SUM(INDIRECT("様式6!"&amp;AB$22 &amp; $X$49 &amp; ":" &amp; AB$22 &amp; $X$50)))</f>
        <v/>
      </c>
      <c r="AC49" s="1833" t="str">
        <f t="shared" ca="1" si="29"/>
        <v/>
      </c>
      <c r="AD49" s="1833" t="str">
        <f ca="1">IF(AD48="","",SUM(INDIRECT("様式6!"&amp;AD$22 &amp; $X$49 &amp; ":" &amp; AD$22 &amp; $X$50)))</f>
        <v/>
      </c>
      <c r="AE49" s="1833" t="str">
        <f t="shared" ca="1" si="29"/>
        <v/>
      </c>
      <c r="AF49" s="1833" t="str">
        <f t="shared" ca="1" si="29"/>
        <v/>
      </c>
      <c r="AG49" s="1833" t="str">
        <f t="shared" ca="1" si="29"/>
        <v/>
      </c>
      <c r="AH49" s="1833" t="str">
        <f t="shared" ca="1" si="29"/>
        <v/>
      </c>
      <c r="AI49" s="1833" t="str">
        <f t="shared" ca="1" si="29"/>
        <v/>
      </c>
      <c r="AJ49" s="1833" t="str">
        <f t="shared" ca="1" si="29"/>
        <v/>
      </c>
      <c r="AK49" s="1833" t="str">
        <f t="shared" ca="1" si="29"/>
        <v/>
      </c>
      <c r="AL49" s="1833" t="str">
        <f t="shared" ca="1" si="29"/>
        <v/>
      </c>
      <c r="AM49" s="1833" t="str">
        <f t="shared" ca="1" si="29"/>
        <v/>
      </c>
      <c r="AN49" s="1833" t="str">
        <f t="shared" ca="1" si="29"/>
        <v/>
      </c>
      <c r="AO49" s="1833" t="str">
        <f t="shared" ca="1" si="29"/>
        <v/>
      </c>
      <c r="AP49" s="1833" t="str">
        <f t="shared" ca="1" si="29"/>
        <v/>
      </c>
      <c r="AQ49" s="1833" t="str">
        <f t="shared" ca="1" si="29"/>
        <v/>
      </c>
      <c r="AR49" s="1833" t="str">
        <f t="shared" ca="1" si="29"/>
        <v/>
      </c>
      <c r="AS49" s="1833" t="str">
        <f t="shared" ca="1" si="29"/>
        <v/>
      </c>
      <c r="AT49" s="1833" t="str">
        <f t="shared" ca="1" si="29"/>
        <v/>
      </c>
      <c r="AU49" s="1833" t="str">
        <f t="shared" ca="1" si="29"/>
        <v/>
      </c>
      <c r="AV49" s="1833" t="str">
        <f t="shared" ca="1" si="29"/>
        <v/>
      </c>
      <c r="AW49" s="1833" t="str">
        <f t="shared" ca="1" si="29"/>
        <v/>
      </c>
      <c r="AX49" s="1833" t="str">
        <f t="shared" ca="1" si="29"/>
        <v/>
      </c>
      <c r="AY49" s="1833" t="str">
        <f t="shared" ca="1" si="29"/>
        <v/>
      </c>
      <c r="AZ49" s="1833" t="str">
        <f t="shared" ca="1" si="29"/>
        <v/>
      </c>
      <c r="BA49" s="1833" t="str">
        <f t="shared" ca="1" si="29"/>
        <v/>
      </c>
      <c r="BB49" s="1834" t="str">
        <f t="shared" ca="1" si="29"/>
        <v/>
      </c>
      <c r="BC49" s="1833" t="str">
        <f t="shared" ca="1" si="29"/>
        <v/>
      </c>
      <c r="BD49" s="1833" t="str">
        <f t="shared" ca="1" si="29"/>
        <v/>
      </c>
      <c r="BE49" s="1834" t="str">
        <f t="shared" ca="1" si="29"/>
        <v/>
      </c>
      <c r="BF49" s="1880"/>
      <c r="BG49" s="1937"/>
      <c r="BH49" s="2026">
        <f ca="1">SUM(AA49:BE49)</f>
        <v>0</v>
      </c>
      <c r="BI49" s="2032">
        <v>112</v>
      </c>
      <c r="BJ49" s="1639"/>
      <c r="BK49" s="1687"/>
    </row>
    <row r="50" spans="1:66" ht="18" customHeight="1">
      <c r="A50" s="1886">
        <v>8</v>
      </c>
      <c r="B50" s="1759" t="str">
        <f ca="1">IF(D50=1,SUM($D$43:D50),"")</f>
        <v/>
      </c>
      <c r="C50" s="1751" t="str">
        <f t="shared" ca="1" si="23"/>
        <v/>
      </c>
      <c r="D50" s="1760" t="str">
        <f t="shared" ca="1" si="20"/>
        <v/>
      </c>
      <c r="E50" s="1632"/>
      <c r="F50" s="1759">
        <v>8</v>
      </c>
      <c r="G50" s="1770" t="str">
        <f t="shared" ca="1" si="21"/>
        <v/>
      </c>
      <c r="H50" s="1632"/>
      <c r="I50" s="1889"/>
      <c r="J50" s="1889"/>
      <c r="K50" s="1889"/>
      <c r="L50" s="1889"/>
      <c r="M50" s="1639"/>
      <c r="N50" s="1716">
        <f>様式1!$K28</f>
        <v>0</v>
      </c>
      <c r="O50" s="1855" t="s">
        <v>1170</v>
      </c>
      <c r="P50" s="1851"/>
      <c r="Q50" s="1715" t="str">
        <f t="shared" si="11"/>
        <v>16</v>
      </c>
      <c r="R50" s="1640"/>
      <c r="S50" s="1987"/>
      <c r="T50" s="1987"/>
      <c r="U50" s="1639"/>
      <c r="V50" s="1639"/>
      <c r="W50" s="1639"/>
      <c r="X50" s="2002">
        <v>114</v>
      </c>
      <c r="Y50" s="6103"/>
      <c r="Z50" s="1637" t="s">
        <v>893</v>
      </c>
      <c r="AA50" s="1819" t="str">
        <f ca="1">IF(AND(INDIRECT("様式6!"&amp;AA$22 &amp; $X$51)="ハローワーク来所日④",AA48=1),1,"")</f>
        <v/>
      </c>
      <c r="AB50" s="1820" t="str">
        <f t="shared" ref="AB50:BE50" ca="1" si="30">IF(AND(INDIRECT("様式6!"&amp;AB$22 &amp; $X$51)="ハローワーク来所日④",AB48=1),1,"")</f>
        <v/>
      </c>
      <c r="AC50" s="1820" t="str">
        <f t="shared" ca="1" si="30"/>
        <v/>
      </c>
      <c r="AD50" s="1820" t="str">
        <f t="shared" ca="1" si="30"/>
        <v/>
      </c>
      <c r="AE50" s="1820" t="str">
        <f t="shared" ca="1" si="30"/>
        <v/>
      </c>
      <c r="AF50" s="1820" t="str">
        <f t="shared" ca="1" si="30"/>
        <v/>
      </c>
      <c r="AG50" s="1820" t="str">
        <f t="shared" ca="1" si="30"/>
        <v/>
      </c>
      <c r="AH50" s="1820" t="str">
        <f t="shared" ca="1" si="30"/>
        <v/>
      </c>
      <c r="AI50" s="1820" t="str">
        <f t="shared" ca="1" si="30"/>
        <v/>
      </c>
      <c r="AJ50" s="1820" t="str">
        <f t="shared" ca="1" si="30"/>
        <v/>
      </c>
      <c r="AK50" s="1820" t="str">
        <f t="shared" ca="1" si="30"/>
        <v/>
      </c>
      <c r="AL50" s="1820" t="str">
        <f t="shared" ca="1" si="30"/>
        <v/>
      </c>
      <c r="AM50" s="1820" t="str">
        <f t="shared" ca="1" si="30"/>
        <v/>
      </c>
      <c r="AN50" s="1820" t="str">
        <f ca="1">IF(AND(INDIRECT("様式6!"&amp;AN$22 &amp; $X$51)="ハローワーク来所日④",AN48=1),1,"")</f>
        <v/>
      </c>
      <c r="AO50" s="1820" t="str">
        <f t="shared" ca="1" si="30"/>
        <v/>
      </c>
      <c r="AP50" s="1820" t="str">
        <f t="shared" ca="1" si="30"/>
        <v/>
      </c>
      <c r="AQ50" s="1820" t="str">
        <f t="shared" ca="1" si="30"/>
        <v/>
      </c>
      <c r="AR50" s="1820" t="str">
        <f t="shared" ca="1" si="30"/>
        <v/>
      </c>
      <c r="AS50" s="1820" t="str">
        <f t="shared" ca="1" si="30"/>
        <v/>
      </c>
      <c r="AT50" s="1820" t="str">
        <f t="shared" ca="1" si="30"/>
        <v/>
      </c>
      <c r="AU50" s="1820" t="str">
        <f t="shared" ca="1" si="30"/>
        <v/>
      </c>
      <c r="AV50" s="1820" t="str">
        <f t="shared" ca="1" si="30"/>
        <v/>
      </c>
      <c r="AW50" s="1820" t="str">
        <f t="shared" ca="1" si="30"/>
        <v/>
      </c>
      <c r="AX50" s="1820" t="str">
        <f t="shared" ca="1" si="30"/>
        <v/>
      </c>
      <c r="AY50" s="1820" t="str">
        <f t="shared" ca="1" si="30"/>
        <v/>
      </c>
      <c r="AZ50" s="1820" t="str">
        <f t="shared" ca="1" si="30"/>
        <v/>
      </c>
      <c r="BA50" s="1820" t="str">
        <f t="shared" ca="1" si="30"/>
        <v/>
      </c>
      <c r="BB50" s="1821" t="str">
        <f t="shared" ca="1" si="30"/>
        <v/>
      </c>
      <c r="BC50" s="1820" t="str">
        <f t="shared" ca="1" si="30"/>
        <v/>
      </c>
      <c r="BD50" s="1820" t="str">
        <f t="shared" ca="1" si="30"/>
        <v/>
      </c>
      <c r="BE50" s="1821" t="str">
        <f t="shared" ca="1" si="30"/>
        <v/>
      </c>
      <c r="BF50" s="1879"/>
      <c r="BG50" s="1938"/>
      <c r="BH50" s="2025"/>
      <c r="BI50" s="2036">
        <v>114</v>
      </c>
      <c r="BJ50" s="1639"/>
      <c r="BK50" s="1687"/>
    </row>
    <row r="51" spans="1:66" ht="18" customHeight="1" thickBot="1">
      <c r="A51" s="1886">
        <v>9</v>
      </c>
      <c r="B51" s="1759" t="str">
        <f ca="1">IF(D51=1,SUM($D$43:D51),"")</f>
        <v/>
      </c>
      <c r="C51" s="1751" t="str">
        <f t="shared" ca="1" si="23"/>
        <v/>
      </c>
      <c r="D51" s="1760" t="str">
        <f t="shared" ca="1" si="20"/>
        <v/>
      </c>
      <c r="E51" s="1632"/>
      <c r="F51" s="1759">
        <v>9</v>
      </c>
      <c r="G51" s="1770" t="str">
        <f t="shared" ca="1" si="21"/>
        <v/>
      </c>
      <c r="H51" s="1632"/>
      <c r="I51" s="1889"/>
      <c r="J51" s="1889"/>
      <c r="K51" s="1889"/>
      <c r="L51" s="1889"/>
      <c r="M51" s="1639"/>
      <c r="N51" s="1716">
        <f>様式1!$O24</f>
        <v>0</v>
      </c>
      <c r="O51" s="1855" t="s">
        <v>1171</v>
      </c>
      <c r="P51" s="1851"/>
      <c r="Q51" s="1715" t="str">
        <f t="shared" si="11"/>
        <v>17</v>
      </c>
      <c r="R51" s="1640"/>
      <c r="S51" s="1987"/>
      <c r="T51" s="1987"/>
      <c r="U51" s="1640"/>
      <c r="V51" s="1640"/>
      <c r="W51" s="1990"/>
      <c r="X51" s="1999">
        <v>98</v>
      </c>
      <c r="Y51" s="6103"/>
      <c r="Z51" s="1699" t="s">
        <v>895</v>
      </c>
      <c r="AA51" s="1806">
        <f ca="1">IF(INDIRECT("様式6!"&amp;AA$22 &amp; $X$48)="",0,IF(WEEKDAY(INDIRECT("様式6!"&amp;AA$22 &amp; $X$48),2)&gt;5,1,0))</f>
        <v>0</v>
      </c>
      <c r="AB51" s="1807">
        <f t="shared" ref="AB51:BE51" ca="1" si="31">IF(INDIRECT("様式6!"&amp;AB$22 &amp; $X$48)="",0,IF(WEEKDAY(INDIRECT("様式6!"&amp;AB$22 &amp; $X$48),2)&gt;5,1,0))</f>
        <v>0</v>
      </c>
      <c r="AC51" s="1807">
        <f t="shared" ca="1" si="31"/>
        <v>0</v>
      </c>
      <c r="AD51" s="1807">
        <f t="shared" ca="1" si="31"/>
        <v>0</v>
      </c>
      <c r="AE51" s="1807">
        <f t="shared" ca="1" si="31"/>
        <v>0</v>
      </c>
      <c r="AF51" s="1807">
        <f t="shared" ca="1" si="31"/>
        <v>0</v>
      </c>
      <c r="AG51" s="1807">
        <f t="shared" ca="1" si="31"/>
        <v>0</v>
      </c>
      <c r="AH51" s="1807">
        <f t="shared" ca="1" si="31"/>
        <v>0</v>
      </c>
      <c r="AI51" s="1807">
        <f t="shared" ca="1" si="31"/>
        <v>0</v>
      </c>
      <c r="AJ51" s="1807">
        <f t="shared" ca="1" si="31"/>
        <v>0</v>
      </c>
      <c r="AK51" s="1807">
        <f t="shared" ca="1" si="31"/>
        <v>0</v>
      </c>
      <c r="AL51" s="1807">
        <f t="shared" ca="1" si="31"/>
        <v>0</v>
      </c>
      <c r="AM51" s="1807">
        <f t="shared" ca="1" si="31"/>
        <v>0</v>
      </c>
      <c r="AN51" s="1807">
        <f t="shared" ca="1" si="31"/>
        <v>0</v>
      </c>
      <c r="AO51" s="1807">
        <f t="shared" ca="1" si="31"/>
        <v>0</v>
      </c>
      <c r="AP51" s="1807">
        <f t="shared" ca="1" si="31"/>
        <v>0</v>
      </c>
      <c r="AQ51" s="1807">
        <f t="shared" ca="1" si="31"/>
        <v>0</v>
      </c>
      <c r="AR51" s="1807">
        <f t="shared" ca="1" si="31"/>
        <v>0</v>
      </c>
      <c r="AS51" s="1807">
        <f ca="1">IF(INDIRECT("様式6!"&amp;AS$22 &amp; $X$48)="",0,IF(WEEKDAY(INDIRECT("様式6!"&amp;AS$22 &amp; $X$48),2)&gt;5,1,0))</f>
        <v>0</v>
      </c>
      <c r="AT51" s="1807">
        <f t="shared" ca="1" si="31"/>
        <v>0</v>
      </c>
      <c r="AU51" s="1807">
        <f t="shared" ca="1" si="31"/>
        <v>0</v>
      </c>
      <c r="AV51" s="1807">
        <f t="shared" ca="1" si="31"/>
        <v>0</v>
      </c>
      <c r="AW51" s="1807">
        <f t="shared" ca="1" si="31"/>
        <v>0</v>
      </c>
      <c r="AX51" s="1807">
        <f t="shared" ca="1" si="31"/>
        <v>0</v>
      </c>
      <c r="AY51" s="1807">
        <f t="shared" ca="1" si="31"/>
        <v>0</v>
      </c>
      <c r="AZ51" s="1807">
        <f t="shared" ca="1" si="31"/>
        <v>0</v>
      </c>
      <c r="BA51" s="1807">
        <f t="shared" ca="1" si="31"/>
        <v>0</v>
      </c>
      <c r="BB51" s="1807">
        <f t="shared" ca="1" si="31"/>
        <v>0</v>
      </c>
      <c r="BC51" s="1807">
        <f t="shared" ca="1" si="31"/>
        <v>0</v>
      </c>
      <c r="BD51" s="1807">
        <f t="shared" ca="1" si="31"/>
        <v>0</v>
      </c>
      <c r="BE51" s="1822">
        <f t="shared" ca="1" si="31"/>
        <v>0</v>
      </c>
      <c r="BF51" s="1879"/>
      <c r="BG51" s="1938"/>
      <c r="BH51" s="2025"/>
      <c r="BI51" s="2033">
        <v>98</v>
      </c>
      <c r="BJ51" s="1639"/>
      <c r="BK51" s="1687"/>
    </row>
    <row r="52" spans="1:66" ht="18" customHeight="1">
      <c r="A52" s="1886">
        <v>10</v>
      </c>
      <c r="B52" s="1759" t="str">
        <f ca="1">IF(D52=1,SUM($D$43:D52),"")</f>
        <v/>
      </c>
      <c r="C52" s="1751" t="str">
        <f t="shared" ca="1" si="23"/>
        <v/>
      </c>
      <c r="D52" s="1760" t="str">
        <f t="shared" ca="1" si="20"/>
        <v/>
      </c>
      <c r="E52" s="1632"/>
      <c r="F52" s="1759">
        <v>10</v>
      </c>
      <c r="G52" s="1770" t="str">
        <f t="shared" ca="1" si="21"/>
        <v/>
      </c>
      <c r="H52" s="1632"/>
      <c r="I52" s="6111" t="s">
        <v>738</v>
      </c>
      <c r="J52" s="6112"/>
      <c r="K52" s="6112"/>
      <c r="L52" s="6113"/>
      <c r="M52" s="1639"/>
      <c r="N52" s="1716">
        <f>様式1!$O25</f>
        <v>0</v>
      </c>
      <c r="O52" s="1855" t="s">
        <v>1172</v>
      </c>
      <c r="P52" s="1851"/>
      <c r="Q52" s="1715" t="str">
        <f t="shared" si="11"/>
        <v>18</v>
      </c>
      <c r="R52" s="1640"/>
      <c r="S52" s="1987"/>
      <c r="T52" s="1987"/>
      <c r="U52" s="1640"/>
      <c r="V52" s="1990"/>
      <c r="W52" s="1640"/>
      <c r="X52" s="1997"/>
      <c r="Y52" s="6103"/>
      <c r="Z52" s="1809" t="s">
        <v>896</v>
      </c>
      <c r="AA52" s="1810">
        <f t="shared" ref="AA52:BE52" ca="1" si="32">_xlfn.IFNA(MATCH(INDIRECT("様式6!"&amp;AA$22 &amp; $X$48),祝祭日,0),0)</f>
        <v>0</v>
      </c>
      <c r="AB52" s="1811">
        <f t="shared" ca="1" si="32"/>
        <v>0</v>
      </c>
      <c r="AC52" s="1811">
        <f t="shared" ca="1" si="32"/>
        <v>0</v>
      </c>
      <c r="AD52" s="1811">
        <f t="shared" ca="1" si="32"/>
        <v>0</v>
      </c>
      <c r="AE52" s="1811">
        <f t="shared" ca="1" si="32"/>
        <v>0</v>
      </c>
      <c r="AF52" s="1811">
        <f t="shared" ca="1" si="32"/>
        <v>0</v>
      </c>
      <c r="AG52" s="1811">
        <f t="shared" ca="1" si="32"/>
        <v>0</v>
      </c>
      <c r="AH52" s="1811">
        <f t="shared" ca="1" si="32"/>
        <v>0</v>
      </c>
      <c r="AI52" s="1811">
        <f t="shared" ca="1" si="32"/>
        <v>0</v>
      </c>
      <c r="AJ52" s="1811">
        <f t="shared" ca="1" si="32"/>
        <v>0</v>
      </c>
      <c r="AK52" s="1811">
        <f t="shared" ca="1" si="32"/>
        <v>0</v>
      </c>
      <c r="AL52" s="1811">
        <f t="shared" ca="1" si="32"/>
        <v>0</v>
      </c>
      <c r="AM52" s="1811">
        <f t="shared" ca="1" si="32"/>
        <v>0</v>
      </c>
      <c r="AN52" s="1811">
        <f t="shared" ca="1" si="32"/>
        <v>0</v>
      </c>
      <c r="AO52" s="1811">
        <f t="shared" ca="1" si="32"/>
        <v>0</v>
      </c>
      <c r="AP52" s="1811">
        <f t="shared" ca="1" si="32"/>
        <v>0</v>
      </c>
      <c r="AQ52" s="1811">
        <f t="shared" ca="1" si="32"/>
        <v>0</v>
      </c>
      <c r="AR52" s="1811">
        <f t="shared" ca="1" si="32"/>
        <v>0</v>
      </c>
      <c r="AS52" s="1811">
        <f t="shared" ca="1" si="32"/>
        <v>0</v>
      </c>
      <c r="AT52" s="1811">
        <f t="shared" ca="1" si="32"/>
        <v>0</v>
      </c>
      <c r="AU52" s="1811">
        <f t="shared" ca="1" si="32"/>
        <v>0</v>
      </c>
      <c r="AV52" s="1811">
        <f t="shared" ca="1" si="32"/>
        <v>0</v>
      </c>
      <c r="AW52" s="1811">
        <f t="shared" ca="1" si="32"/>
        <v>0</v>
      </c>
      <c r="AX52" s="1811">
        <f t="shared" ca="1" si="32"/>
        <v>0</v>
      </c>
      <c r="AY52" s="1811">
        <f t="shared" ca="1" si="32"/>
        <v>0</v>
      </c>
      <c r="AZ52" s="1811">
        <f t="shared" ca="1" si="32"/>
        <v>0</v>
      </c>
      <c r="BA52" s="1811">
        <f t="shared" ca="1" si="32"/>
        <v>0</v>
      </c>
      <c r="BB52" s="1811">
        <f t="shared" ca="1" si="32"/>
        <v>0</v>
      </c>
      <c r="BC52" s="1811">
        <f t="shared" ca="1" si="32"/>
        <v>0</v>
      </c>
      <c r="BD52" s="1811">
        <f t="shared" ca="1" si="32"/>
        <v>0</v>
      </c>
      <c r="BE52" s="1823">
        <f t="shared" ca="1" si="32"/>
        <v>0</v>
      </c>
      <c r="BF52" s="1879"/>
      <c r="BG52" s="1938"/>
      <c r="BH52" s="2025"/>
      <c r="BI52" s="2031"/>
      <c r="BJ52" s="1639"/>
      <c r="BK52" s="1687"/>
    </row>
    <row r="53" spans="1:66" ht="18" customHeight="1" thickBot="1">
      <c r="A53" s="1886">
        <v>11</v>
      </c>
      <c r="B53" s="1759" t="str">
        <f ca="1">IF(D53=1,SUM($D$43:D53),"")</f>
        <v/>
      </c>
      <c r="C53" s="1751" t="str">
        <f t="shared" ca="1" si="23"/>
        <v/>
      </c>
      <c r="D53" s="1760" t="str">
        <f t="shared" ca="1" si="20"/>
        <v/>
      </c>
      <c r="E53" s="1632"/>
      <c r="F53" s="1759">
        <v>11</v>
      </c>
      <c r="G53" s="1770" t="str">
        <f t="shared" ca="1" si="21"/>
        <v/>
      </c>
      <c r="H53" s="1632"/>
      <c r="I53" s="6114" t="str">
        <f ca="1">SUBSTITUTE(TRIM(CONCATENATE(I42," ",I43," ",I44," ",I45," ",I46," ",I47," ",I48))," ","、")</f>
        <v/>
      </c>
      <c r="J53" s="6115"/>
      <c r="K53" s="6115"/>
      <c r="L53" s="6116"/>
      <c r="M53" s="1639"/>
      <c r="N53" s="1716">
        <f>様式1!$O26</f>
        <v>0</v>
      </c>
      <c r="O53" s="1855" t="s">
        <v>1173</v>
      </c>
      <c r="P53" s="1851"/>
      <c r="Q53" s="1715" t="str">
        <f t="shared" si="11"/>
        <v>19</v>
      </c>
      <c r="R53" s="1640"/>
      <c r="S53" s="1988"/>
      <c r="T53" s="1989"/>
      <c r="U53" s="1640"/>
      <c r="V53" s="1640"/>
      <c r="W53" s="1640"/>
      <c r="X53" s="1997"/>
      <c r="Y53" s="6104"/>
      <c r="Z53" s="1635" t="s">
        <v>894</v>
      </c>
      <c r="AA53" s="1824" t="str">
        <f t="shared" ref="AA53:BE53" ca="1" si="33">IF(AND(AA$48=1,AA$51+AA$52&gt;=1),1,"")</f>
        <v/>
      </c>
      <c r="AB53" s="1816" t="str">
        <f t="shared" ca="1" si="33"/>
        <v/>
      </c>
      <c r="AC53" s="1816" t="str">
        <f t="shared" ca="1" si="33"/>
        <v/>
      </c>
      <c r="AD53" s="1816" t="str">
        <f t="shared" ca="1" si="33"/>
        <v/>
      </c>
      <c r="AE53" s="1816" t="str">
        <f t="shared" ca="1" si="33"/>
        <v/>
      </c>
      <c r="AF53" s="1816" t="str">
        <f t="shared" ca="1" si="33"/>
        <v/>
      </c>
      <c r="AG53" s="1816" t="str">
        <f t="shared" ca="1" si="33"/>
        <v/>
      </c>
      <c r="AH53" s="1816" t="str">
        <f t="shared" ca="1" si="33"/>
        <v/>
      </c>
      <c r="AI53" s="1816" t="str">
        <f t="shared" ca="1" si="33"/>
        <v/>
      </c>
      <c r="AJ53" s="1816" t="str">
        <f t="shared" ca="1" si="33"/>
        <v/>
      </c>
      <c r="AK53" s="1816" t="str">
        <f t="shared" ca="1" si="33"/>
        <v/>
      </c>
      <c r="AL53" s="1816" t="str">
        <f t="shared" ca="1" si="33"/>
        <v/>
      </c>
      <c r="AM53" s="1816" t="str">
        <f t="shared" ca="1" si="33"/>
        <v/>
      </c>
      <c r="AN53" s="1816" t="str">
        <f t="shared" ca="1" si="33"/>
        <v/>
      </c>
      <c r="AO53" s="1816" t="str">
        <f t="shared" ca="1" si="33"/>
        <v/>
      </c>
      <c r="AP53" s="1816" t="str">
        <f t="shared" ca="1" si="33"/>
        <v/>
      </c>
      <c r="AQ53" s="1816" t="str">
        <f t="shared" ca="1" si="33"/>
        <v/>
      </c>
      <c r="AR53" s="1816" t="str">
        <f t="shared" ca="1" si="33"/>
        <v/>
      </c>
      <c r="AS53" s="1816" t="str">
        <f t="shared" ca="1" si="33"/>
        <v/>
      </c>
      <c r="AT53" s="1816" t="str">
        <f t="shared" ca="1" si="33"/>
        <v/>
      </c>
      <c r="AU53" s="1816" t="str">
        <f t="shared" ca="1" si="33"/>
        <v/>
      </c>
      <c r="AV53" s="1816" t="str">
        <f t="shared" ca="1" si="33"/>
        <v/>
      </c>
      <c r="AW53" s="1816" t="str">
        <f t="shared" ca="1" si="33"/>
        <v/>
      </c>
      <c r="AX53" s="1816" t="str">
        <f t="shared" ca="1" si="33"/>
        <v/>
      </c>
      <c r="AY53" s="1816" t="str">
        <f t="shared" ca="1" si="33"/>
        <v/>
      </c>
      <c r="AZ53" s="1816" t="str">
        <f t="shared" ca="1" si="33"/>
        <v/>
      </c>
      <c r="BA53" s="1816" t="str">
        <f t="shared" ca="1" si="33"/>
        <v/>
      </c>
      <c r="BB53" s="1816" t="str">
        <f t="shared" ca="1" si="33"/>
        <v/>
      </c>
      <c r="BC53" s="1816" t="str">
        <f t="shared" ca="1" si="33"/>
        <v/>
      </c>
      <c r="BD53" s="1816" t="str">
        <f t="shared" ca="1" si="33"/>
        <v/>
      </c>
      <c r="BE53" s="1825" t="str">
        <f t="shared" ca="1" si="33"/>
        <v/>
      </c>
      <c r="BF53" s="1879">
        <f ca="1">IF(SUM(AA53:BE53)&gt;0,SUM(AA53:BE53),0)</f>
        <v>0</v>
      </c>
      <c r="BG53" s="1938"/>
      <c r="BH53" s="2025"/>
      <c r="BI53" s="2031"/>
      <c r="BJ53" s="1639"/>
      <c r="BK53" s="1687"/>
    </row>
    <row r="54" spans="1:66" ht="18" customHeight="1" thickBot="1">
      <c r="A54" s="1886">
        <v>12</v>
      </c>
      <c r="B54" s="1759" t="str">
        <f ca="1">IF(D54=1,SUM($D$43:D54),"")</f>
        <v/>
      </c>
      <c r="C54" s="1751" t="str">
        <f t="shared" ca="1" si="23"/>
        <v/>
      </c>
      <c r="D54" s="1760" t="str">
        <f t="shared" ca="1" si="20"/>
        <v/>
      </c>
      <c r="E54" s="1632"/>
      <c r="F54" s="1759">
        <v>12</v>
      </c>
      <c r="G54" s="1770" t="str">
        <f t="shared" ca="1" si="21"/>
        <v/>
      </c>
      <c r="H54" s="1632"/>
      <c r="I54" s="6114"/>
      <c r="J54" s="6115"/>
      <c r="K54" s="6115"/>
      <c r="L54" s="6116"/>
      <c r="M54" s="1639"/>
      <c r="N54" s="1717">
        <f>様式1!$O27</f>
        <v>0</v>
      </c>
      <c r="O54" s="1856" t="s">
        <v>1174</v>
      </c>
      <c r="P54" s="1852"/>
      <c r="Q54" s="1723" t="str">
        <f t="shared" si="11"/>
        <v>20</v>
      </c>
      <c r="R54" s="6120" t="str">
        <f>IF(様式1!$P$28="","",様式1!$P$28)</f>
        <v/>
      </c>
      <c r="S54" s="6121"/>
      <c r="T54" s="6122"/>
      <c r="U54" s="1991"/>
      <c r="V54" s="1639"/>
      <c r="W54" s="1639"/>
      <c r="X54" s="2000">
        <v>118</v>
      </c>
      <c r="Y54" s="6099" t="s">
        <v>1176</v>
      </c>
      <c r="Z54" s="1699" t="s">
        <v>887</v>
      </c>
      <c r="AA54" s="1835" t="str">
        <f t="shared" ref="AA54:BE54" ca="1" si="34">IF(訓練終了日="","",IF(OR(INDIRECT("様式6!"&amp;AA$22 &amp; $X$54)&gt;=訓練終了日+1,COUNTA(INDIRECT("様式6!"&amp;AA$22 &amp; $X$55 &amp; ":" &amp; AA$22 &amp; $X$56))=0),"",1))</f>
        <v/>
      </c>
      <c r="AB54" s="1836" t="str">
        <f t="shared" ca="1" si="34"/>
        <v/>
      </c>
      <c r="AC54" s="1836" t="str">
        <f t="shared" ca="1" si="34"/>
        <v/>
      </c>
      <c r="AD54" s="1836" t="str">
        <f t="shared" ca="1" si="34"/>
        <v/>
      </c>
      <c r="AE54" s="1836" t="str">
        <f t="shared" ca="1" si="34"/>
        <v/>
      </c>
      <c r="AF54" s="1836" t="str">
        <f t="shared" ca="1" si="34"/>
        <v/>
      </c>
      <c r="AG54" s="1836" t="str">
        <f t="shared" ca="1" si="34"/>
        <v/>
      </c>
      <c r="AH54" s="1836" t="str">
        <f t="shared" ca="1" si="34"/>
        <v/>
      </c>
      <c r="AI54" s="1836" t="str">
        <f t="shared" ca="1" si="34"/>
        <v/>
      </c>
      <c r="AJ54" s="1836" t="str">
        <f t="shared" ca="1" si="34"/>
        <v/>
      </c>
      <c r="AK54" s="1836" t="str">
        <f t="shared" ca="1" si="34"/>
        <v/>
      </c>
      <c r="AL54" s="1836" t="str">
        <f t="shared" ca="1" si="34"/>
        <v/>
      </c>
      <c r="AM54" s="1836" t="str">
        <f t="shared" ca="1" si="34"/>
        <v/>
      </c>
      <c r="AN54" s="1836" t="str">
        <f t="shared" ca="1" si="34"/>
        <v/>
      </c>
      <c r="AO54" s="1836" t="str">
        <f t="shared" ca="1" si="34"/>
        <v/>
      </c>
      <c r="AP54" s="1836" t="str">
        <f t="shared" ca="1" si="34"/>
        <v/>
      </c>
      <c r="AQ54" s="1836" t="str">
        <f t="shared" ca="1" si="34"/>
        <v/>
      </c>
      <c r="AR54" s="1836" t="str">
        <f t="shared" ca="1" si="34"/>
        <v/>
      </c>
      <c r="AS54" s="1836" t="str">
        <f t="shared" ca="1" si="34"/>
        <v/>
      </c>
      <c r="AT54" s="1836" t="str">
        <f t="shared" ca="1" si="34"/>
        <v/>
      </c>
      <c r="AU54" s="1836" t="str">
        <f t="shared" ca="1" si="34"/>
        <v/>
      </c>
      <c r="AV54" s="1836" t="str">
        <f t="shared" ca="1" si="34"/>
        <v/>
      </c>
      <c r="AW54" s="1836" t="str">
        <f t="shared" ca="1" si="34"/>
        <v/>
      </c>
      <c r="AX54" s="1836" t="str">
        <f t="shared" ca="1" si="34"/>
        <v/>
      </c>
      <c r="AY54" s="1836" t="str">
        <f t="shared" ca="1" si="34"/>
        <v/>
      </c>
      <c r="AZ54" s="1836" t="str">
        <f t="shared" ca="1" si="34"/>
        <v/>
      </c>
      <c r="BA54" s="1836" t="str">
        <f t="shared" ca="1" si="34"/>
        <v/>
      </c>
      <c r="BB54" s="1836" t="str">
        <f t="shared" ca="1" si="34"/>
        <v/>
      </c>
      <c r="BC54" s="1836" t="str">
        <f t="shared" ca="1" si="34"/>
        <v/>
      </c>
      <c r="BD54" s="1836" t="str">
        <f t="shared" ca="1" si="34"/>
        <v/>
      </c>
      <c r="BE54" s="1838" t="str">
        <f t="shared" ca="1" si="34"/>
        <v/>
      </c>
      <c r="BF54" s="1880"/>
      <c r="BG54" s="1937">
        <f ca="1">SUM(AA54:BE54)</f>
        <v>0</v>
      </c>
      <c r="BH54" s="2025"/>
      <c r="BI54" s="2034">
        <v>118</v>
      </c>
      <c r="BJ54" s="1639"/>
      <c r="BK54" s="1687"/>
    </row>
    <row r="55" spans="1:66" ht="18" customHeight="1">
      <c r="A55" s="1886">
        <v>13</v>
      </c>
      <c r="B55" s="1759" t="str">
        <f ca="1">IF(D55=1,SUM($D$43:D55),"")</f>
        <v/>
      </c>
      <c r="C55" s="1751" t="str">
        <f t="shared" ca="1" si="23"/>
        <v/>
      </c>
      <c r="D55" s="1760" t="str">
        <f t="shared" ca="1" si="20"/>
        <v/>
      </c>
      <c r="E55" s="1632"/>
      <c r="F55" s="1759">
        <v>13</v>
      </c>
      <c r="G55" s="1770" t="str">
        <f t="shared" ca="1" si="21"/>
        <v/>
      </c>
      <c r="H55" s="1632"/>
      <c r="I55" s="6114"/>
      <c r="J55" s="6115"/>
      <c r="K55" s="6115"/>
      <c r="L55" s="6116"/>
      <c r="M55" s="1639"/>
      <c r="N55" s="1639"/>
      <c r="O55" s="1640"/>
      <c r="P55" s="1640"/>
      <c r="Q55" s="1640"/>
      <c r="R55" s="1640"/>
      <c r="S55" s="1640"/>
      <c r="T55" s="1640"/>
      <c r="U55" s="1987"/>
      <c r="V55" s="1640"/>
      <c r="W55" s="1640"/>
      <c r="X55" s="1998">
        <v>133</v>
      </c>
      <c r="Y55" s="6100"/>
      <c r="Z55" s="1817" t="s">
        <v>374</v>
      </c>
      <c r="AA55" s="1801" t="str">
        <f ca="1">IF(AA54="","",SUM(INDIRECT("様式6!"&amp;AA$22 &amp; $X$55 &amp; ":" &amp; AA$22 &amp; $X$56)))</f>
        <v/>
      </c>
      <c r="AB55" s="1802" t="str">
        <f t="shared" ref="AB55:BE55" ca="1" si="35">IF(AB54="","",SUM(INDIRECT("様式6!"&amp;AB$22 &amp; $X$55 &amp; ":" &amp; AB$22 &amp; $X$56)))</f>
        <v/>
      </c>
      <c r="AC55" s="1802" t="str">
        <f t="shared" ca="1" si="35"/>
        <v/>
      </c>
      <c r="AD55" s="1802" t="str">
        <f t="shared" ca="1" si="35"/>
        <v/>
      </c>
      <c r="AE55" s="1802" t="str">
        <f t="shared" ca="1" si="35"/>
        <v/>
      </c>
      <c r="AF55" s="1802" t="str">
        <f t="shared" ca="1" si="35"/>
        <v/>
      </c>
      <c r="AG55" s="1802" t="str">
        <f t="shared" ca="1" si="35"/>
        <v/>
      </c>
      <c r="AH55" s="1802" t="str">
        <f t="shared" ca="1" si="35"/>
        <v/>
      </c>
      <c r="AI55" s="1802" t="str">
        <f t="shared" ca="1" si="35"/>
        <v/>
      </c>
      <c r="AJ55" s="1802" t="str">
        <f t="shared" ca="1" si="35"/>
        <v/>
      </c>
      <c r="AK55" s="1802" t="str">
        <f t="shared" ca="1" si="35"/>
        <v/>
      </c>
      <c r="AL55" s="1802" t="str">
        <f t="shared" ca="1" si="35"/>
        <v/>
      </c>
      <c r="AM55" s="1802" t="str">
        <f t="shared" ca="1" si="35"/>
        <v/>
      </c>
      <c r="AN55" s="1802" t="str">
        <f t="shared" ca="1" si="35"/>
        <v/>
      </c>
      <c r="AO55" s="1802" t="str">
        <f t="shared" ca="1" si="35"/>
        <v/>
      </c>
      <c r="AP55" s="1802" t="str">
        <f t="shared" ca="1" si="35"/>
        <v/>
      </c>
      <c r="AQ55" s="1802" t="str">
        <f t="shared" ca="1" si="35"/>
        <v/>
      </c>
      <c r="AR55" s="1802" t="str">
        <f t="shared" ca="1" si="35"/>
        <v/>
      </c>
      <c r="AS55" s="1802" t="str">
        <f t="shared" ca="1" si="35"/>
        <v/>
      </c>
      <c r="AT55" s="1802" t="str">
        <f t="shared" ca="1" si="35"/>
        <v/>
      </c>
      <c r="AU55" s="1802" t="str">
        <f t="shared" ca="1" si="35"/>
        <v/>
      </c>
      <c r="AV55" s="1802" t="str">
        <f t="shared" ca="1" si="35"/>
        <v/>
      </c>
      <c r="AW55" s="1802" t="str">
        <f t="shared" ca="1" si="35"/>
        <v/>
      </c>
      <c r="AX55" s="1802" t="str">
        <f t="shared" ca="1" si="35"/>
        <v/>
      </c>
      <c r="AY55" s="1802" t="str">
        <f t="shared" ca="1" si="35"/>
        <v/>
      </c>
      <c r="AZ55" s="1802" t="str">
        <f t="shared" ca="1" si="35"/>
        <v/>
      </c>
      <c r="BA55" s="1802" t="str">
        <f t="shared" ca="1" si="35"/>
        <v/>
      </c>
      <c r="BB55" s="1802" t="str">
        <f t="shared" ca="1" si="35"/>
        <v/>
      </c>
      <c r="BC55" s="1802" t="str">
        <f t="shared" ca="1" si="35"/>
        <v/>
      </c>
      <c r="BD55" s="1802" t="str">
        <f t="shared" ca="1" si="35"/>
        <v/>
      </c>
      <c r="BE55" s="1818" t="str">
        <f t="shared" ca="1" si="35"/>
        <v/>
      </c>
      <c r="BF55" s="1880"/>
      <c r="BG55" s="1937"/>
      <c r="BH55" s="2026">
        <f ca="1">SUM(AA55:BE55)</f>
        <v>0</v>
      </c>
      <c r="BI55" s="2032">
        <v>133</v>
      </c>
      <c r="BJ55" s="1639"/>
      <c r="BK55" s="1687"/>
    </row>
    <row r="56" spans="1:66" ht="18" customHeight="1">
      <c r="A56" s="1886">
        <v>14</v>
      </c>
      <c r="B56" s="1759" t="str">
        <f ca="1">IF(D56=1,SUM($D$43:D56),"")</f>
        <v/>
      </c>
      <c r="C56" s="1751" t="str">
        <f t="shared" ca="1" si="23"/>
        <v/>
      </c>
      <c r="D56" s="1760" t="str">
        <f t="shared" ca="1" si="20"/>
        <v/>
      </c>
      <c r="E56" s="1632"/>
      <c r="F56" s="1759">
        <v>14</v>
      </c>
      <c r="G56" s="1770" t="str">
        <f t="shared" ca="1" si="21"/>
        <v/>
      </c>
      <c r="H56" s="1632"/>
      <c r="I56" s="6114"/>
      <c r="J56" s="6115"/>
      <c r="K56" s="6115"/>
      <c r="L56" s="6116"/>
      <c r="M56" s="1639"/>
      <c r="N56" s="1639"/>
      <c r="O56" s="1640"/>
      <c r="P56" s="1640"/>
      <c r="Q56" s="1640"/>
      <c r="R56" s="1640"/>
      <c r="S56" s="1640"/>
      <c r="T56" s="1640"/>
      <c r="U56" s="1987"/>
      <c r="V56" s="1640"/>
      <c r="W56" s="1640"/>
      <c r="X56" s="1998">
        <v>135</v>
      </c>
      <c r="Y56" s="6100"/>
      <c r="Z56" s="1635" t="s">
        <v>893</v>
      </c>
      <c r="AA56" s="1829" t="str">
        <f ca="1">IF(AND(INDIRECT("様式6!"&amp;AA$22 &amp; $X$57)="ハローワーク来所日⑤",AA54=1),1,"")</f>
        <v/>
      </c>
      <c r="AB56" s="1830" t="str">
        <f t="shared" ref="AB56:BE56" ca="1" si="36">IF(AND(INDIRECT("様式6!"&amp;AB$22 &amp; $X$57)="ハローワーク来所日⑤",AB54=1),1,"")</f>
        <v/>
      </c>
      <c r="AC56" s="1830" t="str">
        <f t="shared" ca="1" si="36"/>
        <v/>
      </c>
      <c r="AD56" s="1830" t="str">
        <f t="shared" ca="1" si="36"/>
        <v/>
      </c>
      <c r="AE56" s="1830" t="str">
        <f t="shared" ca="1" si="36"/>
        <v/>
      </c>
      <c r="AF56" s="1830" t="str">
        <f t="shared" ca="1" si="36"/>
        <v/>
      </c>
      <c r="AG56" s="1830" t="str">
        <f t="shared" ca="1" si="36"/>
        <v/>
      </c>
      <c r="AH56" s="1830" t="str">
        <f t="shared" ca="1" si="36"/>
        <v/>
      </c>
      <c r="AI56" s="1830" t="str">
        <f t="shared" ca="1" si="36"/>
        <v/>
      </c>
      <c r="AJ56" s="1830" t="str">
        <f t="shared" ca="1" si="36"/>
        <v/>
      </c>
      <c r="AK56" s="1830" t="str">
        <f t="shared" ca="1" si="36"/>
        <v/>
      </c>
      <c r="AL56" s="1830" t="str">
        <f t="shared" ca="1" si="36"/>
        <v/>
      </c>
      <c r="AM56" s="1830" t="str">
        <f t="shared" ca="1" si="36"/>
        <v/>
      </c>
      <c r="AN56" s="1830" t="str">
        <f t="shared" ca="1" si="36"/>
        <v/>
      </c>
      <c r="AO56" s="1830" t="str">
        <f t="shared" ca="1" si="36"/>
        <v/>
      </c>
      <c r="AP56" s="1830" t="str">
        <f t="shared" ca="1" si="36"/>
        <v/>
      </c>
      <c r="AQ56" s="1830" t="str">
        <f t="shared" ca="1" si="36"/>
        <v/>
      </c>
      <c r="AR56" s="1830" t="str">
        <f t="shared" ca="1" si="36"/>
        <v/>
      </c>
      <c r="AS56" s="1830" t="str">
        <f t="shared" ca="1" si="36"/>
        <v/>
      </c>
      <c r="AT56" s="1830" t="str">
        <f t="shared" ca="1" si="36"/>
        <v/>
      </c>
      <c r="AU56" s="1830" t="str">
        <f t="shared" ca="1" si="36"/>
        <v/>
      </c>
      <c r="AV56" s="1830" t="str">
        <f t="shared" ca="1" si="36"/>
        <v/>
      </c>
      <c r="AW56" s="1830" t="str">
        <f t="shared" ca="1" si="36"/>
        <v/>
      </c>
      <c r="AX56" s="1830" t="str">
        <f t="shared" ca="1" si="36"/>
        <v/>
      </c>
      <c r="AY56" s="1830" t="str">
        <f t="shared" ca="1" si="36"/>
        <v/>
      </c>
      <c r="AZ56" s="1830" t="str">
        <f ca="1">IF(AND(INDIRECT("様式6!"&amp;AZ$22 &amp; $X$57)="ハローワーク来所日⑤",AZ54=1),1,"")</f>
        <v/>
      </c>
      <c r="BA56" s="1830" t="str">
        <f t="shared" ca="1" si="36"/>
        <v/>
      </c>
      <c r="BB56" s="1830" t="str">
        <f t="shared" ca="1" si="36"/>
        <v/>
      </c>
      <c r="BC56" s="1830" t="str">
        <f t="shared" ca="1" si="36"/>
        <v/>
      </c>
      <c r="BD56" s="1830" t="str">
        <f t="shared" ca="1" si="36"/>
        <v/>
      </c>
      <c r="BE56" s="1831" t="str">
        <f t="shared" ca="1" si="36"/>
        <v/>
      </c>
      <c r="BF56" s="1879"/>
      <c r="BG56" s="1938"/>
      <c r="BH56" s="2025"/>
      <c r="BI56" s="2032">
        <v>135</v>
      </c>
      <c r="BJ56" s="1639"/>
      <c r="BK56" s="1687"/>
    </row>
    <row r="57" spans="1:66" ht="18" customHeight="1" thickBot="1">
      <c r="A57" s="1886">
        <v>15</v>
      </c>
      <c r="B57" s="1759" t="str">
        <f ca="1">IF(D57=1,SUM($D$43:D57),"")</f>
        <v/>
      </c>
      <c r="C57" s="1751" t="str">
        <f t="shared" ca="1" si="23"/>
        <v/>
      </c>
      <c r="D57" s="1760" t="str">
        <f t="shared" ca="1" si="20"/>
        <v/>
      </c>
      <c r="E57" s="1632"/>
      <c r="F57" s="1759">
        <v>15</v>
      </c>
      <c r="G57" s="1770" t="str">
        <f t="shared" ca="1" si="21"/>
        <v/>
      </c>
      <c r="H57" s="1632"/>
      <c r="I57" s="6117"/>
      <c r="J57" s="6118"/>
      <c r="K57" s="6118"/>
      <c r="L57" s="6119"/>
      <c r="M57" s="1639"/>
      <c r="N57" s="1639"/>
      <c r="O57" s="1663"/>
      <c r="P57" s="1640"/>
      <c r="Q57" s="1663"/>
      <c r="R57" s="1640"/>
      <c r="S57" s="1640"/>
      <c r="T57" s="1992"/>
      <c r="U57" s="1987"/>
      <c r="V57" s="1640"/>
      <c r="W57" s="1640"/>
      <c r="X57" s="1999">
        <v>119</v>
      </c>
      <c r="Y57" s="6100"/>
      <c r="Z57" s="1699" t="s">
        <v>895</v>
      </c>
      <c r="AA57" s="1806">
        <f ca="1">IF(INDIRECT("様式6!"&amp;AA$22 &amp; $X$54)="",0,IF(WEEKDAY(INDIRECT("様式6!"&amp;AA$22 &amp; $X$54),2)&gt;5,1,0))</f>
        <v>0</v>
      </c>
      <c r="AB57" s="1807">
        <f t="shared" ref="AB57:BE57" ca="1" si="37">IF(INDIRECT("様式6!"&amp;AB$22 &amp; $X$54)="",0,IF(WEEKDAY(INDIRECT("様式6!"&amp;AB$22 &amp; $X$54),2)&gt;5,1,0))</f>
        <v>0</v>
      </c>
      <c r="AC57" s="1807">
        <f t="shared" ca="1" si="37"/>
        <v>0</v>
      </c>
      <c r="AD57" s="1807">
        <f t="shared" ca="1" si="37"/>
        <v>0</v>
      </c>
      <c r="AE57" s="1807">
        <f t="shared" ca="1" si="37"/>
        <v>0</v>
      </c>
      <c r="AF57" s="1807">
        <f t="shared" ca="1" si="37"/>
        <v>0</v>
      </c>
      <c r="AG57" s="1807">
        <f ca="1">IF(INDIRECT("様式6!"&amp;AG$22 &amp; $X$54)="",0,IF(WEEKDAY(INDIRECT("様式6!"&amp;AG$22 &amp; $X$54),2)&gt;5,1,0))</f>
        <v>0</v>
      </c>
      <c r="AH57" s="1807">
        <f t="shared" ca="1" si="37"/>
        <v>0</v>
      </c>
      <c r="AI57" s="1807">
        <f t="shared" ca="1" si="37"/>
        <v>0</v>
      </c>
      <c r="AJ57" s="1807">
        <f t="shared" ca="1" si="37"/>
        <v>0</v>
      </c>
      <c r="AK57" s="1807">
        <f t="shared" ca="1" si="37"/>
        <v>0</v>
      </c>
      <c r="AL57" s="1807">
        <f t="shared" ca="1" si="37"/>
        <v>0</v>
      </c>
      <c r="AM57" s="1807">
        <f t="shared" ca="1" si="37"/>
        <v>0</v>
      </c>
      <c r="AN57" s="1807">
        <f t="shared" ca="1" si="37"/>
        <v>0</v>
      </c>
      <c r="AO57" s="1807">
        <f t="shared" ca="1" si="37"/>
        <v>0</v>
      </c>
      <c r="AP57" s="1807">
        <f t="shared" ca="1" si="37"/>
        <v>0</v>
      </c>
      <c r="AQ57" s="1807">
        <f t="shared" ca="1" si="37"/>
        <v>0</v>
      </c>
      <c r="AR57" s="1807">
        <f t="shared" ca="1" si="37"/>
        <v>0</v>
      </c>
      <c r="AS57" s="1807">
        <f t="shared" ca="1" si="37"/>
        <v>0</v>
      </c>
      <c r="AT57" s="1807">
        <f t="shared" ca="1" si="37"/>
        <v>0</v>
      </c>
      <c r="AU57" s="1807">
        <f t="shared" ca="1" si="37"/>
        <v>0</v>
      </c>
      <c r="AV57" s="1807">
        <f t="shared" ca="1" si="37"/>
        <v>0</v>
      </c>
      <c r="AW57" s="1807">
        <f t="shared" ca="1" si="37"/>
        <v>0</v>
      </c>
      <c r="AX57" s="1807">
        <f t="shared" ca="1" si="37"/>
        <v>0</v>
      </c>
      <c r="AY57" s="1807">
        <f t="shared" ca="1" si="37"/>
        <v>0</v>
      </c>
      <c r="AZ57" s="1807">
        <f t="shared" ca="1" si="37"/>
        <v>0</v>
      </c>
      <c r="BA57" s="1807">
        <f t="shared" ca="1" si="37"/>
        <v>0</v>
      </c>
      <c r="BB57" s="1807">
        <f t="shared" ca="1" si="37"/>
        <v>0</v>
      </c>
      <c r="BC57" s="1807">
        <f t="shared" ca="1" si="37"/>
        <v>0</v>
      </c>
      <c r="BD57" s="1807">
        <f t="shared" ca="1" si="37"/>
        <v>0</v>
      </c>
      <c r="BE57" s="1822">
        <f t="shared" ca="1" si="37"/>
        <v>0</v>
      </c>
      <c r="BF57" s="1879"/>
      <c r="BG57" s="1938"/>
      <c r="BH57" s="2025"/>
      <c r="BI57" s="2033">
        <v>119</v>
      </c>
      <c r="BJ57" s="1639"/>
      <c r="BK57" s="1687"/>
    </row>
    <row r="58" spans="1:66" ht="18" customHeight="1" thickBot="1">
      <c r="A58" s="1886">
        <v>16</v>
      </c>
      <c r="B58" s="1759" t="str">
        <f ca="1">IF(D58=1,SUM($D$43:D58),"")</f>
        <v/>
      </c>
      <c r="C58" s="1751" t="str">
        <f t="shared" ca="1" si="23"/>
        <v/>
      </c>
      <c r="D58" s="1760" t="str">
        <f t="shared" ca="1" si="20"/>
        <v/>
      </c>
      <c r="E58" s="1632"/>
      <c r="F58" s="1759">
        <v>16</v>
      </c>
      <c r="G58" s="1770" t="str">
        <f t="shared" ca="1" si="21"/>
        <v/>
      </c>
      <c r="H58" s="1632"/>
      <c r="I58" s="1889"/>
      <c r="J58" s="1889"/>
      <c r="K58" s="1889"/>
      <c r="L58" s="1889"/>
      <c r="M58" s="1639"/>
      <c r="N58" s="6123" t="s">
        <v>1839</v>
      </c>
      <c r="O58" s="6124"/>
      <c r="P58" s="6124"/>
      <c r="Q58" s="6124"/>
      <c r="R58" s="6125"/>
      <c r="S58" s="1640"/>
      <c r="T58" s="1992"/>
      <c r="U58" s="1632"/>
      <c r="V58" s="1639"/>
      <c r="W58" s="1639"/>
      <c r="X58" s="2000"/>
      <c r="Y58" s="6100"/>
      <c r="Z58" s="1809" t="s">
        <v>896</v>
      </c>
      <c r="AA58" s="1810">
        <f t="shared" ref="AA58:BE58" ca="1" si="38">_xlfn.IFNA(MATCH(INDIRECT("様式6!"&amp;AA$22 &amp; $X$54),祝祭日,0),0)</f>
        <v>0</v>
      </c>
      <c r="AB58" s="1811">
        <f t="shared" ca="1" si="38"/>
        <v>0</v>
      </c>
      <c r="AC58" s="1811">
        <f t="shared" ca="1" si="38"/>
        <v>0</v>
      </c>
      <c r="AD58" s="1811">
        <f t="shared" ca="1" si="38"/>
        <v>0</v>
      </c>
      <c r="AE58" s="1811">
        <f t="shared" ca="1" si="38"/>
        <v>0</v>
      </c>
      <c r="AF58" s="1811">
        <f t="shared" ca="1" si="38"/>
        <v>0</v>
      </c>
      <c r="AG58" s="1811">
        <f t="shared" ca="1" si="38"/>
        <v>0</v>
      </c>
      <c r="AH58" s="1811">
        <f t="shared" ca="1" si="38"/>
        <v>0</v>
      </c>
      <c r="AI58" s="1811">
        <f t="shared" ca="1" si="38"/>
        <v>0</v>
      </c>
      <c r="AJ58" s="1811">
        <f t="shared" ca="1" si="38"/>
        <v>0</v>
      </c>
      <c r="AK58" s="1811">
        <f t="shared" ca="1" si="38"/>
        <v>0</v>
      </c>
      <c r="AL58" s="1811">
        <f t="shared" ca="1" si="38"/>
        <v>0</v>
      </c>
      <c r="AM58" s="1811">
        <f t="shared" ca="1" si="38"/>
        <v>0</v>
      </c>
      <c r="AN58" s="1811">
        <f t="shared" ca="1" si="38"/>
        <v>0</v>
      </c>
      <c r="AO58" s="1811">
        <f t="shared" ca="1" si="38"/>
        <v>0</v>
      </c>
      <c r="AP58" s="1811">
        <f t="shared" ca="1" si="38"/>
        <v>0</v>
      </c>
      <c r="AQ58" s="1811">
        <f t="shared" ca="1" si="38"/>
        <v>0</v>
      </c>
      <c r="AR58" s="1811">
        <f t="shared" ca="1" si="38"/>
        <v>0</v>
      </c>
      <c r="AS58" s="1811">
        <f t="shared" ca="1" si="38"/>
        <v>0</v>
      </c>
      <c r="AT58" s="1811">
        <f t="shared" ca="1" si="38"/>
        <v>0</v>
      </c>
      <c r="AU58" s="1811">
        <f t="shared" ca="1" si="38"/>
        <v>0</v>
      </c>
      <c r="AV58" s="1811">
        <f t="shared" ca="1" si="38"/>
        <v>0</v>
      </c>
      <c r="AW58" s="1811">
        <f t="shared" ca="1" si="38"/>
        <v>0</v>
      </c>
      <c r="AX58" s="1811">
        <f t="shared" ca="1" si="38"/>
        <v>0</v>
      </c>
      <c r="AY58" s="1811">
        <f t="shared" ca="1" si="38"/>
        <v>0</v>
      </c>
      <c r="AZ58" s="1811">
        <f t="shared" ca="1" si="38"/>
        <v>0</v>
      </c>
      <c r="BA58" s="1811">
        <f t="shared" ca="1" si="38"/>
        <v>0</v>
      </c>
      <c r="BB58" s="1811">
        <f t="shared" ca="1" si="38"/>
        <v>0</v>
      </c>
      <c r="BC58" s="1811">
        <f t="shared" ca="1" si="38"/>
        <v>0</v>
      </c>
      <c r="BD58" s="1811">
        <f t="shared" ca="1" si="38"/>
        <v>0</v>
      </c>
      <c r="BE58" s="1823">
        <f t="shared" ca="1" si="38"/>
        <v>0</v>
      </c>
      <c r="BF58" s="1879"/>
      <c r="BG58" s="1938"/>
      <c r="BH58" s="2025"/>
      <c r="BI58" s="2034"/>
      <c r="BJ58" s="1639"/>
      <c r="BK58" s="1639"/>
      <c r="BL58" s="1639"/>
      <c r="BM58" s="1639"/>
      <c r="BN58" s="1639"/>
    </row>
    <row r="59" spans="1:66" ht="18" customHeight="1" thickBot="1">
      <c r="A59" s="1886">
        <v>17</v>
      </c>
      <c r="B59" s="1759" t="str">
        <f ca="1">IF(D59=1,SUM($D$43:D59),"")</f>
        <v/>
      </c>
      <c r="C59" s="1751" t="str">
        <f t="shared" ca="1" si="23"/>
        <v/>
      </c>
      <c r="D59" s="1760" t="str">
        <f t="shared" ca="1" si="20"/>
        <v/>
      </c>
      <c r="E59" s="1632"/>
      <c r="F59" s="1759">
        <v>17</v>
      </c>
      <c r="G59" s="1770" t="str">
        <f t="shared" ca="1" si="21"/>
        <v/>
      </c>
      <c r="H59" s="1632"/>
      <c r="I59" s="1889"/>
      <c r="J59" s="6138" t="s">
        <v>1880</v>
      </c>
      <c r="K59" s="6139"/>
      <c r="L59" s="1889"/>
      <c r="M59" s="1639"/>
      <c r="N59" s="1780" t="s">
        <v>1840</v>
      </c>
      <c r="O59" s="1781" t="s">
        <v>1841</v>
      </c>
      <c r="P59" s="1782" t="s">
        <v>915</v>
      </c>
      <c r="Q59" s="1782" t="s">
        <v>916</v>
      </c>
      <c r="R59" s="1783" t="s">
        <v>1842</v>
      </c>
      <c r="S59" s="1640"/>
      <c r="T59" s="1640"/>
      <c r="U59" s="3017"/>
      <c r="V59" s="1995"/>
      <c r="W59" s="1995"/>
      <c r="X59" s="2096" t="s">
        <v>2391</v>
      </c>
      <c r="Y59" s="6101"/>
      <c r="Z59" s="1635" t="s">
        <v>894</v>
      </c>
      <c r="AA59" s="1824" t="str">
        <f t="shared" ref="AA59:BE59" ca="1" si="39">IF(AND(AA$54=1,AA$57+AA$58&gt;=1),1,"")</f>
        <v/>
      </c>
      <c r="AB59" s="1816" t="str">
        <f t="shared" ca="1" si="39"/>
        <v/>
      </c>
      <c r="AC59" s="1816" t="str">
        <f t="shared" ca="1" si="39"/>
        <v/>
      </c>
      <c r="AD59" s="1816" t="str">
        <f t="shared" ca="1" si="39"/>
        <v/>
      </c>
      <c r="AE59" s="1816" t="str">
        <f t="shared" ca="1" si="39"/>
        <v/>
      </c>
      <c r="AF59" s="1816" t="str">
        <f t="shared" ca="1" si="39"/>
        <v/>
      </c>
      <c r="AG59" s="1816" t="str">
        <f t="shared" ca="1" si="39"/>
        <v/>
      </c>
      <c r="AH59" s="1816" t="str">
        <f t="shared" ca="1" si="39"/>
        <v/>
      </c>
      <c r="AI59" s="1816" t="str">
        <f t="shared" ca="1" si="39"/>
        <v/>
      </c>
      <c r="AJ59" s="1816" t="str">
        <f t="shared" ca="1" si="39"/>
        <v/>
      </c>
      <c r="AK59" s="1816" t="str">
        <f t="shared" ca="1" si="39"/>
        <v/>
      </c>
      <c r="AL59" s="1816" t="str">
        <f t="shared" ca="1" si="39"/>
        <v/>
      </c>
      <c r="AM59" s="1816" t="str">
        <f t="shared" ca="1" si="39"/>
        <v/>
      </c>
      <c r="AN59" s="1816" t="str">
        <f t="shared" ca="1" si="39"/>
        <v/>
      </c>
      <c r="AO59" s="1816" t="str">
        <f t="shared" ca="1" si="39"/>
        <v/>
      </c>
      <c r="AP59" s="1816" t="str">
        <f t="shared" ca="1" si="39"/>
        <v/>
      </c>
      <c r="AQ59" s="1816" t="str">
        <f t="shared" ca="1" si="39"/>
        <v/>
      </c>
      <c r="AR59" s="1816" t="str">
        <f t="shared" ca="1" si="39"/>
        <v/>
      </c>
      <c r="AS59" s="1816" t="str">
        <f t="shared" ca="1" si="39"/>
        <v/>
      </c>
      <c r="AT59" s="1816" t="str">
        <f t="shared" ca="1" si="39"/>
        <v/>
      </c>
      <c r="AU59" s="1816" t="str">
        <f t="shared" ca="1" si="39"/>
        <v/>
      </c>
      <c r="AV59" s="1816" t="str">
        <f t="shared" ca="1" si="39"/>
        <v/>
      </c>
      <c r="AW59" s="1816" t="str">
        <f t="shared" ca="1" si="39"/>
        <v/>
      </c>
      <c r="AX59" s="1816" t="str">
        <f t="shared" ca="1" si="39"/>
        <v/>
      </c>
      <c r="AY59" s="1816" t="str">
        <f t="shared" ca="1" si="39"/>
        <v/>
      </c>
      <c r="AZ59" s="1816" t="str">
        <f t="shared" ca="1" si="39"/>
        <v/>
      </c>
      <c r="BA59" s="1816" t="str">
        <f t="shared" ca="1" si="39"/>
        <v/>
      </c>
      <c r="BB59" s="1816" t="str">
        <f t="shared" ca="1" si="39"/>
        <v/>
      </c>
      <c r="BC59" s="1816" t="str">
        <f t="shared" ca="1" si="39"/>
        <v/>
      </c>
      <c r="BD59" s="1816" t="str">
        <f t="shared" ca="1" si="39"/>
        <v/>
      </c>
      <c r="BE59" s="1825" t="str">
        <f t="shared" ca="1" si="39"/>
        <v/>
      </c>
      <c r="BF59" s="1879">
        <f ca="1">IF(SUM(AA59:BE59)&gt;0,SUM(AA59:BE59),0)</f>
        <v>0</v>
      </c>
      <c r="BG59" s="1938"/>
      <c r="BH59" s="2025"/>
      <c r="BI59" s="3018" t="s">
        <v>2392</v>
      </c>
      <c r="BJ59" s="1994"/>
      <c r="BK59" s="1994"/>
      <c r="BL59" s="1994"/>
      <c r="BM59" s="1994"/>
      <c r="BN59" s="1639"/>
    </row>
    <row r="60" spans="1:66" ht="18" customHeight="1">
      <c r="A60" s="1886">
        <v>18</v>
      </c>
      <c r="B60" s="1759" t="str">
        <f ca="1">IF(D60=1,SUM($D$43:D60),"")</f>
        <v/>
      </c>
      <c r="C60" s="1751" t="str">
        <f t="shared" ca="1" si="23"/>
        <v/>
      </c>
      <c r="D60" s="1760" t="str">
        <f t="shared" ca="1" si="20"/>
        <v/>
      </c>
      <c r="E60" s="1632"/>
      <c r="F60" s="1759">
        <v>18</v>
      </c>
      <c r="G60" s="1770" t="str">
        <f t="shared" ca="1" si="21"/>
        <v/>
      </c>
      <c r="H60" s="1632"/>
      <c r="I60" s="1889"/>
      <c r="J60" s="1872" t="s">
        <v>1873</v>
      </c>
      <c r="K60" s="1871">
        <f>IF(訓練種別コード="001",様式5基!G18,IF(訓練種別コード="002",様式5実!G18, "") )</f>
        <v>0</v>
      </c>
      <c r="L60" s="1889"/>
      <c r="M60" s="1639"/>
      <c r="N60" s="6096" t="str">
        <f>訓練月数</f>
        <v/>
      </c>
      <c r="O60" s="1778" t="s">
        <v>911</v>
      </c>
      <c r="P60" s="1701">
        <f>IF(様式6!E172="",0,IF((様式6!K172-様式6!E172+1)&lt;28,1,0))</f>
        <v>0</v>
      </c>
      <c r="Q60" s="1701">
        <f>IF(様式6!E172="",0,IF(様式6!AC172&lt;100,1,0))</f>
        <v>0</v>
      </c>
      <c r="R60" s="1779" t="str">
        <f>IF(AND((P60+Q60&gt;=1),(様式6!E172="")),1,"")</f>
        <v/>
      </c>
      <c r="S60" s="1640"/>
      <c r="T60" s="1640"/>
      <c r="U60" s="1640"/>
      <c r="V60" s="1640"/>
      <c r="W60" s="1640"/>
      <c r="X60" s="1640"/>
      <c r="Y60" s="1640"/>
      <c r="Z60" s="1639"/>
      <c r="AA60" s="1639"/>
      <c r="AB60" s="1639"/>
      <c r="AC60" s="1639"/>
      <c r="AD60" s="1639"/>
      <c r="AE60" s="1639"/>
      <c r="AF60" s="1639"/>
      <c r="AG60" s="1639"/>
      <c r="AH60" s="1639"/>
      <c r="AI60" s="1639"/>
      <c r="AJ60" s="1639"/>
      <c r="AK60" s="1639"/>
      <c r="AL60" s="1639"/>
      <c r="AM60" s="1639"/>
      <c r="AN60" s="1639"/>
      <c r="AO60" s="1639"/>
      <c r="AP60" s="1639"/>
      <c r="AQ60" s="1639"/>
      <c r="AR60" s="1639"/>
      <c r="AS60" s="1639"/>
      <c r="AT60" s="1639"/>
      <c r="AU60" s="1639"/>
      <c r="AV60" s="1639"/>
      <c r="AW60" s="1639"/>
      <c r="AX60" s="1639"/>
      <c r="AY60" s="1639"/>
      <c r="AZ60" s="1639"/>
      <c r="BA60" s="1639"/>
      <c r="BB60" s="1639"/>
      <c r="BC60" s="1639"/>
      <c r="BD60" s="1639"/>
      <c r="BE60" s="1639"/>
      <c r="BF60" s="1933"/>
      <c r="BG60" s="1724"/>
      <c r="BH60" s="1632"/>
      <c r="BI60" s="2028"/>
      <c r="BJ60" s="1639"/>
      <c r="BK60" s="1632"/>
      <c r="BL60" s="1639"/>
      <c r="BM60" s="1639"/>
      <c r="BN60" s="1639"/>
    </row>
    <row r="61" spans="1:66" ht="18" customHeight="1">
      <c r="A61" s="1886">
        <v>19</v>
      </c>
      <c r="B61" s="1759" t="str">
        <f ca="1">IF(D61=1,SUM($D$43:D61),"")</f>
        <v/>
      </c>
      <c r="C61" s="1751" t="str">
        <f t="shared" ca="1" si="23"/>
        <v/>
      </c>
      <c r="D61" s="1760" t="str">
        <f t="shared" ca="1" si="20"/>
        <v/>
      </c>
      <c r="E61" s="1632"/>
      <c r="F61" s="1759">
        <v>19</v>
      </c>
      <c r="G61" s="1770" t="str">
        <f t="shared" ca="1" si="21"/>
        <v/>
      </c>
      <c r="H61" s="1632"/>
      <c r="I61" s="1889"/>
      <c r="J61" s="1873" t="s">
        <v>1874</v>
      </c>
      <c r="K61" s="1869">
        <f>IF(訓練種別コード="001",様式5基!M18,IF(訓練種別コード="002",様式5実!M18, "") )</f>
        <v>0</v>
      </c>
      <c r="L61" s="1889"/>
      <c r="M61" s="1639"/>
      <c r="N61" s="6097"/>
      <c r="O61" s="1690" t="s">
        <v>912</v>
      </c>
      <c r="P61" s="1690">
        <f>IF(様式6!E173="",0,IF((様式6!K173-様式6!E173+1)&lt;28,1,0))</f>
        <v>0</v>
      </c>
      <c r="Q61" s="1690">
        <f>IF(様式6!E173="",0,IF(様式6!AC173&lt;100,1,0))</f>
        <v>0</v>
      </c>
      <c r="R61" s="1775" t="str">
        <f>IF(AND((P61+Q61&gt;=1),(様式6!E173="")),1,"")</f>
        <v/>
      </c>
      <c r="S61" s="1640"/>
      <c r="T61" s="1640"/>
      <c r="U61" s="1640"/>
      <c r="V61" s="1640"/>
      <c r="W61" s="1640"/>
      <c r="X61" s="1640"/>
      <c r="Y61" s="1640"/>
      <c r="Z61" s="1639"/>
      <c r="AA61" s="1639"/>
      <c r="AB61" s="1639"/>
      <c r="AC61" s="1639"/>
      <c r="AD61" s="1639"/>
      <c r="AE61" s="1639"/>
      <c r="AF61" s="1639"/>
      <c r="AG61" s="1639"/>
      <c r="AH61" s="1639"/>
      <c r="AI61" s="1639"/>
      <c r="AJ61" s="1639"/>
      <c r="AK61" s="1639"/>
      <c r="AL61" s="1639"/>
      <c r="AM61" s="1639"/>
      <c r="AN61" s="1639"/>
      <c r="AO61" s="1639"/>
      <c r="AP61" s="1639"/>
      <c r="AQ61" s="1639"/>
      <c r="AR61" s="1639"/>
      <c r="AS61" s="1639"/>
      <c r="AT61" s="1639"/>
      <c r="AU61" s="1639"/>
      <c r="AV61" s="1639"/>
      <c r="AW61" s="1639"/>
      <c r="AX61" s="1639"/>
      <c r="AY61" s="1639"/>
      <c r="AZ61" s="1639"/>
      <c r="BA61" s="1639"/>
      <c r="BB61" s="1639"/>
      <c r="BC61" s="1920"/>
      <c r="BD61" s="1920"/>
      <c r="BE61" s="1920" t="s">
        <v>1900</v>
      </c>
      <c r="BF61" s="1943">
        <f ca="1">SUM(BG24:BG59)</f>
        <v>0</v>
      </c>
      <c r="BG61" s="1942"/>
      <c r="BH61" s="1724"/>
      <c r="BI61" s="2028"/>
      <c r="BJ61" s="1639"/>
    </row>
    <row r="62" spans="1:66" ht="18" customHeight="1">
      <c r="A62" s="1886">
        <v>20</v>
      </c>
      <c r="B62" s="1759" t="str">
        <f ca="1">IF(D62=1,SUM($D$43:D62),"")</f>
        <v/>
      </c>
      <c r="C62" s="1751" t="str">
        <f t="shared" ca="1" si="23"/>
        <v/>
      </c>
      <c r="D62" s="1760" t="str">
        <f t="shared" ca="1" si="20"/>
        <v/>
      </c>
      <c r="E62" s="1632"/>
      <c r="F62" s="1759">
        <v>20</v>
      </c>
      <c r="G62" s="1770" t="str">
        <f t="shared" ca="1" si="21"/>
        <v/>
      </c>
      <c r="H62" s="1632"/>
      <c r="I62" s="1889"/>
      <c r="J62" s="1873" t="s">
        <v>1875</v>
      </c>
      <c r="K62" s="1869">
        <f>IF(訓練種別コード="001",様式5基!U18,IF(訓練種別コード="002",様式5実!U18, "") )</f>
        <v>0</v>
      </c>
      <c r="L62" s="1889"/>
      <c r="M62" s="1639"/>
      <c r="N62" s="6097"/>
      <c r="O62" s="1700" t="s">
        <v>913</v>
      </c>
      <c r="P62" s="1690">
        <f>IF(様式6!E174="",0,IF((様式6!K174-様式6!E174+1)&lt;28,1,0))</f>
        <v>0</v>
      </c>
      <c r="Q62" s="1690">
        <f>IF(様式6!E174="",0,IF(様式6!AC174&lt;100,1,0))</f>
        <v>0</v>
      </c>
      <c r="R62" s="1775" t="str">
        <f>IF(AND((P62+Q62&gt;=1),(様式6!E174="")),1,"")</f>
        <v/>
      </c>
      <c r="S62" s="1640"/>
      <c r="T62" s="1640"/>
      <c r="U62" s="1639"/>
      <c r="V62" s="1639"/>
      <c r="W62" s="1639"/>
      <c r="X62" s="1639"/>
      <c r="Y62" s="1639"/>
      <c r="Z62" s="1639"/>
      <c r="AA62" s="1639"/>
      <c r="AB62" s="1639"/>
      <c r="AC62" s="1639"/>
      <c r="AD62" s="1639"/>
      <c r="AE62" s="1639"/>
      <c r="AF62" s="1639"/>
      <c r="AG62" s="1639"/>
      <c r="AH62" s="1639"/>
      <c r="AI62" s="1639"/>
      <c r="AJ62" s="1639"/>
      <c r="AK62" s="1639"/>
      <c r="AL62" s="1639"/>
      <c r="AM62" s="1639"/>
      <c r="AN62" s="1639"/>
      <c r="AO62" s="1639"/>
      <c r="AP62" s="1639"/>
      <c r="AQ62" s="1639"/>
      <c r="AR62" s="1639"/>
      <c r="AS62" s="1639"/>
      <c r="AT62" s="1639"/>
      <c r="AU62" s="1639"/>
      <c r="AV62" s="1639"/>
      <c r="AW62" s="1639"/>
      <c r="AX62" s="1639"/>
      <c r="AY62" s="1639"/>
      <c r="AZ62" s="1639"/>
      <c r="BA62" s="1639"/>
      <c r="BB62" s="1639"/>
      <c r="BC62" s="1920"/>
      <c r="BD62" s="1920"/>
      <c r="BE62" s="1920" t="s">
        <v>1901</v>
      </c>
      <c r="BF62" s="1941">
        <f ca="1">SUM(BH24:BH59)</f>
        <v>0</v>
      </c>
      <c r="BG62" s="1639"/>
      <c r="BH62" s="1639"/>
      <c r="BI62" s="2028"/>
      <c r="BJ62" s="1639"/>
    </row>
    <row r="63" spans="1:66" ht="18" customHeight="1">
      <c r="A63" s="1886">
        <v>21</v>
      </c>
      <c r="B63" s="1759" t="str">
        <f ca="1">IF(D63=1,SUM($D$43:D63),"")</f>
        <v/>
      </c>
      <c r="C63" s="1751" t="str">
        <f t="shared" ca="1" si="23"/>
        <v/>
      </c>
      <c r="D63" s="1760" t="str">
        <f t="shared" ca="1" si="20"/>
        <v/>
      </c>
      <c r="E63" s="1632"/>
      <c r="F63" s="1759">
        <v>21</v>
      </c>
      <c r="G63" s="1770" t="str">
        <f t="shared" ca="1" si="21"/>
        <v/>
      </c>
      <c r="H63" s="1632"/>
      <c r="I63" s="1889"/>
      <c r="J63" s="1873" t="s">
        <v>1876</v>
      </c>
      <c r="K63" s="1869">
        <f>IF(訓練種別コード="001",様式5基!AB18,IF(訓練種別コード="002",様式5実!AB18, "") )</f>
        <v>0</v>
      </c>
      <c r="L63" s="1889"/>
      <c r="M63" s="1639"/>
      <c r="N63" s="6097"/>
      <c r="O63" s="1690" t="s">
        <v>914</v>
      </c>
      <c r="P63" s="1690">
        <f>IF(様式6!E175="",0,IF((様式6!K175-様式6!E175+1)&lt;28,1,0))</f>
        <v>0</v>
      </c>
      <c r="Q63" s="1690">
        <f>IF(様式6!E175="",0,IF(様式6!AC175&lt;100,1,0))</f>
        <v>0</v>
      </c>
      <c r="R63" s="1775" t="str">
        <f>IF(AND((P63+Q63&gt;=1),(様式6!E175="")),1,"")</f>
        <v/>
      </c>
      <c r="S63" s="1640"/>
      <c r="T63" s="1640"/>
      <c r="U63" s="1640"/>
      <c r="V63" s="1640"/>
      <c r="W63" s="1640"/>
      <c r="X63" s="1640"/>
      <c r="Y63" s="1640"/>
      <c r="Z63" s="1639"/>
      <c r="AA63" s="1639"/>
      <c r="AB63" s="1639"/>
      <c r="AC63" s="1639"/>
      <c r="AD63" s="1639"/>
      <c r="AE63" s="1639"/>
      <c r="AF63" s="1639"/>
      <c r="AG63" s="1639"/>
      <c r="AH63" s="1639"/>
      <c r="AI63" s="1639"/>
      <c r="AJ63" s="1639"/>
      <c r="AK63" s="1639"/>
      <c r="AL63" s="1639"/>
      <c r="AM63" s="1639"/>
      <c r="AN63" s="1639"/>
      <c r="AO63" s="1639"/>
      <c r="AP63" s="1639"/>
      <c r="AQ63" s="1639"/>
      <c r="AR63" s="1639"/>
      <c r="AS63" s="1639"/>
      <c r="AT63" s="1639"/>
      <c r="AU63" s="1639"/>
      <c r="AV63" s="1632"/>
      <c r="AW63" s="1639"/>
      <c r="AX63" s="1639"/>
      <c r="AY63" s="1639"/>
      <c r="AZ63" s="1639"/>
      <c r="BA63" s="1639"/>
      <c r="BB63" s="1639"/>
      <c r="BC63" s="1920"/>
      <c r="BD63" s="1920"/>
      <c r="BE63" s="1920" t="s">
        <v>1899</v>
      </c>
      <c r="BF63" s="1940">
        <f ca="1">SUM(BF23:BF59)</f>
        <v>0</v>
      </c>
      <c r="BG63" s="1639"/>
      <c r="BH63" s="1639"/>
      <c r="BI63" s="2028"/>
      <c r="BJ63" s="1632"/>
    </row>
    <row r="64" spans="1:66" ht="18" customHeight="1">
      <c r="A64" s="1886">
        <v>22</v>
      </c>
      <c r="B64" s="1759" t="str">
        <f ca="1">IF(D64=1,SUM($D$43:D64),"")</f>
        <v/>
      </c>
      <c r="C64" s="1751" t="str">
        <f t="shared" ca="1" si="23"/>
        <v/>
      </c>
      <c r="D64" s="1760" t="str">
        <f t="shared" ca="1" si="20"/>
        <v/>
      </c>
      <c r="E64" s="1632"/>
      <c r="F64" s="1759">
        <v>22</v>
      </c>
      <c r="G64" s="1770" t="str">
        <f t="shared" ca="1" si="21"/>
        <v/>
      </c>
      <c r="H64" s="1632"/>
      <c r="I64" s="1889"/>
      <c r="J64" s="1873" t="s">
        <v>1877</v>
      </c>
      <c r="K64" s="1869">
        <f>IF(訓練種別コード="001",様式5基!G19,IF(訓練種別コード="002",様式5実!G19, "") )</f>
        <v>0</v>
      </c>
      <c r="L64" s="1889"/>
      <c r="M64" s="1639"/>
      <c r="N64" s="6097"/>
      <c r="O64" s="1700" t="s">
        <v>1177</v>
      </c>
      <c r="P64" s="1690">
        <f>IF(様式6!E176="",0,IF((様式6!K176-様式6!E176+1)&lt;28,1,0))</f>
        <v>0</v>
      </c>
      <c r="Q64" s="1690">
        <f>IF(様式6!E176="",0,IF(様式6!AC176&lt;100,1,0))</f>
        <v>0</v>
      </c>
      <c r="R64" s="1775" t="str">
        <f>IF(AND((P64+Q64&gt;=1),(様式6!E176="")),1,"")</f>
        <v/>
      </c>
      <c r="S64" s="1640"/>
      <c r="T64" s="1640"/>
      <c r="U64" s="1640"/>
      <c r="V64" s="1640"/>
      <c r="W64" s="1640"/>
      <c r="X64" s="1640"/>
      <c r="Y64" s="1640"/>
      <c r="Z64" s="1639"/>
      <c r="AA64" s="1639"/>
      <c r="AB64" s="1639"/>
      <c r="AC64" s="1639"/>
      <c r="AD64" s="1639"/>
      <c r="AE64" s="1639"/>
      <c r="AF64" s="1639"/>
      <c r="AG64" s="1639"/>
      <c r="AH64" s="1639"/>
      <c r="AI64" s="1639"/>
      <c r="AJ64" s="1639"/>
      <c r="AK64" s="1639"/>
      <c r="AL64" s="1639"/>
      <c r="AM64" s="1639"/>
      <c r="AN64" s="1639"/>
      <c r="AO64" s="1639"/>
      <c r="AP64" s="1639"/>
      <c r="AQ64" s="1639"/>
      <c r="AR64" s="1639"/>
      <c r="AS64" s="1639"/>
      <c r="AT64" s="1639"/>
      <c r="AU64" s="1639"/>
      <c r="AV64" s="1632"/>
      <c r="AW64" s="1639"/>
      <c r="AX64" s="1639"/>
      <c r="AY64" s="1639"/>
      <c r="AZ64" s="1639"/>
      <c r="BA64" s="1639"/>
      <c r="BB64" s="1639"/>
      <c r="BC64" s="1639"/>
      <c r="BD64" s="1639"/>
      <c r="BE64" s="1639"/>
      <c r="BF64" s="1639"/>
      <c r="BG64" s="1639"/>
      <c r="BH64" s="1639"/>
      <c r="BI64" s="2028"/>
      <c r="BJ64" s="1639"/>
    </row>
    <row r="65" spans="1:68" ht="18" customHeight="1" thickBot="1">
      <c r="A65" s="1887">
        <v>1</v>
      </c>
      <c r="B65" s="1759" t="str">
        <f ca="1">IF(D65=1,SUM($D$43:D65),"")</f>
        <v/>
      </c>
      <c r="C65" s="1751" t="str">
        <f t="shared" ca="1" si="23"/>
        <v/>
      </c>
      <c r="D65" s="1760" t="str">
        <f t="shared" ca="1" si="20"/>
        <v/>
      </c>
      <c r="E65" s="1632"/>
      <c r="F65" s="1759">
        <v>23</v>
      </c>
      <c r="G65" s="1770" t="str">
        <f t="shared" ca="1" si="21"/>
        <v/>
      </c>
      <c r="H65" s="1632"/>
      <c r="I65" s="1889"/>
      <c r="J65" s="1873" t="s">
        <v>1878</v>
      </c>
      <c r="K65" s="1869">
        <f>IF(訓練種別コード="001",様式5基!M19,IF(訓練種別コード="002",様式5実!M19, "") )</f>
        <v>0</v>
      </c>
      <c r="L65" s="1889"/>
      <c r="M65" s="1639"/>
      <c r="N65" s="6098"/>
      <c r="O65" s="1776" t="s">
        <v>1178</v>
      </c>
      <c r="P65" s="1776">
        <f>IF(様式6!E177="",0,IF((様式6!K177-様式6!E177+1)&lt;28,1,0))</f>
        <v>0</v>
      </c>
      <c r="Q65" s="1776">
        <f>IF(様式6!E177="",0,IF(様式6!AC177&lt;100,1,0))</f>
        <v>0</v>
      </c>
      <c r="R65" s="1777" t="str">
        <f>IF(P65+Q65&gt;=1,1,"")</f>
        <v/>
      </c>
      <c r="S65" s="1640"/>
      <c r="T65" s="1640"/>
      <c r="U65" s="1640"/>
      <c r="V65" s="1640"/>
      <c r="W65" s="1640"/>
      <c r="X65" s="1640"/>
      <c r="Y65" s="1640"/>
      <c r="Z65" s="1639"/>
      <c r="AA65" s="2015"/>
      <c r="AB65" s="1639"/>
      <c r="AC65" s="1639"/>
      <c r="AD65" s="1639"/>
      <c r="AE65" s="1639"/>
      <c r="AF65" s="1639"/>
      <c r="AG65" s="1639"/>
      <c r="AH65" s="1639"/>
      <c r="AI65" s="1639"/>
      <c r="AJ65" s="1639"/>
      <c r="AK65" s="1639"/>
      <c r="AL65" s="1639"/>
      <c r="AM65" s="1639"/>
      <c r="AN65" s="1639"/>
      <c r="AO65" s="1639"/>
      <c r="AP65" s="1639"/>
      <c r="AQ65" s="1639"/>
      <c r="AR65" s="1639"/>
      <c r="AS65" s="1639"/>
      <c r="AT65" s="1639"/>
      <c r="AU65" s="1639"/>
      <c r="AV65" s="1639"/>
      <c r="AW65" s="1639"/>
      <c r="AX65" s="1639"/>
      <c r="AY65" s="1639"/>
      <c r="AZ65" s="1639"/>
      <c r="BA65" s="1639"/>
      <c r="BB65" s="1639"/>
      <c r="BC65" s="1639"/>
      <c r="BD65" s="1639"/>
      <c r="BE65" s="1724"/>
      <c r="BF65" s="1639"/>
      <c r="BG65" s="1639"/>
      <c r="BH65" s="1639"/>
      <c r="BI65" s="2028"/>
      <c r="BJ65" s="1639"/>
    </row>
    <row r="66" spans="1:68" ht="18" customHeight="1" thickBot="1">
      <c r="A66" s="1887">
        <v>2</v>
      </c>
      <c r="B66" s="1759" t="str">
        <f ca="1">IF(D66=1,SUM($D$43:D66),"")</f>
        <v/>
      </c>
      <c r="C66" s="1751" t="str">
        <f t="shared" ca="1" si="23"/>
        <v/>
      </c>
      <c r="D66" s="1760" t="str">
        <f t="shared" ca="1" si="20"/>
        <v/>
      </c>
      <c r="E66" s="1632"/>
      <c r="F66" s="1759">
        <v>24</v>
      </c>
      <c r="G66" s="1770" t="str">
        <f t="shared" ca="1" si="21"/>
        <v/>
      </c>
      <c r="H66" s="1632"/>
      <c r="I66" s="1890"/>
      <c r="J66" s="1874" t="s">
        <v>1879</v>
      </c>
      <c r="K66" s="1870">
        <f>IF(訓練種別コード="001",様式5基!U19,IF(訓練種別コード="002",様式5実!U19, "") )</f>
        <v>0</v>
      </c>
      <c r="L66" s="1889"/>
      <c r="M66" s="1639"/>
      <c r="N66" s="1639"/>
      <c r="O66" s="1640"/>
      <c r="P66" s="1640"/>
      <c r="Q66" s="1640"/>
      <c r="R66" s="1640"/>
      <c r="S66" s="1640"/>
      <c r="T66" s="1640"/>
      <c r="U66" s="1640"/>
      <c r="V66" s="1640"/>
      <c r="W66" s="1640"/>
      <c r="X66" s="1640"/>
      <c r="Y66" s="1640"/>
      <c r="Z66" s="1639"/>
      <c r="AA66" s="1639"/>
      <c r="AB66" s="1639"/>
      <c r="AC66" s="1639"/>
      <c r="AD66" s="1639"/>
      <c r="AE66" s="1639"/>
      <c r="AF66" s="1639"/>
      <c r="AG66" s="1639"/>
      <c r="AH66" s="1639"/>
      <c r="AI66" s="1639"/>
      <c r="AJ66" s="1639"/>
      <c r="AK66" s="1639"/>
      <c r="AL66" s="1639"/>
      <c r="AM66" s="1639"/>
      <c r="AN66" s="1639"/>
      <c r="AO66" s="1639"/>
      <c r="AP66" s="1639"/>
      <c r="AQ66" s="1639"/>
      <c r="AR66" s="1639"/>
      <c r="AS66" s="1639"/>
      <c r="AT66" s="1639"/>
      <c r="AU66" s="1639"/>
      <c r="AV66" s="1639"/>
      <c r="AW66" s="1639"/>
      <c r="AX66" s="1639"/>
      <c r="AY66" s="1639"/>
      <c r="AZ66" s="1639"/>
      <c r="BA66" s="1957"/>
      <c r="BB66" s="1957"/>
      <c r="BC66" s="1957"/>
      <c r="BD66" s="1957"/>
      <c r="BE66" s="1958"/>
      <c r="BF66" s="1957"/>
      <c r="BG66" s="1702"/>
      <c r="BH66" s="1702"/>
      <c r="BI66" s="2028"/>
      <c r="BJ66" s="1639"/>
    </row>
    <row r="67" spans="1:68" ht="18" customHeight="1">
      <c r="A67" s="1887">
        <v>3</v>
      </c>
      <c r="B67" s="1759" t="str">
        <f ca="1">IF(D67=1,SUM($D$43:D67),"")</f>
        <v/>
      </c>
      <c r="C67" s="1751" t="str">
        <f t="shared" ca="1" si="23"/>
        <v/>
      </c>
      <c r="D67" s="1760" t="str">
        <f t="shared" ca="1" si="20"/>
        <v/>
      </c>
      <c r="E67" s="1632"/>
      <c r="F67" s="1759">
        <v>25</v>
      </c>
      <c r="G67" s="1770" t="str">
        <f t="shared" ca="1" si="21"/>
        <v/>
      </c>
      <c r="H67" s="1632"/>
      <c r="I67" s="1632"/>
      <c r="J67" s="1632"/>
      <c r="K67" s="1632"/>
      <c r="L67" s="1639"/>
      <c r="M67" s="1639"/>
      <c r="N67" s="1639"/>
      <c r="O67" s="1640"/>
      <c r="P67" s="1640"/>
      <c r="Q67" s="1640"/>
      <c r="R67" s="1640"/>
      <c r="S67" s="1640"/>
      <c r="T67" s="1640"/>
      <c r="U67" s="1639"/>
      <c r="V67" s="1639"/>
      <c r="W67" s="1639"/>
      <c r="X67" s="1639"/>
      <c r="Y67" s="1639"/>
      <c r="Z67" s="1639"/>
      <c r="AA67" s="1641"/>
      <c r="AB67" s="1641"/>
      <c r="AC67" s="1641"/>
      <c r="AD67" s="1641"/>
      <c r="AE67" s="1639"/>
      <c r="AF67" s="1639"/>
      <c r="AG67" s="1639"/>
      <c r="AH67" s="1639"/>
      <c r="AI67" s="1639"/>
      <c r="AJ67" s="1639"/>
      <c r="AK67" s="1639"/>
      <c r="AL67" s="1639"/>
      <c r="AM67" s="1639"/>
      <c r="AN67" s="1639"/>
      <c r="AO67" s="1639"/>
      <c r="AP67" s="1639"/>
      <c r="AQ67" s="1639"/>
      <c r="AR67" s="1639"/>
      <c r="AS67" s="1639"/>
      <c r="AT67" s="1639"/>
      <c r="AU67" s="1639"/>
      <c r="AV67" s="1639"/>
      <c r="AW67" s="1639"/>
      <c r="AX67" s="1639"/>
      <c r="AY67" s="1639"/>
      <c r="AZ67" s="1639"/>
      <c r="BA67" s="1639"/>
      <c r="BB67" s="1639"/>
      <c r="BC67" s="1639"/>
      <c r="BD67" s="1639"/>
      <c r="BE67" s="1639"/>
      <c r="BF67" s="1639"/>
      <c r="BG67" s="1639"/>
      <c r="BH67" s="1639"/>
      <c r="BI67" s="2028"/>
      <c r="BJ67" s="1639"/>
    </row>
    <row r="68" spans="1:68" ht="18" customHeight="1">
      <c r="A68" s="1887">
        <v>4</v>
      </c>
      <c r="B68" s="1759" t="str">
        <f ca="1">IF(D68=1,SUM($D$43:D68),"")</f>
        <v/>
      </c>
      <c r="C68" s="1751" t="str">
        <f t="shared" ca="1" si="23"/>
        <v/>
      </c>
      <c r="D68" s="1760" t="str">
        <f t="shared" ca="1" si="20"/>
        <v/>
      </c>
      <c r="E68" s="1632"/>
      <c r="F68" s="1759">
        <v>26</v>
      </c>
      <c r="G68" s="1770" t="str">
        <f t="shared" ca="1" si="21"/>
        <v/>
      </c>
      <c r="H68" s="1632"/>
      <c r="I68" s="1632"/>
      <c r="J68" s="1639"/>
      <c r="K68" s="1639"/>
      <c r="L68" s="1639"/>
      <c r="M68" s="1639"/>
      <c r="N68" s="1639"/>
      <c r="O68" s="1640"/>
      <c r="P68" s="1640"/>
      <c r="Q68" s="1640"/>
      <c r="R68" s="1640"/>
      <c r="S68" s="1640"/>
      <c r="T68" s="1640"/>
      <c r="U68" s="1640"/>
      <c r="V68" s="1640"/>
      <c r="W68" s="1640"/>
      <c r="X68" s="1640"/>
      <c r="Y68" s="1640"/>
      <c r="Z68" s="1639"/>
      <c r="AA68" s="1639"/>
      <c r="AB68" s="1639"/>
      <c r="AC68" s="1639"/>
      <c r="AD68" s="1639"/>
      <c r="AE68" s="1639"/>
      <c r="AF68" s="1639"/>
      <c r="AG68" s="1639"/>
      <c r="AH68" s="1639"/>
      <c r="AI68" s="1639"/>
      <c r="AJ68" s="1639"/>
      <c r="AK68" s="1639"/>
      <c r="AL68" s="1639"/>
      <c r="AM68" s="1639"/>
      <c r="AN68" s="1639"/>
      <c r="AO68" s="1639"/>
      <c r="AP68" s="1639"/>
      <c r="AQ68" s="1639"/>
      <c r="AR68" s="1639"/>
      <c r="AS68" s="1639"/>
      <c r="AT68" s="1639"/>
      <c r="AU68" s="1639"/>
      <c r="AV68" s="1639"/>
      <c r="AW68" s="1639"/>
      <c r="AX68" s="1639"/>
      <c r="AY68" s="1639"/>
      <c r="AZ68" s="1639"/>
      <c r="BA68" s="1639"/>
      <c r="BB68" s="1639"/>
      <c r="BC68" s="1639"/>
      <c r="BD68" s="1639"/>
      <c r="BE68" s="1639"/>
      <c r="BF68" s="1639"/>
      <c r="BG68" s="1639"/>
      <c r="BH68" s="1639"/>
      <c r="BI68" s="2028"/>
      <c r="BJ68" s="1632"/>
    </row>
    <row r="69" spans="1:68" ht="18" customHeight="1">
      <c r="A69" s="1887">
        <v>5</v>
      </c>
      <c r="B69" s="1759" t="str">
        <f ca="1">IF(D69=1,SUM($D$43:D69),"")</f>
        <v/>
      </c>
      <c r="C69" s="1751" t="str">
        <f t="shared" ca="1" si="23"/>
        <v/>
      </c>
      <c r="D69" s="1760" t="str">
        <f t="shared" ca="1" si="20"/>
        <v/>
      </c>
      <c r="E69" s="1632"/>
      <c r="F69" s="1759">
        <v>27</v>
      </c>
      <c r="G69" s="1770" t="str">
        <f t="shared" ca="1" si="21"/>
        <v/>
      </c>
      <c r="H69" s="1632"/>
      <c r="I69" s="1632"/>
      <c r="J69" s="1639"/>
      <c r="K69" s="1639"/>
      <c r="L69" s="1639"/>
      <c r="M69" s="1639"/>
      <c r="N69" s="1639"/>
      <c r="O69" s="1640"/>
      <c r="P69" s="1640"/>
      <c r="Q69" s="1640"/>
      <c r="R69" s="1640"/>
      <c r="S69" s="1640"/>
      <c r="T69" s="1640"/>
      <c r="U69" s="1640"/>
      <c r="V69" s="1640"/>
      <c r="W69" s="1640"/>
      <c r="X69" s="1640"/>
      <c r="Y69" s="1640"/>
      <c r="Z69" s="1639"/>
      <c r="AA69" s="2014"/>
      <c r="AB69" s="1639"/>
      <c r="AC69" s="1639"/>
      <c r="AD69" s="1639"/>
      <c r="AE69" s="1639"/>
      <c r="AF69" s="1639"/>
      <c r="AG69" s="1639"/>
      <c r="AH69" s="1639"/>
      <c r="AI69" s="1639"/>
      <c r="AJ69" s="1639"/>
      <c r="AK69" s="1639"/>
      <c r="AL69" s="1639"/>
      <c r="AM69" s="1639"/>
      <c r="AN69" s="1639"/>
      <c r="AO69" s="1639"/>
      <c r="AP69" s="1639"/>
      <c r="AQ69" s="1639"/>
      <c r="AR69" s="1639"/>
      <c r="AS69" s="1639"/>
      <c r="AT69" s="1639"/>
      <c r="AU69" s="1639"/>
      <c r="AV69" s="1639"/>
      <c r="AW69" s="1639"/>
      <c r="AX69" s="1639"/>
      <c r="AY69" s="1639"/>
      <c r="AZ69" s="1639"/>
      <c r="BA69" s="1639"/>
      <c r="BB69" s="1639"/>
      <c r="BC69" s="1639"/>
      <c r="BD69" s="1639"/>
      <c r="BE69" s="1639"/>
      <c r="BF69" s="1639"/>
      <c r="BG69" s="1639"/>
      <c r="BH69" s="1639"/>
      <c r="BI69" s="2028"/>
      <c r="BJ69" s="1639"/>
    </row>
    <row r="70" spans="1:68" ht="18" customHeight="1">
      <c r="A70" s="1887">
        <v>6</v>
      </c>
      <c r="B70" s="1759" t="str">
        <f ca="1">IF(D70=1,SUM($D$43:D70),"")</f>
        <v/>
      </c>
      <c r="C70" s="1751" t="str">
        <f t="shared" ca="1" si="23"/>
        <v/>
      </c>
      <c r="D70" s="1760" t="str">
        <f t="shared" ca="1" si="20"/>
        <v/>
      </c>
      <c r="E70" s="1632"/>
      <c r="F70" s="1759">
        <v>28</v>
      </c>
      <c r="G70" s="1770" t="str">
        <f t="shared" ca="1" si="21"/>
        <v/>
      </c>
      <c r="H70" s="1632"/>
      <c r="I70" s="1639"/>
      <c r="J70" s="1639"/>
      <c r="K70" s="1639"/>
      <c r="L70" s="1639"/>
      <c r="M70" s="1639"/>
      <c r="N70" s="1639"/>
      <c r="O70" s="1640"/>
      <c r="P70" s="1640"/>
      <c r="Q70" s="1640"/>
      <c r="R70" s="1640"/>
      <c r="S70" s="1640"/>
      <c r="T70" s="1640"/>
      <c r="U70" s="1640"/>
      <c r="V70" s="1640"/>
      <c r="W70" s="1640"/>
      <c r="X70" s="1640"/>
      <c r="Y70" s="2007" t="s">
        <v>1914</v>
      </c>
      <c r="Z70" s="2007"/>
      <c r="AA70" s="1994"/>
      <c r="AB70" s="1994"/>
      <c r="AC70" s="1994"/>
      <c r="AD70" s="1994"/>
      <c r="AE70" s="1994"/>
      <c r="AF70" s="1994"/>
      <c r="AG70" s="1994"/>
      <c r="AH70" s="1994"/>
      <c r="AI70" s="1994"/>
      <c r="AJ70" s="1994"/>
      <c r="AK70" s="1994"/>
      <c r="AL70" s="1994"/>
      <c r="AM70" s="1994"/>
      <c r="AN70" s="1994"/>
      <c r="AO70" s="1994"/>
      <c r="AP70" s="1994"/>
      <c r="AQ70" s="1994"/>
      <c r="AR70" s="1994"/>
      <c r="AS70" s="1994"/>
      <c r="AT70" s="1994"/>
      <c r="AU70" s="1994"/>
      <c r="AV70" s="1994"/>
      <c r="AW70" s="1994"/>
      <c r="AX70" s="1994"/>
      <c r="AY70" s="1994"/>
      <c r="AZ70" s="1994"/>
      <c r="BA70" s="1994"/>
      <c r="BB70" s="1994"/>
      <c r="BC70" s="1994"/>
      <c r="BD70" s="1994"/>
      <c r="BE70" s="1994"/>
      <c r="BF70" s="1639"/>
      <c r="BG70" s="1639"/>
      <c r="BH70" s="1639"/>
      <c r="BI70" s="2029" t="s">
        <v>1927</v>
      </c>
      <c r="BJ70" s="1639"/>
    </row>
    <row r="71" spans="1:68" ht="18" customHeight="1" thickBot="1">
      <c r="A71" s="1887">
        <v>7</v>
      </c>
      <c r="B71" s="1759" t="str">
        <f ca="1">IF(D71=1,SUM($D$43:D71),"")</f>
        <v/>
      </c>
      <c r="C71" s="1751" t="str">
        <f t="shared" ca="1" si="23"/>
        <v/>
      </c>
      <c r="D71" s="1760" t="str">
        <f t="shared" ca="1" si="20"/>
        <v/>
      </c>
      <c r="E71" s="1632"/>
      <c r="F71" s="1759">
        <v>29</v>
      </c>
      <c r="G71" s="1770" t="str">
        <f t="shared" ca="1" si="21"/>
        <v/>
      </c>
      <c r="H71" s="1632"/>
      <c r="I71" s="1639"/>
      <c r="J71" s="1639"/>
      <c r="K71" s="1639"/>
      <c r="L71" s="1639"/>
      <c r="M71" s="1639"/>
      <c r="N71" s="1639"/>
      <c r="O71" s="1640"/>
      <c r="P71" s="1640"/>
      <c r="Q71" s="1640"/>
      <c r="R71" s="1640"/>
      <c r="S71" s="1640"/>
      <c r="T71" s="1640"/>
      <c r="U71" s="1639"/>
      <c r="V71" s="1639"/>
      <c r="W71" s="1639"/>
      <c r="X71" s="2006" t="s">
        <v>1959</v>
      </c>
      <c r="Y71" s="1994"/>
      <c r="Z71" s="2023" t="s">
        <v>1960</v>
      </c>
      <c r="AA71" s="2003" t="s">
        <v>1529</v>
      </c>
      <c r="AB71" s="2003" t="s">
        <v>1530</v>
      </c>
      <c r="AC71" s="2003" t="s">
        <v>1531</v>
      </c>
      <c r="AD71" s="2003" t="s">
        <v>1929</v>
      </c>
      <c r="AE71" s="2003" t="s">
        <v>1930</v>
      </c>
      <c r="AF71" s="2003" t="s">
        <v>1931</v>
      </c>
      <c r="AG71" s="2003" t="s">
        <v>1932</v>
      </c>
      <c r="AH71" s="2003" t="s">
        <v>1933</v>
      </c>
      <c r="AI71" s="2003" t="s">
        <v>1934</v>
      </c>
      <c r="AJ71" s="2003" t="s">
        <v>1935</v>
      </c>
      <c r="AK71" s="2003" t="s">
        <v>1936</v>
      </c>
      <c r="AL71" s="2003" t="s">
        <v>1937</v>
      </c>
      <c r="AM71" s="2003" t="s">
        <v>1938</v>
      </c>
      <c r="AN71" s="2003" t="s">
        <v>1939</v>
      </c>
      <c r="AO71" s="2003" t="s">
        <v>1940</v>
      </c>
      <c r="AP71" s="2003" t="s">
        <v>1941</v>
      </c>
      <c r="AQ71" s="2003" t="s">
        <v>1942</v>
      </c>
      <c r="AR71" s="2003" t="s">
        <v>1943</v>
      </c>
      <c r="AS71" s="2003" t="s">
        <v>1944</v>
      </c>
      <c r="AT71" s="2003" t="s">
        <v>1945</v>
      </c>
      <c r="AU71" s="2003" t="s">
        <v>1946</v>
      </c>
      <c r="AV71" s="2003" t="s">
        <v>1947</v>
      </c>
      <c r="AW71" s="2003" t="s">
        <v>1948</v>
      </c>
      <c r="AX71" s="2003" t="s">
        <v>1949</v>
      </c>
      <c r="AY71" s="2003" t="s">
        <v>1950</v>
      </c>
      <c r="AZ71" s="2003" t="s">
        <v>1951</v>
      </c>
      <c r="BA71" s="2003" t="s">
        <v>1952</v>
      </c>
      <c r="BB71" s="2003" t="s">
        <v>1953</v>
      </c>
      <c r="BC71" s="2003" t="s">
        <v>1954</v>
      </c>
      <c r="BD71" s="2003" t="s">
        <v>1955</v>
      </c>
      <c r="BE71" s="2003" t="s">
        <v>1956</v>
      </c>
      <c r="BF71" s="1724"/>
      <c r="BG71" s="1939" t="s">
        <v>1920</v>
      </c>
      <c r="BH71" s="2426"/>
      <c r="BI71" s="1991"/>
      <c r="BJ71" s="1639"/>
    </row>
    <row r="72" spans="1:68" ht="18" customHeight="1">
      <c r="A72" s="1887">
        <v>8</v>
      </c>
      <c r="B72" s="1759" t="str">
        <f ca="1">IF(D72=1,SUM($D$43:D72),"")</f>
        <v/>
      </c>
      <c r="C72" s="1751" t="str">
        <f t="shared" ca="1" si="23"/>
        <v/>
      </c>
      <c r="D72" s="1760" t="str">
        <f t="shared" ca="1" si="20"/>
        <v/>
      </c>
      <c r="E72" s="1632"/>
      <c r="F72" s="1759">
        <v>30</v>
      </c>
      <c r="G72" s="1770" t="str">
        <f t="shared" ca="1" si="21"/>
        <v/>
      </c>
      <c r="H72" s="1632"/>
      <c r="I72" s="1639"/>
      <c r="J72" s="1639"/>
      <c r="K72" s="1639"/>
      <c r="L72" s="1639"/>
      <c r="M72" s="1639"/>
      <c r="N72" s="1639"/>
      <c r="O72" s="1640"/>
      <c r="P72" s="1640"/>
      <c r="Q72" s="1640"/>
      <c r="R72" s="1640"/>
      <c r="S72" s="1640"/>
      <c r="T72" s="1640"/>
      <c r="U72" s="1640"/>
      <c r="V72" s="1640"/>
      <c r="W72" s="1640"/>
      <c r="X72" s="2096">
        <v>23</v>
      </c>
      <c r="Y72" s="6157" t="s">
        <v>1913</v>
      </c>
      <c r="Z72" s="1959" t="s">
        <v>1915</v>
      </c>
      <c r="AA72" s="2016" t="str">
        <f ca="1">IF(AND(OR(様式5実!$L$132="✔",様式5実!$W$132="✔"),INDIRECT("様式6!"&amp;AA$71&amp;$X72)&lt;&gt;""),COUNTA(INDIRECT("様式6!"&amp;AA$71&amp;$X72)),"")</f>
        <v/>
      </c>
      <c r="AB72" s="2017" t="str">
        <f ca="1">IF(AND(OR(様式5実!$L$132="✔",様式5実!$W$132="✔"),INDIRECT("様式6!"&amp;AB$71&amp;$X72)&lt;&gt;""),COUNTA(INDIRECT("様式6!"&amp;AB$71&amp;$X72)),"")</f>
        <v/>
      </c>
      <c r="AC72" s="2017" t="str">
        <f ca="1">IF(AND(OR(様式5実!$L$132="✔",様式5実!$W$132="✔"),INDIRECT("様式6!"&amp;AC$71&amp;$X72)&lt;&gt;""),COUNTA(INDIRECT("様式6!"&amp;AC$71&amp;$X72)),"")</f>
        <v/>
      </c>
      <c r="AD72" s="2017" t="str">
        <f ca="1">IF(AND(OR(様式5実!$L$132="✔",様式5実!$W$132="✔"),INDIRECT("様式6!"&amp;AD$71&amp;$X72)&lt;&gt;""),COUNTA(INDIRECT("様式6!"&amp;AD$71&amp;$X72)),"")</f>
        <v/>
      </c>
      <c r="AE72" s="2017" t="str">
        <f ca="1">IF(AND(OR(様式5実!$L$132="✔",様式5実!$W$132="✔"),INDIRECT("様式6!"&amp;AE$71&amp;$X72)&lt;&gt;""),COUNTA(INDIRECT("様式6!"&amp;AE$71&amp;$X72)),"")</f>
        <v/>
      </c>
      <c r="AF72" s="2017" t="str">
        <f ca="1">IF(AND(OR(様式5実!$L$132="✔",様式5実!$W$132="✔"),INDIRECT("様式6!"&amp;AF$71&amp;$X72)&lt;&gt;""),COUNTA(INDIRECT("様式6!"&amp;AF$71&amp;$X72)),"")</f>
        <v/>
      </c>
      <c r="AG72" s="2017" t="str">
        <f ca="1">IF(AND(OR(様式5実!$L$132="✔",様式5実!$W$132="✔"),INDIRECT("様式6!"&amp;AG$71&amp;$X72)&lt;&gt;""),COUNTA(INDIRECT("様式6!"&amp;AG$71&amp;$X72)),"")</f>
        <v/>
      </c>
      <c r="AH72" s="2017" t="str">
        <f ca="1">IF(AND(OR(様式5実!$L$132="✔",様式5実!$W$132="✔"),INDIRECT("様式6!"&amp;AH$71&amp;$X72)&lt;&gt;""),COUNTA(INDIRECT("様式6!"&amp;AH$71&amp;$X72)),"")</f>
        <v/>
      </c>
      <c r="AI72" s="2017" t="str">
        <f ca="1">IF(AND(OR(様式5実!$L$132="✔",様式5実!$W$132="✔"),INDIRECT("様式6!"&amp;AI$71&amp;$X72)&lt;&gt;""),COUNTA(INDIRECT("様式6!"&amp;AI$71&amp;$X72)),"")</f>
        <v/>
      </c>
      <c r="AJ72" s="2017" t="str">
        <f ca="1">IF(AND(OR(様式5実!$L$132="✔",様式5実!$W$132="✔"),INDIRECT("様式6!"&amp;AJ$71&amp;$X72)&lt;&gt;""),COUNTA(INDIRECT("様式6!"&amp;AJ$71&amp;$X72)),"")</f>
        <v/>
      </c>
      <c r="AK72" s="2017" t="str">
        <f ca="1">IF(AND(OR(様式5実!$L$132="✔",様式5実!$W$132="✔"),INDIRECT("様式6!"&amp;AK$71&amp;$X72)&lt;&gt;""),COUNTA(INDIRECT("様式6!"&amp;AK$71&amp;$X72)),"")</f>
        <v/>
      </c>
      <c r="AL72" s="2017" t="str">
        <f ca="1">IF(AND(OR(様式5実!$L$132="✔",様式5実!$W$132="✔"),INDIRECT("様式6!"&amp;AL$71&amp;$X72)&lt;&gt;""),COUNTA(INDIRECT("様式6!"&amp;AL$71&amp;$X72)),"")</f>
        <v/>
      </c>
      <c r="AM72" s="2017" t="str">
        <f ca="1">IF(AND(OR(様式5実!$L$132="✔",様式5実!$W$132="✔"),INDIRECT("様式6!"&amp;AM$71&amp;$X72)&lt;&gt;""),COUNTA(INDIRECT("様式6!"&amp;AM$71&amp;$X72)),"")</f>
        <v/>
      </c>
      <c r="AN72" s="2017" t="str">
        <f ca="1">IF(AND(OR(様式5実!$L$132="✔",様式5実!$W$132="✔"),INDIRECT("様式6!"&amp;AN$71&amp;$X72)&lt;&gt;""),COUNTA(INDIRECT("様式6!"&amp;AN$71&amp;$X72)),"")</f>
        <v/>
      </c>
      <c r="AO72" s="2017" t="str">
        <f ca="1">IF(AND(OR(様式5実!$L$132="✔",様式5実!$W$132="✔"),INDIRECT("様式6!"&amp;AO$71&amp;$X72)&lt;&gt;""),COUNTA(INDIRECT("様式6!"&amp;AO$71&amp;$X72)),"")</f>
        <v/>
      </c>
      <c r="AP72" s="2017" t="str">
        <f ca="1">IF(AND(OR(様式5実!$L$132="✔",様式5実!$W$132="✔"),INDIRECT("様式6!"&amp;AP$71&amp;$X72)&lt;&gt;""),COUNTA(INDIRECT("様式6!"&amp;AP$71&amp;$X72)),"")</f>
        <v/>
      </c>
      <c r="AQ72" s="2017" t="str">
        <f ca="1">IF(AND(OR(様式5実!$L$132="✔",様式5実!$W$132="✔"),INDIRECT("様式6!"&amp;AQ$71&amp;$X72)&lt;&gt;""),COUNTA(INDIRECT("様式6!"&amp;AQ$71&amp;$X72)),"")</f>
        <v/>
      </c>
      <c r="AR72" s="2017" t="str">
        <f ca="1">IF(AND(OR(様式5実!$L$132="✔",様式5実!$W$132="✔"),INDIRECT("様式6!"&amp;AR$71&amp;$X72)&lt;&gt;""),COUNTA(INDIRECT("様式6!"&amp;AR$71&amp;$X72)),"")</f>
        <v/>
      </c>
      <c r="AS72" s="2017" t="str">
        <f ca="1">IF(AND(OR(様式5実!$L$132="✔",様式5実!$W$132="✔"),INDIRECT("様式6!"&amp;AS$71&amp;$X72)&lt;&gt;""),COUNTA(INDIRECT("様式6!"&amp;AS$71&amp;$X72)),"")</f>
        <v/>
      </c>
      <c r="AT72" s="2017" t="str">
        <f ca="1">IF(AND(OR(様式5実!$L$132="✔",様式5実!$W$132="✔"),INDIRECT("様式6!"&amp;AT$71&amp;$X72)&lt;&gt;""),COUNTA(INDIRECT("様式6!"&amp;AT$71&amp;$X72)),"")</f>
        <v/>
      </c>
      <c r="AU72" s="2017" t="str">
        <f ca="1">IF(AND(OR(様式5実!$L$132="✔",様式5実!$W$132="✔"),INDIRECT("様式6!"&amp;AU$71&amp;$X72)&lt;&gt;""),COUNTA(INDIRECT("様式6!"&amp;AU$71&amp;$X72)),"")</f>
        <v/>
      </c>
      <c r="AV72" s="2017" t="str">
        <f ca="1">IF(AND(OR(様式5実!$L$132="✔",様式5実!$W$132="✔"),INDIRECT("様式6!"&amp;AV$71&amp;$X72)&lt;&gt;""),COUNTA(INDIRECT("様式6!"&amp;AV$71&amp;$X72)),"")</f>
        <v/>
      </c>
      <c r="AW72" s="2017" t="str">
        <f ca="1">IF(AND(OR(様式5実!$L$132="✔",様式5実!$W$132="✔"),INDIRECT("様式6!"&amp;AW$71&amp;$X72)&lt;&gt;""),COUNTA(INDIRECT("様式6!"&amp;AW$71&amp;$X72)),"")</f>
        <v/>
      </c>
      <c r="AX72" s="2017" t="str">
        <f ca="1">IF(AND(OR(様式5実!$L$132="✔",様式5実!$W$132="✔"),INDIRECT("様式6!"&amp;AX$71&amp;$X72)&lt;&gt;""),COUNTA(INDIRECT("様式6!"&amp;AX$71&amp;$X72)),"")</f>
        <v/>
      </c>
      <c r="AY72" s="2017" t="str">
        <f ca="1">IF(AND(OR(様式5実!$L$132="✔",様式5実!$W$132="✔"),INDIRECT("様式6!"&amp;AY$71&amp;$X72)&lt;&gt;""),COUNTA(INDIRECT("様式6!"&amp;AY$71&amp;$X72)),"")</f>
        <v/>
      </c>
      <c r="AZ72" s="2017" t="str">
        <f ca="1">IF(AND(OR(様式5実!$L$132="✔",様式5実!$W$132="✔"),INDIRECT("様式6!"&amp;AZ$71&amp;$X72)&lt;&gt;""),COUNTA(INDIRECT("様式6!"&amp;AZ$71&amp;$X72)),"")</f>
        <v/>
      </c>
      <c r="BA72" s="2017" t="str">
        <f ca="1">IF(AND(OR(様式5実!$L$132="✔",様式5実!$W$132="✔"),INDIRECT("様式6!"&amp;BA$71&amp;$X72)&lt;&gt;""),COUNTA(INDIRECT("様式6!"&amp;BA$71&amp;$X72)),"")</f>
        <v/>
      </c>
      <c r="BB72" s="2017" t="str">
        <f ca="1">IF(AND(OR(様式5実!$L$132="✔",様式5実!$W$132="✔"),INDIRECT("様式6!"&amp;BB$71&amp;$X72)&lt;&gt;""),COUNTA(INDIRECT("様式6!"&amp;BB$71&amp;$X72)),"")</f>
        <v/>
      </c>
      <c r="BC72" s="2017" t="str">
        <f ca="1">IF(AND(OR(様式5実!$L$132="✔",様式5実!$W$132="✔"),INDIRECT("様式6!"&amp;BC$71&amp;$X72)&lt;&gt;""),COUNTA(INDIRECT("様式6!"&amp;BC$71&amp;$X72)),"")</f>
        <v/>
      </c>
      <c r="BD72" s="2017" t="str">
        <f ca="1">IF(AND(OR(様式5実!$L$132="✔",様式5実!$W$132="✔"),INDIRECT("様式6!"&amp;BD$71&amp;$X72)&lt;&gt;""),COUNTA(INDIRECT("様式6!"&amp;BD$71&amp;$X72)),"")</f>
        <v/>
      </c>
      <c r="BE72" s="2018" t="str">
        <f ca="1">IF(AND(OR(様式5実!$L$132="✔",様式5実!$W$132="✔"),INDIRECT("様式6!"&amp;BE$71&amp;$X72)&lt;&gt;""),COUNTA(INDIRECT("様式6!"&amp;BE$71&amp;$X72)),"")</f>
        <v/>
      </c>
      <c r="BF72" s="1983">
        <f ca="1">SUM(AA72:BE72)</f>
        <v>0</v>
      </c>
      <c r="BG72" s="1963">
        <f ca="1">SUM(BF73:BF76)</f>
        <v>0</v>
      </c>
      <c r="BH72" s="3019">
        <v>23</v>
      </c>
      <c r="BI72" s="1928" t="str">
        <f ca="1">IF(BF72&gt;0,$BI$70,"")</f>
        <v/>
      </c>
      <c r="BJ72" s="1632"/>
      <c r="BK72" s="1929"/>
      <c r="BL72" s="1923"/>
      <c r="BM72" s="1923"/>
      <c r="BN72" s="1923"/>
      <c r="BO72" s="1923"/>
      <c r="BP72" s="1923"/>
    </row>
    <row r="73" spans="1:68" ht="18" customHeight="1">
      <c r="A73" s="1887">
        <v>9</v>
      </c>
      <c r="B73" s="1759" t="str">
        <f ca="1">IF(D73=1,SUM($D$43:D73),"")</f>
        <v/>
      </c>
      <c r="C73" s="1751" t="str">
        <f t="shared" ca="1" si="23"/>
        <v/>
      </c>
      <c r="D73" s="1760" t="str">
        <f t="shared" ca="1" si="20"/>
        <v/>
      </c>
      <c r="E73" s="1632"/>
      <c r="F73" s="1759">
        <v>31</v>
      </c>
      <c r="G73" s="1770" t="str">
        <f t="shared" ca="1" si="21"/>
        <v/>
      </c>
      <c r="H73" s="1632"/>
      <c r="I73" s="1639"/>
      <c r="J73" s="1639"/>
      <c r="K73" s="1639"/>
      <c r="L73" s="1639"/>
      <c r="M73" s="1639"/>
      <c r="N73" s="1639"/>
      <c r="O73" s="1640"/>
      <c r="P73" s="1640"/>
      <c r="Q73" s="1640"/>
      <c r="R73" s="1640"/>
      <c r="S73" s="1640"/>
      <c r="T73" s="1640"/>
      <c r="U73" s="1640"/>
      <c r="V73" s="1640"/>
      <c r="W73" s="1640"/>
      <c r="X73" s="2005">
        <v>24</v>
      </c>
      <c r="Y73" s="6158"/>
      <c r="Z73" s="1960" t="s">
        <v>1916</v>
      </c>
      <c r="AA73" s="1809" t="str">
        <f ca="1">IF(AA72="","",INDIRECT("様式6!"&amp;AA$71 &amp; $X$73))</f>
        <v/>
      </c>
      <c r="AB73" s="1811" t="str">
        <f t="shared" ref="AB73:BE73" ca="1" si="40">IF(AB72="","",INDIRECT("様式6!"&amp;AB$71 &amp; $X$73))</f>
        <v/>
      </c>
      <c r="AC73" s="1811" t="str">
        <f t="shared" ca="1" si="40"/>
        <v/>
      </c>
      <c r="AD73" s="1811" t="str">
        <f t="shared" ca="1" si="40"/>
        <v/>
      </c>
      <c r="AE73" s="1811" t="str">
        <f t="shared" ca="1" si="40"/>
        <v/>
      </c>
      <c r="AF73" s="1811" t="str">
        <f t="shared" ca="1" si="40"/>
        <v/>
      </c>
      <c r="AG73" s="1811" t="str">
        <f t="shared" ca="1" si="40"/>
        <v/>
      </c>
      <c r="AH73" s="1811" t="str">
        <f t="shared" ca="1" si="40"/>
        <v/>
      </c>
      <c r="AI73" s="1811" t="str">
        <f t="shared" ca="1" si="40"/>
        <v/>
      </c>
      <c r="AJ73" s="1811" t="str">
        <f t="shared" ca="1" si="40"/>
        <v/>
      </c>
      <c r="AK73" s="1811" t="str">
        <f t="shared" ca="1" si="40"/>
        <v/>
      </c>
      <c r="AL73" s="1811" t="str">
        <f t="shared" ca="1" si="40"/>
        <v/>
      </c>
      <c r="AM73" s="1811" t="str">
        <f t="shared" ca="1" si="40"/>
        <v/>
      </c>
      <c r="AN73" s="1811" t="str">
        <f t="shared" ca="1" si="40"/>
        <v/>
      </c>
      <c r="AO73" s="1811" t="str">
        <f t="shared" ca="1" si="40"/>
        <v/>
      </c>
      <c r="AP73" s="1811" t="str">
        <f t="shared" ca="1" si="40"/>
        <v/>
      </c>
      <c r="AQ73" s="1811" t="str">
        <f t="shared" ca="1" si="40"/>
        <v/>
      </c>
      <c r="AR73" s="1811" t="str">
        <f t="shared" ca="1" si="40"/>
        <v/>
      </c>
      <c r="AS73" s="1811" t="str">
        <f t="shared" ca="1" si="40"/>
        <v/>
      </c>
      <c r="AT73" s="1811" t="str">
        <f t="shared" ca="1" si="40"/>
        <v/>
      </c>
      <c r="AU73" s="1811" t="str">
        <f t="shared" ca="1" si="40"/>
        <v/>
      </c>
      <c r="AV73" s="1811" t="str">
        <f t="shared" ca="1" si="40"/>
        <v/>
      </c>
      <c r="AW73" s="1811" t="str">
        <f t="shared" ca="1" si="40"/>
        <v/>
      </c>
      <c r="AX73" s="1811" t="str">
        <f t="shared" ca="1" si="40"/>
        <v/>
      </c>
      <c r="AY73" s="1811" t="str">
        <f t="shared" ca="1" si="40"/>
        <v/>
      </c>
      <c r="AZ73" s="1811" t="str">
        <f t="shared" ca="1" si="40"/>
        <v/>
      </c>
      <c r="BA73" s="1811" t="str">
        <f t="shared" ca="1" si="40"/>
        <v/>
      </c>
      <c r="BB73" s="1811" t="str">
        <f t="shared" ca="1" si="40"/>
        <v/>
      </c>
      <c r="BC73" s="1811" t="str">
        <f t="shared" ca="1" si="40"/>
        <v/>
      </c>
      <c r="BD73" s="1811" t="str">
        <f t="shared" ca="1" si="40"/>
        <v/>
      </c>
      <c r="BE73" s="1961" t="str">
        <f t="shared" ca="1" si="40"/>
        <v/>
      </c>
      <c r="BF73" s="1962">
        <f ca="1">SUM(AA73:BE73)</f>
        <v>0</v>
      </c>
      <c r="BG73" s="1964"/>
      <c r="BH73" s="3020">
        <v>24</v>
      </c>
      <c r="BI73" s="2028"/>
      <c r="BJ73" s="1639"/>
      <c r="BK73" s="1929"/>
      <c r="BL73" s="1923"/>
      <c r="BM73" s="1923"/>
      <c r="BN73" s="1923"/>
      <c r="BO73" s="1923"/>
      <c r="BP73" s="1923"/>
    </row>
    <row r="74" spans="1:68" ht="18" customHeight="1">
      <c r="A74" s="1887">
        <v>10</v>
      </c>
      <c r="B74" s="1759" t="str">
        <f ca="1">IF(D74=1,SUM($D$43:D74),"")</f>
        <v/>
      </c>
      <c r="C74" s="1751" t="str">
        <f t="shared" ca="1" si="23"/>
        <v/>
      </c>
      <c r="D74" s="1760" t="str">
        <f t="shared" ca="1" si="20"/>
        <v/>
      </c>
      <c r="E74" s="1632"/>
      <c r="F74" s="1759">
        <v>32</v>
      </c>
      <c r="G74" s="1770" t="str">
        <f t="shared" ca="1" si="21"/>
        <v/>
      </c>
      <c r="H74" s="1632"/>
      <c r="I74" s="1639"/>
      <c r="J74" s="1639"/>
      <c r="K74" s="1639"/>
      <c r="L74" s="1639"/>
      <c r="M74" s="1639"/>
      <c r="N74" s="1639"/>
      <c r="O74" s="1640"/>
      <c r="P74" s="1640"/>
      <c r="Q74" s="1640"/>
      <c r="R74" s="1640"/>
      <c r="S74" s="1640"/>
      <c r="T74" s="1640"/>
      <c r="U74" s="1640"/>
      <c r="V74" s="1640"/>
      <c r="W74" s="1640"/>
      <c r="X74" s="2005">
        <v>25</v>
      </c>
      <c r="Y74" s="6158"/>
      <c r="Z74" s="1960" t="s">
        <v>1917</v>
      </c>
      <c r="AA74" s="1809" t="str">
        <f ca="1">IF(AA72="","",INDIRECT("様式6!"&amp;AA$71 &amp; $X$74))</f>
        <v/>
      </c>
      <c r="AB74" s="1811" t="str">
        <f t="shared" ref="AB74:BE74" ca="1" si="41">IF(AB72="","",INDIRECT("様式6!"&amp;AB$71 &amp; $X$74))</f>
        <v/>
      </c>
      <c r="AC74" s="1811" t="str">
        <f t="shared" ca="1" si="41"/>
        <v/>
      </c>
      <c r="AD74" s="1811" t="str">
        <f t="shared" ca="1" si="41"/>
        <v/>
      </c>
      <c r="AE74" s="1811" t="str">
        <f t="shared" ca="1" si="41"/>
        <v/>
      </c>
      <c r="AF74" s="1811" t="str">
        <f t="shared" ca="1" si="41"/>
        <v/>
      </c>
      <c r="AG74" s="1811" t="str">
        <f t="shared" ca="1" si="41"/>
        <v/>
      </c>
      <c r="AH74" s="1811" t="str">
        <f t="shared" ca="1" si="41"/>
        <v/>
      </c>
      <c r="AI74" s="1811" t="str">
        <f t="shared" ca="1" si="41"/>
        <v/>
      </c>
      <c r="AJ74" s="1811" t="str">
        <f t="shared" ca="1" si="41"/>
        <v/>
      </c>
      <c r="AK74" s="1811" t="str">
        <f t="shared" ca="1" si="41"/>
        <v/>
      </c>
      <c r="AL74" s="1811" t="str">
        <f t="shared" ca="1" si="41"/>
        <v/>
      </c>
      <c r="AM74" s="1811" t="str">
        <f t="shared" ca="1" si="41"/>
        <v/>
      </c>
      <c r="AN74" s="1811" t="str">
        <f t="shared" ca="1" si="41"/>
        <v/>
      </c>
      <c r="AO74" s="1811" t="str">
        <f t="shared" ca="1" si="41"/>
        <v/>
      </c>
      <c r="AP74" s="1811" t="str">
        <f t="shared" ca="1" si="41"/>
        <v/>
      </c>
      <c r="AQ74" s="1811" t="str">
        <f t="shared" ca="1" si="41"/>
        <v/>
      </c>
      <c r="AR74" s="1811" t="str">
        <f t="shared" ca="1" si="41"/>
        <v/>
      </c>
      <c r="AS74" s="1811" t="str">
        <f t="shared" ca="1" si="41"/>
        <v/>
      </c>
      <c r="AT74" s="1811" t="str">
        <f t="shared" ca="1" si="41"/>
        <v/>
      </c>
      <c r="AU74" s="1811" t="str">
        <f t="shared" ca="1" si="41"/>
        <v/>
      </c>
      <c r="AV74" s="1811" t="str">
        <f t="shared" ca="1" si="41"/>
        <v/>
      </c>
      <c r="AW74" s="1811" t="str">
        <f t="shared" ca="1" si="41"/>
        <v/>
      </c>
      <c r="AX74" s="1811" t="str">
        <f t="shared" ca="1" si="41"/>
        <v/>
      </c>
      <c r="AY74" s="1811" t="str">
        <f t="shared" ca="1" si="41"/>
        <v/>
      </c>
      <c r="AZ74" s="1811" t="str">
        <f t="shared" ca="1" si="41"/>
        <v/>
      </c>
      <c r="BA74" s="1811" t="str">
        <f t="shared" ca="1" si="41"/>
        <v/>
      </c>
      <c r="BB74" s="1811" t="str">
        <f t="shared" ca="1" si="41"/>
        <v/>
      </c>
      <c r="BC74" s="1811" t="str">
        <f t="shared" ca="1" si="41"/>
        <v/>
      </c>
      <c r="BD74" s="1811" t="str">
        <f t="shared" ca="1" si="41"/>
        <v/>
      </c>
      <c r="BE74" s="1961" t="str">
        <f t="shared" ca="1" si="41"/>
        <v/>
      </c>
      <c r="BF74" s="1962">
        <f t="shared" ref="BF74:BF76" ca="1" si="42">SUM(AA74:BE74)</f>
        <v>0</v>
      </c>
      <c r="BG74" s="1964"/>
      <c r="BH74" s="3020">
        <v>25</v>
      </c>
      <c r="BI74" s="2028"/>
      <c r="BJ74" s="1639"/>
      <c r="BK74" s="1929"/>
      <c r="BL74" s="1923"/>
      <c r="BM74" s="1923"/>
      <c r="BN74" s="1923"/>
      <c r="BO74" s="1923"/>
      <c r="BP74" s="1923"/>
    </row>
    <row r="75" spans="1:68" ht="18" customHeight="1">
      <c r="A75" s="1887">
        <v>11</v>
      </c>
      <c r="B75" s="1759" t="str">
        <f ca="1">IF(D75=1,SUM($D$43:D75),"")</f>
        <v/>
      </c>
      <c r="C75" s="1751" t="str">
        <f t="shared" ref="C75:C106" ca="1" si="43">IF(INDIRECT(様式5号シート&amp;"!D"&amp;ROW()-$E$43)="","",INDIRECT(様式5号シート&amp;"!D"&amp;ROW()-$E$43))</f>
        <v/>
      </c>
      <c r="D75" s="1760" t="str">
        <f t="shared" ref="D75:D87" ca="1" si="44">IF(C75="","",1)</f>
        <v/>
      </c>
      <c r="E75" s="1632"/>
      <c r="F75" s="1759">
        <v>33</v>
      </c>
      <c r="G75" s="1770" t="str">
        <f t="shared" ref="G75:G106" ca="1" si="45">IFERROR(VLOOKUP(F75,$B$43:$C$130,2,FALSE),"")</f>
        <v/>
      </c>
      <c r="H75" s="1632"/>
      <c r="I75" s="1639"/>
      <c r="J75" s="1639"/>
      <c r="K75" s="1639"/>
      <c r="L75" s="1639"/>
      <c r="M75" s="1639"/>
      <c r="N75" s="1639"/>
      <c r="O75" s="1640"/>
      <c r="P75" s="1640"/>
      <c r="Q75" s="1640"/>
      <c r="R75" s="1640"/>
      <c r="S75" s="1640"/>
      <c r="T75" s="1640"/>
      <c r="U75" s="1639"/>
      <c r="V75" s="1639"/>
      <c r="W75" s="1639"/>
      <c r="X75" s="2005">
        <v>26</v>
      </c>
      <c r="Y75" s="6158"/>
      <c r="Z75" s="1960" t="s">
        <v>1918</v>
      </c>
      <c r="AA75" s="1809" t="str">
        <f ca="1">IF(AA72="","",INDIRECT("様式6!"&amp;AA$71 &amp; $X$75))</f>
        <v/>
      </c>
      <c r="AB75" s="1811" t="str">
        <f t="shared" ref="AB75:BE75" ca="1" si="46">IF(AB72="","",INDIRECT("様式6!"&amp;AB$71 &amp; $X$75))</f>
        <v/>
      </c>
      <c r="AC75" s="1811" t="str">
        <f t="shared" ca="1" si="46"/>
        <v/>
      </c>
      <c r="AD75" s="1811" t="str">
        <f t="shared" ca="1" si="46"/>
        <v/>
      </c>
      <c r="AE75" s="1811" t="str">
        <f t="shared" ca="1" si="46"/>
        <v/>
      </c>
      <c r="AF75" s="1811" t="str">
        <f t="shared" ca="1" si="46"/>
        <v/>
      </c>
      <c r="AG75" s="1811" t="str">
        <f t="shared" ca="1" si="46"/>
        <v/>
      </c>
      <c r="AH75" s="1811" t="str">
        <f t="shared" ca="1" si="46"/>
        <v/>
      </c>
      <c r="AI75" s="1811" t="str">
        <f t="shared" ca="1" si="46"/>
        <v/>
      </c>
      <c r="AJ75" s="1811" t="str">
        <f t="shared" ca="1" si="46"/>
        <v/>
      </c>
      <c r="AK75" s="1811" t="str">
        <f t="shared" ca="1" si="46"/>
        <v/>
      </c>
      <c r="AL75" s="1811" t="str">
        <f t="shared" ca="1" si="46"/>
        <v/>
      </c>
      <c r="AM75" s="1811" t="str">
        <f t="shared" ca="1" si="46"/>
        <v/>
      </c>
      <c r="AN75" s="1811" t="str">
        <f t="shared" ca="1" si="46"/>
        <v/>
      </c>
      <c r="AO75" s="1811" t="str">
        <f t="shared" ca="1" si="46"/>
        <v/>
      </c>
      <c r="AP75" s="1811" t="str">
        <f t="shared" ca="1" si="46"/>
        <v/>
      </c>
      <c r="AQ75" s="1811" t="str">
        <f t="shared" ca="1" si="46"/>
        <v/>
      </c>
      <c r="AR75" s="1811" t="str">
        <f t="shared" ca="1" si="46"/>
        <v/>
      </c>
      <c r="AS75" s="1811" t="str">
        <f t="shared" ca="1" si="46"/>
        <v/>
      </c>
      <c r="AT75" s="1811" t="str">
        <f t="shared" ca="1" si="46"/>
        <v/>
      </c>
      <c r="AU75" s="1811" t="str">
        <f t="shared" ca="1" si="46"/>
        <v/>
      </c>
      <c r="AV75" s="1811" t="str">
        <f t="shared" ca="1" si="46"/>
        <v/>
      </c>
      <c r="AW75" s="1811" t="str">
        <f t="shared" ca="1" si="46"/>
        <v/>
      </c>
      <c r="AX75" s="1811" t="str">
        <f t="shared" ca="1" si="46"/>
        <v/>
      </c>
      <c r="AY75" s="1811" t="str">
        <f t="shared" ca="1" si="46"/>
        <v/>
      </c>
      <c r="AZ75" s="1811" t="str">
        <f t="shared" ca="1" si="46"/>
        <v/>
      </c>
      <c r="BA75" s="1811" t="str">
        <f t="shared" ca="1" si="46"/>
        <v/>
      </c>
      <c r="BB75" s="1811" t="str">
        <f t="shared" ca="1" si="46"/>
        <v/>
      </c>
      <c r="BC75" s="1811" t="str">
        <f t="shared" ca="1" si="46"/>
        <v/>
      </c>
      <c r="BD75" s="1811" t="str">
        <f t="shared" ca="1" si="46"/>
        <v/>
      </c>
      <c r="BE75" s="1961" t="str">
        <f t="shared" ca="1" si="46"/>
        <v/>
      </c>
      <c r="BF75" s="1962">
        <f t="shared" ca="1" si="42"/>
        <v>0</v>
      </c>
      <c r="BG75" s="1964"/>
      <c r="BH75" s="3020">
        <v>26</v>
      </c>
      <c r="BI75" s="2028"/>
      <c r="BJ75" s="1639"/>
      <c r="BK75" s="1929"/>
      <c r="BL75" s="1923"/>
      <c r="BM75" s="1923"/>
      <c r="BN75" s="1923"/>
      <c r="BO75" s="1923"/>
      <c r="BP75" s="1923"/>
    </row>
    <row r="76" spans="1:68" ht="18" customHeight="1">
      <c r="A76" s="1887">
        <v>12</v>
      </c>
      <c r="B76" s="1759" t="str">
        <f ca="1">IF(D76=1,SUM($D$43:D76),"")</f>
        <v/>
      </c>
      <c r="C76" s="1751" t="str">
        <f t="shared" ca="1" si="43"/>
        <v/>
      </c>
      <c r="D76" s="1760" t="str">
        <f t="shared" ca="1" si="44"/>
        <v/>
      </c>
      <c r="E76" s="1632"/>
      <c r="F76" s="1759">
        <v>34</v>
      </c>
      <c r="G76" s="1770" t="str">
        <f t="shared" ca="1" si="45"/>
        <v/>
      </c>
      <c r="H76" s="1632"/>
      <c r="I76" s="1632"/>
      <c r="J76" s="1632"/>
      <c r="K76" s="1632"/>
      <c r="L76" s="1639"/>
      <c r="M76" s="1639"/>
      <c r="N76" s="1639"/>
      <c r="O76" s="1640"/>
      <c r="P76" s="1640"/>
      <c r="Q76" s="1640"/>
      <c r="R76" s="1640"/>
      <c r="S76" s="1640"/>
      <c r="T76" s="1640"/>
      <c r="U76" s="1640"/>
      <c r="V76" s="1640"/>
      <c r="W76" s="1640"/>
      <c r="X76" s="2005">
        <v>27</v>
      </c>
      <c r="Y76" s="6149"/>
      <c r="Z76" s="1969" t="s">
        <v>1919</v>
      </c>
      <c r="AA76" s="1970" t="str">
        <f ca="1">IF(AA72="","",INDIRECT("様式6!"&amp;AA$71 &amp; $X$76))</f>
        <v/>
      </c>
      <c r="AB76" s="1971" t="str">
        <f ca="1">IF(AB72="","",INDIRECT("様式6!"&amp;AB$71 &amp; $X$76))</f>
        <v/>
      </c>
      <c r="AC76" s="1971" t="str">
        <f t="shared" ref="AC76:BD76" ca="1" si="47">IF(AC72="","",INDIRECT("様式6!"&amp;AC$71 &amp; $X$76))</f>
        <v/>
      </c>
      <c r="AD76" s="1971" t="str">
        <f t="shared" ca="1" si="47"/>
        <v/>
      </c>
      <c r="AE76" s="1971" t="str">
        <f t="shared" ca="1" si="47"/>
        <v/>
      </c>
      <c r="AF76" s="1971" t="str">
        <f t="shared" ca="1" si="47"/>
        <v/>
      </c>
      <c r="AG76" s="1971" t="str">
        <f t="shared" ca="1" si="47"/>
        <v/>
      </c>
      <c r="AH76" s="1971" t="str">
        <f t="shared" ca="1" si="47"/>
        <v/>
      </c>
      <c r="AI76" s="1971" t="str">
        <f t="shared" ca="1" si="47"/>
        <v/>
      </c>
      <c r="AJ76" s="1971" t="str">
        <f t="shared" ca="1" si="47"/>
        <v/>
      </c>
      <c r="AK76" s="1971" t="str">
        <f t="shared" ca="1" si="47"/>
        <v/>
      </c>
      <c r="AL76" s="1971" t="str">
        <f t="shared" ca="1" si="47"/>
        <v/>
      </c>
      <c r="AM76" s="1971" t="str">
        <f t="shared" ca="1" si="47"/>
        <v/>
      </c>
      <c r="AN76" s="1971" t="str">
        <f t="shared" ca="1" si="47"/>
        <v/>
      </c>
      <c r="AO76" s="1971" t="str">
        <f t="shared" ca="1" si="47"/>
        <v/>
      </c>
      <c r="AP76" s="1971" t="str">
        <f t="shared" ca="1" si="47"/>
        <v/>
      </c>
      <c r="AQ76" s="1971" t="str">
        <f t="shared" ca="1" si="47"/>
        <v/>
      </c>
      <c r="AR76" s="1971" t="str">
        <f t="shared" ca="1" si="47"/>
        <v/>
      </c>
      <c r="AS76" s="1971" t="str">
        <f t="shared" ca="1" si="47"/>
        <v/>
      </c>
      <c r="AT76" s="1971" t="str">
        <f t="shared" ca="1" si="47"/>
        <v/>
      </c>
      <c r="AU76" s="1971" t="str">
        <f t="shared" ca="1" si="47"/>
        <v/>
      </c>
      <c r="AV76" s="1971" t="str">
        <f t="shared" ca="1" si="47"/>
        <v/>
      </c>
      <c r="AW76" s="1971" t="str">
        <f t="shared" ca="1" si="47"/>
        <v/>
      </c>
      <c r="AX76" s="1971" t="str">
        <f t="shared" ca="1" si="47"/>
        <v/>
      </c>
      <c r="AY76" s="1971" t="str">
        <f t="shared" ca="1" si="47"/>
        <v/>
      </c>
      <c r="AZ76" s="1971" t="str">
        <f t="shared" ca="1" si="47"/>
        <v/>
      </c>
      <c r="BA76" s="1971" t="str">
        <f t="shared" ca="1" si="47"/>
        <v/>
      </c>
      <c r="BB76" s="1971" t="str">
        <f t="shared" ca="1" si="47"/>
        <v/>
      </c>
      <c r="BC76" s="1971" t="str">
        <f t="shared" ca="1" si="47"/>
        <v/>
      </c>
      <c r="BD76" s="1971" t="str">
        <f t="shared" ca="1" si="47"/>
        <v/>
      </c>
      <c r="BE76" s="1972" t="str">
        <f ca="1">IF(BE72="","",INDIRECT("様式6!"&amp;BE$71 &amp; $X$76))</f>
        <v/>
      </c>
      <c r="BF76" s="1962">
        <f t="shared" ca="1" si="42"/>
        <v>0</v>
      </c>
      <c r="BG76" s="1964"/>
      <c r="BH76" s="3020">
        <v>27</v>
      </c>
      <c r="BI76" s="2028"/>
      <c r="BJ76" s="1632"/>
      <c r="BK76" s="1929"/>
      <c r="BL76" s="1923"/>
      <c r="BM76" s="1923"/>
      <c r="BN76" s="1923"/>
      <c r="BO76" s="1923"/>
      <c r="BP76" s="1923"/>
    </row>
    <row r="77" spans="1:68" ht="18" customHeight="1">
      <c r="A77" s="1887">
        <v>13</v>
      </c>
      <c r="B77" s="1759" t="str">
        <f ca="1">IF(D77=1,SUM($D$43:D77),"")</f>
        <v/>
      </c>
      <c r="C77" s="1751" t="str">
        <f t="shared" ca="1" si="43"/>
        <v/>
      </c>
      <c r="D77" s="1760" t="str">
        <f t="shared" ca="1" si="44"/>
        <v/>
      </c>
      <c r="E77" s="1632"/>
      <c r="F77" s="1759">
        <v>35</v>
      </c>
      <c r="G77" s="1770" t="str">
        <f t="shared" ca="1" si="45"/>
        <v/>
      </c>
      <c r="H77" s="1632"/>
      <c r="I77" s="1632"/>
      <c r="J77" s="1632"/>
      <c r="K77" s="1632"/>
      <c r="L77" s="1639"/>
      <c r="M77" s="1639"/>
      <c r="N77" s="1639"/>
      <c r="O77" s="1640"/>
      <c r="P77" s="1640"/>
      <c r="Q77" s="1640"/>
      <c r="R77" s="1640"/>
      <c r="S77" s="1640"/>
      <c r="T77" s="1640"/>
      <c r="U77" s="1640"/>
      <c r="V77" s="1640"/>
      <c r="W77" s="1640"/>
      <c r="X77" s="2004">
        <v>46</v>
      </c>
      <c r="Y77" s="6149" t="s">
        <v>1921</v>
      </c>
      <c r="Z77" s="1973" t="s">
        <v>1915</v>
      </c>
      <c r="AA77" s="1974" t="str">
        <f ca="1">IF(AND(OR(様式5実!$L$132="✔",様式5実!$W$132="✔"),INDIRECT("様式6!"&amp;AA$71 &amp; $X$77)&lt;&gt;""),COUNTA(INDIRECT("様式6!"&amp;AA$71 &amp; $X$77)),"")</f>
        <v/>
      </c>
      <c r="AB77" s="1975" t="str">
        <f ca="1">IF(AND(OR(様式5実!$L$132="✔",様式5実!$W$132="✔"),INDIRECT("様式6!"&amp;AB$71 &amp; $X$77)&lt;&gt;""),COUNTA(INDIRECT("様式6!"&amp;AB$71 &amp; $X$77)),"")</f>
        <v/>
      </c>
      <c r="AC77" s="1975" t="str">
        <f ca="1">IF(AND(OR(様式5実!$L$132="✔",様式5実!$W$132="✔"),INDIRECT("様式6!"&amp;AC$71 &amp; $X$77)&lt;&gt;""),COUNTA(INDIRECT("様式6!"&amp;AC$71 &amp; $X$77)),"")</f>
        <v/>
      </c>
      <c r="AD77" s="1975" t="str">
        <f ca="1">IF(AND(OR(様式5実!$L$132="✔",様式5実!$W$132="✔"),INDIRECT("様式6!"&amp;AD$71 &amp; $X$77)&lt;&gt;""),COUNTA(INDIRECT("様式6!"&amp;AD$71 &amp; $X$77)),"")</f>
        <v/>
      </c>
      <c r="AE77" s="1975" t="str">
        <f ca="1">IF(AND(OR(様式5実!$L$132="✔",様式5実!$W$132="✔"),INDIRECT("様式6!"&amp;AE$71 &amp; $X$77)&lt;&gt;""),COUNTA(INDIRECT("様式6!"&amp;AE$71 &amp; $X$77)),"")</f>
        <v/>
      </c>
      <c r="AF77" s="1975" t="str">
        <f ca="1">IF(AND(OR(様式5実!$L$132="✔",様式5実!$W$132="✔"),INDIRECT("様式6!"&amp;AF$71 &amp; $X$77)&lt;&gt;""),COUNTA(INDIRECT("様式6!"&amp;AF$71 &amp; $X$77)),"")</f>
        <v/>
      </c>
      <c r="AG77" s="1975" t="str">
        <f ca="1">IF(AND(OR(様式5実!$L$132="✔",様式5実!$W$132="✔"),INDIRECT("様式6!"&amp;AG$71 &amp; $X$77)&lt;&gt;""),COUNTA(INDIRECT("様式6!"&amp;AG$71 &amp; $X$77)),"")</f>
        <v/>
      </c>
      <c r="AH77" s="1975" t="str">
        <f ca="1">IF(AND(OR(様式5実!$L$132="✔",様式5実!$W$132="✔"),INDIRECT("様式6!"&amp;AH$71 &amp; $X$77)&lt;&gt;""),COUNTA(INDIRECT("様式6!"&amp;AH$71 &amp; $X$77)),"")</f>
        <v/>
      </c>
      <c r="AI77" s="1975" t="str">
        <f ca="1">IF(AND(OR(様式5実!$L$132="✔",様式5実!$W$132="✔"),INDIRECT("様式6!"&amp;AI$71 &amp; $X$77)&lt;&gt;""),COUNTA(INDIRECT("様式6!"&amp;AI$71 &amp; $X$77)),"")</f>
        <v/>
      </c>
      <c r="AJ77" s="1975" t="str">
        <f ca="1">IF(AND(OR(様式5実!$L$132="✔",様式5実!$W$132="✔"),INDIRECT("様式6!"&amp;AJ$71 &amp; $X$77)&lt;&gt;""),COUNTA(INDIRECT("様式6!"&amp;AJ$71 &amp; $X$77)),"")</f>
        <v/>
      </c>
      <c r="AK77" s="1975" t="str">
        <f ca="1">IF(AND(OR(様式5実!$L$132="✔",様式5実!$W$132="✔"),INDIRECT("様式6!"&amp;AK$71 &amp; $X$77)&lt;&gt;""),COUNTA(INDIRECT("様式6!"&amp;AK$71 &amp; $X$77)),"")</f>
        <v/>
      </c>
      <c r="AL77" s="1975" t="str">
        <f ca="1">IF(AND(OR(様式5実!$L$132="✔",様式5実!$W$132="✔"),INDIRECT("様式6!"&amp;AL$71 &amp; $X$77)&lt;&gt;""),COUNTA(INDIRECT("様式6!"&amp;AL$71 &amp; $X$77)),"")</f>
        <v/>
      </c>
      <c r="AM77" s="1975" t="str">
        <f ca="1">IF(AND(OR(様式5実!$L$132="✔",様式5実!$W$132="✔"),INDIRECT("様式6!"&amp;AM$71 &amp; $X$77)&lt;&gt;""),COUNTA(INDIRECT("様式6!"&amp;AM$71 &amp; $X$77)),"")</f>
        <v/>
      </c>
      <c r="AN77" s="1975" t="str">
        <f ca="1">IF(AND(OR(様式5実!$L$132="✔",様式5実!$W$132="✔"),INDIRECT("様式6!"&amp;AN$71 &amp; $X$77)&lt;&gt;""),COUNTA(INDIRECT("様式6!"&amp;AN$71 &amp; $X$77)),"")</f>
        <v/>
      </c>
      <c r="AO77" s="1975" t="str">
        <f ca="1">IF(AND(OR(様式5実!$L$132="✔",様式5実!$W$132="✔"),INDIRECT("様式6!"&amp;AO$71 &amp; $X$77)&lt;&gt;""),COUNTA(INDIRECT("様式6!"&amp;AO$71 &amp; $X$77)),"")</f>
        <v/>
      </c>
      <c r="AP77" s="1975" t="str">
        <f ca="1">IF(AND(OR(様式5実!$L$132="✔",様式5実!$W$132="✔"),INDIRECT("様式6!"&amp;AP$71 &amp; $X$77)&lt;&gt;""),COUNTA(INDIRECT("様式6!"&amp;AP$71 &amp; $X$77)),"")</f>
        <v/>
      </c>
      <c r="AQ77" s="1975" t="str">
        <f ca="1">IF(AND(OR(様式5実!$L$132="✔",様式5実!$W$132="✔"),INDIRECT("様式6!"&amp;AQ$71 &amp; $X$77)&lt;&gt;""),COUNTA(INDIRECT("様式6!"&amp;AQ$71 &amp; $X$77)),"")</f>
        <v/>
      </c>
      <c r="AR77" s="1975" t="str">
        <f ca="1">IF(AND(OR(様式5実!$L$132="✔",様式5実!$W$132="✔"),INDIRECT("様式6!"&amp;AR$71 &amp; $X$77)&lt;&gt;""),COUNTA(INDIRECT("様式6!"&amp;AR$71 &amp; $X$77)),"")</f>
        <v/>
      </c>
      <c r="AS77" s="1975" t="str">
        <f ca="1">IF(AND(OR(様式5実!$L$132="✔",様式5実!$W$132="✔"),INDIRECT("様式6!"&amp;AS$71 &amp; $X$77)&lt;&gt;""),COUNTA(INDIRECT("様式6!"&amp;AS$71 &amp; $X$77)),"")</f>
        <v/>
      </c>
      <c r="AT77" s="1975" t="str">
        <f ca="1">IF(AND(OR(様式5実!$L$132="✔",様式5実!$W$132="✔"),INDIRECT("様式6!"&amp;AT$71 &amp; $X$77)&lt;&gt;""),COUNTA(INDIRECT("様式6!"&amp;AT$71 &amp; $X$77)),"")</f>
        <v/>
      </c>
      <c r="AU77" s="1975" t="str">
        <f ca="1">IF(AND(OR(様式5実!$L$132="✔",様式5実!$W$132="✔"),INDIRECT("様式6!"&amp;AU$71 &amp; $X$77)&lt;&gt;""),COUNTA(INDIRECT("様式6!"&amp;AU$71 &amp; $X$77)),"")</f>
        <v/>
      </c>
      <c r="AV77" s="1975" t="str">
        <f ca="1">IF(AND(OR(様式5実!$L$132="✔",様式5実!$W$132="✔"),INDIRECT("様式6!"&amp;AV$71 &amp; $X$77)&lt;&gt;""),COUNTA(INDIRECT("様式6!"&amp;AV$71 &amp; $X$77)),"")</f>
        <v/>
      </c>
      <c r="AW77" s="1975" t="str">
        <f ca="1">IF(AND(OR(様式5実!$L$132="✔",様式5実!$W$132="✔"),INDIRECT("様式6!"&amp;AW$71 &amp; $X$77)&lt;&gt;""),COUNTA(INDIRECT("様式6!"&amp;AW$71 &amp; $X$77)),"")</f>
        <v/>
      </c>
      <c r="AX77" s="1975" t="str">
        <f ca="1">IF(AND(OR(様式5実!$L$132="✔",様式5実!$W$132="✔"),INDIRECT("様式6!"&amp;AX$71 &amp; $X$77)&lt;&gt;""),COUNTA(INDIRECT("様式6!"&amp;AX$71 &amp; $X$77)),"")</f>
        <v/>
      </c>
      <c r="AY77" s="1975" t="str">
        <f ca="1">IF(AND(OR(様式5実!$L$132="✔",様式5実!$W$132="✔"),INDIRECT("様式6!"&amp;AY$71 &amp; $X$77)&lt;&gt;""),COUNTA(INDIRECT("様式6!"&amp;AY$71 &amp; $X$77)),"")</f>
        <v/>
      </c>
      <c r="AZ77" s="1975" t="str">
        <f ca="1">IF(AND(OR(様式5実!$L$132="✔",様式5実!$W$132="✔"),INDIRECT("様式6!"&amp;AZ$71 &amp; $X$77)&lt;&gt;""),COUNTA(INDIRECT("様式6!"&amp;AZ$71 &amp; $X$77)),"")</f>
        <v/>
      </c>
      <c r="BA77" s="1975" t="str">
        <f ca="1">IF(AND(OR(様式5実!$L$132="✔",様式5実!$W$132="✔"),INDIRECT("様式6!"&amp;BA$71 &amp; $X$77)&lt;&gt;""),COUNTA(INDIRECT("様式6!"&amp;BA$71 &amp; $X$77)),"")</f>
        <v/>
      </c>
      <c r="BB77" s="1975" t="str">
        <f ca="1">IF(AND(OR(様式5実!$L$132="✔",様式5実!$W$132="✔"),INDIRECT("様式6!"&amp;BB$71 &amp; $X$77)&lt;&gt;""),COUNTA(INDIRECT("様式6!"&amp;BB$71 &amp; $X$77)),"")</f>
        <v/>
      </c>
      <c r="BC77" s="1975" t="str">
        <f ca="1">IF(AND(OR(様式5実!$L$132="✔",様式5実!$W$132="✔"),INDIRECT("様式6!"&amp;BC$71 &amp; $X$77)&lt;&gt;""),COUNTA(INDIRECT("様式6!"&amp;BC$71 &amp; $X$77)),"")</f>
        <v/>
      </c>
      <c r="BD77" s="1975" t="str">
        <f ca="1">IF(AND(OR(様式5実!$L$132="✔",様式5実!$W$132="✔"),INDIRECT("様式6!"&amp;BD$71 &amp; $X$77)&lt;&gt;""),COUNTA(INDIRECT("様式6!"&amp;BD$71 &amp; $X$77)),"")</f>
        <v/>
      </c>
      <c r="BE77" s="1976" t="str">
        <f ca="1">IF(AND(OR(様式5実!$L$132="✔",様式5実!$W$132="✔"),INDIRECT("様式6!"&amp;BE$71 &amp; $X$77)&lt;&gt;""),COUNTA(INDIRECT("様式6!"&amp;BE$71 &amp; $X$77)),"")</f>
        <v/>
      </c>
      <c r="BF77" s="1982">
        <f ca="1">SUM(AA77:BE77)</f>
        <v>0</v>
      </c>
      <c r="BG77" s="1963">
        <f ca="1">SUM(BF78:BF80)</f>
        <v>0</v>
      </c>
      <c r="BH77" s="3019">
        <v>46</v>
      </c>
      <c r="BI77" s="1928" t="str">
        <f ca="1">IF(BF77&gt;0,$BI$70,"")</f>
        <v/>
      </c>
      <c r="BJ77" s="1639"/>
      <c r="BK77" s="1929"/>
      <c r="BL77" s="1923"/>
      <c r="BM77" s="1923"/>
      <c r="BN77" s="1923"/>
      <c r="BO77" s="1923"/>
      <c r="BP77" s="1923"/>
    </row>
    <row r="78" spans="1:68" ht="18" customHeight="1">
      <c r="A78" s="1887">
        <v>14</v>
      </c>
      <c r="B78" s="1759" t="str">
        <f ca="1">IF(D78=1,SUM($D$43:D78),"")</f>
        <v/>
      </c>
      <c r="C78" s="1751" t="str">
        <f t="shared" ca="1" si="43"/>
        <v/>
      </c>
      <c r="D78" s="1760" t="str">
        <f t="shared" ca="1" si="44"/>
        <v/>
      </c>
      <c r="E78" s="1632"/>
      <c r="F78" s="1759">
        <v>36</v>
      </c>
      <c r="G78" s="1770" t="str">
        <f t="shared" ca="1" si="45"/>
        <v/>
      </c>
      <c r="H78" s="1632"/>
      <c r="I78" s="1632"/>
      <c r="J78" s="1632"/>
      <c r="K78" s="1640"/>
      <c r="L78" s="1640"/>
      <c r="M78" s="1640"/>
      <c r="N78" s="1639"/>
      <c r="O78" s="1868"/>
      <c r="P78" s="1639"/>
      <c r="Q78" s="1639"/>
      <c r="R78" s="1640"/>
      <c r="S78" s="1639"/>
      <c r="T78" s="1639"/>
      <c r="U78" s="1639"/>
      <c r="V78" s="1639"/>
      <c r="W78" s="1639"/>
      <c r="X78" s="2002">
        <v>47</v>
      </c>
      <c r="Y78" s="6150"/>
      <c r="Z78" s="1960" t="s">
        <v>1916</v>
      </c>
      <c r="AA78" s="1809" t="str">
        <f ca="1">IF(AA77="","",INDIRECT("様式6!"&amp;AA$71 &amp; $X$78))</f>
        <v/>
      </c>
      <c r="AB78" s="1811" t="str">
        <f t="shared" ref="AB78:BE78" ca="1" si="48">IF(AB77="","",INDIRECT("様式6!"&amp;AB$71 &amp; $X$78))</f>
        <v/>
      </c>
      <c r="AC78" s="1811" t="str">
        <f ca="1">IF(AC77="","",INDIRECT("様式6!"&amp;AC$71 &amp; $X$78))</f>
        <v/>
      </c>
      <c r="AD78" s="1811" t="str">
        <f t="shared" ca="1" si="48"/>
        <v/>
      </c>
      <c r="AE78" s="1811" t="str">
        <f t="shared" ca="1" si="48"/>
        <v/>
      </c>
      <c r="AF78" s="1811" t="str">
        <f t="shared" ca="1" si="48"/>
        <v/>
      </c>
      <c r="AG78" s="1811" t="str">
        <f t="shared" ca="1" si="48"/>
        <v/>
      </c>
      <c r="AH78" s="1811" t="str">
        <f t="shared" ca="1" si="48"/>
        <v/>
      </c>
      <c r="AI78" s="1811" t="str">
        <f t="shared" ca="1" si="48"/>
        <v/>
      </c>
      <c r="AJ78" s="1811" t="str">
        <f t="shared" ca="1" si="48"/>
        <v/>
      </c>
      <c r="AK78" s="1811" t="str">
        <f t="shared" ca="1" si="48"/>
        <v/>
      </c>
      <c r="AL78" s="1811" t="str">
        <f t="shared" ca="1" si="48"/>
        <v/>
      </c>
      <c r="AM78" s="1811" t="str">
        <f t="shared" ca="1" si="48"/>
        <v/>
      </c>
      <c r="AN78" s="1811" t="str">
        <f t="shared" ca="1" si="48"/>
        <v/>
      </c>
      <c r="AO78" s="1811" t="str">
        <f t="shared" ca="1" si="48"/>
        <v/>
      </c>
      <c r="AP78" s="1811" t="str">
        <f t="shared" ca="1" si="48"/>
        <v/>
      </c>
      <c r="AQ78" s="1811" t="str">
        <f t="shared" ca="1" si="48"/>
        <v/>
      </c>
      <c r="AR78" s="1811" t="str">
        <f t="shared" ca="1" si="48"/>
        <v/>
      </c>
      <c r="AS78" s="1811" t="str">
        <f t="shared" ca="1" si="48"/>
        <v/>
      </c>
      <c r="AT78" s="1811" t="str">
        <f t="shared" ca="1" si="48"/>
        <v/>
      </c>
      <c r="AU78" s="1811" t="str">
        <f t="shared" ca="1" si="48"/>
        <v/>
      </c>
      <c r="AV78" s="1811" t="str">
        <f t="shared" ca="1" si="48"/>
        <v/>
      </c>
      <c r="AW78" s="1811" t="str">
        <f t="shared" ca="1" si="48"/>
        <v/>
      </c>
      <c r="AX78" s="1811" t="str">
        <f t="shared" ca="1" si="48"/>
        <v/>
      </c>
      <c r="AY78" s="1811" t="str">
        <f t="shared" ca="1" si="48"/>
        <v/>
      </c>
      <c r="AZ78" s="1811" t="str">
        <f t="shared" ca="1" si="48"/>
        <v/>
      </c>
      <c r="BA78" s="1811" t="str">
        <f t="shared" ca="1" si="48"/>
        <v/>
      </c>
      <c r="BB78" s="1811" t="str">
        <f ca="1">IF(BB77="","",INDIRECT("様式6!"&amp;BB$71 &amp; $X$78))</f>
        <v/>
      </c>
      <c r="BC78" s="1811" t="str">
        <f t="shared" ca="1" si="48"/>
        <v/>
      </c>
      <c r="BD78" s="1811" t="str">
        <f t="shared" ca="1" si="48"/>
        <v/>
      </c>
      <c r="BE78" s="1961" t="str">
        <f t="shared" ca="1" si="48"/>
        <v/>
      </c>
      <c r="BF78" s="1724">
        <f ca="1">SUM(AA78:BE78)</f>
        <v>0</v>
      </c>
      <c r="BG78" s="1963"/>
      <c r="BH78" s="3020">
        <v>47</v>
      </c>
      <c r="BI78" s="2028"/>
      <c r="BJ78" s="1639"/>
      <c r="BK78" s="1929"/>
      <c r="BL78" s="1923"/>
      <c r="BM78" s="1923"/>
      <c r="BN78" s="1923"/>
      <c r="BO78" s="1923"/>
      <c r="BP78" s="1923"/>
    </row>
    <row r="79" spans="1:68" ht="18" customHeight="1">
      <c r="A79" s="1887">
        <v>15</v>
      </c>
      <c r="B79" s="1759" t="str">
        <f ca="1">IF(D79=1,SUM($D$43:D79),"")</f>
        <v/>
      </c>
      <c r="C79" s="1751" t="str">
        <f t="shared" ca="1" si="43"/>
        <v/>
      </c>
      <c r="D79" s="1760" t="str">
        <f t="shared" ca="1" si="44"/>
        <v/>
      </c>
      <c r="E79" s="1632"/>
      <c r="F79" s="1759">
        <v>37</v>
      </c>
      <c r="G79" s="1770" t="str">
        <f t="shared" ca="1" si="45"/>
        <v/>
      </c>
      <c r="H79" s="1632"/>
      <c r="I79" s="1632"/>
      <c r="J79" s="1632"/>
      <c r="K79" s="1640"/>
      <c r="L79" s="1639"/>
      <c r="M79" s="1639"/>
      <c r="N79" s="1639"/>
      <c r="O79" s="1868"/>
      <c r="P79" s="1639"/>
      <c r="Q79" s="1639"/>
      <c r="R79" s="1639"/>
      <c r="S79" s="1639"/>
      <c r="T79" s="1639"/>
      <c r="U79" s="1639"/>
      <c r="V79" s="1639"/>
      <c r="W79" s="1639"/>
      <c r="X79" s="2005">
        <v>48</v>
      </c>
      <c r="Y79" s="6150"/>
      <c r="Z79" s="2019" t="s">
        <v>1917</v>
      </c>
      <c r="AA79" s="1809" t="str">
        <f ca="1">IF(AA77="","",INDIRECT("様式6!"&amp;AA$71 &amp; $X$79))</f>
        <v/>
      </c>
      <c r="AB79" s="1811" t="str">
        <f t="shared" ref="AB79:BE79" ca="1" si="49">IF(AB77="","",INDIRECT("様式6!"&amp;AB$71 &amp; $X$79))</f>
        <v/>
      </c>
      <c r="AC79" s="1811" t="str">
        <f ca="1">IF(AC77="","",INDIRECT("様式6!"&amp;AC$71 &amp; $X$79))</f>
        <v/>
      </c>
      <c r="AD79" s="1811" t="str">
        <f t="shared" ca="1" si="49"/>
        <v/>
      </c>
      <c r="AE79" s="1811" t="str">
        <f t="shared" ca="1" si="49"/>
        <v/>
      </c>
      <c r="AF79" s="1811" t="str">
        <f t="shared" ca="1" si="49"/>
        <v/>
      </c>
      <c r="AG79" s="1811" t="str">
        <f t="shared" ca="1" si="49"/>
        <v/>
      </c>
      <c r="AH79" s="1811" t="str">
        <f t="shared" ca="1" si="49"/>
        <v/>
      </c>
      <c r="AI79" s="1811" t="str">
        <f t="shared" ca="1" si="49"/>
        <v/>
      </c>
      <c r="AJ79" s="1811" t="str">
        <f t="shared" ca="1" si="49"/>
        <v/>
      </c>
      <c r="AK79" s="1811" t="str">
        <f t="shared" ca="1" si="49"/>
        <v/>
      </c>
      <c r="AL79" s="1811" t="str">
        <f t="shared" ca="1" si="49"/>
        <v/>
      </c>
      <c r="AM79" s="1811" t="str">
        <f t="shared" ca="1" si="49"/>
        <v/>
      </c>
      <c r="AN79" s="1811" t="str">
        <f t="shared" ca="1" si="49"/>
        <v/>
      </c>
      <c r="AO79" s="1811" t="str">
        <f t="shared" ca="1" si="49"/>
        <v/>
      </c>
      <c r="AP79" s="1811" t="str">
        <f t="shared" ca="1" si="49"/>
        <v/>
      </c>
      <c r="AQ79" s="1811" t="str">
        <f t="shared" ca="1" si="49"/>
        <v/>
      </c>
      <c r="AR79" s="1811" t="str">
        <f t="shared" ca="1" si="49"/>
        <v/>
      </c>
      <c r="AS79" s="1811" t="str">
        <f t="shared" ca="1" si="49"/>
        <v/>
      </c>
      <c r="AT79" s="1811" t="str">
        <f t="shared" ca="1" si="49"/>
        <v/>
      </c>
      <c r="AU79" s="1811" t="str">
        <f t="shared" ca="1" si="49"/>
        <v/>
      </c>
      <c r="AV79" s="1811" t="str">
        <f t="shared" ca="1" si="49"/>
        <v/>
      </c>
      <c r="AW79" s="1811" t="str">
        <f t="shared" ca="1" si="49"/>
        <v/>
      </c>
      <c r="AX79" s="1811" t="str">
        <f t="shared" ca="1" si="49"/>
        <v/>
      </c>
      <c r="AY79" s="1811" t="str">
        <f t="shared" ca="1" si="49"/>
        <v/>
      </c>
      <c r="AZ79" s="1811" t="str">
        <f t="shared" ca="1" si="49"/>
        <v/>
      </c>
      <c r="BA79" s="1811" t="str">
        <f t="shared" ca="1" si="49"/>
        <v/>
      </c>
      <c r="BB79" s="1811" t="str">
        <f t="shared" ca="1" si="49"/>
        <v/>
      </c>
      <c r="BC79" s="1811" t="str">
        <f t="shared" ca="1" si="49"/>
        <v/>
      </c>
      <c r="BD79" s="1811" t="str">
        <f t="shared" ca="1" si="49"/>
        <v/>
      </c>
      <c r="BE79" s="1961" t="str">
        <f t="shared" ca="1" si="49"/>
        <v/>
      </c>
      <c r="BF79" s="1724">
        <f t="shared" ref="BF79:BF80" ca="1" si="50">SUM(AA79:BE79)</f>
        <v>0</v>
      </c>
      <c r="BG79" s="1963"/>
      <c r="BH79" s="3020">
        <v>48</v>
      </c>
      <c r="BI79" s="2028"/>
      <c r="BJ79" s="1639"/>
      <c r="BK79" s="1929"/>
      <c r="BL79" s="1923"/>
      <c r="BM79" s="1923"/>
      <c r="BN79" s="1923"/>
      <c r="BO79" s="1923"/>
      <c r="BP79" s="1923"/>
    </row>
    <row r="80" spans="1:68" ht="18" customHeight="1">
      <c r="A80" s="1887">
        <v>16</v>
      </c>
      <c r="B80" s="1759" t="str">
        <f ca="1">IF(D80=1,SUM($D$43:D80),"")</f>
        <v/>
      </c>
      <c r="C80" s="1751" t="str">
        <f t="shared" ca="1" si="43"/>
        <v/>
      </c>
      <c r="D80" s="1760" t="str">
        <f t="shared" ca="1" si="44"/>
        <v/>
      </c>
      <c r="E80" s="1632"/>
      <c r="F80" s="1759">
        <v>38</v>
      </c>
      <c r="G80" s="1770" t="str">
        <f t="shared" ca="1" si="45"/>
        <v/>
      </c>
      <c r="H80" s="1632"/>
      <c r="I80" s="1632"/>
      <c r="J80" s="1632"/>
      <c r="K80" s="1632"/>
      <c r="L80" s="1639"/>
      <c r="M80" s="1639"/>
      <c r="N80" s="1639"/>
      <c r="O80" s="1640"/>
      <c r="P80" s="1640"/>
      <c r="Q80" s="1640"/>
      <c r="R80" s="1640"/>
      <c r="S80" s="1640"/>
      <c r="T80" s="1640"/>
      <c r="U80" s="1640"/>
      <c r="V80" s="1640"/>
      <c r="W80" s="1640"/>
      <c r="X80" s="2002">
        <v>49</v>
      </c>
      <c r="Y80" s="6151"/>
      <c r="Z80" s="2020" t="s">
        <v>1918</v>
      </c>
      <c r="AA80" s="1817" t="str">
        <f ca="1">IF(AA77="","",INDIRECT("様式6!"&amp;AA$71 &amp; $X$80))</f>
        <v/>
      </c>
      <c r="AB80" s="1977" t="str">
        <f ca="1">IF(AB77="","",INDIRECT("様式6!"&amp;AB$71 &amp; $X$80))</f>
        <v/>
      </c>
      <c r="AC80" s="1977" t="str">
        <f ca="1">IF(AC77="","",INDIRECT("様式6!"&amp;AC$71 &amp; $X$80))</f>
        <v/>
      </c>
      <c r="AD80" s="1977" t="str">
        <f t="shared" ref="AD80:BE80" ca="1" si="51">IF(AD77="","",INDIRECT("様式6!"&amp;AD$71 &amp; $X$80))</f>
        <v/>
      </c>
      <c r="AE80" s="1977" t="str">
        <f t="shared" ca="1" si="51"/>
        <v/>
      </c>
      <c r="AF80" s="1977" t="str">
        <f t="shared" ca="1" si="51"/>
        <v/>
      </c>
      <c r="AG80" s="1977" t="str">
        <f t="shared" ca="1" si="51"/>
        <v/>
      </c>
      <c r="AH80" s="1977" t="str">
        <f t="shared" ca="1" si="51"/>
        <v/>
      </c>
      <c r="AI80" s="1977" t="str">
        <f t="shared" ca="1" si="51"/>
        <v/>
      </c>
      <c r="AJ80" s="1977" t="str">
        <f t="shared" ca="1" si="51"/>
        <v/>
      </c>
      <c r="AK80" s="1977" t="str">
        <f t="shared" ca="1" si="51"/>
        <v/>
      </c>
      <c r="AL80" s="1977" t="str">
        <f t="shared" ca="1" si="51"/>
        <v/>
      </c>
      <c r="AM80" s="1977" t="str">
        <f t="shared" ca="1" si="51"/>
        <v/>
      </c>
      <c r="AN80" s="1977" t="str">
        <f t="shared" ca="1" si="51"/>
        <v/>
      </c>
      <c r="AO80" s="1977" t="str">
        <f t="shared" ca="1" si="51"/>
        <v/>
      </c>
      <c r="AP80" s="1977" t="str">
        <f t="shared" ca="1" si="51"/>
        <v/>
      </c>
      <c r="AQ80" s="1977" t="str">
        <f t="shared" ca="1" si="51"/>
        <v/>
      </c>
      <c r="AR80" s="1977" t="str">
        <f t="shared" ca="1" si="51"/>
        <v/>
      </c>
      <c r="AS80" s="1977" t="str">
        <f t="shared" ca="1" si="51"/>
        <v/>
      </c>
      <c r="AT80" s="1977" t="str">
        <f t="shared" ca="1" si="51"/>
        <v/>
      </c>
      <c r="AU80" s="1977" t="str">
        <f t="shared" ca="1" si="51"/>
        <v/>
      </c>
      <c r="AV80" s="1977" t="str">
        <f t="shared" ca="1" si="51"/>
        <v/>
      </c>
      <c r="AW80" s="1977" t="str">
        <f ca="1">IF(AW77="","",INDIRECT("様式6!"&amp;AW$71 &amp; $X$80))</f>
        <v/>
      </c>
      <c r="AX80" s="1977" t="str">
        <f t="shared" ca="1" si="51"/>
        <v/>
      </c>
      <c r="AY80" s="1977" t="str">
        <f t="shared" ca="1" si="51"/>
        <v/>
      </c>
      <c r="AZ80" s="1977" t="str">
        <f t="shared" ca="1" si="51"/>
        <v/>
      </c>
      <c r="BA80" s="1977" t="str">
        <f ca="1">IF(BA77="","",INDIRECT("様式6!"&amp;BA$71 &amp; $X$80))</f>
        <v/>
      </c>
      <c r="BB80" s="1977" t="str">
        <f t="shared" ca="1" si="51"/>
        <v/>
      </c>
      <c r="BC80" s="1977" t="str">
        <f t="shared" ca="1" si="51"/>
        <v/>
      </c>
      <c r="BD80" s="1977" t="str">
        <f t="shared" ca="1" si="51"/>
        <v/>
      </c>
      <c r="BE80" s="1978" t="str">
        <f t="shared" ca="1" si="51"/>
        <v/>
      </c>
      <c r="BF80" s="1724">
        <f t="shared" ca="1" si="50"/>
        <v>0</v>
      </c>
      <c r="BG80" s="1963"/>
      <c r="BH80" s="3020">
        <v>49</v>
      </c>
      <c r="BI80" s="2028"/>
      <c r="BJ80" s="1632"/>
      <c r="BK80" s="1929"/>
      <c r="BL80" s="1923"/>
      <c r="BM80" s="1923"/>
      <c r="BN80" s="1923"/>
      <c r="BO80" s="1923"/>
      <c r="BP80" s="1923"/>
    </row>
    <row r="81" spans="1:68" ht="18" customHeight="1">
      <c r="A81" s="1887">
        <v>17</v>
      </c>
      <c r="B81" s="1759" t="str">
        <f ca="1">IF(D81=1,SUM($D$43:D81),"")</f>
        <v/>
      </c>
      <c r="C81" s="1751" t="str">
        <f t="shared" ca="1" si="43"/>
        <v/>
      </c>
      <c r="D81" s="1760" t="str">
        <f t="shared" ca="1" si="44"/>
        <v/>
      </c>
      <c r="E81" s="1632"/>
      <c r="F81" s="1759">
        <v>39</v>
      </c>
      <c r="G81" s="1770" t="str">
        <f t="shared" ca="1" si="45"/>
        <v/>
      </c>
      <c r="H81" s="1632"/>
      <c r="I81" s="1632"/>
      <c r="J81" s="1632"/>
      <c r="K81" s="1632"/>
      <c r="L81" s="1639"/>
      <c r="M81" s="1639"/>
      <c r="N81" s="1639"/>
      <c r="O81" s="1640"/>
      <c r="P81" s="1640"/>
      <c r="Q81" s="1640"/>
      <c r="R81" s="1640"/>
      <c r="S81" s="1640"/>
      <c r="T81" s="1640"/>
      <c r="U81" s="1640"/>
      <c r="V81" s="1640"/>
      <c r="W81" s="1640"/>
      <c r="X81" s="2096">
        <v>68</v>
      </c>
      <c r="Y81" s="6150" t="s">
        <v>1922</v>
      </c>
      <c r="Z81" s="1969" t="s">
        <v>1915</v>
      </c>
      <c r="AA81" s="1970" t="str">
        <f ca="1">IF(AND(OR(様式5実!$L$132="✔",様式5実!$W$132="✔"),INDIRECT("様式6!"&amp;AA$71 &amp; $X$81)&lt;&gt;""),COUNTA(INDIRECT("様式6!"&amp;AA$71 &amp; $X$81)),"")</f>
        <v/>
      </c>
      <c r="AB81" s="1975" t="str">
        <f ca="1">IF(AND(OR(様式5実!$L$132="✔",様式5実!$W$132="✔"),INDIRECT("様式6!"&amp;AB$71 &amp; $X$81)&lt;&gt;""),COUNTA(INDIRECT("様式6!"&amp;AB$71 &amp; $X$81)),"")</f>
        <v/>
      </c>
      <c r="AC81" s="1975" t="str">
        <f ca="1">IF(AND(OR(様式5実!$L$132="✔",様式5実!$W$132="✔"),INDIRECT("様式6!"&amp;AC$71 &amp; $X$81)&lt;&gt;""),COUNTA(INDIRECT("様式6!"&amp;AC$71 &amp; $X$81)),"")</f>
        <v/>
      </c>
      <c r="AD81" s="1975" t="str">
        <f ca="1">IF(AND(OR(様式5実!$L$132="✔",様式5実!$W$132="✔"),INDIRECT("様式6!"&amp;AD$71 &amp; $X$81)&lt;&gt;""),COUNTA(INDIRECT("様式6!"&amp;AD$71 &amp; $X$81)),"")</f>
        <v/>
      </c>
      <c r="AE81" s="1975" t="str">
        <f ca="1">IF(AND(OR(様式5実!$L$132="✔",様式5実!$W$132="✔"),INDIRECT("様式6!"&amp;AE$71 &amp; $X$81)&lt;&gt;""),COUNTA(INDIRECT("様式6!"&amp;AE$71 &amp; $X$81)),"")</f>
        <v/>
      </c>
      <c r="AF81" s="1975" t="str">
        <f ca="1">IF(AND(OR(様式5実!$L$132="✔",様式5実!$W$132="✔"),INDIRECT("様式6!"&amp;AF$71 &amp; $X$81)&lt;&gt;""),COUNTA(INDIRECT("様式6!"&amp;AF$71 &amp; $X$81)),"")</f>
        <v/>
      </c>
      <c r="AG81" s="1975" t="str">
        <f ca="1">IF(AND(OR(様式5実!$L$132="✔",様式5実!$W$132="✔"),INDIRECT("様式6!"&amp;AG$71 &amp; $X$81)&lt;&gt;""),COUNTA(INDIRECT("様式6!"&amp;AG$71 &amp; $X$81)),"")</f>
        <v/>
      </c>
      <c r="AH81" s="1975" t="str">
        <f ca="1">IF(AND(OR(様式5実!$L$132="✔",様式5実!$W$132="✔"),INDIRECT("様式6!"&amp;AH$71 &amp; $X$81)&lt;&gt;""),COUNTA(INDIRECT("様式6!"&amp;AH$71 &amp; $X$81)),"")</f>
        <v/>
      </c>
      <c r="AI81" s="1975" t="str">
        <f ca="1">IF(AND(OR(様式5実!$L$132="✔",様式5実!$W$132="✔"),INDIRECT("様式6!"&amp;AI$71 &amp; $X$81)&lt;&gt;""),COUNTA(INDIRECT("様式6!"&amp;AI$71 &amp; $X$81)),"")</f>
        <v/>
      </c>
      <c r="AJ81" s="1975" t="str">
        <f ca="1">IF(AND(OR(様式5実!$L$132="✔",様式5実!$W$132="✔"),INDIRECT("様式6!"&amp;AJ$71 &amp; $X$81)&lt;&gt;""),COUNTA(INDIRECT("様式6!"&amp;AJ$71 &amp; $X$81)),"")</f>
        <v/>
      </c>
      <c r="AK81" s="1975" t="str">
        <f ca="1">IF(AND(OR(様式5実!$L$132="✔",様式5実!$W$132="✔"),INDIRECT("様式6!"&amp;AK$71 &amp; $X$81)&lt;&gt;""),COUNTA(INDIRECT("様式6!"&amp;AK$71 &amp; $X$81)),"")</f>
        <v/>
      </c>
      <c r="AL81" s="1975" t="str">
        <f ca="1">IF(AND(OR(様式5実!$L$132="✔",様式5実!$W$132="✔"),INDIRECT("様式6!"&amp;AL$71 &amp; $X$81)&lt;&gt;""),COUNTA(INDIRECT("様式6!"&amp;AL$71 &amp; $X$81)),"")</f>
        <v/>
      </c>
      <c r="AM81" s="1975" t="str">
        <f ca="1">IF(AND(OR(様式5実!$L$132="✔",様式5実!$W$132="✔"),INDIRECT("様式6!"&amp;AM$71 &amp; $X$81)&lt;&gt;""),COUNTA(INDIRECT("様式6!"&amp;AM$71 &amp; $X$81)),"")</f>
        <v/>
      </c>
      <c r="AN81" s="1975" t="str">
        <f ca="1">IF(AND(OR(様式5実!$L$132="✔",様式5実!$W$132="✔"),INDIRECT("様式6!"&amp;AN$71 &amp; $X$81)&lt;&gt;""),COUNTA(INDIRECT("様式6!"&amp;AN$71 &amp; $X$81)),"")</f>
        <v/>
      </c>
      <c r="AO81" s="1975" t="str">
        <f ca="1">IF(AND(OR(様式5実!$L$132="✔",様式5実!$W$132="✔"),INDIRECT("様式6!"&amp;AO$71 &amp; $X$81)&lt;&gt;""),COUNTA(INDIRECT("様式6!"&amp;AO$71 &amp; $X$81)),"")</f>
        <v/>
      </c>
      <c r="AP81" s="1975" t="str">
        <f ca="1">IF(AND(OR(様式5実!$L$132="✔",様式5実!$W$132="✔"),INDIRECT("様式6!"&amp;AP$71 &amp; $X$81)&lt;&gt;""),COUNTA(INDIRECT("様式6!"&amp;AP$71 &amp; $X$81)),"")</f>
        <v/>
      </c>
      <c r="AQ81" s="1975" t="str">
        <f ca="1">IF(AND(OR(様式5実!$L$132="✔",様式5実!$W$132="✔"),INDIRECT("様式6!"&amp;AQ$71 &amp; $X$81)&lt;&gt;""),COUNTA(INDIRECT("様式6!"&amp;AQ$71 &amp; $X$81)),"")</f>
        <v/>
      </c>
      <c r="AR81" s="1975" t="str">
        <f ca="1">IF(AND(OR(様式5実!$L$132="✔",様式5実!$W$132="✔"),INDIRECT("様式6!"&amp;AR$71 &amp; $X$81)&lt;&gt;""),COUNTA(INDIRECT("様式6!"&amp;AR$71 &amp; $X$81)),"")</f>
        <v/>
      </c>
      <c r="AS81" s="1975" t="str">
        <f ca="1">IF(AND(OR(様式5実!$L$132="✔",様式5実!$W$132="✔"),INDIRECT("様式6!"&amp;AS$71 &amp; $X$81)&lt;&gt;""),COUNTA(INDIRECT("様式6!"&amp;AS$71 &amp; $X$81)),"")</f>
        <v/>
      </c>
      <c r="AT81" s="1975" t="str">
        <f ca="1">IF(AND(OR(様式5実!$L$132="✔",様式5実!$W$132="✔"),INDIRECT("様式6!"&amp;AT$71 &amp; $X$81)&lt;&gt;""),COUNTA(INDIRECT("様式6!"&amp;AT$71 &amp; $X$81)),"")</f>
        <v/>
      </c>
      <c r="AU81" s="1975" t="str">
        <f ca="1">IF(AND(OR(様式5実!$L$132="✔",様式5実!$W$132="✔"),INDIRECT("様式6!"&amp;AU$71 &amp; $X$81)&lt;&gt;""),COUNTA(INDIRECT("様式6!"&amp;AU$71 &amp; $X$81)),"")</f>
        <v/>
      </c>
      <c r="AV81" s="1975" t="str">
        <f ca="1">IF(AND(OR(様式5実!$L$132="✔",様式5実!$W$132="✔"),INDIRECT("様式6!"&amp;AV$71 &amp; $X$81)&lt;&gt;""),COUNTA(INDIRECT("様式6!"&amp;AV$71 &amp; $X$81)),"")</f>
        <v/>
      </c>
      <c r="AW81" s="1975" t="str">
        <f ca="1">IF(AND(OR(様式5実!$L$132="✔",様式5実!$W$132="✔"),INDIRECT("様式6!"&amp;AW$71 &amp; $X$81)&lt;&gt;""),COUNTA(INDIRECT("様式6!"&amp;AW$71 &amp; $X$81)),"")</f>
        <v/>
      </c>
      <c r="AX81" s="1975" t="str">
        <f ca="1">IF(AND(OR(様式5実!$L$132="✔",様式5実!$W$132="✔"),INDIRECT("様式6!"&amp;AX$71 &amp; $X$81)&lt;&gt;""),COUNTA(INDIRECT("様式6!"&amp;AX$71 &amp; $X$81)),"")</f>
        <v/>
      </c>
      <c r="AY81" s="1975" t="str">
        <f ca="1">IF(AND(OR(様式5実!$L$132="✔",様式5実!$W$132="✔"),INDIRECT("様式6!"&amp;AY$71 &amp; $X$81)&lt;&gt;""),COUNTA(INDIRECT("様式6!"&amp;AY$71 &amp; $X$81)),"")</f>
        <v/>
      </c>
      <c r="AZ81" s="1975" t="str">
        <f ca="1">IF(AND(OR(様式5実!$L$132="✔",様式5実!$W$132="✔"),INDIRECT("様式6!"&amp;AZ$71 &amp; $X$81)&lt;&gt;""),COUNTA(INDIRECT("様式6!"&amp;AZ$71 &amp; $X$81)),"")</f>
        <v/>
      </c>
      <c r="BA81" s="1975" t="str">
        <f ca="1">IF(AND(OR(様式5実!$L$132="✔",様式5実!$W$132="✔"),INDIRECT("様式6!"&amp;BA$71 &amp; $X$81)&lt;&gt;""),COUNTA(INDIRECT("様式6!"&amp;BA$71 &amp; $X$81)),"")</f>
        <v/>
      </c>
      <c r="BB81" s="1975" t="str">
        <f ca="1">IF(AND(OR(様式5実!$L$132="✔",様式5実!$W$132="✔"),INDIRECT("様式6!"&amp;BB$71 &amp; $X$81)&lt;&gt;""),COUNTA(INDIRECT("様式6!"&amp;BB$71 &amp; $X$81)),"")</f>
        <v/>
      </c>
      <c r="BC81" s="1975" t="str">
        <f ca="1">IF(AND(OR(様式5実!$L$132="✔",様式5実!$W$132="✔"),INDIRECT("様式6!"&amp;BC$71 &amp; $X$81)&lt;&gt;""),COUNTA(INDIRECT("様式6!"&amp;BC$71 &amp; $X$81)),"")</f>
        <v/>
      </c>
      <c r="BD81" s="1975" t="str">
        <f ca="1">IF(AND(OR(様式5実!$L$132="✔",様式5実!$W$132="✔"),INDIRECT("様式6!"&amp;BD$71 &amp; $X$81)&lt;&gt;""),COUNTA(INDIRECT("様式6!"&amp;BD$71 &amp; $X$81)),"")</f>
        <v/>
      </c>
      <c r="BE81" s="1979" t="str">
        <f ca="1">IF(AND(OR(様式5実!$L$132="✔",様式5実!$W$132="✔"),INDIRECT("様式6!"&amp;BE$71 &amp; $X$81)&lt;&gt;""),COUNTA(INDIRECT("様式6!"&amp;BE$71 &amp; $X$81)),"")</f>
        <v/>
      </c>
      <c r="BF81" s="1982">
        <f ca="1">SUM(AA81:BE81)</f>
        <v>0</v>
      </c>
      <c r="BG81" s="1963">
        <f ca="1">SUM(BF82:BF84)</f>
        <v>0</v>
      </c>
      <c r="BH81" s="3019">
        <v>68</v>
      </c>
      <c r="BI81" s="1928" t="str">
        <f ca="1">IF(BF81&gt;0,$BI$70,"")</f>
        <v/>
      </c>
      <c r="BJ81" s="1639"/>
      <c r="BK81" s="1929"/>
      <c r="BL81" s="1923"/>
      <c r="BM81" s="1923"/>
      <c r="BN81" s="1923"/>
      <c r="BO81" s="1923"/>
      <c r="BP81" s="1923"/>
    </row>
    <row r="82" spans="1:68" ht="18" customHeight="1">
      <c r="A82" s="1887">
        <v>18</v>
      </c>
      <c r="B82" s="1759" t="str">
        <f ca="1">IF(D82=1,SUM($D$43:D82),"")</f>
        <v/>
      </c>
      <c r="C82" s="1751" t="str">
        <f t="shared" ca="1" si="43"/>
        <v/>
      </c>
      <c r="D82" s="1760" t="str">
        <f t="shared" ca="1" si="44"/>
        <v/>
      </c>
      <c r="E82" s="1632"/>
      <c r="F82" s="1759">
        <v>40</v>
      </c>
      <c r="G82" s="1770" t="str">
        <f t="shared" ca="1" si="45"/>
        <v/>
      </c>
      <c r="H82" s="1632"/>
      <c r="I82" s="1632"/>
      <c r="J82" s="1632"/>
      <c r="K82" s="1632"/>
      <c r="L82" s="1639"/>
      <c r="M82" s="1639"/>
      <c r="N82" s="1639"/>
      <c r="O82" s="1640"/>
      <c r="P82" s="1640"/>
      <c r="Q82" s="1640"/>
      <c r="R82" s="1640"/>
      <c r="S82" s="1640"/>
      <c r="T82" s="1640"/>
      <c r="U82" s="1640"/>
      <c r="V82" s="1640"/>
      <c r="W82" s="1640"/>
      <c r="X82" s="2005">
        <v>69</v>
      </c>
      <c r="Y82" s="6150"/>
      <c r="Z82" s="1960" t="s">
        <v>1916</v>
      </c>
      <c r="AA82" s="1809" t="str">
        <f ca="1">IF(AA81="","",INDIRECT("様式6!"&amp;AA$71 &amp; $X$82))</f>
        <v/>
      </c>
      <c r="AB82" s="1811" t="str">
        <f t="shared" ref="AB82:BE82" ca="1" si="52">IF(AB81="","",INDIRECT("様式6!"&amp;AB$71 &amp; $X$82))</f>
        <v/>
      </c>
      <c r="AC82" s="1811" t="str">
        <f t="shared" ca="1" si="52"/>
        <v/>
      </c>
      <c r="AD82" s="1811" t="str">
        <f t="shared" ca="1" si="52"/>
        <v/>
      </c>
      <c r="AE82" s="1811" t="str">
        <f t="shared" ca="1" si="52"/>
        <v/>
      </c>
      <c r="AF82" s="1811" t="str">
        <f t="shared" ca="1" si="52"/>
        <v/>
      </c>
      <c r="AG82" s="1811" t="str">
        <f t="shared" ca="1" si="52"/>
        <v/>
      </c>
      <c r="AH82" s="1811" t="str">
        <f t="shared" ca="1" si="52"/>
        <v/>
      </c>
      <c r="AI82" s="1811" t="str">
        <f t="shared" ca="1" si="52"/>
        <v/>
      </c>
      <c r="AJ82" s="1811" t="str">
        <f t="shared" ca="1" si="52"/>
        <v/>
      </c>
      <c r="AK82" s="1811" t="str">
        <f t="shared" ca="1" si="52"/>
        <v/>
      </c>
      <c r="AL82" s="1811" t="str">
        <f t="shared" ca="1" si="52"/>
        <v/>
      </c>
      <c r="AM82" s="1811" t="str">
        <f t="shared" ca="1" si="52"/>
        <v/>
      </c>
      <c r="AN82" s="1811" t="str">
        <f t="shared" ca="1" si="52"/>
        <v/>
      </c>
      <c r="AO82" s="1811" t="str">
        <f t="shared" ca="1" si="52"/>
        <v/>
      </c>
      <c r="AP82" s="1811" t="str">
        <f t="shared" ca="1" si="52"/>
        <v/>
      </c>
      <c r="AQ82" s="1811" t="str">
        <f t="shared" ca="1" si="52"/>
        <v/>
      </c>
      <c r="AR82" s="1811" t="str">
        <f t="shared" ca="1" si="52"/>
        <v/>
      </c>
      <c r="AS82" s="1811" t="str">
        <f t="shared" ca="1" si="52"/>
        <v/>
      </c>
      <c r="AT82" s="1811" t="str">
        <f t="shared" ca="1" si="52"/>
        <v/>
      </c>
      <c r="AU82" s="1811" t="str">
        <f t="shared" ca="1" si="52"/>
        <v/>
      </c>
      <c r="AV82" s="1811" t="str">
        <f t="shared" ca="1" si="52"/>
        <v/>
      </c>
      <c r="AW82" s="1811" t="str">
        <f t="shared" ca="1" si="52"/>
        <v/>
      </c>
      <c r="AX82" s="1811" t="str">
        <f t="shared" ca="1" si="52"/>
        <v/>
      </c>
      <c r="AY82" s="1811" t="str">
        <f t="shared" ca="1" si="52"/>
        <v/>
      </c>
      <c r="AZ82" s="1811" t="str">
        <f t="shared" ca="1" si="52"/>
        <v/>
      </c>
      <c r="BA82" s="1811" t="str">
        <f t="shared" ca="1" si="52"/>
        <v/>
      </c>
      <c r="BB82" s="1811" t="str">
        <f t="shared" ca="1" si="52"/>
        <v/>
      </c>
      <c r="BC82" s="1811" t="str">
        <f t="shared" ca="1" si="52"/>
        <v/>
      </c>
      <c r="BD82" s="1811" t="str">
        <f t="shared" ca="1" si="52"/>
        <v/>
      </c>
      <c r="BE82" s="1980" t="str">
        <f t="shared" ca="1" si="52"/>
        <v/>
      </c>
      <c r="BF82" s="1724">
        <f ca="1">SUM(AA82:BE82)</f>
        <v>0</v>
      </c>
      <c r="BG82" s="1963"/>
      <c r="BH82" s="3020">
        <v>69</v>
      </c>
      <c r="BI82" s="2028"/>
      <c r="BJ82" s="1639"/>
      <c r="BK82" s="1929"/>
      <c r="BL82" s="1923"/>
      <c r="BM82" s="1923"/>
      <c r="BN82" s="1923"/>
      <c r="BO82" s="1923"/>
      <c r="BP82" s="1923"/>
    </row>
    <row r="83" spans="1:68" ht="18" customHeight="1">
      <c r="A83" s="1887">
        <v>19</v>
      </c>
      <c r="B83" s="1759" t="str">
        <f ca="1">IF(D83=1,SUM($D$43:D83),"")</f>
        <v/>
      </c>
      <c r="C83" s="1751" t="str">
        <f t="shared" ca="1" si="43"/>
        <v/>
      </c>
      <c r="D83" s="1760" t="str">
        <f t="shared" ca="1" si="44"/>
        <v/>
      </c>
      <c r="E83" s="1632"/>
      <c r="F83" s="1759">
        <v>41</v>
      </c>
      <c r="G83" s="1770" t="str">
        <f t="shared" ca="1" si="45"/>
        <v/>
      </c>
      <c r="H83" s="1632"/>
      <c r="I83" s="1632"/>
      <c r="J83" s="1632"/>
      <c r="K83" s="1632"/>
      <c r="L83" s="1632"/>
      <c r="M83" s="1632"/>
      <c r="N83" s="1639"/>
      <c r="O83" s="1640"/>
      <c r="P83" s="1640"/>
      <c r="Q83" s="1640"/>
      <c r="R83" s="1640"/>
      <c r="S83" s="1640"/>
      <c r="T83" s="1640"/>
      <c r="U83" s="1640"/>
      <c r="V83" s="1640"/>
      <c r="W83" s="1640"/>
      <c r="X83" s="2005">
        <v>70</v>
      </c>
      <c r="Y83" s="6150"/>
      <c r="Z83" s="2019" t="s">
        <v>1917</v>
      </c>
      <c r="AA83" s="1809" t="str">
        <f ca="1">IF(AA81="","",INDIRECT("様式6!"&amp;AA$71 &amp; $X$83))</f>
        <v/>
      </c>
      <c r="AB83" s="1811" t="str">
        <f t="shared" ref="AB83:BE83" ca="1" si="53">IF(AB81="","",INDIRECT("様式6!"&amp;AB$71 &amp; $X$83))</f>
        <v/>
      </c>
      <c r="AC83" s="1811" t="str">
        <f t="shared" ca="1" si="53"/>
        <v/>
      </c>
      <c r="AD83" s="1811" t="str">
        <f t="shared" ca="1" si="53"/>
        <v/>
      </c>
      <c r="AE83" s="1811" t="str">
        <f t="shared" ca="1" si="53"/>
        <v/>
      </c>
      <c r="AF83" s="1811" t="str">
        <f t="shared" ca="1" si="53"/>
        <v/>
      </c>
      <c r="AG83" s="1811" t="str">
        <f t="shared" ca="1" si="53"/>
        <v/>
      </c>
      <c r="AH83" s="1811" t="str">
        <f t="shared" ca="1" si="53"/>
        <v/>
      </c>
      <c r="AI83" s="1811" t="str">
        <f t="shared" ca="1" si="53"/>
        <v/>
      </c>
      <c r="AJ83" s="1811" t="str">
        <f t="shared" ca="1" si="53"/>
        <v/>
      </c>
      <c r="AK83" s="1811" t="str">
        <f t="shared" ca="1" si="53"/>
        <v/>
      </c>
      <c r="AL83" s="1811" t="str">
        <f t="shared" ca="1" si="53"/>
        <v/>
      </c>
      <c r="AM83" s="1811" t="str">
        <f t="shared" ca="1" si="53"/>
        <v/>
      </c>
      <c r="AN83" s="1811" t="str">
        <f t="shared" ca="1" si="53"/>
        <v/>
      </c>
      <c r="AO83" s="1811" t="str">
        <f t="shared" ca="1" si="53"/>
        <v/>
      </c>
      <c r="AP83" s="1811" t="str">
        <f t="shared" ca="1" si="53"/>
        <v/>
      </c>
      <c r="AQ83" s="1811" t="str">
        <f t="shared" ca="1" si="53"/>
        <v/>
      </c>
      <c r="AR83" s="1811" t="str">
        <f t="shared" ca="1" si="53"/>
        <v/>
      </c>
      <c r="AS83" s="1811" t="str">
        <f t="shared" ca="1" si="53"/>
        <v/>
      </c>
      <c r="AT83" s="1811" t="str">
        <f t="shared" ca="1" si="53"/>
        <v/>
      </c>
      <c r="AU83" s="1811" t="str">
        <f t="shared" ca="1" si="53"/>
        <v/>
      </c>
      <c r="AV83" s="1811" t="str">
        <f t="shared" ca="1" si="53"/>
        <v/>
      </c>
      <c r="AW83" s="1811" t="str">
        <f t="shared" ca="1" si="53"/>
        <v/>
      </c>
      <c r="AX83" s="1811" t="str">
        <f t="shared" ca="1" si="53"/>
        <v/>
      </c>
      <c r="AY83" s="1811" t="str">
        <f t="shared" ca="1" si="53"/>
        <v/>
      </c>
      <c r="AZ83" s="1811" t="str">
        <f ca="1">IF(AZ81="","",INDIRECT("様式6!"&amp;AZ$71 &amp; $X$83))</f>
        <v/>
      </c>
      <c r="BA83" s="1811" t="str">
        <f t="shared" ca="1" si="53"/>
        <v/>
      </c>
      <c r="BB83" s="1811" t="str">
        <f t="shared" ca="1" si="53"/>
        <v/>
      </c>
      <c r="BC83" s="1811" t="str">
        <f t="shared" ca="1" si="53"/>
        <v/>
      </c>
      <c r="BD83" s="1811" t="str">
        <f t="shared" ca="1" si="53"/>
        <v/>
      </c>
      <c r="BE83" s="1980" t="str">
        <f t="shared" ca="1" si="53"/>
        <v/>
      </c>
      <c r="BF83" s="1724">
        <f t="shared" ref="BF83:BF84" ca="1" si="54">SUM(AA83:BE83)</f>
        <v>0</v>
      </c>
      <c r="BG83" s="1963"/>
      <c r="BH83" s="3020">
        <v>70</v>
      </c>
      <c r="BI83" s="2028"/>
      <c r="BJ83" s="1639"/>
      <c r="BK83" s="1929"/>
      <c r="BL83" s="1923"/>
      <c r="BM83" s="1923"/>
      <c r="BN83" s="1923"/>
      <c r="BO83" s="1923"/>
      <c r="BP83" s="1923"/>
    </row>
    <row r="84" spans="1:68" ht="18" customHeight="1">
      <c r="A84" s="1887">
        <v>20</v>
      </c>
      <c r="B84" s="1759" t="str">
        <f ca="1">IF(D84=1,SUM($D$43:D84),"")</f>
        <v/>
      </c>
      <c r="C84" s="1751" t="str">
        <f t="shared" ca="1" si="43"/>
        <v/>
      </c>
      <c r="D84" s="1760" t="str">
        <f t="shared" ca="1" si="44"/>
        <v/>
      </c>
      <c r="E84" s="1632"/>
      <c r="F84" s="1759">
        <v>42</v>
      </c>
      <c r="G84" s="1770" t="str">
        <f t="shared" ca="1" si="45"/>
        <v/>
      </c>
      <c r="H84" s="1632"/>
      <c r="I84" s="1632"/>
      <c r="J84" s="1632"/>
      <c r="K84" s="1632"/>
      <c r="L84" s="1632"/>
      <c r="M84" s="1632"/>
      <c r="N84" s="1639"/>
      <c r="O84" s="1640"/>
      <c r="P84" s="1640"/>
      <c r="Q84" s="1640"/>
      <c r="R84" s="1640"/>
      <c r="S84" s="1640"/>
      <c r="T84" s="1640"/>
      <c r="U84" s="1640"/>
      <c r="V84" s="1640"/>
      <c r="W84" s="1640"/>
      <c r="X84" s="2005">
        <v>71</v>
      </c>
      <c r="Y84" s="6150"/>
      <c r="Z84" s="2021" t="s">
        <v>1918</v>
      </c>
      <c r="AA84" s="1809" t="str">
        <f ca="1">IF(AA81="","",INDIRECT("様式6!"&amp;AA$71 &amp; $X$84))</f>
        <v/>
      </c>
      <c r="AB84" s="1977" t="str">
        <f t="shared" ref="AB84:BE84" ca="1" si="55">IF(AB81="","",INDIRECT("様式6!"&amp;AB$71 &amp; $X$84))</f>
        <v/>
      </c>
      <c r="AC84" s="1977" t="str">
        <f t="shared" ca="1" si="55"/>
        <v/>
      </c>
      <c r="AD84" s="1977" t="str">
        <f t="shared" ca="1" si="55"/>
        <v/>
      </c>
      <c r="AE84" s="1977" t="str">
        <f t="shared" ca="1" si="55"/>
        <v/>
      </c>
      <c r="AF84" s="1977" t="str">
        <f t="shared" ca="1" si="55"/>
        <v/>
      </c>
      <c r="AG84" s="1977" t="str">
        <f t="shared" ca="1" si="55"/>
        <v/>
      </c>
      <c r="AH84" s="1977" t="str">
        <f t="shared" ca="1" si="55"/>
        <v/>
      </c>
      <c r="AI84" s="1977" t="str">
        <f t="shared" ca="1" si="55"/>
        <v/>
      </c>
      <c r="AJ84" s="1977" t="str">
        <f t="shared" ca="1" si="55"/>
        <v/>
      </c>
      <c r="AK84" s="1977" t="str">
        <f t="shared" ca="1" si="55"/>
        <v/>
      </c>
      <c r="AL84" s="1977" t="str">
        <f t="shared" ca="1" si="55"/>
        <v/>
      </c>
      <c r="AM84" s="1977" t="str">
        <f t="shared" ca="1" si="55"/>
        <v/>
      </c>
      <c r="AN84" s="1977" t="str">
        <f t="shared" ca="1" si="55"/>
        <v/>
      </c>
      <c r="AO84" s="1977" t="str">
        <f t="shared" ca="1" si="55"/>
        <v/>
      </c>
      <c r="AP84" s="1977" t="str">
        <f t="shared" ca="1" si="55"/>
        <v/>
      </c>
      <c r="AQ84" s="1977" t="str">
        <f t="shared" ca="1" si="55"/>
        <v/>
      </c>
      <c r="AR84" s="1977" t="str">
        <f t="shared" ca="1" si="55"/>
        <v/>
      </c>
      <c r="AS84" s="1977" t="str">
        <f t="shared" ca="1" si="55"/>
        <v/>
      </c>
      <c r="AT84" s="1977" t="str">
        <f t="shared" ca="1" si="55"/>
        <v/>
      </c>
      <c r="AU84" s="1977" t="str">
        <f t="shared" ca="1" si="55"/>
        <v/>
      </c>
      <c r="AV84" s="1977" t="str">
        <f t="shared" ca="1" si="55"/>
        <v/>
      </c>
      <c r="AW84" s="1977" t="str">
        <f t="shared" ca="1" si="55"/>
        <v/>
      </c>
      <c r="AX84" s="1977" t="str">
        <f t="shared" ca="1" si="55"/>
        <v/>
      </c>
      <c r="AY84" s="1977" t="str">
        <f t="shared" ca="1" si="55"/>
        <v/>
      </c>
      <c r="AZ84" s="1977" t="str">
        <f t="shared" ca="1" si="55"/>
        <v/>
      </c>
      <c r="BA84" s="1977" t="str">
        <f t="shared" ca="1" si="55"/>
        <v/>
      </c>
      <c r="BB84" s="1977" t="str">
        <f t="shared" ca="1" si="55"/>
        <v/>
      </c>
      <c r="BC84" s="1977" t="str">
        <f t="shared" ca="1" si="55"/>
        <v/>
      </c>
      <c r="BD84" s="1977" t="str">
        <f t="shared" ca="1" si="55"/>
        <v/>
      </c>
      <c r="BE84" s="1981" t="str">
        <f t="shared" ca="1" si="55"/>
        <v/>
      </c>
      <c r="BF84" s="1724">
        <f t="shared" ca="1" si="54"/>
        <v>0</v>
      </c>
      <c r="BG84" s="1963"/>
      <c r="BH84" s="3020">
        <v>71</v>
      </c>
      <c r="BI84" s="2028"/>
      <c r="BJ84" s="1639"/>
      <c r="BK84" s="1929"/>
      <c r="BL84" s="1923"/>
      <c r="BM84" s="1923"/>
      <c r="BN84" s="1923"/>
      <c r="BO84" s="1923"/>
      <c r="BP84" s="1923"/>
    </row>
    <row r="85" spans="1:68" ht="18" customHeight="1">
      <c r="A85" s="1887">
        <v>21</v>
      </c>
      <c r="B85" s="1759" t="str">
        <f ca="1">IF(D85=1,SUM($D$43:D85),"")</f>
        <v/>
      </c>
      <c r="C85" s="1751" t="str">
        <f t="shared" ca="1" si="43"/>
        <v/>
      </c>
      <c r="D85" s="1760" t="str">
        <f t="shared" ca="1" si="44"/>
        <v/>
      </c>
      <c r="E85" s="1632"/>
      <c r="F85" s="1759">
        <v>43</v>
      </c>
      <c r="G85" s="1770" t="str">
        <f t="shared" ca="1" si="45"/>
        <v/>
      </c>
      <c r="H85" s="1632"/>
      <c r="I85" s="1632"/>
      <c r="J85" s="1632"/>
      <c r="K85" s="1632"/>
      <c r="L85" s="1632"/>
      <c r="M85" s="1632"/>
      <c r="N85" s="1639"/>
      <c r="O85" s="1640"/>
      <c r="P85" s="1640"/>
      <c r="Q85" s="1640"/>
      <c r="R85" s="1640"/>
      <c r="S85" s="1640"/>
      <c r="T85" s="1640"/>
      <c r="U85" s="1640"/>
      <c r="V85" s="1640"/>
      <c r="W85" s="1640"/>
      <c r="X85" s="2096">
        <v>90</v>
      </c>
      <c r="Y85" s="6149" t="s">
        <v>1923</v>
      </c>
      <c r="Z85" s="1973" t="s">
        <v>1915</v>
      </c>
      <c r="AA85" s="1974" t="str">
        <f ca="1">IF(AND(OR(様式5実!$L$132="✔",様式5実!$W$132="✔"),INDIRECT("様式6!"&amp;AA$71 &amp; $X$85)&lt;&gt;""),COUNTA(INDIRECT("様式6!"&amp;AA$71 &amp; $X$85)),"")</f>
        <v/>
      </c>
      <c r="AB85" s="1975" t="str">
        <f ca="1">IF(AND(OR(様式5実!$L$132="✔",様式5実!$W$132="✔"),INDIRECT("様式6!"&amp;AB$71 &amp; $X$85)&lt;&gt;""),COUNTA(INDIRECT("様式6!"&amp;AB$71 &amp; $X$85)),"")</f>
        <v/>
      </c>
      <c r="AC85" s="1975" t="str">
        <f ca="1">IF(AND(OR(様式5実!$L$132="✔",様式5実!$W$132="✔"),INDIRECT("様式6!"&amp;AC$71 &amp; $X$85)&lt;&gt;""),COUNTA(INDIRECT("様式6!"&amp;AC$71 &amp; $X$85)),"")</f>
        <v/>
      </c>
      <c r="AD85" s="1975" t="str">
        <f ca="1">IF(AND(OR(様式5実!$L$132="✔",様式5実!$W$132="✔"),INDIRECT("様式6!"&amp;AD$71 &amp; $X$85)&lt;&gt;""),COUNTA(INDIRECT("様式6!"&amp;AD$71 &amp; $X$85)),"")</f>
        <v/>
      </c>
      <c r="AE85" s="1975" t="str">
        <f ca="1">IF(AND(OR(様式5実!$L$132="✔",様式5実!$W$132="✔"),INDIRECT("様式6!"&amp;AE$71 &amp; $X$85)&lt;&gt;""),COUNTA(INDIRECT("様式6!"&amp;AE$71 &amp; $X$85)),"")</f>
        <v/>
      </c>
      <c r="AF85" s="1975" t="str">
        <f ca="1">IF(AND(OR(様式5実!$L$132="✔",様式5実!$W$132="✔"),INDIRECT("様式6!"&amp;AF$71 &amp; $X$85)&lt;&gt;""),COUNTA(INDIRECT("様式6!"&amp;AF$71 &amp; $X$85)),"")</f>
        <v/>
      </c>
      <c r="AG85" s="1975" t="str">
        <f ca="1">IF(AND(OR(様式5実!$L$132="✔",様式5実!$W$132="✔"),INDIRECT("様式6!"&amp;AG$71 &amp; $X$85)&lt;&gt;""),COUNTA(INDIRECT("様式6!"&amp;AG$71 &amp; $X$85)),"")</f>
        <v/>
      </c>
      <c r="AH85" s="1975" t="str">
        <f ca="1">IF(AND(OR(様式5実!$L$132="✔",様式5実!$W$132="✔"),INDIRECT("様式6!"&amp;AH$71 &amp; $X$85)&lt;&gt;""),COUNTA(INDIRECT("様式6!"&amp;AH$71 &amp; $X$85)),"")</f>
        <v/>
      </c>
      <c r="AI85" s="1975" t="str">
        <f ca="1">IF(AND(OR(様式5実!$L$132="✔",様式5実!$W$132="✔"),INDIRECT("様式6!"&amp;AI$71 &amp; $X$85)&lt;&gt;""),COUNTA(INDIRECT("様式6!"&amp;AI$71 &amp; $X$85)),"")</f>
        <v/>
      </c>
      <c r="AJ85" s="1975" t="str">
        <f ca="1">IF(AND(OR(様式5実!$L$132="✔",様式5実!$W$132="✔"),INDIRECT("様式6!"&amp;AJ$71 &amp; $X$85)&lt;&gt;""),COUNTA(INDIRECT("様式6!"&amp;AJ$71 &amp; $X$85)),"")</f>
        <v/>
      </c>
      <c r="AK85" s="1975" t="str">
        <f ca="1">IF(AND(OR(様式5実!$L$132="✔",様式5実!$W$132="✔"),INDIRECT("様式6!"&amp;AK$71 &amp; $X$85)&lt;&gt;""),COUNTA(INDIRECT("様式6!"&amp;AK$71 &amp; $X$85)),"")</f>
        <v/>
      </c>
      <c r="AL85" s="1975" t="str">
        <f ca="1">IF(AND(OR(様式5実!$L$132="✔",様式5実!$W$132="✔"),INDIRECT("様式6!"&amp;AL$71 &amp; $X$85)&lt;&gt;""),COUNTA(INDIRECT("様式6!"&amp;AL$71 &amp; $X$85)),"")</f>
        <v/>
      </c>
      <c r="AM85" s="1975" t="str">
        <f ca="1">IF(AND(OR(様式5実!$L$132="✔",様式5実!$W$132="✔"),INDIRECT("様式6!"&amp;AM$71 &amp; $X$85)&lt;&gt;""),COUNTA(INDIRECT("様式6!"&amp;AM$71 &amp; $X$85)),"")</f>
        <v/>
      </c>
      <c r="AN85" s="1975" t="str">
        <f ca="1">IF(AND(OR(様式5実!$L$132="✔",様式5実!$W$132="✔"),INDIRECT("様式6!"&amp;AN$71 &amp; $X$85)&lt;&gt;""),COUNTA(INDIRECT("様式6!"&amp;AN$71 &amp; $X$85)),"")</f>
        <v/>
      </c>
      <c r="AO85" s="1975" t="str">
        <f ca="1">IF(AND(OR(様式5実!$L$132="✔",様式5実!$W$132="✔"),INDIRECT("様式6!"&amp;AO$71 &amp; $X$85)&lt;&gt;""),COUNTA(INDIRECT("様式6!"&amp;AO$71 &amp; $X$85)),"")</f>
        <v/>
      </c>
      <c r="AP85" s="1975" t="str">
        <f ca="1">IF(AND(OR(様式5実!$L$132="✔",様式5実!$W$132="✔"),INDIRECT("様式6!"&amp;AP$71 &amp; $X$85)&lt;&gt;""),COUNTA(INDIRECT("様式6!"&amp;AP$71 &amp; $X$85)),"")</f>
        <v/>
      </c>
      <c r="AQ85" s="1975" t="str">
        <f ca="1">IF(AND(OR(様式5実!$L$132="✔",様式5実!$W$132="✔"),INDIRECT("様式6!"&amp;AQ$71 &amp; $X$85)&lt;&gt;""),COUNTA(INDIRECT("様式6!"&amp;AQ$71 &amp; $X$85)),"")</f>
        <v/>
      </c>
      <c r="AR85" s="1975" t="str">
        <f ca="1">IF(AND(OR(様式5実!$L$132="✔",様式5実!$W$132="✔"),INDIRECT("様式6!"&amp;AR$71 &amp; $X$85)&lt;&gt;""),COUNTA(INDIRECT("様式6!"&amp;AR$71 &amp; $X$85)),"")</f>
        <v/>
      </c>
      <c r="AS85" s="1975" t="str">
        <f ca="1">IF(AND(OR(様式5実!$L$132="✔",様式5実!$W$132="✔"),INDIRECT("様式6!"&amp;AS$71 &amp; $X$85)&lt;&gt;""),COUNTA(INDIRECT("様式6!"&amp;AS$71 &amp; $X$85)),"")</f>
        <v/>
      </c>
      <c r="AT85" s="1975" t="str">
        <f ca="1">IF(AND(OR(様式5実!$L$132="✔",様式5実!$W$132="✔"),INDIRECT("様式6!"&amp;AT$71 &amp; $X$85)&lt;&gt;""),COUNTA(INDIRECT("様式6!"&amp;AT$71 &amp; $X$85)),"")</f>
        <v/>
      </c>
      <c r="AU85" s="1975" t="str">
        <f ca="1">IF(AND(OR(様式5実!$L$132="✔",様式5実!$W$132="✔"),INDIRECT("様式6!"&amp;AU$71 &amp; $X$85)&lt;&gt;""),COUNTA(INDIRECT("様式6!"&amp;AU$71 &amp; $X$85)),"")</f>
        <v/>
      </c>
      <c r="AV85" s="1975" t="str">
        <f ca="1">IF(AND(OR(様式5実!$L$132="✔",様式5実!$W$132="✔"),INDIRECT("様式6!"&amp;AV$71 &amp; $X$85)&lt;&gt;""),COUNTA(INDIRECT("様式6!"&amp;AV$71 &amp; $X$85)),"")</f>
        <v/>
      </c>
      <c r="AW85" s="1975" t="str">
        <f ca="1">IF(AND(OR(様式5実!$L$132="✔",様式5実!$W$132="✔"),INDIRECT("様式6!"&amp;AW$71 &amp; $X$85)&lt;&gt;""),COUNTA(INDIRECT("様式6!"&amp;AW$71 &amp; $X$85)),"")</f>
        <v/>
      </c>
      <c r="AX85" s="1975" t="str">
        <f ca="1">IF(AND(OR(様式5実!$L$132="✔",様式5実!$W$132="✔"),INDIRECT("様式6!"&amp;AX$71 &amp; $X$85)&lt;&gt;""),COUNTA(INDIRECT("様式6!"&amp;AX$71 &amp; $X$85)),"")</f>
        <v/>
      </c>
      <c r="AY85" s="1975" t="str">
        <f ca="1">IF(AND(OR(様式5実!$L$132="✔",様式5実!$W$132="✔"),INDIRECT("様式6!"&amp;AY$71 &amp; $X$85)&lt;&gt;""),COUNTA(INDIRECT("様式6!"&amp;AY$71 &amp; $X$85)),"")</f>
        <v/>
      </c>
      <c r="AZ85" s="1975" t="str">
        <f ca="1">IF(AND(OR(様式5実!$L$132="✔",様式5実!$W$132="✔"),INDIRECT("様式6!"&amp;AZ$71 &amp; $X$85)&lt;&gt;""),COUNTA(INDIRECT("様式6!"&amp;AZ$71 &amp; $X$85)),"")</f>
        <v/>
      </c>
      <c r="BA85" s="1975" t="str">
        <f ca="1">IF(AND(OR(様式5実!$L$132="✔",様式5実!$W$132="✔"),INDIRECT("様式6!"&amp;BA$71 &amp; $X$85)&lt;&gt;""),COUNTA(INDIRECT("様式6!"&amp;BA$71 &amp; $X$85)),"")</f>
        <v/>
      </c>
      <c r="BB85" s="1975" t="str">
        <f ca="1">IF(AND(OR(様式5実!$L$132="✔",様式5実!$W$132="✔"),INDIRECT("様式6!"&amp;BB$71 &amp; $X$85)&lt;&gt;""),COUNTA(INDIRECT("様式6!"&amp;BB$71 &amp; $X$85)),"")</f>
        <v/>
      </c>
      <c r="BC85" s="1975" t="str">
        <f ca="1">IF(AND(OR(様式5実!$L$132="✔",様式5実!$W$132="✔"),INDIRECT("様式6!"&amp;BC$71 &amp; $X$85)&lt;&gt;""),COUNTA(INDIRECT("様式6!"&amp;BC$71 &amp; $X$85)),"")</f>
        <v/>
      </c>
      <c r="BD85" s="1975" t="str">
        <f ca="1">IF(AND(OR(様式5実!$L$132="✔",様式5実!$W$132="✔"),INDIRECT("様式6!"&amp;BD$71 &amp; $X$85)&lt;&gt;""),COUNTA(INDIRECT("様式6!"&amp;BD$71 &amp; $X$85)),"")</f>
        <v/>
      </c>
      <c r="BE85" s="1979" t="str">
        <f ca="1">IF(AND(OR(様式5実!$L$132="✔",様式5実!$W$132="✔"),INDIRECT("様式6!"&amp;BE$71 &amp; $X$85)&lt;&gt;""),COUNTA(INDIRECT("様式6!"&amp;BE$71 &amp; $X$85)),"")</f>
        <v/>
      </c>
      <c r="BF85" s="1982">
        <f ca="1">SUM(AA85:BE85)</f>
        <v>0</v>
      </c>
      <c r="BG85" s="1963">
        <f ca="1">SUM(BF86:BF88)</f>
        <v>0</v>
      </c>
      <c r="BH85" s="3019">
        <v>90</v>
      </c>
      <c r="BI85" s="1928" t="str">
        <f ca="1">IF(BF85&gt;0,$BI$70,"")</f>
        <v/>
      </c>
      <c r="BJ85" s="1639"/>
      <c r="BK85" s="1929"/>
      <c r="BL85" s="1923"/>
      <c r="BM85" s="1923"/>
      <c r="BN85" s="1923"/>
      <c r="BO85" s="1923"/>
      <c r="BP85" s="1923"/>
    </row>
    <row r="86" spans="1:68" ht="18" customHeight="1">
      <c r="A86" s="1887">
        <v>22</v>
      </c>
      <c r="B86" s="1759" t="str">
        <f ca="1">IF(D86=1,SUM($D$43:D86),"")</f>
        <v/>
      </c>
      <c r="C86" s="1751" t="str">
        <f t="shared" ca="1" si="43"/>
        <v/>
      </c>
      <c r="D86" s="1760" t="str">
        <f t="shared" ca="1" si="44"/>
        <v/>
      </c>
      <c r="E86" s="1632"/>
      <c r="F86" s="1759">
        <v>44</v>
      </c>
      <c r="G86" s="1770" t="str">
        <f t="shared" ca="1" si="45"/>
        <v/>
      </c>
      <c r="H86" s="1632"/>
      <c r="I86" s="1632"/>
      <c r="J86" s="1632"/>
      <c r="K86" s="1632"/>
      <c r="L86" s="1632"/>
      <c r="M86" s="1632"/>
      <c r="N86" s="1639"/>
      <c r="O86" s="1640"/>
      <c r="P86" s="1640"/>
      <c r="Q86" s="1640"/>
      <c r="R86" s="1640"/>
      <c r="S86" s="1640"/>
      <c r="T86" s="1640"/>
      <c r="U86" s="1640"/>
      <c r="V86" s="1640"/>
      <c r="W86" s="1640"/>
      <c r="X86" s="2005">
        <v>91</v>
      </c>
      <c r="Y86" s="6150"/>
      <c r="Z86" s="1960" t="s">
        <v>1916</v>
      </c>
      <c r="AA86" s="1809" t="str">
        <f ca="1">IF(AA85="","",INDIRECT("様式6!"&amp;AA$71 &amp; $X$86))</f>
        <v/>
      </c>
      <c r="AB86" s="1811" t="str">
        <f t="shared" ref="AB86:BE86" ca="1" si="56">IF(AB85="","",INDIRECT("様式6!"&amp;AB$71 &amp; $X$86))</f>
        <v/>
      </c>
      <c r="AC86" s="1811" t="str">
        <f t="shared" ca="1" si="56"/>
        <v/>
      </c>
      <c r="AD86" s="1811" t="str">
        <f t="shared" ca="1" si="56"/>
        <v/>
      </c>
      <c r="AE86" s="1811" t="str">
        <f t="shared" ca="1" si="56"/>
        <v/>
      </c>
      <c r="AF86" s="1811" t="str">
        <f t="shared" ca="1" si="56"/>
        <v/>
      </c>
      <c r="AG86" s="1811" t="str">
        <f t="shared" ca="1" si="56"/>
        <v/>
      </c>
      <c r="AH86" s="1811" t="str">
        <f t="shared" ca="1" si="56"/>
        <v/>
      </c>
      <c r="AI86" s="1811" t="str">
        <f t="shared" ca="1" si="56"/>
        <v/>
      </c>
      <c r="AJ86" s="1811" t="str">
        <f t="shared" ca="1" si="56"/>
        <v/>
      </c>
      <c r="AK86" s="1811" t="str">
        <f t="shared" ca="1" si="56"/>
        <v/>
      </c>
      <c r="AL86" s="1811" t="str">
        <f t="shared" ca="1" si="56"/>
        <v/>
      </c>
      <c r="AM86" s="1811" t="str">
        <f t="shared" ca="1" si="56"/>
        <v/>
      </c>
      <c r="AN86" s="1811" t="str">
        <f t="shared" ca="1" si="56"/>
        <v/>
      </c>
      <c r="AO86" s="1811" t="str">
        <f t="shared" ca="1" si="56"/>
        <v/>
      </c>
      <c r="AP86" s="1811" t="str">
        <f t="shared" ca="1" si="56"/>
        <v/>
      </c>
      <c r="AQ86" s="1811" t="str">
        <f t="shared" ca="1" si="56"/>
        <v/>
      </c>
      <c r="AR86" s="1811" t="str">
        <f t="shared" ca="1" si="56"/>
        <v/>
      </c>
      <c r="AS86" s="1811" t="str">
        <f t="shared" ca="1" si="56"/>
        <v/>
      </c>
      <c r="AT86" s="1811" t="str">
        <f t="shared" ca="1" si="56"/>
        <v/>
      </c>
      <c r="AU86" s="1811" t="str">
        <f t="shared" ca="1" si="56"/>
        <v/>
      </c>
      <c r="AV86" s="1811" t="str">
        <f t="shared" ca="1" si="56"/>
        <v/>
      </c>
      <c r="AW86" s="1811" t="str">
        <f t="shared" ca="1" si="56"/>
        <v/>
      </c>
      <c r="AX86" s="1811" t="str">
        <f t="shared" ca="1" si="56"/>
        <v/>
      </c>
      <c r="AY86" s="1811" t="str">
        <f t="shared" ca="1" si="56"/>
        <v/>
      </c>
      <c r="AZ86" s="1811" t="str">
        <f t="shared" ca="1" si="56"/>
        <v/>
      </c>
      <c r="BA86" s="1811" t="str">
        <f t="shared" ca="1" si="56"/>
        <v/>
      </c>
      <c r="BB86" s="1811" t="str">
        <f t="shared" ca="1" si="56"/>
        <v/>
      </c>
      <c r="BC86" s="1811" t="str">
        <f t="shared" ca="1" si="56"/>
        <v/>
      </c>
      <c r="BD86" s="1811" t="str">
        <f t="shared" ca="1" si="56"/>
        <v/>
      </c>
      <c r="BE86" s="1980" t="str">
        <f t="shared" ca="1" si="56"/>
        <v/>
      </c>
      <c r="BF86" s="1724">
        <f ca="1">SUM(AA86:BE86)</f>
        <v>0</v>
      </c>
      <c r="BG86" s="1963"/>
      <c r="BH86" s="3020">
        <v>91</v>
      </c>
      <c r="BI86" s="2028"/>
      <c r="BJ86" s="1639"/>
      <c r="BK86" s="1929"/>
      <c r="BL86" s="1923"/>
      <c r="BM86" s="1923"/>
      <c r="BN86" s="1923"/>
      <c r="BO86" s="1923"/>
      <c r="BP86" s="1923"/>
    </row>
    <row r="87" spans="1:68" ht="18" customHeight="1">
      <c r="A87" s="1887">
        <v>23</v>
      </c>
      <c r="B87" s="1759" t="str">
        <f ca="1">IF(D87=1,SUM($D$43:D87),"")</f>
        <v/>
      </c>
      <c r="C87" s="1751" t="str">
        <f t="shared" ca="1" si="43"/>
        <v/>
      </c>
      <c r="D87" s="1760" t="str">
        <f t="shared" ca="1" si="44"/>
        <v/>
      </c>
      <c r="E87" s="1632"/>
      <c r="F87" s="1759">
        <v>45</v>
      </c>
      <c r="G87" s="1770" t="str">
        <f t="shared" ca="1" si="45"/>
        <v/>
      </c>
      <c r="H87" s="1632"/>
      <c r="I87" s="1632"/>
      <c r="J87" s="1632"/>
      <c r="K87" s="1632"/>
      <c r="L87" s="1632"/>
      <c r="M87" s="1632"/>
      <c r="N87" s="1639"/>
      <c r="O87" s="1640"/>
      <c r="P87" s="1640"/>
      <c r="Q87" s="1640"/>
      <c r="R87" s="1640"/>
      <c r="S87" s="1640"/>
      <c r="T87" s="1640"/>
      <c r="U87" s="1640"/>
      <c r="V87" s="1640"/>
      <c r="W87" s="1640"/>
      <c r="X87" s="2005">
        <v>92</v>
      </c>
      <c r="Y87" s="6150"/>
      <c r="Z87" s="2019" t="s">
        <v>1917</v>
      </c>
      <c r="AA87" s="1809" t="str">
        <f ca="1">IF(AA85="","",INDIRECT("様式6!"&amp;AA$71 &amp; $X$87))</f>
        <v/>
      </c>
      <c r="AB87" s="1811" t="str">
        <f t="shared" ref="AB87:BE87" ca="1" si="57">IF(AB85="","",INDIRECT("様式6!"&amp;AB$71 &amp; $X$87))</f>
        <v/>
      </c>
      <c r="AC87" s="1811" t="str">
        <f t="shared" ca="1" si="57"/>
        <v/>
      </c>
      <c r="AD87" s="1811" t="str">
        <f t="shared" ca="1" si="57"/>
        <v/>
      </c>
      <c r="AE87" s="1811" t="str">
        <f t="shared" ca="1" si="57"/>
        <v/>
      </c>
      <c r="AF87" s="1811" t="str">
        <f t="shared" ca="1" si="57"/>
        <v/>
      </c>
      <c r="AG87" s="1811" t="str">
        <f t="shared" ca="1" si="57"/>
        <v/>
      </c>
      <c r="AH87" s="1811" t="str">
        <f t="shared" ca="1" si="57"/>
        <v/>
      </c>
      <c r="AI87" s="1811" t="str">
        <f t="shared" ca="1" si="57"/>
        <v/>
      </c>
      <c r="AJ87" s="1811" t="str">
        <f t="shared" ca="1" si="57"/>
        <v/>
      </c>
      <c r="AK87" s="1811" t="str">
        <f t="shared" ca="1" si="57"/>
        <v/>
      </c>
      <c r="AL87" s="1811" t="str">
        <f t="shared" ca="1" si="57"/>
        <v/>
      </c>
      <c r="AM87" s="1811" t="str">
        <f t="shared" ca="1" si="57"/>
        <v/>
      </c>
      <c r="AN87" s="1811" t="str">
        <f t="shared" ca="1" si="57"/>
        <v/>
      </c>
      <c r="AO87" s="1811" t="str">
        <f t="shared" ca="1" si="57"/>
        <v/>
      </c>
      <c r="AP87" s="1811" t="str">
        <f t="shared" ca="1" si="57"/>
        <v/>
      </c>
      <c r="AQ87" s="1811" t="str">
        <f t="shared" ca="1" si="57"/>
        <v/>
      </c>
      <c r="AR87" s="1811" t="str">
        <f t="shared" ca="1" si="57"/>
        <v/>
      </c>
      <c r="AS87" s="1811" t="str">
        <f t="shared" ca="1" si="57"/>
        <v/>
      </c>
      <c r="AT87" s="1811" t="str">
        <f t="shared" ca="1" si="57"/>
        <v/>
      </c>
      <c r="AU87" s="1811" t="str">
        <f t="shared" ca="1" si="57"/>
        <v/>
      </c>
      <c r="AV87" s="1811" t="str">
        <f t="shared" ca="1" si="57"/>
        <v/>
      </c>
      <c r="AW87" s="1811" t="str">
        <f t="shared" ca="1" si="57"/>
        <v/>
      </c>
      <c r="AX87" s="1811" t="str">
        <f t="shared" ca="1" si="57"/>
        <v/>
      </c>
      <c r="AY87" s="1811" t="str">
        <f t="shared" ca="1" si="57"/>
        <v/>
      </c>
      <c r="AZ87" s="1811" t="str">
        <f t="shared" ca="1" si="57"/>
        <v/>
      </c>
      <c r="BA87" s="1811" t="str">
        <f t="shared" ca="1" si="57"/>
        <v/>
      </c>
      <c r="BB87" s="1811" t="str">
        <f t="shared" ca="1" si="57"/>
        <v/>
      </c>
      <c r="BC87" s="1811" t="str">
        <f t="shared" ca="1" si="57"/>
        <v/>
      </c>
      <c r="BD87" s="1811" t="str">
        <f t="shared" ca="1" si="57"/>
        <v/>
      </c>
      <c r="BE87" s="1980" t="str">
        <f t="shared" ca="1" si="57"/>
        <v/>
      </c>
      <c r="BF87" s="1724">
        <f t="shared" ref="BF87:BF88" ca="1" si="58">SUM(AA87:BE87)</f>
        <v>0</v>
      </c>
      <c r="BG87" s="1963"/>
      <c r="BH87" s="3020">
        <v>92</v>
      </c>
      <c r="BI87" s="2028"/>
      <c r="BJ87" s="1639"/>
      <c r="BK87" s="1929"/>
      <c r="BL87" s="1923"/>
      <c r="BM87" s="1923"/>
      <c r="BN87" s="1923"/>
      <c r="BO87" s="1923"/>
      <c r="BP87" s="1923"/>
    </row>
    <row r="88" spans="1:68" ht="18" customHeight="1">
      <c r="A88" s="1887">
        <v>24</v>
      </c>
      <c r="B88" s="1759" t="str">
        <f ca="1">IF(D88=1,SUM($D$43:D88),"")</f>
        <v/>
      </c>
      <c r="C88" s="1751" t="str">
        <f t="shared" ca="1" si="43"/>
        <v/>
      </c>
      <c r="D88" s="1760" t="str">
        <f t="shared" ref="D88:D107" ca="1" si="59">IF(C88="","",1)</f>
        <v/>
      </c>
      <c r="E88" s="1632"/>
      <c r="F88" s="1759">
        <v>46</v>
      </c>
      <c r="G88" s="1770" t="str">
        <f t="shared" ca="1" si="45"/>
        <v/>
      </c>
      <c r="H88" s="1632"/>
      <c r="I88" s="1632"/>
      <c r="J88" s="1632"/>
      <c r="K88" s="1632"/>
      <c r="L88" s="1632"/>
      <c r="M88" s="1632"/>
      <c r="N88" s="1639"/>
      <c r="O88" s="1640"/>
      <c r="P88" s="1640"/>
      <c r="Q88" s="1640"/>
      <c r="R88" s="1640"/>
      <c r="S88" s="1640"/>
      <c r="T88" s="1640"/>
      <c r="U88" s="1640"/>
      <c r="V88" s="1640"/>
      <c r="W88" s="1640"/>
      <c r="X88" s="2005">
        <v>93</v>
      </c>
      <c r="Y88" s="6151"/>
      <c r="Z88" s="2020" t="s">
        <v>1918</v>
      </c>
      <c r="AA88" s="1809" t="str">
        <f ca="1">IF(AA85="","",INDIRECT("様式6!"&amp;AA$71 &amp; $X$88))</f>
        <v/>
      </c>
      <c r="AB88" s="1977" t="str">
        <f t="shared" ref="AB88:BE88" ca="1" si="60">IF(AB85="","",INDIRECT("様式6!"&amp;AB$71 &amp; $X$88))</f>
        <v/>
      </c>
      <c r="AC88" s="1977" t="str">
        <f t="shared" ca="1" si="60"/>
        <v/>
      </c>
      <c r="AD88" s="1977" t="str">
        <f t="shared" ca="1" si="60"/>
        <v/>
      </c>
      <c r="AE88" s="1977" t="str">
        <f t="shared" ca="1" si="60"/>
        <v/>
      </c>
      <c r="AF88" s="1977" t="str">
        <f t="shared" ca="1" si="60"/>
        <v/>
      </c>
      <c r="AG88" s="1977" t="str">
        <f t="shared" ca="1" si="60"/>
        <v/>
      </c>
      <c r="AH88" s="1977" t="str">
        <f t="shared" ca="1" si="60"/>
        <v/>
      </c>
      <c r="AI88" s="1977" t="str">
        <f t="shared" ca="1" si="60"/>
        <v/>
      </c>
      <c r="AJ88" s="1977" t="str">
        <f t="shared" ca="1" si="60"/>
        <v/>
      </c>
      <c r="AK88" s="1977" t="str">
        <f t="shared" ca="1" si="60"/>
        <v/>
      </c>
      <c r="AL88" s="1977" t="str">
        <f t="shared" ca="1" si="60"/>
        <v/>
      </c>
      <c r="AM88" s="1977" t="str">
        <f t="shared" ca="1" si="60"/>
        <v/>
      </c>
      <c r="AN88" s="1977" t="str">
        <f t="shared" ca="1" si="60"/>
        <v/>
      </c>
      <c r="AO88" s="1977" t="str">
        <f t="shared" ca="1" si="60"/>
        <v/>
      </c>
      <c r="AP88" s="1977" t="str">
        <f t="shared" ca="1" si="60"/>
        <v/>
      </c>
      <c r="AQ88" s="1977" t="str">
        <f t="shared" ca="1" si="60"/>
        <v/>
      </c>
      <c r="AR88" s="1977" t="str">
        <f t="shared" ca="1" si="60"/>
        <v/>
      </c>
      <c r="AS88" s="1977" t="str">
        <f t="shared" ca="1" si="60"/>
        <v/>
      </c>
      <c r="AT88" s="1977" t="str">
        <f t="shared" ca="1" si="60"/>
        <v/>
      </c>
      <c r="AU88" s="1977" t="str">
        <f t="shared" ca="1" si="60"/>
        <v/>
      </c>
      <c r="AV88" s="1977" t="str">
        <f t="shared" ca="1" si="60"/>
        <v/>
      </c>
      <c r="AW88" s="1977" t="str">
        <f t="shared" ca="1" si="60"/>
        <v/>
      </c>
      <c r="AX88" s="1977" t="str">
        <f t="shared" ca="1" si="60"/>
        <v/>
      </c>
      <c r="AY88" s="1977" t="str">
        <f t="shared" ca="1" si="60"/>
        <v/>
      </c>
      <c r="AZ88" s="1977" t="str">
        <f t="shared" ca="1" si="60"/>
        <v/>
      </c>
      <c r="BA88" s="1977" t="str">
        <f t="shared" ca="1" si="60"/>
        <v/>
      </c>
      <c r="BB88" s="1977" t="str">
        <f t="shared" ca="1" si="60"/>
        <v/>
      </c>
      <c r="BC88" s="1977" t="str">
        <f t="shared" ca="1" si="60"/>
        <v/>
      </c>
      <c r="BD88" s="1977" t="str">
        <f t="shared" ca="1" si="60"/>
        <v/>
      </c>
      <c r="BE88" s="1981" t="str">
        <f t="shared" ca="1" si="60"/>
        <v/>
      </c>
      <c r="BF88" s="1724">
        <f t="shared" ca="1" si="58"/>
        <v>0</v>
      </c>
      <c r="BG88" s="1963"/>
      <c r="BH88" s="3020">
        <v>93</v>
      </c>
      <c r="BI88" s="2028"/>
      <c r="BJ88" s="1639"/>
      <c r="BK88" s="1929"/>
      <c r="BL88" s="1923"/>
      <c r="BM88" s="1923"/>
      <c r="BN88" s="1923"/>
      <c r="BO88" s="1923"/>
      <c r="BP88" s="1923"/>
    </row>
    <row r="89" spans="1:68" ht="18" customHeight="1">
      <c r="A89" s="1887">
        <v>25</v>
      </c>
      <c r="B89" s="1759" t="str">
        <f ca="1">IF(D89=1,SUM($D$43:D89),"")</f>
        <v/>
      </c>
      <c r="C89" s="1751" t="str">
        <f t="shared" ca="1" si="43"/>
        <v/>
      </c>
      <c r="D89" s="1760" t="str">
        <f t="shared" ca="1" si="59"/>
        <v/>
      </c>
      <c r="E89" s="1632"/>
      <c r="F89" s="1759">
        <v>47</v>
      </c>
      <c r="G89" s="1770" t="str">
        <f t="shared" ca="1" si="45"/>
        <v/>
      </c>
      <c r="H89" s="1632"/>
      <c r="I89" s="1632"/>
      <c r="J89" s="1632"/>
      <c r="K89" s="1632"/>
      <c r="L89" s="1632"/>
      <c r="M89" s="1632"/>
      <c r="N89" s="1639"/>
      <c r="O89" s="1640"/>
      <c r="P89" s="1640"/>
      <c r="Q89" s="1640"/>
      <c r="R89" s="1640"/>
      <c r="S89" s="1640"/>
      <c r="T89" s="1640"/>
      <c r="U89" s="1640"/>
      <c r="V89" s="1640"/>
      <c r="W89" s="1640"/>
      <c r="X89" s="2096">
        <v>111</v>
      </c>
      <c r="Y89" s="6149" t="s">
        <v>1924</v>
      </c>
      <c r="Z89" s="1973" t="s">
        <v>1915</v>
      </c>
      <c r="AA89" s="1974" t="str">
        <f ca="1">IF(AND(OR(様式5実!$L$132="✔",様式5実!$W$132="✔"),INDIRECT("様式6!"&amp;AA$71 &amp; $X$89)&lt;&gt;""),COUNTA(INDIRECT("様式6!"&amp;AA$71 &amp; $X$89)),"")</f>
        <v/>
      </c>
      <c r="AB89" s="1975" t="str">
        <f ca="1">IF(AND(OR(様式5実!$L$132="✔",様式5実!$W$132="✔"),INDIRECT("様式6!"&amp;AB$71 &amp; $X$89)&lt;&gt;""),COUNTA(INDIRECT("様式6!"&amp;AB$71 &amp; $X$89)),"")</f>
        <v/>
      </c>
      <c r="AC89" s="1975" t="str">
        <f ca="1">IF(AND(OR(様式5実!$L$132="✔",様式5実!$W$132="✔"),INDIRECT("様式6!"&amp;AC$71 &amp; $X$89)&lt;&gt;""),COUNTA(INDIRECT("様式6!"&amp;AC$71 &amp; $X$89)),"")</f>
        <v/>
      </c>
      <c r="AD89" s="1975" t="str">
        <f ca="1">IF(AND(OR(様式5実!$L$132="✔",様式5実!$W$132="✔"),INDIRECT("様式6!"&amp;AD$71 &amp; $X$89)&lt;&gt;""),COUNTA(INDIRECT("様式6!"&amp;AD$71 &amp; $X$89)),"")</f>
        <v/>
      </c>
      <c r="AE89" s="1975" t="str">
        <f ca="1">IF(AND(OR(様式5実!$L$132="✔",様式5実!$W$132="✔"),INDIRECT("様式6!"&amp;AE$71 &amp; $X$89)&lt;&gt;""),COUNTA(INDIRECT("様式6!"&amp;AE$71 &amp; $X$89)),"")</f>
        <v/>
      </c>
      <c r="AF89" s="1975" t="str">
        <f ca="1">IF(AND(OR(様式5実!$L$132="✔",様式5実!$W$132="✔"),INDIRECT("様式6!"&amp;AF$71 &amp; $X$89)&lt;&gt;""),COUNTA(INDIRECT("様式6!"&amp;AF$71 &amp; $X$89)),"")</f>
        <v/>
      </c>
      <c r="AG89" s="1975" t="str">
        <f ca="1">IF(AND(OR(様式5実!$L$132="✔",様式5実!$W$132="✔"),INDIRECT("様式6!"&amp;AG$71 &amp; $X$89)&lt;&gt;""),COUNTA(INDIRECT("様式6!"&amp;AG$71 &amp; $X$89)),"")</f>
        <v/>
      </c>
      <c r="AH89" s="1975" t="str">
        <f ca="1">IF(AND(OR(様式5実!$L$132="✔",様式5実!$W$132="✔"),INDIRECT("様式6!"&amp;AH$71 &amp; $X$89)&lt;&gt;""),COUNTA(INDIRECT("様式6!"&amp;AH$71 &amp; $X$89)),"")</f>
        <v/>
      </c>
      <c r="AI89" s="1975" t="str">
        <f ca="1">IF(AND(OR(様式5実!$L$132="✔",様式5実!$W$132="✔"),INDIRECT("様式6!"&amp;AI$71 &amp; $X$89)&lt;&gt;""),COUNTA(INDIRECT("様式6!"&amp;AI$71 &amp; $X$89)),"")</f>
        <v/>
      </c>
      <c r="AJ89" s="1975" t="str">
        <f ca="1">IF(AND(OR(様式5実!$L$132="✔",様式5実!$W$132="✔"),INDIRECT("様式6!"&amp;AJ$71 &amp; $X$89)&lt;&gt;""),COUNTA(INDIRECT("様式6!"&amp;AJ$71 &amp; $X$89)),"")</f>
        <v/>
      </c>
      <c r="AK89" s="1975" t="str">
        <f ca="1">IF(AND(OR(様式5実!$L$132="✔",様式5実!$W$132="✔"),INDIRECT("様式6!"&amp;AK$71 &amp; $X$89)&lt;&gt;""),COUNTA(INDIRECT("様式6!"&amp;AK$71 &amp; $X$89)),"")</f>
        <v/>
      </c>
      <c r="AL89" s="1975" t="str">
        <f ca="1">IF(AND(OR(様式5実!$L$132="✔",様式5実!$W$132="✔"),INDIRECT("様式6!"&amp;AL$71 &amp; $X$89)&lt;&gt;""),COUNTA(INDIRECT("様式6!"&amp;AL$71 &amp; $X$89)),"")</f>
        <v/>
      </c>
      <c r="AM89" s="1975" t="str">
        <f ca="1">IF(AND(OR(様式5実!$L$132="✔",様式5実!$W$132="✔"),INDIRECT("様式6!"&amp;AM$71 &amp; $X$89)&lt;&gt;""),COUNTA(INDIRECT("様式6!"&amp;AM$71 &amp; $X$89)),"")</f>
        <v/>
      </c>
      <c r="AN89" s="1975" t="str">
        <f ca="1">IF(AND(OR(様式5実!$L$132="✔",様式5実!$W$132="✔"),INDIRECT("様式6!"&amp;AN$71 &amp; $X$89)&lt;&gt;""),COUNTA(INDIRECT("様式6!"&amp;AN$71 &amp; $X$89)),"")</f>
        <v/>
      </c>
      <c r="AO89" s="1975" t="str">
        <f ca="1">IF(AND(OR(様式5実!$L$132="✔",様式5実!$W$132="✔"),INDIRECT("様式6!"&amp;AO$71 &amp; $X$89)&lt;&gt;""),COUNTA(INDIRECT("様式6!"&amp;AO$71 &amp; $X$89)),"")</f>
        <v/>
      </c>
      <c r="AP89" s="1975" t="str">
        <f ca="1">IF(AND(OR(様式5実!$L$132="✔",様式5実!$W$132="✔"),INDIRECT("様式6!"&amp;AP$71 &amp; $X$89)&lt;&gt;""),COUNTA(INDIRECT("様式6!"&amp;AP$71 &amp; $X$89)),"")</f>
        <v/>
      </c>
      <c r="AQ89" s="1975" t="str">
        <f ca="1">IF(AND(OR(様式5実!$L$132="✔",様式5実!$W$132="✔"),INDIRECT("様式6!"&amp;AQ$71 &amp; $X$89)&lt;&gt;""),COUNTA(INDIRECT("様式6!"&amp;AQ$71 &amp; $X$89)),"")</f>
        <v/>
      </c>
      <c r="AR89" s="1975" t="str">
        <f ca="1">IF(AND(OR(様式5実!$L$132="✔",様式5実!$W$132="✔"),INDIRECT("様式6!"&amp;AR$71 &amp; $X$89)&lt;&gt;""),COUNTA(INDIRECT("様式6!"&amp;AR$71 &amp; $X$89)),"")</f>
        <v/>
      </c>
      <c r="AS89" s="1975" t="str">
        <f ca="1">IF(AND(OR(様式5実!$L$132="✔",様式5実!$W$132="✔"),INDIRECT("様式6!"&amp;AS$71 &amp; $X$89)&lt;&gt;""),COUNTA(INDIRECT("様式6!"&amp;AS$71 &amp; $X$89)),"")</f>
        <v/>
      </c>
      <c r="AT89" s="1975" t="str">
        <f ca="1">IF(AND(OR(様式5実!$L$132="✔",様式5実!$W$132="✔"),INDIRECT("様式6!"&amp;AT$71 &amp; $X$89)&lt;&gt;""),COUNTA(INDIRECT("様式6!"&amp;AT$71 &amp; $X$89)),"")</f>
        <v/>
      </c>
      <c r="AU89" s="1975" t="str">
        <f ca="1">IF(AND(OR(様式5実!$L$132="✔",様式5実!$W$132="✔"),INDIRECT("様式6!"&amp;AU$71 &amp; $X$89)&lt;&gt;""),COUNTA(INDIRECT("様式6!"&amp;AU$71 &amp; $X$89)),"")</f>
        <v/>
      </c>
      <c r="AV89" s="1975" t="str">
        <f ca="1">IF(AND(OR(様式5実!$L$132="✔",様式5実!$W$132="✔"),INDIRECT("様式6!"&amp;AV$71 &amp; $X$89)&lt;&gt;""),COUNTA(INDIRECT("様式6!"&amp;AV$71 &amp; $X$89)),"")</f>
        <v/>
      </c>
      <c r="AW89" s="1975" t="str">
        <f ca="1">IF(AND(OR(様式5実!$L$132="✔",様式5実!$W$132="✔"),INDIRECT("様式6!"&amp;AW$71 &amp; $X$89)&lt;&gt;""),COUNTA(INDIRECT("様式6!"&amp;AW$71 &amp; $X$89)),"")</f>
        <v/>
      </c>
      <c r="AX89" s="1975" t="str">
        <f ca="1">IF(AND(OR(様式5実!$L$132="✔",様式5実!$W$132="✔"),INDIRECT("様式6!"&amp;AX$71 &amp; $X$89)&lt;&gt;""),COUNTA(INDIRECT("様式6!"&amp;AX$71 &amp; $X$89)),"")</f>
        <v/>
      </c>
      <c r="AY89" s="1975" t="str">
        <f ca="1">IF(AND(OR(様式5実!$L$132="✔",様式5実!$W$132="✔"),INDIRECT("様式6!"&amp;AY$71 &amp; $X$89)&lt;&gt;""),COUNTA(INDIRECT("様式6!"&amp;AY$71 &amp; $X$89)),"")</f>
        <v/>
      </c>
      <c r="AZ89" s="1975" t="str">
        <f ca="1">IF(AND(OR(様式5実!$L$132="✔",様式5実!$W$132="✔"),INDIRECT("様式6!"&amp;AZ$71 &amp; $X$89)&lt;&gt;""),COUNTA(INDIRECT("様式6!"&amp;AZ$71 &amp; $X$89)),"")</f>
        <v/>
      </c>
      <c r="BA89" s="1975" t="str">
        <f ca="1">IF(AND(OR(様式5実!$L$132="✔",様式5実!$W$132="✔"),INDIRECT("様式6!"&amp;BA$71 &amp; $X$89)&lt;&gt;""),COUNTA(INDIRECT("様式6!"&amp;BA$71 &amp; $X$89)),"")</f>
        <v/>
      </c>
      <c r="BB89" s="1975" t="str">
        <f ca="1">IF(AND(OR(様式5実!$L$132="✔",様式5実!$W$132="✔"),INDIRECT("様式6!"&amp;BB$71 &amp; $X$89)&lt;&gt;""),COUNTA(INDIRECT("様式6!"&amp;BB$71 &amp; $X$89)),"")</f>
        <v/>
      </c>
      <c r="BC89" s="1975" t="str">
        <f ca="1">IF(AND(OR(様式5実!$L$132="✔",様式5実!$W$132="✔"),INDIRECT("様式6!"&amp;BC$71 &amp; $X$89)&lt;&gt;""),COUNTA(INDIRECT("様式6!"&amp;BC$71 &amp; $X$89)),"")</f>
        <v/>
      </c>
      <c r="BD89" s="1975" t="str">
        <f ca="1">IF(AND(OR(様式5実!$L$132="✔",様式5実!$W$132="✔"),INDIRECT("様式6!"&amp;BD$71 &amp; $X$89)&lt;&gt;""),COUNTA(INDIRECT("様式6!"&amp;BD$71 &amp; $X$89)),"")</f>
        <v/>
      </c>
      <c r="BE89" s="1979" t="str">
        <f ca="1">IF(AND(OR(様式5実!$L$132="✔",様式5実!$W$132="✔"),INDIRECT("様式6!"&amp;BE$71 &amp; $X$89)&lt;&gt;""),COUNTA(INDIRECT("様式6!"&amp;BE$71 &amp; $X$89)),"")</f>
        <v/>
      </c>
      <c r="BF89" s="1982">
        <f ca="1">SUM(AA89:BE89)</f>
        <v>0</v>
      </c>
      <c r="BG89" s="1963">
        <f ca="1">SUM(BF90:BF92)</f>
        <v>0</v>
      </c>
      <c r="BH89" s="3019">
        <v>111</v>
      </c>
      <c r="BI89" s="1928" t="str">
        <f ca="1">IF(BF89&gt;0,$BI$70,"")</f>
        <v/>
      </c>
      <c r="BJ89" s="1639"/>
      <c r="BK89" s="1929"/>
      <c r="BL89" s="1923"/>
      <c r="BM89" s="1923"/>
      <c r="BN89" s="1923"/>
      <c r="BO89" s="1923"/>
      <c r="BP89" s="1923"/>
    </row>
    <row r="90" spans="1:68" ht="18" customHeight="1">
      <c r="A90" s="1887">
        <v>26</v>
      </c>
      <c r="B90" s="1759" t="str">
        <f ca="1">IF(D90=1,SUM($D$43:D90),"")</f>
        <v/>
      </c>
      <c r="C90" s="1751" t="str">
        <f t="shared" ca="1" si="43"/>
        <v/>
      </c>
      <c r="D90" s="1760" t="str">
        <f t="shared" ca="1" si="59"/>
        <v/>
      </c>
      <c r="E90" s="1632"/>
      <c r="F90" s="1759">
        <v>48</v>
      </c>
      <c r="G90" s="1770" t="str">
        <f t="shared" ca="1" si="45"/>
        <v/>
      </c>
      <c r="H90" s="1632"/>
      <c r="I90" s="1632"/>
      <c r="J90" s="1632"/>
      <c r="K90" s="1632"/>
      <c r="L90" s="1632"/>
      <c r="M90" s="1632"/>
      <c r="N90" s="1639"/>
      <c r="O90" s="1640"/>
      <c r="P90" s="1640"/>
      <c r="Q90" s="1640"/>
      <c r="R90" s="1640"/>
      <c r="S90" s="1640"/>
      <c r="T90" s="1640"/>
      <c r="U90" s="1640"/>
      <c r="V90" s="1640"/>
      <c r="W90" s="1640"/>
      <c r="X90" s="2005">
        <v>112</v>
      </c>
      <c r="Y90" s="6150"/>
      <c r="Z90" s="1960" t="s">
        <v>1916</v>
      </c>
      <c r="AA90" s="1809" t="str">
        <f ca="1">IF(AA89="","",INDIRECT("様式6!"&amp;AA$71 &amp; $X$90))</f>
        <v/>
      </c>
      <c r="AB90" s="1811" t="str">
        <f t="shared" ref="AB90:BE90" ca="1" si="61">IF(AB89="","",INDIRECT("様式6!"&amp;AB$71 &amp; $X$90))</f>
        <v/>
      </c>
      <c r="AC90" s="1811" t="str">
        <f t="shared" ca="1" si="61"/>
        <v/>
      </c>
      <c r="AD90" s="1811" t="str">
        <f t="shared" ca="1" si="61"/>
        <v/>
      </c>
      <c r="AE90" s="1811" t="str">
        <f t="shared" ca="1" si="61"/>
        <v/>
      </c>
      <c r="AF90" s="1811" t="str">
        <f t="shared" ca="1" si="61"/>
        <v/>
      </c>
      <c r="AG90" s="1811" t="str">
        <f t="shared" ca="1" si="61"/>
        <v/>
      </c>
      <c r="AH90" s="1811" t="str">
        <f t="shared" ca="1" si="61"/>
        <v/>
      </c>
      <c r="AI90" s="1811" t="str">
        <f t="shared" ca="1" si="61"/>
        <v/>
      </c>
      <c r="AJ90" s="1811" t="str">
        <f t="shared" ca="1" si="61"/>
        <v/>
      </c>
      <c r="AK90" s="1811" t="str">
        <f t="shared" ca="1" si="61"/>
        <v/>
      </c>
      <c r="AL90" s="1811" t="str">
        <f t="shared" ca="1" si="61"/>
        <v/>
      </c>
      <c r="AM90" s="1811" t="str">
        <f t="shared" ca="1" si="61"/>
        <v/>
      </c>
      <c r="AN90" s="1811" t="str">
        <f t="shared" ca="1" si="61"/>
        <v/>
      </c>
      <c r="AO90" s="1811" t="str">
        <f t="shared" ca="1" si="61"/>
        <v/>
      </c>
      <c r="AP90" s="1811" t="str">
        <f t="shared" ca="1" si="61"/>
        <v/>
      </c>
      <c r="AQ90" s="1811" t="str">
        <f t="shared" ca="1" si="61"/>
        <v/>
      </c>
      <c r="AR90" s="1811" t="str">
        <f t="shared" ca="1" si="61"/>
        <v/>
      </c>
      <c r="AS90" s="1811" t="str">
        <f t="shared" ca="1" si="61"/>
        <v/>
      </c>
      <c r="AT90" s="1811" t="str">
        <f t="shared" ca="1" si="61"/>
        <v/>
      </c>
      <c r="AU90" s="1811" t="str">
        <f t="shared" ca="1" si="61"/>
        <v/>
      </c>
      <c r="AV90" s="1811" t="str">
        <f t="shared" ca="1" si="61"/>
        <v/>
      </c>
      <c r="AW90" s="1811" t="str">
        <f t="shared" ca="1" si="61"/>
        <v/>
      </c>
      <c r="AX90" s="1811" t="str">
        <f t="shared" ca="1" si="61"/>
        <v/>
      </c>
      <c r="AY90" s="1811" t="str">
        <f t="shared" ca="1" si="61"/>
        <v/>
      </c>
      <c r="AZ90" s="1811" t="str">
        <f t="shared" ca="1" si="61"/>
        <v/>
      </c>
      <c r="BA90" s="1811" t="str">
        <f t="shared" ca="1" si="61"/>
        <v/>
      </c>
      <c r="BB90" s="1811" t="str">
        <f t="shared" ca="1" si="61"/>
        <v/>
      </c>
      <c r="BC90" s="1811" t="str">
        <f t="shared" ca="1" si="61"/>
        <v/>
      </c>
      <c r="BD90" s="1811" t="str">
        <f t="shared" ca="1" si="61"/>
        <v/>
      </c>
      <c r="BE90" s="1980" t="str">
        <f t="shared" ca="1" si="61"/>
        <v/>
      </c>
      <c r="BF90" s="1724">
        <f ca="1">SUM(AA90:BE90)</f>
        <v>0</v>
      </c>
      <c r="BG90" s="1963"/>
      <c r="BH90" s="3020">
        <v>112</v>
      </c>
      <c r="BI90" s="2028"/>
      <c r="BJ90" s="1639"/>
      <c r="BK90" s="1929"/>
      <c r="BL90" s="1923"/>
      <c r="BM90" s="1923"/>
      <c r="BN90" s="1923"/>
      <c r="BO90" s="1923"/>
      <c r="BP90" s="1923"/>
    </row>
    <row r="91" spans="1:68" ht="18" customHeight="1">
      <c r="A91" s="1887">
        <v>27</v>
      </c>
      <c r="B91" s="1759" t="str">
        <f ca="1">IF(D91=1,SUM($D$43:D91),"")</f>
        <v/>
      </c>
      <c r="C91" s="1751" t="str">
        <f t="shared" ca="1" si="43"/>
        <v/>
      </c>
      <c r="D91" s="1760" t="str">
        <f t="shared" ca="1" si="59"/>
        <v/>
      </c>
      <c r="E91" s="1632"/>
      <c r="F91" s="1759">
        <v>49</v>
      </c>
      <c r="G91" s="1770" t="str">
        <f t="shared" ca="1" si="45"/>
        <v/>
      </c>
      <c r="H91" s="1632"/>
      <c r="I91" s="1632"/>
      <c r="J91" s="1692"/>
      <c r="K91" s="1638"/>
      <c r="L91" s="1632"/>
      <c r="M91" s="1632"/>
      <c r="N91" s="1639"/>
      <c r="O91" s="1640"/>
      <c r="P91" s="1640"/>
      <c r="Q91" s="1640"/>
      <c r="R91" s="1640"/>
      <c r="S91" s="1640"/>
      <c r="T91" s="1640"/>
      <c r="U91" s="1640"/>
      <c r="V91" s="1640"/>
      <c r="W91" s="1640"/>
      <c r="X91" s="2005">
        <v>113</v>
      </c>
      <c r="Y91" s="6150"/>
      <c r="Z91" s="2019" t="s">
        <v>1917</v>
      </c>
      <c r="AA91" s="1809" t="str">
        <f ca="1">IF(AA89="","",INDIRECT("様式6!"&amp;AA$71 &amp; $X$91))</f>
        <v/>
      </c>
      <c r="AB91" s="1811" t="str">
        <f t="shared" ref="AB91:BE91" ca="1" si="62">IF(AB89="","",INDIRECT("様式6!"&amp;AB$71 &amp; $X$91))</f>
        <v/>
      </c>
      <c r="AC91" s="1811" t="str">
        <f t="shared" ca="1" si="62"/>
        <v/>
      </c>
      <c r="AD91" s="1811" t="str">
        <f t="shared" ca="1" si="62"/>
        <v/>
      </c>
      <c r="AE91" s="1811" t="str">
        <f t="shared" ca="1" si="62"/>
        <v/>
      </c>
      <c r="AF91" s="1811" t="str">
        <f t="shared" ca="1" si="62"/>
        <v/>
      </c>
      <c r="AG91" s="1811" t="str">
        <f t="shared" ca="1" si="62"/>
        <v/>
      </c>
      <c r="AH91" s="1811" t="str">
        <f t="shared" ca="1" si="62"/>
        <v/>
      </c>
      <c r="AI91" s="1811" t="str">
        <f t="shared" ca="1" si="62"/>
        <v/>
      </c>
      <c r="AJ91" s="1811" t="str">
        <f t="shared" ca="1" si="62"/>
        <v/>
      </c>
      <c r="AK91" s="1811" t="str">
        <f t="shared" ca="1" si="62"/>
        <v/>
      </c>
      <c r="AL91" s="1811" t="str">
        <f t="shared" ca="1" si="62"/>
        <v/>
      </c>
      <c r="AM91" s="1811" t="str">
        <f t="shared" ca="1" si="62"/>
        <v/>
      </c>
      <c r="AN91" s="1811" t="str">
        <f t="shared" ca="1" si="62"/>
        <v/>
      </c>
      <c r="AO91" s="1811" t="str">
        <f t="shared" ca="1" si="62"/>
        <v/>
      </c>
      <c r="AP91" s="1811" t="str">
        <f t="shared" ca="1" si="62"/>
        <v/>
      </c>
      <c r="AQ91" s="1811" t="str">
        <f t="shared" ca="1" si="62"/>
        <v/>
      </c>
      <c r="AR91" s="1811" t="str">
        <f t="shared" ca="1" si="62"/>
        <v/>
      </c>
      <c r="AS91" s="1811" t="str">
        <f t="shared" ca="1" si="62"/>
        <v/>
      </c>
      <c r="AT91" s="1811" t="str">
        <f t="shared" ca="1" si="62"/>
        <v/>
      </c>
      <c r="AU91" s="1811" t="str">
        <f t="shared" ca="1" si="62"/>
        <v/>
      </c>
      <c r="AV91" s="1811" t="str">
        <f ca="1">IF(AV89="","",INDIRECT("様式6!"&amp;AV$71 &amp; $X$91))</f>
        <v/>
      </c>
      <c r="AW91" s="1811" t="str">
        <f t="shared" ca="1" si="62"/>
        <v/>
      </c>
      <c r="AX91" s="1811" t="str">
        <f t="shared" ca="1" si="62"/>
        <v/>
      </c>
      <c r="AY91" s="1811" t="str">
        <f t="shared" ca="1" si="62"/>
        <v/>
      </c>
      <c r="AZ91" s="1811" t="str">
        <f t="shared" ca="1" si="62"/>
        <v/>
      </c>
      <c r="BA91" s="1811" t="str">
        <f t="shared" ca="1" si="62"/>
        <v/>
      </c>
      <c r="BB91" s="1811" t="str">
        <f t="shared" ca="1" si="62"/>
        <v/>
      </c>
      <c r="BC91" s="1811" t="str">
        <f t="shared" ca="1" si="62"/>
        <v/>
      </c>
      <c r="BD91" s="1811" t="str">
        <f t="shared" ca="1" si="62"/>
        <v/>
      </c>
      <c r="BE91" s="1980" t="str">
        <f t="shared" ca="1" si="62"/>
        <v/>
      </c>
      <c r="BF91" s="1724">
        <f t="shared" ref="BF91:BF92" ca="1" si="63">SUM(AA91:BE91)</f>
        <v>0</v>
      </c>
      <c r="BG91" s="1963"/>
      <c r="BH91" s="3020">
        <v>113</v>
      </c>
      <c r="BI91" s="2028"/>
      <c r="BJ91" s="1639"/>
      <c r="BK91" s="1929"/>
      <c r="BL91" s="1923"/>
      <c r="BM91" s="1923"/>
      <c r="BN91" s="1923"/>
      <c r="BO91" s="1923"/>
      <c r="BP91" s="1923"/>
    </row>
    <row r="92" spans="1:68" ht="18" customHeight="1">
      <c r="A92" s="1887">
        <v>28</v>
      </c>
      <c r="B92" s="1759" t="str">
        <f ca="1">IF(D92=1,SUM($D$43:D92),"")</f>
        <v/>
      </c>
      <c r="C92" s="1751" t="str">
        <f t="shared" ca="1" si="43"/>
        <v/>
      </c>
      <c r="D92" s="1760" t="str">
        <f t="shared" ca="1" si="59"/>
        <v/>
      </c>
      <c r="E92" s="1632"/>
      <c r="F92" s="1759">
        <v>50</v>
      </c>
      <c r="G92" s="1770" t="str">
        <f t="shared" ca="1" si="45"/>
        <v/>
      </c>
      <c r="H92" s="1632"/>
      <c r="I92" s="1632"/>
      <c r="J92" s="1638"/>
      <c r="K92" s="1694"/>
      <c r="L92" s="1632"/>
      <c r="M92" s="1632"/>
      <c r="N92" s="1639"/>
      <c r="O92" s="1640"/>
      <c r="P92" s="1640"/>
      <c r="Q92" s="1640"/>
      <c r="R92" s="1640"/>
      <c r="S92" s="1640"/>
      <c r="T92" s="1640"/>
      <c r="U92" s="1640"/>
      <c r="V92" s="1640"/>
      <c r="W92" s="1640"/>
      <c r="X92" s="2005">
        <v>114</v>
      </c>
      <c r="Y92" s="6151"/>
      <c r="Z92" s="2020" t="s">
        <v>1918</v>
      </c>
      <c r="AA92" s="1817" t="str">
        <f ca="1">IF(AA89="","",INDIRECT("様式6!"&amp;AA$71 &amp; $X$92))</f>
        <v/>
      </c>
      <c r="AB92" s="1977" t="str">
        <f t="shared" ref="AB92:BE92" ca="1" si="64">IF(AB89="","",INDIRECT("様式6!"&amp;AB$71 &amp; $X$92))</f>
        <v/>
      </c>
      <c r="AC92" s="1977" t="str">
        <f t="shared" ca="1" si="64"/>
        <v/>
      </c>
      <c r="AD92" s="1977" t="str">
        <f t="shared" ca="1" si="64"/>
        <v/>
      </c>
      <c r="AE92" s="1977" t="str">
        <f t="shared" ca="1" si="64"/>
        <v/>
      </c>
      <c r="AF92" s="1977" t="str">
        <f t="shared" ca="1" si="64"/>
        <v/>
      </c>
      <c r="AG92" s="1977" t="str">
        <f t="shared" ca="1" si="64"/>
        <v/>
      </c>
      <c r="AH92" s="1977" t="str">
        <f t="shared" ca="1" si="64"/>
        <v/>
      </c>
      <c r="AI92" s="1977" t="str">
        <f t="shared" ca="1" si="64"/>
        <v/>
      </c>
      <c r="AJ92" s="1977" t="str">
        <f t="shared" ca="1" si="64"/>
        <v/>
      </c>
      <c r="AK92" s="1977" t="str">
        <f t="shared" ca="1" si="64"/>
        <v/>
      </c>
      <c r="AL92" s="1977" t="str">
        <f t="shared" ca="1" si="64"/>
        <v/>
      </c>
      <c r="AM92" s="1977" t="str">
        <f t="shared" ca="1" si="64"/>
        <v/>
      </c>
      <c r="AN92" s="1977" t="str">
        <f t="shared" ca="1" si="64"/>
        <v/>
      </c>
      <c r="AO92" s="1977" t="str">
        <f t="shared" ca="1" si="64"/>
        <v/>
      </c>
      <c r="AP92" s="1977" t="str">
        <f t="shared" ca="1" si="64"/>
        <v/>
      </c>
      <c r="AQ92" s="1977" t="str">
        <f t="shared" ca="1" si="64"/>
        <v/>
      </c>
      <c r="AR92" s="1977" t="str">
        <f t="shared" ca="1" si="64"/>
        <v/>
      </c>
      <c r="AS92" s="1977" t="str">
        <f t="shared" ca="1" si="64"/>
        <v/>
      </c>
      <c r="AT92" s="1977" t="str">
        <f t="shared" ca="1" si="64"/>
        <v/>
      </c>
      <c r="AU92" s="1977" t="str">
        <f t="shared" ca="1" si="64"/>
        <v/>
      </c>
      <c r="AV92" s="1977" t="str">
        <f t="shared" ca="1" si="64"/>
        <v/>
      </c>
      <c r="AW92" s="1977" t="str">
        <f t="shared" ca="1" si="64"/>
        <v/>
      </c>
      <c r="AX92" s="1977" t="str">
        <f t="shared" ca="1" si="64"/>
        <v/>
      </c>
      <c r="AY92" s="1977" t="str">
        <f t="shared" ca="1" si="64"/>
        <v/>
      </c>
      <c r="AZ92" s="1977" t="str">
        <f t="shared" ca="1" si="64"/>
        <v/>
      </c>
      <c r="BA92" s="1977" t="str">
        <f t="shared" ca="1" si="64"/>
        <v/>
      </c>
      <c r="BB92" s="1977" t="str">
        <f t="shared" ca="1" si="64"/>
        <v/>
      </c>
      <c r="BC92" s="1977" t="str">
        <f t="shared" ca="1" si="64"/>
        <v/>
      </c>
      <c r="BD92" s="1977" t="str">
        <f t="shared" ca="1" si="64"/>
        <v/>
      </c>
      <c r="BE92" s="1981" t="str">
        <f t="shared" ca="1" si="64"/>
        <v/>
      </c>
      <c r="BF92" s="1724">
        <f t="shared" ca="1" si="63"/>
        <v>0</v>
      </c>
      <c r="BG92" s="1963"/>
      <c r="BH92" s="3020">
        <v>114</v>
      </c>
      <c r="BI92" s="2028"/>
      <c r="BJ92" s="1639"/>
      <c r="BK92" s="1929"/>
      <c r="BL92" s="1923"/>
      <c r="BM92" s="1923"/>
      <c r="BN92" s="1923"/>
      <c r="BO92" s="1923"/>
      <c r="BP92" s="1923"/>
    </row>
    <row r="93" spans="1:68" ht="18" customHeight="1">
      <c r="A93" s="1887">
        <v>29</v>
      </c>
      <c r="B93" s="1759" t="str">
        <f ca="1">IF(D93=1,SUM($D$43:D93),"")</f>
        <v/>
      </c>
      <c r="C93" s="1751" t="str">
        <f t="shared" ca="1" si="43"/>
        <v/>
      </c>
      <c r="D93" s="1760" t="str">
        <f t="shared" ca="1" si="59"/>
        <v/>
      </c>
      <c r="E93" s="1632"/>
      <c r="F93" s="1759">
        <v>51</v>
      </c>
      <c r="G93" s="1770" t="str">
        <f t="shared" ca="1" si="45"/>
        <v/>
      </c>
      <c r="H93" s="1632"/>
      <c r="I93" s="1632"/>
      <c r="J93" s="1694"/>
      <c r="K93" s="1632"/>
      <c r="L93" s="1632"/>
      <c r="M93" s="1632"/>
      <c r="N93" s="1639"/>
      <c r="O93" s="1640"/>
      <c r="P93" s="1640"/>
      <c r="Q93" s="1640"/>
      <c r="R93" s="1640"/>
      <c r="S93" s="1640"/>
      <c r="T93" s="1640"/>
      <c r="U93" s="1640"/>
      <c r="V93" s="1640"/>
      <c r="W93" s="1640"/>
      <c r="X93" s="2096">
        <v>132</v>
      </c>
      <c r="Y93" s="6150" t="s">
        <v>1925</v>
      </c>
      <c r="Z93" s="1969" t="s">
        <v>1915</v>
      </c>
      <c r="AA93" s="1970" t="str">
        <f ca="1">IF(AND(OR(様式5実!$L$132="✔",様式5実!$W$132="✔"),INDIRECT("様式6!"&amp;AA$71 &amp; $X$93)&lt;&gt;""),COUNTA(INDIRECT("様式6!"&amp;AA$71 &amp; $X$93)),"")</f>
        <v/>
      </c>
      <c r="AB93" s="1975" t="str">
        <f ca="1">IF(AND(OR(様式5実!$L$132="✔",様式5実!$W$132="✔"),INDIRECT("様式6!"&amp;AB$71 &amp; $X$93)&lt;&gt;""),COUNTA(INDIRECT("様式6!"&amp;AB$71 &amp; $X$93)),"")</f>
        <v/>
      </c>
      <c r="AC93" s="1975" t="str">
        <f ca="1">IF(AND(OR(様式5実!$L$132="✔",様式5実!$W$132="✔"),INDIRECT("様式6!"&amp;AC$71 &amp; $X$93)&lt;&gt;""),COUNTA(INDIRECT("様式6!"&amp;AC$71 &amp; $X$93)),"")</f>
        <v/>
      </c>
      <c r="AD93" s="1975" t="str">
        <f ca="1">IF(AND(OR(様式5実!$L$132="✔",様式5実!$W$132="✔"),INDIRECT("様式6!"&amp;AD$71 &amp; $X$93)&lt;&gt;""),COUNTA(INDIRECT("様式6!"&amp;AD$71 &amp; $X$93)),"")</f>
        <v/>
      </c>
      <c r="AE93" s="1975" t="str">
        <f ca="1">IF(AND(OR(様式5実!$L$132="✔",様式5実!$W$132="✔"),INDIRECT("様式6!"&amp;AE$71 &amp; $X$93)&lt;&gt;""),COUNTA(INDIRECT("様式6!"&amp;AE$71 &amp; $X$93)),"")</f>
        <v/>
      </c>
      <c r="AF93" s="1975" t="str">
        <f ca="1">IF(AND(OR(様式5実!$L$132="✔",様式5実!$W$132="✔"),INDIRECT("様式6!"&amp;AF$71 &amp; $X$93)&lt;&gt;""),COUNTA(INDIRECT("様式6!"&amp;AF$71 &amp; $X$93)),"")</f>
        <v/>
      </c>
      <c r="AG93" s="1975" t="str">
        <f ca="1">IF(AND(OR(様式5実!$L$132="✔",様式5実!$W$132="✔"),INDIRECT("様式6!"&amp;AG$71 &amp; $X$93)&lt;&gt;""),COUNTA(INDIRECT("様式6!"&amp;AG$71 &amp; $X$93)),"")</f>
        <v/>
      </c>
      <c r="AH93" s="1975" t="str">
        <f ca="1">IF(AND(OR(様式5実!$L$132="✔",様式5実!$W$132="✔"),INDIRECT("様式6!"&amp;AH$71 &amp; $X$93)&lt;&gt;""),COUNTA(INDIRECT("様式6!"&amp;AH$71 &amp; $X$93)),"")</f>
        <v/>
      </c>
      <c r="AI93" s="1975" t="str">
        <f ca="1">IF(AND(OR(様式5実!$L$132="✔",様式5実!$W$132="✔"),INDIRECT("様式6!"&amp;AI$71 &amp; $X$93)&lt;&gt;""),COUNTA(INDIRECT("様式6!"&amp;AI$71 &amp; $X$93)),"")</f>
        <v/>
      </c>
      <c r="AJ93" s="1975" t="str">
        <f ca="1">IF(AND(OR(様式5実!$L$132="✔",様式5実!$W$132="✔"),INDIRECT("様式6!"&amp;AJ$71 &amp; $X$93)&lt;&gt;""),COUNTA(INDIRECT("様式6!"&amp;AJ$71 &amp; $X$93)),"")</f>
        <v/>
      </c>
      <c r="AK93" s="1975" t="str">
        <f ca="1">IF(AND(OR(様式5実!$L$132="✔",様式5実!$W$132="✔"),INDIRECT("様式6!"&amp;AK$71 &amp; $X$93)&lt;&gt;""),COUNTA(INDIRECT("様式6!"&amp;AK$71 &amp; $X$93)),"")</f>
        <v/>
      </c>
      <c r="AL93" s="1975" t="str">
        <f ca="1">IF(AND(OR(様式5実!$L$132="✔",様式5実!$W$132="✔"),INDIRECT("様式6!"&amp;AL$71 &amp; $X$93)&lt;&gt;""),COUNTA(INDIRECT("様式6!"&amp;AL$71 &amp; $X$93)),"")</f>
        <v/>
      </c>
      <c r="AM93" s="1975" t="str">
        <f ca="1">IF(AND(OR(様式5実!$L$132="✔",様式5実!$W$132="✔"),INDIRECT("様式6!"&amp;AM$71 &amp; $X$93)&lt;&gt;""),COUNTA(INDIRECT("様式6!"&amp;AM$71 &amp; $X$93)),"")</f>
        <v/>
      </c>
      <c r="AN93" s="1975" t="str">
        <f ca="1">IF(AND(OR(様式5実!$L$132="✔",様式5実!$W$132="✔"),INDIRECT("様式6!"&amp;AN$71 &amp; $X$93)&lt;&gt;""),COUNTA(INDIRECT("様式6!"&amp;AN$71 &amp; $X$93)),"")</f>
        <v/>
      </c>
      <c r="AO93" s="1975" t="str">
        <f ca="1">IF(AND(OR(様式5実!$L$132="✔",様式5実!$W$132="✔"),INDIRECT("様式6!"&amp;AO$71 &amp; $X$93)&lt;&gt;""),COUNTA(INDIRECT("様式6!"&amp;AO$71 &amp; $X$93)),"")</f>
        <v/>
      </c>
      <c r="AP93" s="1975" t="str">
        <f ca="1">IF(AND(OR(様式5実!$L$132="✔",様式5実!$W$132="✔"),INDIRECT("様式6!"&amp;AP$71 &amp; $X$93)&lt;&gt;""),COUNTA(INDIRECT("様式6!"&amp;AP$71 &amp; $X$93)),"")</f>
        <v/>
      </c>
      <c r="AQ93" s="1975" t="str">
        <f ca="1">IF(AND(OR(様式5実!$L$132="✔",様式5実!$W$132="✔"),INDIRECT("様式6!"&amp;AQ$71 &amp; $X$93)&lt;&gt;""),COUNTA(INDIRECT("様式6!"&amp;AQ$71 &amp; $X$93)),"")</f>
        <v/>
      </c>
      <c r="AR93" s="1975" t="str">
        <f ca="1">IF(AND(OR(様式5実!$L$132="✔",様式5実!$W$132="✔"),INDIRECT("様式6!"&amp;AR$71 &amp; $X$93)&lt;&gt;""),COUNTA(INDIRECT("様式6!"&amp;AR$71 &amp; $X$93)),"")</f>
        <v/>
      </c>
      <c r="AS93" s="1975" t="str">
        <f ca="1">IF(AND(OR(様式5実!$L$132="✔",様式5実!$W$132="✔"),INDIRECT("様式6!"&amp;AS$71 &amp; $X$93)&lt;&gt;""),COUNTA(INDIRECT("様式6!"&amp;AS$71 &amp; $X$93)),"")</f>
        <v/>
      </c>
      <c r="AT93" s="1975" t="str">
        <f ca="1">IF(AND(OR(様式5実!$L$132="✔",様式5実!$W$132="✔"),INDIRECT("様式6!"&amp;AT$71 &amp; $X$93)&lt;&gt;""),COUNTA(INDIRECT("様式6!"&amp;AT$71 &amp; $X$93)),"")</f>
        <v/>
      </c>
      <c r="AU93" s="1975" t="str">
        <f ca="1">IF(AND(OR(様式5実!$L$132="✔",様式5実!$W$132="✔"),INDIRECT("様式6!"&amp;AU$71 &amp; $X$93)&lt;&gt;""),COUNTA(INDIRECT("様式6!"&amp;AU$71 &amp; $X$93)),"")</f>
        <v/>
      </c>
      <c r="AV93" s="1975" t="str">
        <f ca="1">IF(AND(OR(様式5実!$L$132="✔",様式5実!$W$132="✔"),INDIRECT("様式6!"&amp;AV$71 &amp; $X$93)&lt;&gt;""),COUNTA(INDIRECT("様式6!"&amp;AV$71 &amp; $X$93)),"")</f>
        <v/>
      </c>
      <c r="AW93" s="1975" t="str">
        <f ca="1">IF(AND(OR(様式5実!$L$132="✔",様式5実!$W$132="✔"),INDIRECT("様式6!"&amp;AW$71 &amp; $X$93)&lt;&gt;""),COUNTA(INDIRECT("様式6!"&amp;AW$71 &amp; $X$93)),"")</f>
        <v/>
      </c>
      <c r="AX93" s="1975" t="str">
        <f ca="1">IF(AND(OR(様式5実!$L$132="✔",様式5実!$W$132="✔"),INDIRECT("様式6!"&amp;AX$71 &amp; $X$93)&lt;&gt;""),COUNTA(INDIRECT("様式6!"&amp;AX$71 &amp; $X$93)),"")</f>
        <v/>
      </c>
      <c r="AY93" s="1975" t="str">
        <f ca="1">IF(AND(OR(様式5実!$L$132="✔",様式5実!$W$132="✔"),INDIRECT("様式6!"&amp;AY$71 &amp; $X$93)&lt;&gt;""),COUNTA(INDIRECT("様式6!"&amp;AY$71 &amp; $X$93)),"")</f>
        <v/>
      </c>
      <c r="AZ93" s="1975" t="str">
        <f ca="1">IF(AND(OR(様式5実!$L$132="✔",様式5実!$W$132="✔"),INDIRECT("様式6!"&amp;AZ$71 &amp; $X$93)&lt;&gt;""),COUNTA(INDIRECT("様式6!"&amp;AZ$71 &amp; $X$93)),"")</f>
        <v/>
      </c>
      <c r="BA93" s="1975" t="str">
        <f ca="1">IF(AND(OR(様式5実!$L$132="✔",様式5実!$W$132="✔"),INDIRECT("様式6!"&amp;BA$71 &amp; $X$93)&lt;&gt;""),COUNTA(INDIRECT("様式6!"&amp;BA$71 &amp; $X$93)),"")</f>
        <v/>
      </c>
      <c r="BB93" s="1975" t="str">
        <f ca="1">IF(AND(OR(様式5実!$L$132="✔",様式5実!$W$132="✔"),INDIRECT("様式6!"&amp;BB$71 &amp; $X$93)&lt;&gt;""),COUNTA(INDIRECT("様式6!"&amp;BB$71 &amp; $X$93)),"")</f>
        <v/>
      </c>
      <c r="BC93" s="1975" t="str">
        <f ca="1">IF(AND(OR(様式5実!$L$132="✔",様式5実!$W$132="✔"),INDIRECT("様式6!"&amp;BC$71 &amp; $X$93)&lt;&gt;""),COUNTA(INDIRECT("様式6!"&amp;BC$71 &amp; $X$93)),"")</f>
        <v/>
      </c>
      <c r="BD93" s="1975" t="str">
        <f ca="1">IF(AND(OR(様式5実!$L$132="✔",様式5実!$W$132="✔"),INDIRECT("様式6!"&amp;BD$71 &amp; $X$93)&lt;&gt;""),COUNTA(INDIRECT("様式6!"&amp;BD$71 &amp; $X$93)),"")</f>
        <v/>
      </c>
      <c r="BE93" s="1972" t="str">
        <f ca="1">IF(AND(OR(様式5実!$L$132="✔",様式5実!$W$131="✔"),INDIRECT("様式6!"&amp;BE$71 &amp; $X$93)&lt;&gt;""),COUNTA(INDIRECT("様式6!"&amp;BE$71 &amp; $X$93)),"")</f>
        <v/>
      </c>
      <c r="BF93" s="1982">
        <f ca="1">SUM(AA93:BE93)</f>
        <v>0</v>
      </c>
      <c r="BG93" s="1963">
        <f ca="1">SUM(BF94:BF96)</f>
        <v>0</v>
      </c>
      <c r="BH93" s="3019">
        <v>132</v>
      </c>
      <c r="BI93" s="1928" t="str">
        <f ca="1">IF(BF93&gt;0,$BI$70,"")</f>
        <v/>
      </c>
      <c r="BJ93" s="1639"/>
      <c r="BK93" s="1929"/>
      <c r="BL93" s="1923"/>
      <c r="BM93" s="1923"/>
      <c r="BN93" s="1923"/>
      <c r="BO93" s="1923"/>
      <c r="BP93" s="1923"/>
    </row>
    <row r="94" spans="1:68" ht="18" customHeight="1">
      <c r="A94" s="1887">
        <v>30</v>
      </c>
      <c r="B94" s="1759" t="str">
        <f ca="1">IF(D94=1,SUM($D$43:D94),"")</f>
        <v/>
      </c>
      <c r="C94" s="1751" t="str">
        <f t="shared" ca="1" si="43"/>
        <v/>
      </c>
      <c r="D94" s="1760" t="str">
        <f t="shared" ca="1" si="59"/>
        <v/>
      </c>
      <c r="E94" s="1632"/>
      <c r="F94" s="1759">
        <v>52</v>
      </c>
      <c r="G94" s="1770" t="str">
        <f t="shared" ca="1" si="45"/>
        <v/>
      </c>
      <c r="H94" s="1632"/>
      <c r="I94" s="1632"/>
      <c r="J94" s="1632"/>
      <c r="K94" s="1632"/>
      <c r="L94" s="1632"/>
      <c r="M94" s="1632"/>
      <c r="N94" s="1639"/>
      <c r="O94" s="1640"/>
      <c r="P94" s="1640"/>
      <c r="Q94" s="1640"/>
      <c r="R94" s="1640"/>
      <c r="S94" s="1640"/>
      <c r="T94" s="1640"/>
      <c r="U94" s="1640"/>
      <c r="V94" s="1640"/>
      <c r="W94" s="1640"/>
      <c r="X94" s="2005">
        <v>133</v>
      </c>
      <c r="Y94" s="6150"/>
      <c r="Z94" s="1960" t="s">
        <v>1916</v>
      </c>
      <c r="AA94" s="1809" t="str">
        <f ca="1">IF(AA93="","",INDIRECT("様式6!"&amp;AA$71 &amp; $X$94))</f>
        <v/>
      </c>
      <c r="AB94" s="1811" t="str">
        <f t="shared" ref="AB94:BE94" ca="1" si="65">IF(AB93="","",INDIRECT("様式6!"&amp;AB$71 &amp; $X$94))</f>
        <v/>
      </c>
      <c r="AC94" s="1811" t="str">
        <f t="shared" ca="1" si="65"/>
        <v/>
      </c>
      <c r="AD94" s="1811" t="str">
        <f t="shared" ca="1" si="65"/>
        <v/>
      </c>
      <c r="AE94" s="1811" t="str">
        <f t="shared" ca="1" si="65"/>
        <v/>
      </c>
      <c r="AF94" s="1811" t="str">
        <f t="shared" ca="1" si="65"/>
        <v/>
      </c>
      <c r="AG94" s="1811" t="str">
        <f t="shared" ca="1" si="65"/>
        <v/>
      </c>
      <c r="AH94" s="1811" t="str">
        <f t="shared" ca="1" si="65"/>
        <v/>
      </c>
      <c r="AI94" s="1811" t="str">
        <f t="shared" ca="1" si="65"/>
        <v/>
      </c>
      <c r="AJ94" s="1811" t="str">
        <f t="shared" ca="1" si="65"/>
        <v/>
      </c>
      <c r="AK94" s="1811" t="str">
        <f t="shared" ca="1" si="65"/>
        <v/>
      </c>
      <c r="AL94" s="1811" t="str">
        <f t="shared" ca="1" si="65"/>
        <v/>
      </c>
      <c r="AM94" s="1811" t="str">
        <f t="shared" ca="1" si="65"/>
        <v/>
      </c>
      <c r="AN94" s="1811" t="str">
        <f t="shared" ca="1" si="65"/>
        <v/>
      </c>
      <c r="AO94" s="1811" t="str">
        <f t="shared" ca="1" si="65"/>
        <v/>
      </c>
      <c r="AP94" s="1811" t="str">
        <f t="shared" ca="1" si="65"/>
        <v/>
      </c>
      <c r="AQ94" s="1811" t="str">
        <f t="shared" ca="1" si="65"/>
        <v/>
      </c>
      <c r="AR94" s="1811" t="str">
        <f t="shared" ca="1" si="65"/>
        <v/>
      </c>
      <c r="AS94" s="1811" t="str">
        <f t="shared" ca="1" si="65"/>
        <v/>
      </c>
      <c r="AT94" s="1811" t="str">
        <f t="shared" ca="1" si="65"/>
        <v/>
      </c>
      <c r="AU94" s="1811" t="str">
        <f t="shared" ca="1" si="65"/>
        <v/>
      </c>
      <c r="AV94" s="1811" t="str">
        <f t="shared" ca="1" si="65"/>
        <v/>
      </c>
      <c r="AW94" s="1811" t="str">
        <f t="shared" ca="1" si="65"/>
        <v/>
      </c>
      <c r="AX94" s="1811" t="str">
        <f t="shared" ca="1" si="65"/>
        <v/>
      </c>
      <c r="AY94" s="1811" t="str">
        <f t="shared" ca="1" si="65"/>
        <v/>
      </c>
      <c r="AZ94" s="1811" t="str">
        <f t="shared" ca="1" si="65"/>
        <v/>
      </c>
      <c r="BA94" s="1811" t="str">
        <f t="shared" ca="1" si="65"/>
        <v/>
      </c>
      <c r="BB94" s="1811" t="str">
        <f t="shared" ca="1" si="65"/>
        <v/>
      </c>
      <c r="BC94" s="1811" t="str">
        <f t="shared" ca="1" si="65"/>
        <v/>
      </c>
      <c r="BD94" s="1811" t="str">
        <f t="shared" ca="1" si="65"/>
        <v/>
      </c>
      <c r="BE94" s="1961" t="str">
        <f t="shared" ca="1" si="65"/>
        <v/>
      </c>
      <c r="BF94" s="1724">
        <f ca="1">SUM(AA94:BE94)</f>
        <v>0</v>
      </c>
      <c r="BG94" s="1964"/>
      <c r="BH94" s="3020">
        <v>133</v>
      </c>
      <c r="BI94" s="2028"/>
      <c r="BJ94" s="1639"/>
      <c r="BK94" s="1929"/>
      <c r="BL94" s="1923"/>
      <c r="BM94" s="1923"/>
      <c r="BN94" s="1923"/>
      <c r="BO94" s="1923"/>
      <c r="BP94" s="1923"/>
    </row>
    <row r="95" spans="1:68" ht="18" customHeight="1">
      <c r="A95" s="1888">
        <v>1</v>
      </c>
      <c r="B95" s="1759" t="str">
        <f ca="1">IF(D95=1,SUM($D$43:D95),"")</f>
        <v/>
      </c>
      <c r="C95" s="1751" t="str">
        <f t="shared" ca="1" si="43"/>
        <v/>
      </c>
      <c r="D95" s="1760" t="str">
        <f t="shared" ca="1" si="59"/>
        <v/>
      </c>
      <c r="E95" s="1632"/>
      <c r="F95" s="1759">
        <v>53</v>
      </c>
      <c r="G95" s="1770" t="str">
        <f t="shared" ca="1" si="45"/>
        <v/>
      </c>
      <c r="H95" s="1632"/>
      <c r="I95" s="1632"/>
      <c r="J95" s="1632"/>
      <c r="K95" s="1632"/>
      <c r="L95" s="1639"/>
      <c r="M95" s="1639"/>
      <c r="N95" s="1639"/>
      <c r="O95" s="1640"/>
      <c r="P95" s="1640"/>
      <c r="Q95" s="1640"/>
      <c r="R95" s="1640"/>
      <c r="S95" s="1640"/>
      <c r="T95" s="1640"/>
      <c r="U95" s="1640"/>
      <c r="V95" s="1640"/>
      <c r="W95" s="1640"/>
      <c r="X95" s="2005">
        <v>134</v>
      </c>
      <c r="Y95" s="6150"/>
      <c r="Z95" s="2019" t="s">
        <v>1917</v>
      </c>
      <c r="AA95" s="1809" t="str">
        <f ca="1">IF(AA93="","",INDIRECT("様式6!"&amp;AA$71 &amp; $X$95))</f>
        <v/>
      </c>
      <c r="AB95" s="1811" t="str">
        <f t="shared" ref="AB95:BE95" ca="1" si="66">IF(AB93="","",INDIRECT("様式6!"&amp;AB$71 &amp; $X$95))</f>
        <v/>
      </c>
      <c r="AC95" s="1811" t="str">
        <f t="shared" ca="1" si="66"/>
        <v/>
      </c>
      <c r="AD95" s="1811" t="str">
        <f t="shared" ca="1" si="66"/>
        <v/>
      </c>
      <c r="AE95" s="1811" t="str">
        <f t="shared" ca="1" si="66"/>
        <v/>
      </c>
      <c r="AF95" s="1811" t="str">
        <f t="shared" ca="1" si="66"/>
        <v/>
      </c>
      <c r="AG95" s="1811" t="str">
        <f t="shared" ca="1" si="66"/>
        <v/>
      </c>
      <c r="AH95" s="1811" t="str">
        <f t="shared" ca="1" si="66"/>
        <v/>
      </c>
      <c r="AI95" s="1811" t="str">
        <f t="shared" ca="1" si="66"/>
        <v/>
      </c>
      <c r="AJ95" s="1811" t="str">
        <f t="shared" ca="1" si="66"/>
        <v/>
      </c>
      <c r="AK95" s="1811" t="str">
        <f t="shared" ca="1" si="66"/>
        <v/>
      </c>
      <c r="AL95" s="1811" t="str">
        <f t="shared" ca="1" si="66"/>
        <v/>
      </c>
      <c r="AM95" s="1811" t="str">
        <f t="shared" ca="1" si="66"/>
        <v/>
      </c>
      <c r="AN95" s="1811" t="str">
        <f t="shared" ca="1" si="66"/>
        <v/>
      </c>
      <c r="AO95" s="1811" t="str">
        <f t="shared" ca="1" si="66"/>
        <v/>
      </c>
      <c r="AP95" s="1811" t="str">
        <f t="shared" ca="1" si="66"/>
        <v/>
      </c>
      <c r="AQ95" s="1811" t="str">
        <f t="shared" ca="1" si="66"/>
        <v/>
      </c>
      <c r="AR95" s="1811" t="str">
        <f t="shared" ca="1" si="66"/>
        <v/>
      </c>
      <c r="AS95" s="1811" t="str">
        <f t="shared" ca="1" si="66"/>
        <v/>
      </c>
      <c r="AT95" s="1811" t="str">
        <f t="shared" ca="1" si="66"/>
        <v/>
      </c>
      <c r="AU95" s="1811" t="str">
        <f t="shared" ca="1" si="66"/>
        <v/>
      </c>
      <c r="AV95" s="1811" t="str">
        <f t="shared" ca="1" si="66"/>
        <v/>
      </c>
      <c r="AW95" s="1811" t="str">
        <f t="shared" ca="1" si="66"/>
        <v/>
      </c>
      <c r="AX95" s="1811" t="str">
        <f t="shared" ca="1" si="66"/>
        <v/>
      </c>
      <c r="AY95" s="1811" t="str">
        <f t="shared" ca="1" si="66"/>
        <v/>
      </c>
      <c r="AZ95" s="1811" t="str">
        <f t="shared" ca="1" si="66"/>
        <v/>
      </c>
      <c r="BA95" s="1811" t="str">
        <f t="shared" ca="1" si="66"/>
        <v/>
      </c>
      <c r="BB95" s="1811" t="str">
        <f t="shared" ca="1" si="66"/>
        <v/>
      </c>
      <c r="BC95" s="1811" t="str">
        <f t="shared" ca="1" si="66"/>
        <v/>
      </c>
      <c r="BD95" s="1811" t="str">
        <f t="shared" ca="1" si="66"/>
        <v/>
      </c>
      <c r="BE95" s="1961" t="str">
        <f t="shared" ca="1" si="66"/>
        <v/>
      </c>
      <c r="BF95" s="1724">
        <f t="shared" ref="BF95:BF96" ca="1" si="67">SUM(AA95:BE95)</f>
        <v>0</v>
      </c>
      <c r="BG95" s="1964"/>
      <c r="BH95" s="3020">
        <v>134</v>
      </c>
      <c r="BI95" s="2028"/>
      <c r="BJ95" s="1639"/>
      <c r="BK95" s="1929"/>
      <c r="BL95" s="1923"/>
      <c r="BM95" s="1923"/>
      <c r="BN95" s="1923"/>
      <c r="BO95" s="1923"/>
      <c r="BP95" s="1923"/>
    </row>
    <row r="96" spans="1:68" ht="18" customHeight="1" thickBot="1">
      <c r="A96" s="1888">
        <v>2</v>
      </c>
      <c r="B96" s="1759" t="str">
        <f ca="1">IF(D96=1,SUM($D$43:D96),"")</f>
        <v/>
      </c>
      <c r="C96" s="1751" t="str">
        <f t="shared" ca="1" si="43"/>
        <v/>
      </c>
      <c r="D96" s="1760" t="str">
        <f t="shared" ca="1" si="59"/>
        <v/>
      </c>
      <c r="E96" s="1632"/>
      <c r="F96" s="1759">
        <v>54</v>
      </c>
      <c r="G96" s="1770" t="str">
        <f t="shared" ca="1" si="45"/>
        <v/>
      </c>
      <c r="H96" s="1632"/>
      <c r="I96" s="1632"/>
      <c r="J96" s="1632"/>
      <c r="K96" s="1632"/>
      <c r="L96" s="1639"/>
      <c r="M96" s="1639"/>
      <c r="N96" s="1639"/>
      <c r="O96" s="1640"/>
      <c r="P96" s="1640"/>
      <c r="Q96" s="1640"/>
      <c r="R96" s="1640"/>
      <c r="S96" s="1640"/>
      <c r="T96" s="1640"/>
      <c r="U96" s="1640"/>
      <c r="V96" s="1640"/>
      <c r="W96" s="1640"/>
      <c r="X96" s="2005">
        <v>135</v>
      </c>
      <c r="Y96" s="6152"/>
      <c r="Z96" s="2022" t="s">
        <v>1918</v>
      </c>
      <c r="AA96" s="1966" t="str">
        <f ca="1">IF(AA93="","",INDIRECT("様式6!"&amp;AA$71 &amp; $X$96))</f>
        <v/>
      </c>
      <c r="AB96" s="1967" t="str">
        <f t="shared" ref="AB96:BE96" ca="1" si="68">IF(AB93="","",INDIRECT("様式6!"&amp;AB$71 &amp; $X$96))</f>
        <v/>
      </c>
      <c r="AC96" s="1967" t="str">
        <f t="shared" ca="1" si="68"/>
        <v/>
      </c>
      <c r="AD96" s="1967" t="str">
        <f t="shared" ca="1" si="68"/>
        <v/>
      </c>
      <c r="AE96" s="1967" t="str">
        <f t="shared" ca="1" si="68"/>
        <v/>
      </c>
      <c r="AF96" s="1967" t="str">
        <f t="shared" ca="1" si="68"/>
        <v/>
      </c>
      <c r="AG96" s="1967" t="str">
        <f t="shared" ca="1" si="68"/>
        <v/>
      </c>
      <c r="AH96" s="1967" t="str">
        <f t="shared" ca="1" si="68"/>
        <v/>
      </c>
      <c r="AI96" s="1967" t="str">
        <f t="shared" ca="1" si="68"/>
        <v/>
      </c>
      <c r="AJ96" s="1967" t="str">
        <f t="shared" ca="1" si="68"/>
        <v/>
      </c>
      <c r="AK96" s="1967" t="str">
        <f t="shared" ca="1" si="68"/>
        <v/>
      </c>
      <c r="AL96" s="1967" t="str">
        <f t="shared" ca="1" si="68"/>
        <v/>
      </c>
      <c r="AM96" s="1967" t="str">
        <f t="shared" ca="1" si="68"/>
        <v/>
      </c>
      <c r="AN96" s="1967" t="str">
        <f t="shared" ca="1" si="68"/>
        <v/>
      </c>
      <c r="AO96" s="1967" t="str">
        <f t="shared" ca="1" si="68"/>
        <v/>
      </c>
      <c r="AP96" s="1967" t="str">
        <f t="shared" ca="1" si="68"/>
        <v/>
      </c>
      <c r="AQ96" s="1967" t="str">
        <f t="shared" ca="1" si="68"/>
        <v/>
      </c>
      <c r="AR96" s="1967" t="str">
        <f t="shared" ca="1" si="68"/>
        <v/>
      </c>
      <c r="AS96" s="1967" t="str">
        <f t="shared" ca="1" si="68"/>
        <v/>
      </c>
      <c r="AT96" s="1967" t="str">
        <f t="shared" ca="1" si="68"/>
        <v/>
      </c>
      <c r="AU96" s="1967" t="str">
        <f t="shared" ca="1" si="68"/>
        <v/>
      </c>
      <c r="AV96" s="1967" t="str">
        <f t="shared" ca="1" si="68"/>
        <v/>
      </c>
      <c r="AW96" s="1967" t="str">
        <f t="shared" ca="1" si="68"/>
        <v/>
      </c>
      <c r="AX96" s="1967" t="str">
        <f t="shared" ca="1" si="68"/>
        <v/>
      </c>
      <c r="AY96" s="1967" t="str">
        <f t="shared" ca="1" si="68"/>
        <v/>
      </c>
      <c r="AZ96" s="1967" t="str">
        <f t="shared" ca="1" si="68"/>
        <v/>
      </c>
      <c r="BA96" s="1967" t="str">
        <f t="shared" ca="1" si="68"/>
        <v/>
      </c>
      <c r="BB96" s="1967" t="str">
        <f t="shared" ca="1" si="68"/>
        <v/>
      </c>
      <c r="BC96" s="1967" t="str">
        <f t="shared" ca="1" si="68"/>
        <v/>
      </c>
      <c r="BD96" s="1967" t="str">
        <f t="shared" ca="1" si="68"/>
        <v/>
      </c>
      <c r="BE96" s="1968" t="str">
        <f t="shared" ca="1" si="68"/>
        <v/>
      </c>
      <c r="BF96" s="1724">
        <f t="shared" ca="1" si="67"/>
        <v>0</v>
      </c>
      <c r="BG96" s="1964"/>
      <c r="BH96" s="3020">
        <v>135</v>
      </c>
      <c r="BI96" s="2028"/>
      <c r="BJ96" s="1639"/>
      <c r="BK96" s="1929"/>
      <c r="BL96" s="1923"/>
      <c r="BM96" s="1923"/>
      <c r="BN96" s="1923"/>
      <c r="BO96" s="1923"/>
      <c r="BP96" s="1923"/>
    </row>
    <row r="97" spans="1:62" ht="18" customHeight="1">
      <c r="A97" s="1888">
        <v>3</v>
      </c>
      <c r="B97" s="1759" t="str">
        <f ca="1">IF(D97=1,SUM($D$43:D97),"")</f>
        <v/>
      </c>
      <c r="C97" s="1751" t="str">
        <f t="shared" ca="1" si="43"/>
        <v/>
      </c>
      <c r="D97" s="1760" t="str">
        <f t="shared" ca="1" si="59"/>
        <v/>
      </c>
      <c r="E97" s="1632"/>
      <c r="F97" s="1759">
        <v>55</v>
      </c>
      <c r="G97" s="1770" t="str">
        <f t="shared" ca="1" si="45"/>
        <v/>
      </c>
      <c r="H97" s="1632"/>
      <c r="I97" s="1632"/>
      <c r="J97" s="1632"/>
      <c r="K97" s="1632"/>
      <c r="L97" s="1639"/>
      <c r="M97" s="1639"/>
      <c r="N97" s="1639"/>
      <c r="O97" s="1640"/>
      <c r="P97" s="1640"/>
      <c r="Q97" s="1640"/>
      <c r="R97" s="1640"/>
      <c r="S97" s="1640"/>
      <c r="T97" s="1640"/>
      <c r="U97" s="1640"/>
      <c r="V97" s="1640"/>
      <c r="W97" s="1640"/>
      <c r="X97" s="1640"/>
      <c r="Y97" s="1639"/>
      <c r="Z97" s="1639"/>
      <c r="AA97" s="1639"/>
      <c r="AB97" s="1639"/>
      <c r="AC97" s="1639"/>
      <c r="AD97" s="1639"/>
      <c r="AE97" s="1639"/>
      <c r="AF97" s="1639"/>
      <c r="AG97" s="1639"/>
      <c r="AH97" s="1639"/>
      <c r="AI97" s="1639"/>
      <c r="AJ97" s="1639"/>
      <c r="AK97" s="1639"/>
      <c r="AL97" s="1639"/>
      <c r="AM97" s="1639"/>
      <c r="AN97" s="1639"/>
      <c r="AO97" s="1639"/>
      <c r="AP97" s="1639"/>
      <c r="AQ97" s="1639"/>
      <c r="AR97" s="1639"/>
      <c r="AS97" s="1639"/>
      <c r="AT97" s="1639"/>
      <c r="AU97" s="1639"/>
      <c r="AV97" s="1639"/>
      <c r="AW97" s="1639"/>
      <c r="AX97" s="1639"/>
      <c r="AY97" s="1639"/>
      <c r="AZ97" s="1639"/>
      <c r="BA97" s="1639"/>
      <c r="BB97" s="1639"/>
      <c r="BC97" s="1639"/>
      <c r="BD97" s="1639"/>
      <c r="BE97" s="1639"/>
      <c r="BF97" s="1639"/>
      <c r="BG97" s="1639"/>
      <c r="BH97" s="1639"/>
      <c r="BI97" s="2028"/>
      <c r="BJ97" s="1639"/>
    </row>
    <row r="98" spans="1:62" ht="20.100000000000001" customHeight="1">
      <c r="A98" s="1888">
        <v>4</v>
      </c>
      <c r="B98" s="1759" t="str">
        <f ca="1">IF(D98=1,SUM($D$43:D98),"")</f>
        <v/>
      </c>
      <c r="C98" s="1751" t="str">
        <f t="shared" ca="1" si="43"/>
        <v/>
      </c>
      <c r="D98" s="1760" t="str">
        <f t="shared" ca="1" si="59"/>
        <v/>
      </c>
      <c r="E98" s="1632"/>
      <c r="F98" s="1759">
        <v>56</v>
      </c>
      <c r="G98" s="1770" t="str">
        <f t="shared" ca="1" si="45"/>
        <v/>
      </c>
      <c r="H98" s="1632"/>
      <c r="I98" s="1632"/>
      <c r="J98" s="1632"/>
      <c r="K98" s="1632"/>
      <c r="L98" s="1639"/>
      <c r="M98" s="1639"/>
      <c r="N98" s="1639"/>
      <c r="O98" s="1640"/>
      <c r="P98" s="1640"/>
      <c r="Q98" s="1640"/>
      <c r="R98" s="1640"/>
      <c r="S98" s="1640"/>
      <c r="T98" s="1640"/>
      <c r="U98" s="1640"/>
      <c r="V98" s="1640"/>
      <c r="W98" s="1640"/>
      <c r="X98" s="1640"/>
      <c r="Y98" s="1639"/>
      <c r="Z98" s="1639"/>
      <c r="AA98" s="1639"/>
      <c r="AB98" s="1639"/>
      <c r="AC98" s="1639"/>
      <c r="AD98" s="1639"/>
      <c r="AE98" s="1639"/>
      <c r="AF98" s="1639"/>
      <c r="AG98" s="1639"/>
      <c r="AH98" s="1639"/>
      <c r="AI98" s="1639"/>
      <c r="AJ98" s="1639"/>
      <c r="AK98" s="1639"/>
      <c r="AL98" s="1639"/>
      <c r="AM98" s="1639"/>
      <c r="AN98" s="1639"/>
      <c r="AO98" s="1639"/>
      <c r="AP98" s="1639"/>
      <c r="AQ98" s="1639"/>
      <c r="AR98" s="1639"/>
      <c r="AS98" s="1639"/>
      <c r="AT98" s="1639"/>
      <c r="AU98" s="1639"/>
      <c r="AV98" s="1639"/>
      <c r="AW98" s="1639"/>
      <c r="AX98" s="1639"/>
      <c r="AY98" s="1639"/>
      <c r="AZ98" s="6153" t="s">
        <v>1926</v>
      </c>
      <c r="BA98" s="6154"/>
      <c r="BB98" s="6154"/>
      <c r="BC98" s="6154"/>
      <c r="BD98" s="6154"/>
      <c r="BE98" s="6155"/>
      <c r="BF98" s="1639"/>
      <c r="BG98" s="1965">
        <f ca="1">SUM(BG72:BG96)</f>
        <v>0</v>
      </c>
      <c r="BH98" s="1639"/>
      <c r="BI98" s="2028"/>
      <c r="BJ98" s="1639"/>
    </row>
    <row r="99" spans="1:62" ht="18" customHeight="1">
      <c r="A99" s="1888">
        <v>5</v>
      </c>
      <c r="B99" s="1759" t="str">
        <f ca="1">IF(D99=1,SUM($D$43:D99),"")</f>
        <v/>
      </c>
      <c r="C99" s="1751" t="str">
        <f t="shared" ca="1" si="43"/>
        <v/>
      </c>
      <c r="D99" s="1760" t="str">
        <f t="shared" ca="1" si="59"/>
        <v/>
      </c>
      <c r="E99" s="1632"/>
      <c r="F99" s="1759">
        <v>57</v>
      </c>
      <c r="G99" s="1770" t="str">
        <f t="shared" ca="1" si="45"/>
        <v/>
      </c>
      <c r="H99" s="1632"/>
      <c r="I99" s="1632"/>
      <c r="J99" s="1632"/>
      <c r="K99" s="1632"/>
      <c r="L99" s="1639"/>
      <c r="M99" s="1639"/>
      <c r="N99" s="1639"/>
      <c r="O99" s="1640"/>
      <c r="P99" s="1640"/>
      <c r="Q99" s="1640"/>
      <c r="R99" s="1640"/>
      <c r="S99" s="1640"/>
      <c r="T99" s="1640"/>
      <c r="U99" s="1640"/>
      <c r="V99" s="1640"/>
      <c r="W99" s="1640"/>
      <c r="X99" s="1640"/>
      <c r="Y99" s="1639"/>
      <c r="Z99" s="1639"/>
      <c r="AA99" s="1639"/>
      <c r="AB99" s="1639"/>
      <c r="AC99" s="1639"/>
      <c r="AD99" s="1639"/>
      <c r="AE99" s="1639"/>
      <c r="AF99" s="1639"/>
      <c r="AG99" s="1639"/>
      <c r="AH99" s="1639"/>
      <c r="AI99" s="1639"/>
      <c r="AJ99" s="1639"/>
      <c r="AK99" s="1639"/>
      <c r="AL99" s="1639"/>
      <c r="AM99" s="1639"/>
      <c r="AN99" s="1639"/>
      <c r="AO99" s="1639"/>
      <c r="AP99" s="1639"/>
      <c r="AQ99" s="1639"/>
      <c r="AR99" s="1639"/>
      <c r="AS99" s="1639"/>
      <c r="AT99" s="1639"/>
      <c r="AU99" s="1639"/>
      <c r="AV99" s="1639"/>
      <c r="AW99" s="1639"/>
      <c r="AX99" s="1639"/>
      <c r="AY99" s="1639"/>
      <c r="AZ99" s="6156"/>
      <c r="BA99" s="6156"/>
      <c r="BB99" s="6156"/>
      <c r="BC99" s="6156"/>
      <c r="BD99" s="6156"/>
      <c r="BE99" s="6156"/>
      <c r="BF99" s="1639"/>
      <c r="BG99" s="1984"/>
      <c r="BH99" s="1639"/>
      <c r="BI99" s="2028"/>
      <c r="BJ99" s="1639"/>
    </row>
    <row r="100" spans="1:62" ht="18" customHeight="1">
      <c r="A100" s="1888">
        <v>6</v>
      </c>
      <c r="B100" s="1759" t="str">
        <f ca="1">IF(D100=1,SUM($D$43:D100),"")</f>
        <v/>
      </c>
      <c r="C100" s="1751" t="str">
        <f t="shared" ca="1" si="43"/>
        <v/>
      </c>
      <c r="D100" s="1760" t="str">
        <f t="shared" ca="1" si="59"/>
        <v/>
      </c>
      <c r="E100" s="1632"/>
      <c r="F100" s="1759">
        <v>58</v>
      </c>
      <c r="G100" s="1770" t="str">
        <f t="shared" ca="1" si="45"/>
        <v/>
      </c>
      <c r="H100" s="1632"/>
      <c r="I100" s="1632"/>
      <c r="J100" s="1632"/>
      <c r="K100" s="1639"/>
      <c r="L100" s="1639"/>
      <c r="M100" s="1639"/>
      <c r="N100" s="1639"/>
      <c r="O100" s="1640"/>
      <c r="P100" s="1640"/>
      <c r="Q100" s="1640"/>
      <c r="R100" s="1640"/>
      <c r="S100" s="1640"/>
      <c r="T100" s="1640"/>
      <c r="U100" s="1640"/>
      <c r="V100" s="1640"/>
      <c r="W100" s="1640"/>
      <c r="X100" s="1640"/>
      <c r="Y100" s="1639"/>
      <c r="Z100" s="1639"/>
      <c r="AA100" s="1639"/>
      <c r="AB100" s="1639"/>
      <c r="AC100" s="1639"/>
      <c r="AD100" s="1639"/>
      <c r="AE100" s="1639"/>
      <c r="AF100" s="1639"/>
      <c r="AG100" s="1639"/>
      <c r="AH100" s="1639"/>
      <c r="AI100" s="1639"/>
      <c r="AJ100" s="1639"/>
      <c r="AK100" s="1639"/>
      <c r="AL100" s="1639"/>
      <c r="AM100" s="1639"/>
      <c r="AN100" s="1639"/>
      <c r="AO100" s="1639"/>
      <c r="AP100" s="1639"/>
      <c r="AQ100" s="1639"/>
      <c r="AR100" s="1639"/>
      <c r="AS100" s="1639"/>
      <c r="AT100" s="1639"/>
      <c r="AU100" s="1639"/>
      <c r="AV100" s="1639"/>
      <c r="AW100" s="1639"/>
      <c r="AX100" s="1639"/>
      <c r="AY100" s="1639"/>
      <c r="AZ100" s="1639"/>
      <c r="BA100" s="1639"/>
      <c r="BB100" s="1639"/>
      <c r="BC100" s="1639"/>
      <c r="BD100" s="1639"/>
      <c r="BE100" s="1639"/>
      <c r="BF100" s="1639"/>
      <c r="BG100" s="1639"/>
      <c r="BH100" s="1639"/>
      <c r="BI100" s="2028"/>
      <c r="BJ100" s="1639"/>
    </row>
    <row r="101" spans="1:62" ht="18" customHeight="1">
      <c r="A101" s="1888">
        <v>7</v>
      </c>
      <c r="B101" s="1759" t="str">
        <f ca="1">IF(D101=1,SUM($D$43:D101),"")</f>
        <v/>
      </c>
      <c r="C101" s="1751" t="str">
        <f t="shared" ca="1" si="43"/>
        <v/>
      </c>
      <c r="D101" s="1760" t="str">
        <f t="shared" ca="1" si="59"/>
        <v/>
      </c>
      <c r="E101" s="1632"/>
      <c r="F101" s="1759">
        <v>59</v>
      </c>
      <c r="G101" s="1770" t="str">
        <f t="shared" ca="1" si="45"/>
        <v/>
      </c>
      <c r="H101" s="1632"/>
      <c r="I101" s="1632"/>
      <c r="J101" s="1632"/>
      <c r="K101" s="1639"/>
      <c r="L101" s="1639"/>
      <c r="M101" s="1639"/>
      <c r="N101" s="1639"/>
      <c r="O101" s="1640"/>
      <c r="P101" s="1640"/>
      <c r="Q101" s="1640"/>
      <c r="R101" s="1640"/>
      <c r="S101" s="1640"/>
      <c r="T101" s="1640"/>
      <c r="U101" s="1640"/>
      <c r="V101" s="1640"/>
      <c r="W101" s="1640"/>
      <c r="X101" s="1640"/>
      <c r="Y101" s="1639"/>
      <c r="Z101" s="1639"/>
      <c r="AA101" s="1639"/>
      <c r="AB101" s="1639"/>
      <c r="AC101" s="1639"/>
      <c r="AD101" s="1639"/>
      <c r="AE101" s="1639"/>
      <c r="AF101" s="1639"/>
      <c r="AG101" s="1639"/>
      <c r="AH101" s="1639"/>
      <c r="AI101" s="1639"/>
      <c r="AJ101" s="1639"/>
      <c r="AK101" s="1639"/>
      <c r="AL101" s="1639"/>
      <c r="AM101" s="1639"/>
      <c r="AN101" s="1639"/>
      <c r="AO101" s="1639"/>
      <c r="AP101" s="1639"/>
      <c r="AQ101" s="1639"/>
      <c r="AR101" s="1639"/>
      <c r="AS101" s="1639"/>
      <c r="AT101" s="1639"/>
      <c r="AU101" s="1639"/>
      <c r="AV101" s="1639"/>
      <c r="AW101" s="1639"/>
      <c r="AX101" s="1639"/>
      <c r="AY101" s="1639"/>
      <c r="AZ101" s="1639"/>
      <c r="BA101" s="1639"/>
      <c r="BB101" s="1639"/>
      <c r="BC101" s="1639"/>
      <c r="BD101" s="1639"/>
      <c r="BE101" s="1639"/>
      <c r="BF101" s="1639"/>
      <c r="BG101" s="1639"/>
      <c r="BH101" s="1639"/>
      <c r="BI101" s="2028"/>
      <c r="BJ101" s="1639"/>
    </row>
    <row r="102" spans="1:62" ht="18" customHeight="1">
      <c r="A102" s="1888">
        <v>8</v>
      </c>
      <c r="B102" s="1759" t="str">
        <f ca="1">IF(D102=1,SUM($D$43:D102),"")</f>
        <v/>
      </c>
      <c r="C102" s="1751" t="str">
        <f t="shared" ca="1" si="43"/>
        <v/>
      </c>
      <c r="D102" s="1760" t="str">
        <f t="shared" ca="1" si="59"/>
        <v/>
      </c>
      <c r="E102" s="1632"/>
      <c r="F102" s="1759">
        <v>60</v>
      </c>
      <c r="G102" s="1770" t="str">
        <f t="shared" ca="1" si="45"/>
        <v/>
      </c>
      <c r="H102" s="1632"/>
      <c r="I102" s="1632"/>
      <c r="J102" s="1632"/>
      <c r="K102" s="1639"/>
      <c r="L102" s="1639"/>
      <c r="M102" s="1639"/>
      <c r="N102" s="1639"/>
      <c r="O102" s="1640"/>
      <c r="P102" s="1640"/>
      <c r="Q102" s="1640"/>
      <c r="R102" s="1640"/>
      <c r="S102" s="1640"/>
      <c r="T102" s="1640"/>
      <c r="U102" s="1640"/>
      <c r="V102" s="1640"/>
      <c r="W102" s="1640"/>
      <c r="X102" s="1640"/>
      <c r="Y102" s="1639"/>
      <c r="Z102" s="1639"/>
      <c r="AA102" s="1639"/>
      <c r="AB102" s="1639"/>
      <c r="AC102" s="1639"/>
      <c r="AD102" s="1639"/>
      <c r="AE102" s="1639"/>
      <c r="AF102" s="1639"/>
      <c r="AG102" s="1639"/>
      <c r="AH102" s="1639"/>
      <c r="AI102" s="1639"/>
      <c r="AJ102" s="1639"/>
      <c r="AK102" s="1639"/>
      <c r="AL102" s="1639"/>
      <c r="AM102" s="1639"/>
      <c r="AN102" s="1639"/>
      <c r="AO102" s="1639"/>
      <c r="AP102" s="1639"/>
      <c r="AQ102" s="1639"/>
      <c r="AR102" s="1639"/>
      <c r="AS102" s="1639"/>
      <c r="AT102" s="1639"/>
      <c r="AU102" s="1639"/>
      <c r="AV102" s="1639"/>
      <c r="AW102" s="1639"/>
      <c r="AX102" s="1639"/>
      <c r="AY102" s="1639"/>
      <c r="AZ102" s="1639"/>
      <c r="BA102" s="1639"/>
      <c r="BB102" s="1639"/>
      <c r="BC102" s="1639"/>
      <c r="BD102" s="1639"/>
      <c r="BE102" s="1639"/>
      <c r="BF102" s="1639"/>
      <c r="BG102" s="1639"/>
      <c r="BH102" s="1639"/>
      <c r="BI102" s="2028"/>
      <c r="BJ102" s="1639"/>
    </row>
    <row r="103" spans="1:62" ht="18" customHeight="1">
      <c r="A103" s="1888">
        <v>9</v>
      </c>
      <c r="B103" s="1759" t="str">
        <f ca="1">IF(D103=1,SUM($D$43:D103),"")</f>
        <v/>
      </c>
      <c r="C103" s="1751" t="str">
        <f t="shared" ca="1" si="43"/>
        <v/>
      </c>
      <c r="D103" s="1760" t="str">
        <f t="shared" ca="1" si="59"/>
        <v/>
      </c>
      <c r="E103" s="1632"/>
      <c r="F103" s="1759">
        <v>61</v>
      </c>
      <c r="G103" s="1770" t="str">
        <f t="shared" ca="1" si="45"/>
        <v/>
      </c>
      <c r="H103" s="1632"/>
      <c r="I103" s="1632"/>
      <c r="J103" s="1632"/>
      <c r="K103" s="1639"/>
      <c r="L103" s="1639"/>
      <c r="M103" s="1639"/>
      <c r="N103" s="1639"/>
      <c r="O103" s="1640"/>
      <c r="P103" s="1640"/>
      <c r="Q103" s="1640"/>
      <c r="R103" s="1640"/>
      <c r="S103" s="1640"/>
      <c r="T103" s="1640"/>
      <c r="U103" s="1640"/>
      <c r="V103" s="1640"/>
      <c r="W103" s="1640"/>
      <c r="X103" s="1640"/>
      <c r="Y103" s="1639"/>
      <c r="Z103" s="1639"/>
      <c r="AA103" s="1639"/>
      <c r="AB103" s="1639"/>
      <c r="AC103" s="1639"/>
      <c r="AD103" s="1639"/>
      <c r="AE103" s="1639"/>
      <c r="AF103" s="1639"/>
      <c r="AG103" s="1639"/>
      <c r="AH103" s="1639"/>
      <c r="AI103" s="1639"/>
      <c r="AJ103" s="1639"/>
      <c r="AK103" s="1639"/>
      <c r="AL103" s="1639"/>
      <c r="AM103" s="1639"/>
      <c r="AN103" s="1639"/>
      <c r="AO103" s="1639"/>
      <c r="AP103" s="1639"/>
      <c r="AQ103" s="1639"/>
      <c r="AR103" s="1639"/>
      <c r="AS103" s="1639"/>
      <c r="AT103" s="1639"/>
      <c r="AU103" s="1639"/>
      <c r="AV103" s="1639"/>
      <c r="AW103" s="1639"/>
      <c r="AX103" s="1639"/>
      <c r="AY103" s="1639"/>
      <c r="AZ103" s="1639"/>
      <c r="BA103" s="1639"/>
      <c r="BB103" s="1639"/>
      <c r="BC103" s="1639"/>
      <c r="BD103" s="1639"/>
      <c r="BE103" s="1639"/>
      <c r="BF103" s="1639"/>
      <c r="BG103" s="1639"/>
      <c r="BH103" s="1639"/>
      <c r="BI103" s="2028"/>
      <c r="BJ103" s="1639"/>
    </row>
    <row r="104" spans="1:62" ht="18" customHeight="1">
      <c r="A104" s="1888">
        <v>10</v>
      </c>
      <c r="B104" s="1759" t="str">
        <f ca="1">IF(D104=1,SUM($D$43:D104),"")</f>
        <v/>
      </c>
      <c r="C104" s="1751" t="str">
        <f t="shared" ca="1" si="43"/>
        <v/>
      </c>
      <c r="D104" s="1760" t="str">
        <f t="shared" ca="1" si="59"/>
        <v/>
      </c>
      <c r="E104" s="1632"/>
      <c r="F104" s="1759">
        <v>62</v>
      </c>
      <c r="G104" s="1770" t="str">
        <f t="shared" ca="1" si="45"/>
        <v/>
      </c>
      <c r="H104" s="1632"/>
      <c r="I104" s="1632"/>
      <c r="J104" s="1632"/>
      <c r="K104" s="1639"/>
      <c r="L104" s="1639"/>
      <c r="M104" s="1639"/>
      <c r="N104" s="1639"/>
      <c r="O104" s="1640"/>
      <c r="P104" s="1640"/>
      <c r="Q104" s="1640"/>
      <c r="R104" s="1640"/>
      <c r="S104" s="1640"/>
      <c r="T104" s="1640"/>
      <c r="U104" s="1640"/>
      <c r="V104" s="1640"/>
      <c r="W104" s="1640"/>
      <c r="X104" s="1640"/>
      <c r="Y104" s="1639"/>
      <c r="Z104" s="1639"/>
      <c r="AA104" s="1639"/>
      <c r="AB104" s="1639"/>
      <c r="AC104" s="1639"/>
      <c r="AD104" s="1639"/>
      <c r="AE104" s="1639"/>
      <c r="AF104" s="1639"/>
      <c r="AG104" s="1639"/>
      <c r="AH104" s="1639"/>
      <c r="AI104" s="1639"/>
      <c r="AJ104" s="1639"/>
      <c r="AK104" s="1639"/>
      <c r="AL104" s="1639"/>
      <c r="AM104" s="1639"/>
      <c r="AN104" s="1639"/>
      <c r="AO104" s="1639"/>
      <c r="AP104" s="1639"/>
      <c r="AQ104" s="1639"/>
      <c r="AR104" s="1639"/>
      <c r="AS104" s="1639"/>
      <c r="AT104" s="1639"/>
      <c r="AU104" s="1639"/>
      <c r="AV104" s="1639"/>
      <c r="AW104" s="1639"/>
      <c r="AX104" s="1639"/>
      <c r="AY104" s="1639"/>
      <c r="AZ104" s="1639"/>
      <c r="BA104" s="1639"/>
      <c r="BB104" s="1639"/>
      <c r="BC104" s="1639"/>
      <c r="BD104" s="1639"/>
      <c r="BE104" s="1639"/>
      <c r="BF104" s="1639"/>
      <c r="BG104" s="1639"/>
      <c r="BH104" s="1639"/>
      <c r="BI104" s="2028"/>
      <c r="BJ104" s="1639"/>
    </row>
    <row r="105" spans="1:62" ht="18" customHeight="1">
      <c r="A105" s="1888">
        <v>11</v>
      </c>
      <c r="B105" s="1759" t="str">
        <f ca="1">IF(D105=1,SUM($D$43:D105),"")</f>
        <v/>
      </c>
      <c r="C105" s="1751" t="str">
        <f t="shared" ca="1" si="43"/>
        <v/>
      </c>
      <c r="D105" s="1760" t="str">
        <f t="shared" ca="1" si="59"/>
        <v/>
      </c>
      <c r="E105" s="1632"/>
      <c r="F105" s="1759">
        <v>63</v>
      </c>
      <c r="G105" s="1770" t="str">
        <f t="shared" ca="1" si="45"/>
        <v/>
      </c>
      <c r="H105" s="1632"/>
      <c r="I105" s="1632"/>
      <c r="J105" s="1632"/>
      <c r="K105" s="1695"/>
      <c r="L105" s="1639"/>
      <c r="M105" s="1639"/>
      <c r="N105" s="1639"/>
      <c r="O105" s="1640"/>
      <c r="P105" s="1640"/>
      <c r="Q105" s="1640"/>
      <c r="R105" s="1640"/>
      <c r="S105" s="1640"/>
      <c r="T105" s="1640"/>
      <c r="U105" s="1640"/>
      <c r="V105" s="1640"/>
      <c r="W105" s="1640"/>
      <c r="X105" s="1640"/>
      <c r="Y105" s="1639"/>
      <c r="Z105" s="1639"/>
      <c r="AA105" s="1639"/>
      <c r="AB105" s="1639"/>
      <c r="AC105" s="1639"/>
      <c r="AD105" s="1639"/>
      <c r="AE105" s="1639"/>
      <c r="AF105" s="1639"/>
      <c r="AG105" s="1639"/>
      <c r="AH105" s="1639"/>
      <c r="AI105" s="1639"/>
      <c r="AJ105" s="1639"/>
      <c r="AK105" s="1639"/>
      <c r="AL105" s="1639"/>
      <c r="AM105" s="1639"/>
      <c r="AN105" s="1639"/>
      <c r="AO105" s="1639"/>
      <c r="AP105" s="1639"/>
      <c r="AQ105" s="1639"/>
      <c r="AR105" s="1639"/>
      <c r="AS105" s="1639"/>
      <c r="AT105" s="1639"/>
      <c r="AU105" s="1639"/>
      <c r="AV105" s="1639"/>
      <c r="AW105" s="1639"/>
      <c r="AX105" s="1639"/>
      <c r="AY105" s="1639"/>
      <c r="AZ105" s="1639"/>
      <c r="BA105" s="1639"/>
      <c r="BB105" s="1639"/>
      <c r="BC105" s="1639"/>
      <c r="BD105" s="1639"/>
      <c r="BE105" s="1639"/>
      <c r="BF105" s="1639"/>
      <c r="BG105" s="1639"/>
      <c r="BH105" s="1639"/>
      <c r="BI105" s="2028"/>
      <c r="BJ105" s="1639"/>
    </row>
    <row r="106" spans="1:62" ht="18" customHeight="1">
      <c r="A106" s="1888">
        <v>12</v>
      </c>
      <c r="B106" s="1759" t="str">
        <f ca="1">IF(D106=1,SUM($D$43:D106),"")</f>
        <v/>
      </c>
      <c r="C106" s="1751" t="str">
        <f t="shared" ca="1" si="43"/>
        <v/>
      </c>
      <c r="D106" s="1760" t="str">
        <f t="shared" ca="1" si="59"/>
        <v/>
      </c>
      <c r="E106" s="1632"/>
      <c r="F106" s="1759">
        <v>64</v>
      </c>
      <c r="G106" s="1770" t="str">
        <f t="shared" ca="1" si="45"/>
        <v/>
      </c>
      <c r="H106" s="1632"/>
      <c r="I106" s="1632"/>
      <c r="J106" s="1632"/>
      <c r="K106" s="1697"/>
      <c r="L106" s="1639"/>
      <c r="M106" s="1639"/>
      <c r="N106" s="1639"/>
      <c r="O106" s="1640"/>
      <c r="P106" s="1640"/>
      <c r="Q106" s="1640"/>
      <c r="R106" s="1640"/>
      <c r="S106" s="1640"/>
      <c r="T106" s="1640"/>
      <c r="U106" s="1640"/>
      <c r="V106" s="1640"/>
      <c r="W106" s="1640"/>
      <c r="X106" s="1640"/>
      <c r="Y106" s="1639"/>
      <c r="Z106" s="1639"/>
      <c r="AA106" s="1639"/>
      <c r="AB106" s="1639"/>
      <c r="AC106" s="1639"/>
      <c r="AD106" s="1639"/>
      <c r="AE106" s="1639"/>
      <c r="AF106" s="1639"/>
      <c r="AG106" s="1639"/>
      <c r="AH106" s="1639"/>
      <c r="AI106" s="1639"/>
      <c r="AJ106" s="1639"/>
      <c r="AK106" s="1639"/>
      <c r="AL106" s="1639"/>
      <c r="AM106" s="1639"/>
      <c r="AN106" s="1639"/>
      <c r="AO106" s="1639"/>
      <c r="AP106" s="1639"/>
      <c r="AQ106" s="1639"/>
      <c r="AR106" s="1639"/>
      <c r="AS106" s="1639"/>
      <c r="AT106" s="1639"/>
      <c r="AU106" s="1639"/>
      <c r="AV106" s="1639"/>
      <c r="AW106" s="1639"/>
      <c r="AX106" s="1639"/>
      <c r="AY106" s="1639"/>
      <c r="AZ106" s="1639"/>
      <c r="BA106" s="1639"/>
      <c r="BB106" s="1639"/>
      <c r="BC106" s="1639"/>
      <c r="BD106" s="1639"/>
      <c r="BE106" s="1639"/>
      <c r="BF106" s="1639"/>
      <c r="BG106" s="1639"/>
      <c r="BH106" s="1639"/>
      <c r="BI106" s="2028"/>
      <c r="BJ106" s="1639"/>
    </row>
    <row r="107" spans="1:62" ht="18" customHeight="1">
      <c r="A107" s="1888">
        <v>13</v>
      </c>
      <c r="B107" s="1759" t="str">
        <f ca="1">IF(D107=1,SUM($D$43:D107),"")</f>
        <v/>
      </c>
      <c r="C107" s="1751" t="str">
        <f t="shared" ref="C107:C126" ca="1" si="69">IF(INDIRECT(様式5号シート&amp;"!D"&amp;ROW()-$E$43)="","",INDIRECT(様式5号シート&amp;"!D"&amp;ROW()-$E$43))</f>
        <v/>
      </c>
      <c r="D107" s="1760" t="str">
        <f t="shared" ca="1" si="59"/>
        <v/>
      </c>
      <c r="E107" s="1632"/>
      <c r="F107" s="1759">
        <v>65</v>
      </c>
      <c r="G107" s="1770" t="str">
        <f t="shared" ref="G107:G130" ca="1" si="70">IFERROR(VLOOKUP(F107,$B$43:$C$130,2,FALSE),"")</f>
        <v/>
      </c>
      <c r="H107" s="1632"/>
      <c r="I107" s="1632"/>
      <c r="J107" s="1632"/>
      <c r="K107" s="1639"/>
      <c r="L107" s="1639"/>
      <c r="M107" s="1639"/>
      <c r="N107" s="1639"/>
      <c r="O107" s="1640"/>
      <c r="P107" s="1640"/>
      <c r="Q107" s="1640"/>
      <c r="R107" s="1640"/>
      <c r="S107" s="1640"/>
      <c r="T107" s="1640"/>
      <c r="U107" s="1640"/>
      <c r="V107" s="1640"/>
      <c r="W107" s="1640"/>
      <c r="X107" s="1640"/>
      <c r="Y107" s="1639"/>
      <c r="Z107" s="1639"/>
      <c r="AA107" s="1639"/>
      <c r="AB107" s="1639"/>
      <c r="AC107" s="1639"/>
      <c r="AD107" s="1639"/>
      <c r="AE107" s="1639"/>
      <c r="AF107" s="1639"/>
      <c r="AG107" s="1639"/>
      <c r="AH107" s="1639"/>
      <c r="AI107" s="1639"/>
      <c r="AJ107" s="1639"/>
      <c r="AK107" s="1639"/>
      <c r="AL107" s="1639"/>
      <c r="AM107" s="1639"/>
      <c r="AN107" s="1639"/>
      <c r="AO107" s="1639"/>
      <c r="AP107" s="1639"/>
      <c r="AQ107" s="1639"/>
      <c r="AR107" s="1639"/>
      <c r="AS107" s="1639"/>
      <c r="AT107" s="1639"/>
      <c r="AU107" s="1639"/>
      <c r="AV107" s="1639"/>
      <c r="AW107" s="1639"/>
      <c r="AX107" s="1639"/>
      <c r="AY107" s="1639"/>
      <c r="AZ107" s="1639"/>
      <c r="BA107" s="1639"/>
      <c r="BB107" s="1639"/>
      <c r="BC107" s="1639"/>
      <c r="BD107" s="1639"/>
      <c r="BE107" s="1639"/>
      <c r="BF107" s="1639"/>
      <c r="BG107" s="1639"/>
      <c r="BH107" s="1639"/>
      <c r="BI107" s="2028"/>
      <c r="BJ107" s="1639"/>
    </row>
    <row r="108" spans="1:62" ht="18" customHeight="1">
      <c r="A108" s="1888">
        <v>14</v>
      </c>
      <c r="B108" s="1759" t="str">
        <f ca="1">IF(D108=1,SUM($D$43:D108),"")</f>
        <v/>
      </c>
      <c r="C108" s="1751" t="str">
        <f t="shared" ca="1" si="69"/>
        <v/>
      </c>
      <c r="D108" s="1760" t="str">
        <f t="shared" ref="D108:D126" ca="1" si="71">IF(C108="","",1)</f>
        <v/>
      </c>
      <c r="E108" s="1632"/>
      <c r="F108" s="1759">
        <v>66</v>
      </c>
      <c r="G108" s="1770" t="str">
        <f t="shared" ca="1" si="70"/>
        <v/>
      </c>
      <c r="H108" s="1632"/>
      <c r="I108" s="1632"/>
      <c r="J108" s="1632"/>
      <c r="K108" s="1639"/>
      <c r="L108" s="1639"/>
      <c r="M108" s="1639"/>
      <c r="N108" s="1639"/>
      <c r="O108" s="1640"/>
      <c r="P108" s="1640"/>
      <c r="Q108" s="1640"/>
      <c r="R108" s="1640"/>
      <c r="S108" s="1640"/>
      <c r="T108" s="1640"/>
      <c r="U108" s="1640"/>
      <c r="V108" s="1640"/>
      <c r="W108" s="1640"/>
      <c r="X108" s="1640"/>
      <c r="Y108" s="1639"/>
      <c r="Z108" s="1639"/>
      <c r="AA108" s="1639"/>
      <c r="AB108" s="1639"/>
      <c r="AC108" s="1639"/>
      <c r="AD108" s="1639"/>
      <c r="AE108" s="1639"/>
      <c r="AF108" s="1639"/>
      <c r="AG108" s="1639"/>
      <c r="AH108" s="1639"/>
      <c r="AI108" s="1639"/>
      <c r="AJ108" s="1639"/>
      <c r="AK108" s="1639"/>
      <c r="AL108" s="1639"/>
      <c r="AM108" s="1639"/>
      <c r="AN108" s="1639"/>
      <c r="AO108" s="1639"/>
      <c r="AP108" s="1639"/>
      <c r="AQ108" s="1639"/>
      <c r="AR108" s="1639"/>
      <c r="AS108" s="1639"/>
      <c r="AT108" s="1639"/>
      <c r="AU108" s="1639"/>
      <c r="AV108" s="1639"/>
      <c r="AW108" s="1639"/>
      <c r="AX108" s="1639"/>
      <c r="AY108" s="1639"/>
      <c r="AZ108" s="1639"/>
      <c r="BA108" s="1639"/>
      <c r="BB108" s="1639"/>
      <c r="BC108" s="1639"/>
      <c r="BD108" s="1639"/>
      <c r="BE108" s="1639"/>
      <c r="BF108" s="1639"/>
      <c r="BG108" s="1639"/>
      <c r="BH108" s="1639"/>
      <c r="BI108" s="2028"/>
      <c r="BJ108" s="1639"/>
    </row>
    <row r="109" spans="1:62" ht="18" customHeight="1">
      <c r="A109" s="1888">
        <v>15</v>
      </c>
      <c r="B109" s="1759" t="str">
        <f ca="1">IF(D109=1,SUM($D$43:D109),"")</f>
        <v/>
      </c>
      <c r="C109" s="1751" t="str">
        <f t="shared" ca="1" si="69"/>
        <v/>
      </c>
      <c r="D109" s="1760" t="str">
        <f t="shared" ca="1" si="71"/>
        <v/>
      </c>
      <c r="E109" s="1632"/>
      <c r="F109" s="1759">
        <v>67</v>
      </c>
      <c r="G109" s="1770" t="str">
        <f t="shared" ca="1" si="70"/>
        <v/>
      </c>
      <c r="H109" s="1632"/>
      <c r="I109" s="1632"/>
      <c r="J109" s="1632"/>
      <c r="K109" s="1639"/>
      <c r="L109" s="1639"/>
      <c r="M109" s="1639"/>
      <c r="N109" s="1639"/>
      <c r="O109" s="1640"/>
      <c r="P109" s="1640"/>
      <c r="Q109" s="1640"/>
      <c r="R109" s="1640"/>
      <c r="S109" s="1640"/>
      <c r="T109" s="1640"/>
      <c r="U109" s="1640"/>
      <c r="V109" s="1640"/>
      <c r="W109" s="1640"/>
      <c r="X109" s="1640"/>
      <c r="Y109" s="1639"/>
      <c r="Z109" s="1639"/>
      <c r="AA109" s="1639"/>
      <c r="AB109" s="1639"/>
      <c r="AC109" s="1639"/>
      <c r="AD109" s="1639"/>
      <c r="AE109" s="1639"/>
      <c r="AF109" s="1639"/>
      <c r="AG109" s="1639"/>
      <c r="AH109" s="1639"/>
      <c r="AI109" s="1639"/>
      <c r="AJ109" s="1639"/>
      <c r="AK109" s="1639"/>
      <c r="AL109" s="1639"/>
      <c r="AM109" s="1639"/>
      <c r="AN109" s="1639"/>
      <c r="AO109" s="1639"/>
      <c r="AP109" s="1639"/>
      <c r="AQ109" s="1639"/>
      <c r="AR109" s="1639"/>
      <c r="AS109" s="1639"/>
      <c r="AT109" s="1639"/>
      <c r="AU109" s="1639"/>
      <c r="AV109" s="1639"/>
      <c r="AW109" s="1639"/>
      <c r="AX109" s="1639"/>
      <c r="AY109" s="1639"/>
      <c r="AZ109" s="1639"/>
      <c r="BA109" s="1639"/>
      <c r="BB109" s="1639"/>
      <c r="BC109" s="1639"/>
      <c r="BD109" s="1639"/>
      <c r="BE109" s="1639"/>
      <c r="BF109" s="1639"/>
      <c r="BG109" s="1639"/>
      <c r="BH109" s="1639"/>
      <c r="BI109" s="2028"/>
      <c r="BJ109" s="1639"/>
    </row>
    <row r="110" spans="1:62" ht="18" customHeight="1">
      <c r="A110" s="1888">
        <v>16</v>
      </c>
      <c r="B110" s="1759" t="str">
        <f ca="1">IF(D110=1,SUM($D$43:D110),"")</f>
        <v/>
      </c>
      <c r="C110" s="1751" t="str">
        <f t="shared" ca="1" si="69"/>
        <v/>
      </c>
      <c r="D110" s="1760" t="str">
        <f t="shared" ca="1" si="71"/>
        <v/>
      </c>
      <c r="E110" s="1632"/>
      <c r="F110" s="1759">
        <v>68</v>
      </c>
      <c r="G110" s="1770" t="str">
        <f t="shared" ca="1" si="70"/>
        <v/>
      </c>
      <c r="H110" s="1632"/>
      <c r="I110" s="1632"/>
      <c r="J110" s="1632"/>
      <c r="K110" s="1639"/>
      <c r="L110" s="1639"/>
      <c r="M110" s="1639"/>
      <c r="N110" s="1639"/>
      <c r="O110" s="1640"/>
      <c r="P110" s="1640"/>
      <c r="Q110" s="1640"/>
      <c r="R110" s="1640"/>
      <c r="S110" s="1640"/>
      <c r="T110" s="1640"/>
      <c r="U110" s="1640"/>
      <c r="V110" s="1640"/>
      <c r="W110" s="1640"/>
      <c r="X110" s="1640"/>
      <c r="Y110" s="1639"/>
      <c r="Z110" s="1639"/>
      <c r="AA110" s="1639"/>
      <c r="AB110" s="1639"/>
      <c r="AC110" s="1639"/>
      <c r="AD110" s="1639"/>
      <c r="AE110" s="1639"/>
      <c r="AF110" s="1639"/>
      <c r="AG110" s="1639"/>
      <c r="AH110" s="1639"/>
      <c r="AI110" s="1639"/>
      <c r="AJ110" s="1639"/>
      <c r="AK110" s="1639"/>
      <c r="AL110" s="1639"/>
      <c r="AM110" s="1639"/>
      <c r="AN110" s="1639"/>
      <c r="AO110" s="1639"/>
      <c r="AP110" s="1639"/>
      <c r="AQ110" s="1639"/>
      <c r="AR110" s="1639"/>
      <c r="AS110" s="1639"/>
      <c r="AT110" s="1639"/>
      <c r="AU110" s="1639"/>
      <c r="AV110" s="1639"/>
      <c r="AW110" s="1639"/>
      <c r="AX110" s="1639"/>
      <c r="AY110" s="1639"/>
      <c r="AZ110" s="1639"/>
      <c r="BA110" s="1639"/>
      <c r="BB110" s="1639"/>
      <c r="BC110" s="1639"/>
      <c r="BD110" s="1639"/>
      <c r="BE110" s="1639"/>
      <c r="BF110" s="1639"/>
      <c r="BG110" s="1639"/>
      <c r="BH110" s="1639"/>
      <c r="BI110" s="2028"/>
      <c r="BJ110" s="1639"/>
    </row>
    <row r="111" spans="1:62" ht="18" customHeight="1">
      <c r="A111" s="1888">
        <v>17</v>
      </c>
      <c r="B111" s="1759" t="str">
        <f ca="1">IF(D111=1,SUM($D$43:D111),"")</f>
        <v/>
      </c>
      <c r="C111" s="1751" t="str">
        <f t="shared" ca="1" si="69"/>
        <v/>
      </c>
      <c r="D111" s="1760" t="str">
        <f t="shared" ca="1" si="71"/>
        <v/>
      </c>
      <c r="E111" s="1632"/>
      <c r="F111" s="1759">
        <v>69</v>
      </c>
      <c r="G111" s="1770" t="str">
        <f t="shared" ca="1" si="70"/>
        <v/>
      </c>
      <c r="H111" s="1632"/>
      <c r="I111" s="1632"/>
      <c r="J111" s="1632"/>
      <c r="K111" s="1639"/>
      <c r="L111" s="1639"/>
      <c r="M111" s="1639"/>
      <c r="N111" s="1639"/>
      <c r="O111" s="1640"/>
      <c r="P111" s="1640"/>
      <c r="Q111" s="1640"/>
      <c r="R111" s="1640"/>
      <c r="S111" s="1640"/>
      <c r="T111" s="1640"/>
      <c r="U111" s="1640"/>
      <c r="V111" s="1640"/>
      <c r="W111" s="1640"/>
      <c r="X111" s="1640"/>
      <c r="Y111" s="1639"/>
      <c r="Z111" s="1639"/>
      <c r="AA111" s="1639"/>
      <c r="AB111" s="1639"/>
      <c r="AC111" s="1639"/>
      <c r="AD111" s="1639"/>
      <c r="AE111" s="1639"/>
      <c r="AF111" s="1639"/>
      <c r="AG111" s="1639"/>
      <c r="AH111" s="1639"/>
      <c r="AI111" s="1639"/>
      <c r="AJ111" s="1639"/>
      <c r="AK111" s="1639"/>
      <c r="AL111" s="1639"/>
      <c r="AM111" s="1639"/>
      <c r="AN111" s="1639"/>
      <c r="AO111" s="1639"/>
      <c r="AP111" s="1639"/>
      <c r="AQ111" s="1639"/>
      <c r="AR111" s="1639"/>
      <c r="AS111" s="1639"/>
      <c r="AT111" s="1639"/>
      <c r="AU111" s="1639"/>
      <c r="AV111" s="1639"/>
      <c r="AW111" s="1639"/>
      <c r="AX111" s="1639"/>
      <c r="AY111" s="1639"/>
      <c r="AZ111" s="1639"/>
      <c r="BA111" s="1639"/>
      <c r="BB111" s="1639"/>
      <c r="BC111" s="1639"/>
      <c r="BD111" s="1639"/>
      <c r="BE111" s="1639"/>
      <c r="BF111" s="1639"/>
      <c r="BG111" s="1639"/>
      <c r="BH111" s="1639"/>
      <c r="BI111" s="2028"/>
      <c r="BJ111" s="1639"/>
    </row>
    <row r="112" spans="1:62" ht="18" customHeight="1">
      <c r="A112" s="1888">
        <v>18</v>
      </c>
      <c r="B112" s="1759" t="str">
        <f ca="1">IF(D112=1,SUM($D$43:D112),"")</f>
        <v/>
      </c>
      <c r="C112" s="1751" t="str">
        <f t="shared" ca="1" si="69"/>
        <v/>
      </c>
      <c r="D112" s="1760" t="str">
        <f t="shared" ca="1" si="71"/>
        <v/>
      </c>
      <c r="E112" s="1632"/>
      <c r="F112" s="1759">
        <v>70</v>
      </c>
      <c r="G112" s="1770" t="str">
        <f t="shared" ca="1" si="70"/>
        <v/>
      </c>
      <c r="H112" s="1632"/>
      <c r="I112" s="1632"/>
      <c r="J112" s="1632"/>
      <c r="K112" s="1639"/>
      <c r="L112" s="1639"/>
      <c r="M112" s="1639"/>
      <c r="N112" s="1639"/>
      <c r="O112" s="1640"/>
      <c r="P112" s="1640"/>
      <c r="Q112" s="1640"/>
      <c r="R112" s="1640"/>
      <c r="S112" s="1640"/>
      <c r="T112" s="1640"/>
      <c r="U112" s="1640"/>
      <c r="V112" s="1640"/>
      <c r="W112" s="1640"/>
      <c r="X112" s="1640"/>
      <c r="Y112" s="1639"/>
      <c r="Z112" s="1639"/>
      <c r="AA112" s="1639"/>
      <c r="AB112" s="1639"/>
      <c r="AC112" s="1639"/>
      <c r="AD112" s="1639"/>
      <c r="AE112" s="1639"/>
      <c r="AF112" s="1639"/>
      <c r="AG112" s="1639"/>
      <c r="AH112" s="1639"/>
      <c r="AI112" s="1639"/>
      <c r="AJ112" s="1639"/>
      <c r="AK112" s="1639"/>
      <c r="AL112" s="1639"/>
      <c r="AM112" s="1639"/>
      <c r="AN112" s="1639"/>
      <c r="AO112" s="1639"/>
      <c r="AP112" s="1639"/>
      <c r="AQ112" s="1639"/>
      <c r="AR112" s="1639"/>
      <c r="AS112" s="1639"/>
      <c r="AT112" s="1639"/>
      <c r="AU112" s="1639"/>
      <c r="AV112" s="1639"/>
      <c r="AW112" s="1639"/>
      <c r="AX112" s="1639"/>
      <c r="AY112" s="1639"/>
      <c r="AZ112" s="1639"/>
      <c r="BA112" s="1639"/>
      <c r="BB112" s="1639"/>
      <c r="BC112" s="1639"/>
      <c r="BD112" s="1639"/>
      <c r="BE112" s="1639"/>
      <c r="BF112" s="1639"/>
      <c r="BG112" s="1639"/>
      <c r="BH112" s="1639"/>
      <c r="BI112" s="2028"/>
      <c r="BJ112" s="1639"/>
    </row>
    <row r="113" spans="1:62" ht="18" customHeight="1">
      <c r="A113" s="1888">
        <v>19</v>
      </c>
      <c r="B113" s="1759" t="str">
        <f ca="1">IF(D113=1,SUM($D$43:D113),"")</f>
        <v/>
      </c>
      <c r="C113" s="1751" t="str">
        <f t="shared" ca="1" si="69"/>
        <v/>
      </c>
      <c r="D113" s="1760" t="str">
        <f t="shared" ca="1" si="71"/>
        <v/>
      </c>
      <c r="E113" s="1632"/>
      <c r="F113" s="1759">
        <v>71</v>
      </c>
      <c r="G113" s="1770" t="str">
        <f t="shared" ca="1" si="70"/>
        <v/>
      </c>
      <c r="H113" s="1632"/>
      <c r="I113" s="1632"/>
      <c r="J113" s="1632"/>
      <c r="K113" s="1639"/>
      <c r="L113" s="1639"/>
      <c r="M113" s="1639"/>
      <c r="N113" s="1639"/>
      <c r="O113" s="1640"/>
      <c r="P113" s="1640"/>
      <c r="Q113" s="1640"/>
      <c r="R113" s="1640"/>
      <c r="S113" s="1640"/>
      <c r="T113" s="1640"/>
      <c r="U113" s="1640"/>
      <c r="V113" s="1640"/>
      <c r="W113" s="1640"/>
      <c r="X113" s="1640"/>
      <c r="Y113" s="1639"/>
      <c r="Z113" s="1639"/>
      <c r="AA113" s="1639"/>
      <c r="AB113" s="1639"/>
      <c r="AC113" s="1639"/>
      <c r="AD113" s="1639"/>
      <c r="AE113" s="1639"/>
      <c r="AF113" s="1639"/>
      <c r="AG113" s="1639"/>
      <c r="AH113" s="1639"/>
      <c r="AI113" s="1639"/>
      <c r="AJ113" s="1639"/>
      <c r="AK113" s="1639"/>
      <c r="AL113" s="1639"/>
      <c r="AM113" s="1639"/>
      <c r="AN113" s="1639"/>
      <c r="AO113" s="1639"/>
      <c r="AP113" s="1639"/>
      <c r="AQ113" s="1639"/>
      <c r="AR113" s="1639"/>
      <c r="AS113" s="1639"/>
      <c r="AT113" s="1639"/>
      <c r="AU113" s="1639"/>
      <c r="AV113" s="1639"/>
      <c r="AW113" s="1639"/>
      <c r="AX113" s="1639"/>
      <c r="AY113" s="1639"/>
      <c r="AZ113" s="1639"/>
      <c r="BA113" s="1639"/>
      <c r="BB113" s="1639"/>
      <c r="BC113" s="1639"/>
      <c r="BD113" s="1639"/>
      <c r="BE113" s="1639"/>
      <c r="BF113" s="1639"/>
      <c r="BG113" s="1639"/>
      <c r="BH113" s="1639"/>
      <c r="BI113" s="2028"/>
      <c r="BJ113" s="1639"/>
    </row>
    <row r="114" spans="1:62" ht="18" customHeight="1">
      <c r="A114" s="1888">
        <v>20</v>
      </c>
      <c r="B114" s="1759" t="str">
        <f ca="1">IF(D114=1,SUM($D$43:D114),"")</f>
        <v/>
      </c>
      <c r="C114" s="1751" t="str">
        <f t="shared" ca="1" si="69"/>
        <v/>
      </c>
      <c r="D114" s="1760" t="str">
        <f t="shared" ca="1" si="71"/>
        <v/>
      </c>
      <c r="E114" s="1632"/>
      <c r="F114" s="1759">
        <v>72</v>
      </c>
      <c r="G114" s="1770" t="str">
        <f t="shared" ca="1" si="70"/>
        <v/>
      </c>
      <c r="H114" s="1632"/>
      <c r="I114" s="1632"/>
      <c r="J114" s="1632"/>
      <c r="K114" s="1639"/>
      <c r="L114" s="1639"/>
      <c r="M114" s="1639"/>
      <c r="N114" s="1639"/>
      <c r="O114" s="1640"/>
      <c r="P114" s="1640"/>
      <c r="Q114" s="1640"/>
      <c r="R114" s="1640"/>
      <c r="S114" s="1640"/>
      <c r="T114" s="1640"/>
      <c r="U114" s="1640"/>
      <c r="V114" s="1640"/>
      <c r="W114" s="1640"/>
      <c r="X114" s="1640"/>
      <c r="Y114" s="1639"/>
      <c r="Z114" s="1639"/>
      <c r="AA114" s="1639"/>
      <c r="AB114" s="1639"/>
      <c r="AC114" s="1639"/>
      <c r="AD114" s="1639"/>
      <c r="AE114" s="1639"/>
      <c r="AF114" s="1639"/>
      <c r="AG114" s="1639"/>
      <c r="AH114" s="1639"/>
      <c r="AI114" s="1639"/>
      <c r="AJ114" s="1639"/>
      <c r="AK114" s="1639"/>
      <c r="AL114" s="1639"/>
      <c r="AM114" s="1639"/>
      <c r="AN114" s="1639"/>
      <c r="AO114" s="1639"/>
      <c r="AP114" s="1639"/>
      <c r="AQ114" s="1639"/>
      <c r="AR114" s="1639"/>
      <c r="AS114" s="1639"/>
      <c r="AT114" s="1639"/>
      <c r="AU114" s="1639"/>
      <c r="AV114" s="1639"/>
      <c r="AW114" s="1639"/>
      <c r="AX114" s="1639"/>
      <c r="AY114" s="1639"/>
      <c r="AZ114" s="1639"/>
      <c r="BA114" s="1639"/>
      <c r="BB114" s="1639"/>
      <c r="BC114" s="1639"/>
      <c r="BD114" s="1639"/>
      <c r="BE114" s="1639"/>
      <c r="BF114" s="1639"/>
      <c r="BG114" s="1639"/>
      <c r="BH114" s="1639"/>
      <c r="BI114" s="2028"/>
      <c r="BJ114" s="1639"/>
    </row>
    <row r="115" spans="1:62" ht="18" customHeight="1">
      <c r="A115" s="1888">
        <v>21</v>
      </c>
      <c r="B115" s="1759" t="str">
        <f ca="1">IF(D115=1,SUM($D$43:D115),"")</f>
        <v/>
      </c>
      <c r="C115" s="1751" t="str">
        <f t="shared" ca="1" si="69"/>
        <v/>
      </c>
      <c r="D115" s="1760" t="str">
        <f t="shared" ca="1" si="71"/>
        <v/>
      </c>
      <c r="E115" s="1632"/>
      <c r="F115" s="1759">
        <v>73</v>
      </c>
      <c r="G115" s="1770" t="str">
        <f t="shared" ca="1" si="70"/>
        <v/>
      </c>
      <c r="H115" s="1632"/>
      <c r="I115" s="1632"/>
      <c r="J115" s="1632"/>
      <c r="K115" s="1639"/>
      <c r="L115" s="1639"/>
      <c r="M115" s="1639"/>
      <c r="N115" s="1639"/>
      <c r="O115" s="1640"/>
      <c r="P115" s="1640"/>
      <c r="Q115" s="1640"/>
      <c r="R115" s="1640"/>
      <c r="S115" s="1640"/>
      <c r="T115" s="1640"/>
      <c r="U115" s="1640"/>
      <c r="V115" s="1640"/>
      <c r="W115" s="1640"/>
      <c r="X115" s="1640"/>
      <c r="Y115" s="1639"/>
      <c r="Z115" s="1639"/>
      <c r="AA115" s="1639"/>
      <c r="AB115" s="1639"/>
      <c r="AC115" s="1639"/>
      <c r="AD115" s="1639"/>
      <c r="AE115" s="1639"/>
      <c r="AF115" s="1639"/>
      <c r="AG115" s="1639"/>
      <c r="AH115" s="1639"/>
      <c r="AI115" s="1639"/>
      <c r="AJ115" s="1639"/>
      <c r="AK115" s="1639"/>
      <c r="AL115" s="1639"/>
      <c r="AM115" s="1639"/>
      <c r="AN115" s="1639"/>
      <c r="AO115" s="1639"/>
      <c r="AP115" s="1639"/>
      <c r="AQ115" s="1639"/>
      <c r="AR115" s="1639"/>
      <c r="AS115" s="1639"/>
      <c r="AT115" s="1639"/>
      <c r="AU115" s="1639"/>
      <c r="AV115" s="1639"/>
      <c r="AW115" s="1639"/>
      <c r="AX115" s="1639"/>
      <c r="AY115" s="1639"/>
      <c r="AZ115" s="1639"/>
      <c r="BA115" s="1639"/>
      <c r="BB115" s="1639"/>
      <c r="BC115" s="1639"/>
      <c r="BD115" s="1639"/>
      <c r="BE115" s="1639"/>
      <c r="BF115" s="1639"/>
      <c r="BG115" s="1639"/>
      <c r="BH115" s="1639"/>
      <c r="BI115" s="2028"/>
      <c r="BJ115" s="1639"/>
    </row>
    <row r="116" spans="1:62" ht="18" customHeight="1">
      <c r="A116" s="1888">
        <v>22</v>
      </c>
      <c r="B116" s="1759" t="str">
        <f ca="1">IF(D116=1,SUM($D$43:D116),"")</f>
        <v/>
      </c>
      <c r="C116" s="1751" t="str">
        <f t="shared" ca="1" si="69"/>
        <v/>
      </c>
      <c r="D116" s="1760" t="str">
        <f t="shared" ca="1" si="71"/>
        <v/>
      </c>
      <c r="E116" s="1632"/>
      <c r="F116" s="1759">
        <v>74</v>
      </c>
      <c r="G116" s="1770" t="str">
        <f t="shared" ca="1" si="70"/>
        <v/>
      </c>
      <c r="H116" s="1632"/>
      <c r="I116" s="1632"/>
      <c r="J116" s="1632"/>
      <c r="K116" s="1639"/>
      <c r="L116" s="1639"/>
      <c r="M116" s="1639"/>
      <c r="N116" s="1639"/>
      <c r="O116" s="1640"/>
      <c r="P116" s="1640"/>
      <c r="Q116" s="1640"/>
      <c r="R116" s="1640"/>
      <c r="S116" s="1640"/>
      <c r="T116" s="1640"/>
      <c r="U116" s="1640"/>
      <c r="V116" s="1640"/>
      <c r="W116" s="1640"/>
      <c r="X116" s="1640"/>
      <c r="Y116" s="1639"/>
      <c r="Z116" s="1639"/>
      <c r="AA116" s="1639"/>
      <c r="AB116" s="1639"/>
      <c r="AC116" s="1639"/>
      <c r="AD116" s="1639"/>
      <c r="AE116" s="1639"/>
      <c r="AF116" s="1639"/>
      <c r="AG116" s="1639"/>
      <c r="AH116" s="1639"/>
      <c r="AI116" s="1639"/>
      <c r="AJ116" s="1639"/>
      <c r="AK116" s="1639"/>
      <c r="AL116" s="1639"/>
      <c r="AM116" s="1639"/>
      <c r="AN116" s="1639"/>
      <c r="AO116" s="1639"/>
      <c r="AP116" s="1639"/>
      <c r="AQ116" s="1639"/>
      <c r="AR116" s="1639"/>
      <c r="AS116" s="1639"/>
      <c r="AT116" s="1639"/>
      <c r="AU116" s="1639"/>
      <c r="AV116" s="1639"/>
      <c r="AW116" s="1639"/>
      <c r="AX116" s="1639"/>
      <c r="AY116" s="1639"/>
      <c r="AZ116" s="1639"/>
      <c r="BA116" s="1639"/>
      <c r="BB116" s="1639"/>
      <c r="BC116" s="1639"/>
      <c r="BD116" s="1639"/>
      <c r="BE116" s="1639"/>
      <c r="BF116" s="1639"/>
      <c r="BG116" s="1639"/>
      <c r="BH116" s="1639"/>
      <c r="BI116" s="2028"/>
      <c r="BJ116" s="1639"/>
    </row>
    <row r="117" spans="1:62" ht="18" customHeight="1">
      <c r="A117" s="1888">
        <v>23</v>
      </c>
      <c r="B117" s="1759" t="str">
        <f ca="1">IF(D117=1,SUM($D$43:D117),"")</f>
        <v/>
      </c>
      <c r="C117" s="1751" t="str">
        <f t="shared" ca="1" si="69"/>
        <v/>
      </c>
      <c r="D117" s="1760" t="str">
        <f t="shared" ca="1" si="71"/>
        <v/>
      </c>
      <c r="E117" s="1632"/>
      <c r="F117" s="1759">
        <v>75</v>
      </c>
      <c r="G117" s="1770" t="str">
        <f t="shared" ca="1" si="70"/>
        <v/>
      </c>
      <c r="H117" s="1632"/>
      <c r="I117" s="1632"/>
      <c r="J117" s="1632"/>
      <c r="K117" s="1639"/>
      <c r="L117" s="1639"/>
      <c r="M117" s="1639"/>
      <c r="N117" s="1639"/>
      <c r="O117" s="1640"/>
      <c r="P117" s="1640"/>
      <c r="Q117" s="1640"/>
      <c r="R117" s="1640"/>
      <c r="S117" s="1640"/>
      <c r="T117" s="1640"/>
      <c r="U117" s="1640"/>
      <c r="V117" s="1640"/>
      <c r="W117" s="1640"/>
      <c r="X117" s="1640"/>
      <c r="Y117" s="1639"/>
      <c r="Z117" s="1639"/>
      <c r="AA117" s="1639"/>
      <c r="AB117" s="1639"/>
      <c r="AC117" s="1639"/>
      <c r="AD117" s="1639"/>
      <c r="AE117" s="1639"/>
      <c r="AF117" s="1639"/>
      <c r="AG117" s="1639"/>
      <c r="AH117" s="1639"/>
      <c r="AI117" s="1639"/>
      <c r="AJ117" s="1639"/>
      <c r="AK117" s="1639"/>
      <c r="AL117" s="1639"/>
      <c r="AM117" s="1639"/>
      <c r="AN117" s="1639"/>
      <c r="AO117" s="1639"/>
      <c r="AP117" s="1639"/>
      <c r="AQ117" s="1639"/>
      <c r="AR117" s="1639"/>
      <c r="AS117" s="1639"/>
      <c r="AT117" s="1639"/>
      <c r="AU117" s="1639"/>
      <c r="AV117" s="1639"/>
      <c r="AW117" s="1639"/>
      <c r="AX117" s="1639"/>
      <c r="AY117" s="1639"/>
      <c r="AZ117" s="1639"/>
      <c r="BA117" s="1639"/>
      <c r="BB117" s="1639"/>
      <c r="BC117" s="1639"/>
      <c r="BD117" s="1639"/>
      <c r="BE117" s="1639"/>
      <c r="BF117" s="1639"/>
      <c r="BG117" s="1639"/>
      <c r="BH117" s="1639"/>
      <c r="BI117" s="2028"/>
      <c r="BJ117" s="1639"/>
    </row>
    <row r="118" spans="1:62" ht="18" customHeight="1">
      <c r="A118" s="1888">
        <v>24</v>
      </c>
      <c r="B118" s="1759" t="str">
        <f ca="1">IF(D118=1,SUM($D$43:D118),"")</f>
        <v/>
      </c>
      <c r="C118" s="1751" t="str">
        <f t="shared" ca="1" si="69"/>
        <v/>
      </c>
      <c r="D118" s="1760" t="str">
        <f t="shared" ca="1" si="71"/>
        <v/>
      </c>
      <c r="E118" s="1632"/>
      <c r="F118" s="1759">
        <v>76</v>
      </c>
      <c r="G118" s="1770" t="str">
        <f t="shared" ca="1" si="70"/>
        <v/>
      </c>
      <c r="H118" s="1632"/>
      <c r="I118" s="1632"/>
      <c r="J118" s="1632"/>
      <c r="K118" s="1639"/>
      <c r="L118" s="1639"/>
      <c r="M118" s="1639"/>
      <c r="N118" s="1639"/>
      <c r="O118" s="1640"/>
      <c r="P118" s="1640"/>
      <c r="Q118" s="1640"/>
      <c r="R118" s="1640"/>
      <c r="S118" s="1640"/>
      <c r="T118" s="1640"/>
      <c r="U118" s="1640"/>
      <c r="V118" s="1640"/>
      <c r="W118" s="1640"/>
      <c r="X118" s="1640"/>
      <c r="Y118" s="1639"/>
      <c r="Z118" s="1639"/>
      <c r="AA118" s="1639"/>
      <c r="AB118" s="1639"/>
      <c r="AC118" s="1639"/>
      <c r="AD118" s="1639"/>
      <c r="AE118" s="1639"/>
      <c r="AF118" s="1639"/>
      <c r="AG118" s="1639"/>
      <c r="AH118" s="1639"/>
      <c r="AI118" s="1639"/>
      <c r="AJ118" s="1639"/>
      <c r="AK118" s="1639"/>
      <c r="AL118" s="1639"/>
      <c r="AM118" s="1639"/>
      <c r="AN118" s="1639"/>
      <c r="AO118" s="1639"/>
      <c r="AP118" s="1639"/>
      <c r="AQ118" s="1639"/>
      <c r="AR118" s="1639"/>
      <c r="AS118" s="1639"/>
      <c r="AT118" s="1639"/>
      <c r="AU118" s="1639"/>
      <c r="AV118" s="1639"/>
      <c r="AW118" s="1639"/>
      <c r="AX118" s="1639"/>
      <c r="AY118" s="1639"/>
      <c r="AZ118" s="1639"/>
      <c r="BA118" s="1639"/>
      <c r="BB118" s="1639"/>
      <c r="BC118" s="1639"/>
      <c r="BD118" s="1639"/>
      <c r="BE118" s="1639"/>
      <c r="BF118" s="1639"/>
      <c r="BG118" s="1639"/>
      <c r="BH118" s="1639"/>
      <c r="BI118" s="2028"/>
      <c r="BJ118" s="1639"/>
    </row>
    <row r="119" spans="1:62" ht="18" customHeight="1">
      <c r="A119" s="1888">
        <v>25</v>
      </c>
      <c r="B119" s="1759" t="str">
        <f ca="1">IF(D119=1,SUM($D$43:D119),"")</f>
        <v/>
      </c>
      <c r="C119" s="1751" t="str">
        <f t="shared" ca="1" si="69"/>
        <v/>
      </c>
      <c r="D119" s="1760" t="str">
        <f t="shared" ca="1" si="71"/>
        <v/>
      </c>
      <c r="E119" s="1632"/>
      <c r="F119" s="1759">
        <v>77</v>
      </c>
      <c r="G119" s="1770" t="str">
        <f t="shared" ca="1" si="70"/>
        <v/>
      </c>
      <c r="H119" s="1632"/>
      <c r="I119" s="1632"/>
      <c r="J119" s="1632"/>
      <c r="K119" s="1639"/>
      <c r="L119" s="1639"/>
      <c r="M119" s="1639"/>
      <c r="N119" s="1639"/>
      <c r="O119" s="1640"/>
      <c r="P119" s="1640"/>
      <c r="Q119" s="1640"/>
      <c r="R119" s="1640"/>
      <c r="S119" s="1640"/>
      <c r="T119" s="1640"/>
      <c r="U119" s="1640"/>
      <c r="V119" s="1640"/>
      <c r="W119" s="1640"/>
      <c r="X119" s="1640"/>
      <c r="Y119" s="1639"/>
      <c r="Z119" s="1639"/>
      <c r="AA119" s="1639"/>
      <c r="AB119" s="1639"/>
      <c r="AC119" s="1639"/>
      <c r="AD119" s="1639"/>
      <c r="AE119" s="1639"/>
      <c r="AF119" s="1639"/>
      <c r="AG119" s="1639"/>
      <c r="AH119" s="1639"/>
      <c r="AI119" s="1639"/>
      <c r="AJ119" s="1639"/>
      <c r="AK119" s="1639"/>
      <c r="AL119" s="1639"/>
      <c r="AM119" s="1639"/>
      <c r="AN119" s="1639"/>
      <c r="AO119" s="1639"/>
      <c r="AP119" s="1639"/>
      <c r="AQ119" s="1639"/>
      <c r="AR119" s="1639"/>
      <c r="AS119" s="1639"/>
      <c r="AT119" s="1639"/>
      <c r="AU119" s="1639"/>
      <c r="AV119" s="1639"/>
      <c r="AW119" s="1639"/>
      <c r="AX119" s="1639"/>
      <c r="AY119" s="1639"/>
      <c r="AZ119" s="1639"/>
      <c r="BA119" s="1639"/>
      <c r="BB119" s="1639"/>
      <c r="BC119" s="1639"/>
      <c r="BD119" s="1639"/>
      <c r="BE119" s="1639"/>
      <c r="BF119" s="1639"/>
      <c r="BG119" s="1639"/>
      <c r="BH119" s="1639"/>
      <c r="BI119" s="2028"/>
      <c r="BJ119" s="1639"/>
    </row>
    <row r="120" spans="1:62" ht="18" customHeight="1">
      <c r="A120" s="1888">
        <v>26</v>
      </c>
      <c r="B120" s="1759" t="str">
        <f ca="1">IF(D120=1,SUM($D$43:D120),"")</f>
        <v/>
      </c>
      <c r="C120" s="1751" t="str">
        <f t="shared" ca="1" si="69"/>
        <v/>
      </c>
      <c r="D120" s="1760" t="str">
        <f t="shared" ca="1" si="71"/>
        <v/>
      </c>
      <c r="E120" s="1632"/>
      <c r="F120" s="1759">
        <v>78</v>
      </c>
      <c r="G120" s="1770" t="str">
        <f t="shared" ca="1" si="70"/>
        <v/>
      </c>
      <c r="H120" s="1698"/>
      <c r="I120" s="1632"/>
      <c r="J120" s="1632"/>
      <c r="K120" s="1639"/>
      <c r="L120" s="1639"/>
      <c r="M120" s="1639"/>
      <c r="N120" s="1639"/>
      <c r="O120" s="1640"/>
      <c r="P120" s="1640"/>
      <c r="Q120" s="1640"/>
      <c r="R120" s="1640"/>
      <c r="S120" s="1640"/>
      <c r="T120" s="1640"/>
      <c r="U120" s="1640"/>
      <c r="V120" s="1640"/>
      <c r="W120" s="1640"/>
      <c r="X120" s="1640"/>
      <c r="Y120" s="1639"/>
      <c r="Z120" s="1639"/>
      <c r="AA120" s="1639"/>
      <c r="AB120" s="1639"/>
      <c r="AC120" s="1639"/>
      <c r="AD120" s="1639"/>
      <c r="AE120" s="1639"/>
      <c r="AF120" s="1639"/>
      <c r="AG120" s="1639"/>
      <c r="AH120" s="1639"/>
      <c r="AI120" s="1639"/>
      <c r="AJ120" s="1639"/>
      <c r="AK120" s="1639"/>
      <c r="AL120" s="1639"/>
      <c r="AM120" s="1639"/>
      <c r="AN120" s="1639"/>
      <c r="AO120" s="1639"/>
      <c r="AP120" s="1639"/>
      <c r="AQ120" s="1639"/>
      <c r="AR120" s="1639"/>
      <c r="AS120" s="1639"/>
      <c r="AT120" s="1639"/>
      <c r="AU120" s="1639"/>
      <c r="AV120" s="1639"/>
      <c r="AW120" s="1639"/>
      <c r="AX120" s="1639"/>
      <c r="AY120" s="1639"/>
      <c r="AZ120" s="1639"/>
      <c r="BA120" s="1639"/>
      <c r="BB120" s="1639"/>
      <c r="BC120" s="1639"/>
      <c r="BD120" s="1639"/>
      <c r="BE120" s="1639"/>
      <c r="BF120" s="1639"/>
      <c r="BG120" s="1639"/>
      <c r="BH120" s="1639"/>
      <c r="BI120" s="2028"/>
      <c r="BJ120" s="1639"/>
    </row>
    <row r="121" spans="1:62" ht="18" customHeight="1">
      <c r="A121" s="1888">
        <v>27</v>
      </c>
      <c r="B121" s="1759" t="str">
        <f ca="1">IF(D121=1,SUM($D$43:D121),"")</f>
        <v/>
      </c>
      <c r="C121" s="1751" t="str">
        <f t="shared" ca="1" si="69"/>
        <v/>
      </c>
      <c r="D121" s="1760" t="str">
        <f t="shared" ca="1" si="71"/>
        <v/>
      </c>
      <c r="E121" s="1632"/>
      <c r="F121" s="1759">
        <v>79</v>
      </c>
      <c r="G121" s="1770" t="str">
        <f t="shared" ca="1" si="70"/>
        <v/>
      </c>
      <c r="H121" s="1639"/>
      <c r="I121" s="1632"/>
      <c r="J121" s="1632"/>
      <c r="K121" s="1639"/>
      <c r="L121" s="1639"/>
      <c r="M121" s="1639"/>
      <c r="N121" s="1639"/>
      <c r="O121" s="1640"/>
      <c r="P121" s="1640"/>
      <c r="Q121" s="1640"/>
      <c r="R121" s="1640"/>
      <c r="S121" s="1640"/>
      <c r="T121" s="1640"/>
      <c r="U121" s="1640"/>
      <c r="V121" s="1640"/>
      <c r="W121" s="1640"/>
      <c r="X121" s="1640"/>
      <c r="Y121" s="1639"/>
      <c r="Z121" s="1639"/>
      <c r="AA121" s="1639"/>
      <c r="AB121" s="1639"/>
      <c r="AC121" s="1639"/>
      <c r="AD121" s="1639"/>
      <c r="AE121" s="1639"/>
      <c r="AF121" s="1639"/>
      <c r="AG121" s="1639"/>
      <c r="AH121" s="1639"/>
      <c r="AI121" s="1639"/>
      <c r="AJ121" s="1639"/>
      <c r="AK121" s="1639"/>
      <c r="AL121" s="1639"/>
      <c r="AM121" s="1639"/>
      <c r="AN121" s="1639"/>
      <c r="AO121" s="1639"/>
      <c r="AP121" s="1639"/>
      <c r="AQ121" s="1639"/>
      <c r="AR121" s="1639"/>
      <c r="AS121" s="1639"/>
      <c r="AT121" s="1639"/>
      <c r="AU121" s="1639"/>
      <c r="AV121" s="1639"/>
      <c r="AW121" s="1639"/>
      <c r="AX121" s="1639"/>
      <c r="AY121" s="1639"/>
      <c r="AZ121" s="1639"/>
      <c r="BA121" s="1639"/>
      <c r="BB121" s="1639"/>
      <c r="BC121" s="1639"/>
      <c r="BD121" s="1639"/>
      <c r="BE121" s="1639"/>
      <c r="BF121" s="1639"/>
      <c r="BG121" s="1639"/>
      <c r="BH121" s="1639"/>
      <c r="BI121" s="2028"/>
      <c r="BJ121" s="1639"/>
    </row>
    <row r="122" spans="1:62" ht="18" customHeight="1">
      <c r="A122" s="1888">
        <v>28</v>
      </c>
      <c r="B122" s="1759" t="str">
        <f ca="1">IF(D122=1,SUM($D$43:D122),"")</f>
        <v/>
      </c>
      <c r="C122" s="1751" t="str">
        <f t="shared" ca="1" si="69"/>
        <v/>
      </c>
      <c r="D122" s="1760" t="str">
        <f t="shared" ca="1" si="71"/>
        <v/>
      </c>
      <c r="E122" s="1632"/>
      <c r="F122" s="1759">
        <v>80</v>
      </c>
      <c r="G122" s="1770" t="str">
        <f t="shared" ca="1" si="70"/>
        <v/>
      </c>
      <c r="H122" s="1639"/>
      <c r="I122" s="1632"/>
      <c r="J122" s="1632"/>
      <c r="K122" s="1639"/>
      <c r="L122" s="1639"/>
      <c r="M122" s="1639"/>
      <c r="N122" s="1639"/>
      <c r="O122" s="1640"/>
      <c r="P122" s="1640"/>
      <c r="Q122" s="1640"/>
      <c r="R122" s="1640"/>
      <c r="S122" s="1640"/>
      <c r="T122" s="1640"/>
      <c r="U122" s="1640"/>
      <c r="V122" s="1640"/>
      <c r="W122" s="1640"/>
      <c r="X122" s="1640"/>
      <c r="Y122" s="1639"/>
      <c r="Z122" s="1639"/>
      <c r="AA122" s="1639"/>
      <c r="AB122" s="1639"/>
      <c r="AC122" s="1639"/>
      <c r="AD122" s="1639"/>
      <c r="AE122" s="1639"/>
      <c r="AF122" s="1639"/>
      <c r="AG122" s="1639"/>
      <c r="AH122" s="1639"/>
      <c r="AI122" s="1639"/>
      <c r="AJ122" s="1639"/>
      <c r="AK122" s="1639"/>
      <c r="AL122" s="1639"/>
      <c r="AM122" s="1639"/>
      <c r="AN122" s="1639"/>
      <c r="AO122" s="1639"/>
      <c r="AP122" s="1639"/>
      <c r="AQ122" s="1639"/>
      <c r="AR122" s="1639"/>
      <c r="AS122" s="1639"/>
      <c r="AT122" s="1639"/>
      <c r="AU122" s="1639"/>
      <c r="AV122" s="1639"/>
      <c r="AW122" s="1639"/>
      <c r="AX122" s="1639"/>
      <c r="AY122" s="1639"/>
      <c r="AZ122" s="1639"/>
      <c r="BA122" s="1639"/>
      <c r="BB122" s="1639"/>
      <c r="BC122" s="1639"/>
      <c r="BD122" s="1639"/>
      <c r="BE122" s="1639"/>
      <c r="BF122" s="1639"/>
      <c r="BG122" s="1639"/>
      <c r="BH122" s="1639"/>
      <c r="BI122" s="2028"/>
      <c r="BJ122" s="1639"/>
    </row>
    <row r="123" spans="1:62" ht="18" customHeight="1">
      <c r="A123" s="1888">
        <v>29</v>
      </c>
      <c r="B123" s="1759" t="str">
        <f ca="1">IF(D123=1,SUM($D$43:D123),"")</f>
        <v/>
      </c>
      <c r="C123" s="1751" t="str">
        <f t="shared" ca="1" si="69"/>
        <v/>
      </c>
      <c r="D123" s="1760" t="str">
        <f t="shared" ca="1" si="71"/>
        <v/>
      </c>
      <c r="E123" s="1632"/>
      <c r="F123" s="1759">
        <v>81</v>
      </c>
      <c r="G123" s="1770" t="str">
        <f t="shared" ca="1" si="70"/>
        <v/>
      </c>
      <c r="H123" s="1639"/>
      <c r="I123" s="1632"/>
      <c r="J123" s="1632"/>
      <c r="K123" s="1639"/>
      <c r="L123" s="1639"/>
      <c r="M123" s="1639"/>
      <c r="N123" s="1639"/>
      <c r="O123" s="1640"/>
      <c r="P123" s="1640"/>
      <c r="Q123" s="1640"/>
      <c r="R123" s="1640"/>
      <c r="S123" s="1640"/>
      <c r="T123" s="1640"/>
      <c r="U123" s="1640"/>
      <c r="V123" s="1640"/>
      <c r="W123" s="1640"/>
      <c r="X123" s="1640"/>
      <c r="Y123" s="1639"/>
      <c r="Z123" s="1639"/>
      <c r="AA123" s="1639"/>
      <c r="AB123" s="1639"/>
      <c r="AC123" s="1639"/>
      <c r="AD123" s="1639"/>
      <c r="AE123" s="1639"/>
      <c r="AF123" s="1639"/>
      <c r="AG123" s="1639"/>
      <c r="AH123" s="1639"/>
      <c r="AI123" s="1639"/>
      <c r="AJ123" s="1639"/>
      <c r="AK123" s="1639"/>
      <c r="AL123" s="1639"/>
      <c r="AM123" s="1639"/>
      <c r="AN123" s="1639"/>
      <c r="AO123" s="1639"/>
      <c r="AP123" s="1639"/>
      <c r="AQ123" s="1639"/>
      <c r="AR123" s="1639"/>
      <c r="AS123" s="1639"/>
      <c r="AT123" s="1639"/>
      <c r="AU123" s="1639"/>
      <c r="AV123" s="1639"/>
      <c r="AW123" s="1639"/>
      <c r="AX123" s="1639"/>
      <c r="AY123" s="1639"/>
      <c r="AZ123" s="1639"/>
      <c r="BA123" s="1639"/>
      <c r="BB123" s="1639"/>
      <c r="BC123" s="1639"/>
      <c r="BD123" s="1639"/>
      <c r="BE123" s="1639"/>
      <c r="BF123" s="1639"/>
      <c r="BG123" s="1639"/>
      <c r="BH123" s="1639"/>
      <c r="BI123" s="2028"/>
      <c r="BJ123" s="1639"/>
    </row>
    <row r="124" spans="1:62" ht="18" customHeight="1">
      <c r="A124" s="1888">
        <v>30</v>
      </c>
      <c r="B124" s="1759" t="str">
        <f ca="1">IF(D124=1,SUM($D$43:D124),"")</f>
        <v/>
      </c>
      <c r="C124" s="1751" t="str">
        <f t="shared" ca="1" si="69"/>
        <v/>
      </c>
      <c r="D124" s="1760" t="str">
        <f t="shared" ca="1" si="71"/>
        <v/>
      </c>
      <c r="E124" s="1632"/>
      <c r="F124" s="1759">
        <v>82</v>
      </c>
      <c r="G124" s="1770" t="str">
        <f t="shared" ca="1" si="70"/>
        <v/>
      </c>
      <c r="H124" s="1639"/>
      <c r="I124" s="1632"/>
      <c r="J124" s="1632"/>
      <c r="K124" s="1639"/>
      <c r="L124" s="1639"/>
      <c r="M124" s="1639"/>
      <c r="N124" s="1639"/>
      <c r="O124" s="1640"/>
      <c r="P124" s="1640"/>
      <c r="Q124" s="1640"/>
      <c r="R124" s="1640"/>
      <c r="S124" s="1640"/>
      <c r="T124" s="1640"/>
      <c r="U124" s="1640"/>
      <c r="V124" s="1640"/>
      <c r="W124" s="1640"/>
      <c r="X124" s="1640"/>
      <c r="Y124" s="1639"/>
      <c r="Z124" s="1639"/>
      <c r="AA124" s="1639"/>
      <c r="AB124" s="1639"/>
      <c r="AC124" s="1639"/>
      <c r="AD124" s="1639"/>
      <c r="AE124" s="1639"/>
      <c r="AF124" s="1639"/>
      <c r="AG124" s="1639"/>
      <c r="AH124" s="1639"/>
      <c r="AI124" s="1639"/>
      <c r="AJ124" s="1639"/>
      <c r="AK124" s="1639"/>
      <c r="AL124" s="1639"/>
      <c r="AM124" s="1639"/>
      <c r="AN124" s="1639"/>
      <c r="AO124" s="1639"/>
      <c r="AP124" s="1639"/>
      <c r="AQ124" s="1639"/>
      <c r="AR124" s="1639"/>
      <c r="AS124" s="1639"/>
      <c r="AT124" s="1639"/>
      <c r="AU124" s="1639"/>
      <c r="AV124" s="1639"/>
      <c r="AW124" s="1639"/>
      <c r="AX124" s="1639"/>
      <c r="AY124" s="1639"/>
      <c r="AZ124" s="1639"/>
      <c r="BA124" s="1639"/>
      <c r="BB124" s="1639"/>
      <c r="BC124" s="1639"/>
      <c r="BD124" s="1639"/>
      <c r="BE124" s="1639"/>
      <c r="BF124" s="1639"/>
      <c r="BG124" s="1639"/>
      <c r="BH124" s="1639"/>
      <c r="BI124" s="2028"/>
      <c r="BJ124" s="1639"/>
    </row>
    <row r="125" spans="1:62" ht="18" customHeight="1">
      <c r="A125" s="1888">
        <v>31</v>
      </c>
      <c r="B125" s="1759" t="str">
        <f ca="1">IF(D125=1,SUM($D$43:D125),"")</f>
        <v/>
      </c>
      <c r="C125" s="1751" t="str">
        <f t="shared" ca="1" si="69"/>
        <v/>
      </c>
      <c r="D125" s="1760" t="str">
        <f t="shared" ca="1" si="71"/>
        <v/>
      </c>
      <c r="E125" s="1632"/>
      <c r="F125" s="1759">
        <v>83</v>
      </c>
      <c r="G125" s="1770" t="str">
        <f t="shared" ca="1" si="70"/>
        <v/>
      </c>
      <c r="H125" s="1639"/>
      <c r="I125" s="1632"/>
      <c r="J125" s="1632"/>
      <c r="K125" s="1639"/>
      <c r="L125" s="1639"/>
      <c r="M125" s="1639"/>
      <c r="N125" s="1639"/>
      <c r="O125" s="1640"/>
      <c r="P125" s="1640"/>
      <c r="Q125" s="1640"/>
      <c r="R125" s="1640"/>
      <c r="S125" s="1640"/>
      <c r="T125" s="1640"/>
      <c r="U125" s="1640"/>
      <c r="V125" s="1640"/>
      <c r="W125" s="1640"/>
      <c r="X125" s="1640"/>
      <c r="Y125" s="1639"/>
      <c r="Z125" s="1639"/>
      <c r="AA125" s="1639"/>
      <c r="AB125" s="1639"/>
      <c r="AC125" s="1639"/>
      <c r="AD125" s="1639"/>
      <c r="AE125" s="1639"/>
      <c r="AF125" s="1639"/>
      <c r="AG125" s="1639"/>
      <c r="AH125" s="1639"/>
      <c r="AI125" s="1639"/>
      <c r="AJ125" s="1639"/>
      <c r="AK125" s="1639"/>
      <c r="AL125" s="1639"/>
      <c r="AM125" s="1639"/>
      <c r="AN125" s="1639"/>
      <c r="AO125" s="1639"/>
      <c r="AP125" s="1639"/>
      <c r="AQ125" s="1639"/>
      <c r="AR125" s="1639"/>
      <c r="AS125" s="1639"/>
      <c r="AT125" s="1639"/>
      <c r="AU125" s="1639"/>
      <c r="AV125" s="1639"/>
      <c r="AW125" s="1639"/>
      <c r="AX125" s="1639"/>
      <c r="AY125" s="1639"/>
      <c r="AZ125" s="1639"/>
      <c r="BA125" s="1639"/>
      <c r="BB125" s="1639"/>
      <c r="BC125" s="1639"/>
      <c r="BD125" s="1639"/>
      <c r="BE125" s="1639"/>
      <c r="BF125" s="1639"/>
      <c r="BG125" s="1639"/>
      <c r="BH125" s="1639"/>
      <c r="BI125" s="2028"/>
      <c r="BJ125" s="1639"/>
    </row>
    <row r="126" spans="1:62" ht="18" customHeight="1" thickBot="1">
      <c r="A126" s="1888">
        <v>32</v>
      </c>
      <c r="B126" s="1761" t="str">
        <f ca="1">IF(D126=1,SUM($D$43:D126),"")</f>
        <v/>
      </c>
      <c r="C126" s="1753" t="str">
        <f t="shared" ca="1" si="69"/>
        <v/>
      </c>
      <c r="D126" s="1762" t="str">
        <f t="shared" ca="1" si="71"/>
        <v/>
      </c>
      <c r="E126" s="1632"/>
      <c r="F126" s="1759">
        <v>84</v>
      </c>
      <c r="G126" s="1770" t="str">
        <f t="shared" ca="1" si="70"/>
        <v/>
      </c>
      <c r="H126" s="1639"/>
      <c r="I126" s="1632"/>
      <c r="J126" s="1632"/>
      <c r="K126" s="1639"/>
      <c r="L126" s="1639"/>
      <c r="M126" s="1639"/>
      <c r="N126" s="1639"/>
      <c r="O126" s="1640"/>
      <c r="P126" s="1640"/>
      <c r="Q126" s="1640"/>
      <c r="R126" s="1640"/>
      <c r="S126" s="1639"/>
      <c r="T126" s="1639"/>
      <c r="U126" s="1639"/>
      <c r="V126" s="1639"/>
      <c r="W126" s="1639"/>
      <c r="X126" s="1639"/>
      <c r="Y126" s="1639"/>
      <c r="Z126" s="1639"/>
      <c r="AA126" s="1639"/>
      <c r="AB126" s="1639"/>
      <c r="AC126" s="1639"/>
      <c r="AD126" s="1639"/>
      <c r="AE126" s="1639"/>
      <c r="AF126" s="1639"/>
      <c r="AG126" s="1639"/>
      <c r="AH126" s="1639"/>
      <c r="AI126" s="1639"/>
      <c r="AJ126" s="1639"/>
      <c r="AK126" s="1639"/>
      <c r="AL126" s="1639"/>
      <c r="AM126" s="1639"/>
      <c r="AN126" s="1639"/>
      <c r="AO126" s="1639"/>
      <c r="AP126" s="1639"/>
      <c r="AQ126" s="1639"/>
      <c r="AR126" s="1639"/>
      <c r="AS126" s="1639"/>
      <c r="AT126" s="1639"/>
      <c r="AU126" s="1639"/>
      <c r="AV126" s="1639"/>
      <c r="AW126" s="1639"/>
      <c r="AX126" s="1639"/>
      <c r="AY126" s="1639"/>
      <c r="AZ126" s="1639"/>
      <c r="BA126" s="1639"/>
      <c r="BB126" s="1639"/>
      <c r="BC126" s="1639"/>
      <c r="BD126" s="1639"/>
      <c r="BE126" s="1639"/>
      <c r="BF126" s="1639"/>
      <c r="BG126" s="1639"/>
      <c r="BH126" s="1639"/>
      <c r="BI126" s="2028"/>
      <c r="BJ126" s="1639"/>
    </row>
    <row r="127" spans="1:62" ht="18" customHeight="1">
      <c r="A127" s="1640"/>
      <c r="B127" s="1862" t="str">
        <f>IF(D127=1,SUM($D$43:D127),"")</f>
        <v/>
      </c>
      <c r="C127" s="1863"/>
      <c r="D127" s="1864" t="str">
        <f>IF(C127="","",1)</f>
        <v/>
      </c>
      <c r="E127" s="1632"/>
      <c r="F127" s="1759">
        <v>85</v>
      </c>
      <c r="G127" s="1770" t="str">
        <f t="shared" ca="1" si="70"/>
        <v/>
      </c>
      <c r="H127" s="1639"/>
      <c r="I127" s="1632"/>
      <c r="J127" s="1632"/>
      <c r="K127" s="1639"/>
      <c r="L127" s="1639"/>
      <c r="M127" s="1639"/>
      <c r="N127" s="1639"/>
      <c r="O127" s="1640"/>
      <c r="P127" s="1640"/>
      <c r="Q127" s="1640"/>
      <c r="R127" s="1639"/>
      <c r="S127" s="1639"/>
      <c r="T127" s="1639"/>
      <c r="U127" s="1639"/>
      <c r="V127" s="1639"/>
      <c r="W127" s="1639"/>
      <c r="X127" s="1639"/>
      <c r="Y127" s="1639"/>
      <c r="Z127" s="1639"/>
      <c r="AA127" s="1639"/>
      <c r="AB127" s="1639"/>
      <c r="AC127" s="1639"/>
      <c r="AD127" s="1639"/>
      <c r="AE127" s="1639"/>
      <c r="AF127" s="1639"/>
      <c r="AG127" s="1639"/>
      <c r="AH127" s="1639"/>
      <c r="AI127" s="1639"/>
      <c r="AJ127" s="1639"/>
      <c r="AK127" s="1639"/>
      <c r="AL127" s="1639"/>
      <c r="AM127" s="1639"/>
      <c r="AN127" s="1639"/>
      <c r="AO127" s="1639"/>
      <c r="AP127" s="1639"/>
      <c r="AQ127" s="1639"/>
      <c r="AR127" s="1639"/>
      <c r="AS127" s="1639"/>
      <c r="AT127" s="1639"/>
      <c r="AU127" s="1639"/>
      <c r="AV127" s="1639"/>
      <c r="AW127" s="1639"/>
      <c r="AX127" s="1639"/>
      <c r="AY127" s="1639"/>
      <c r="AZ127" s="1639"/>
      <c r="BA127" s="1639"/>
      <c r="BB127" s="1639"/>
      <c r="BC127" s="1639"/>
      <c r="BD127" s="1639"/>
      <c r="BE127" s="1639"/>
      <c r="BF127" s="1639"/>
      <c r="BG127" s="1639"/>
      <c r="BH127" s="1639"/>
      <c r="BI127" s="2028"/>
      <c r="BJ127" s="1639"/>
    </row>
    <row r="128" spans="1:62" ht="18" customHeight="1">
      <c r="A128" s="1640"/>
      <c r="B128" s="1865" t="str">
        <f>IF(D128=1,SUM($D$43:D128),"")</f>
        <v/>
      </c>
      <c r="C128" s="1866"/>
      <c r="D128" s="1867" t="str">
        <f>IF(C128="","",1)</f>
        <v/>
      </c>
      <c r="E128" s="1632"/>
      <c r="F128" s="1759">
        <v>86</v>
      </c>
      <c r="G128" s="1770" t="str">
        <f t="shared" ca="1" si="70"/>
        <v/>
      </c>
      <c r="H128" s="1639"/>
      <c r="I128" s="1632"/>
      <c r="J128" s="1632"/>
      <c r="K128" s="1639"/>
      <c r="L128" s="1639"/>
      <c r="M128" s="1639"/>
      <c r="N128" s="1639"/>
      <c r="O128" s="1640"/>
      <c r="P128" s="1640"/>
      <c r="Q128" s="1640"/>
      <c r="R128" s="1639"/>
      <c r="S128" s="1639"/>
      <c r="T128" s="1639"/>
      <c r="U128" s="1639"/>
      <c r="V128" s="1639"/>
      <c r="W128" s="1639"/>
      <c r="X128" s="1702"/>
      <c r="Y128" s="1639"/>
      <c r="Z128" s="1639"/>
      <c r="AA128" s="1639"/>
      <c r="AB128" s="1639"/>
      <c r="AC128" s="1639"/>
      <c r="AD128" s="1639"/>
      <c r="AE128" s="1639"/>
      <c r="AF128" s="1639"/>
      <c r="AG128" s="1639"/>
      <c r="AH128" s="1639"/>
      <c r="AI128" s="1639"/>
      <c r="AJ128" s="1639"/>
      <c r="AK128" s="1639"/>
      <c r="AL128" s="1639"/>
      <c r="AM128" s="1639"/>
      <c r="AN128" s="1639"/>
      <c r="AO128" s="1639"/>
      <c r="AP128" s="1639"/>
      <c r="AQ128" s="1639"/>
      <c r="AR128" s="1639"/>
      <c r="AS128" s="1639"/>
      <c r="AT128" s="1639"/>
      <c r="AU128" s="1639"/>
      <c r="AV128" s="1639"/>
      <c r="AW128" s="1639"/>
      <c r="AX128" s="1639"/>
      <c r="AY128" s="1639"/>
      <c r="AZ128" s="1639"/>
      <c r="BA128" s="1639"/>
      <c r="BB128" s="1639"/>
      <c r="BC128" s="1639"/>
      <c r="BD128" s="1639"/>
      <c r="BE128" s="1639"/>
      <c r="BF128" s="1639"/>
      <c r="BG128" s="1639"/>
      <c r="BH128" s="1639"/>
      <c r="BI128" s="2028"/>
      <c r="BJ128" s="1639"/>
    </row>
    <row r="129" spans="1:62" ht="18" customHeight="1">
      <c r="A129" s="1639"/>
      <c r="B129" s="1763">
        <f ca="1">IF(D129=1,SUM($D$43:D129),"")</f>
        <v>1</v>
      </c>
      <c r="C129" s="1764" t="str">
        <f ca="1">IF(COUNTIF($C$43:$C$126,"就職支援")&gt;0,"","就職支援")</f>
        <v>就職支援</v>
      </c>
      <c r="D129" s="1765">
        <f ca="1">IF(C129="","",1)</f>
        <v>1</v>
      </c>
      <c r="E129" s="1632"/>
      <c r="F129" s="1759">
        <v>87</v>
      </c>
      <c r="G129" s="1770" t="str">
        <f t="shared" ca="1" si="70"/>
        <v/>
      </c>
      <c r="H129" s="1640"/>
      <c r="I129" s="1640"/>
      <c r="J129" s="1640"/>
      <c r="K129" s="1640"/>
      <c r="L129" s="1640"/>
      <c r="M129" s="1640"/>
      <c r="N129" s="1640"/>
      <c r="O129" s="1640"/>
      <c r="P129" s="1640"/>
      <c r="Q129" s="1640"/>
      <c r="R129" s="1639"/>
      <c r="S129" s="1639"/>
      <c r="T129" s="1639"/>
      <c r="U129" s="1639"/>
      <c r="V129" s="1639"/>
      <c r="W129" s="1632"/>
      <c r="X129" s="1632"/>
      <c r="Y129" s="1639"/>
      <c r="Z129" s="1639"/>
      <c r="AA129" s="1639"/>
      <c r="AB129" s="1639"/>
      <c r="AC129" s="1639"/>
      <c r="AD129" s="1639"/>
      <c r="AE129" s="1639"/>
      <c r="AF129" s="1639"/>
      <c r="AG129" s="1639"/>
      <c r="AH129" s="1639"/>
      <c r="AI129" s="1639"/>
      <c r="AJ129" s="1639"/>
      <c r="AK129" s="1639"/>
      <c r="AL129" s="1639"/>
      <c r="AM129" s="1639"/>
      <c r="AN129" s="1639"/>
      <c r="AO129" s="1639"/>
      <c r="AP129" s="1639"/>
      <c r="AQ129" s="1639"/>
      <c r="AR129" s="1639"/>
      <c r="AS129" s="1639"/>
      <c r="AT129" s="1639"/>
      <c r="AU129" s="1639"/>
      <c r="AV129" s="1639"/>
      <c r="AW129" s="1639"/>
      <c r="AX129" s="1639"/>
      <c r="AY129" s="1639"/>
      <c r="AZ129" s="1639"/>
      <c r="BA129" s="1639"/>
      <c r="BB129" s="1639"/>
      <c r="BC129" s="1639"/>
      <c r="BD129" s="1639"/>
      <c r="BE129" s="1639"/>
      <c r="BF129" s="1639"/>
      <c r="BG129" s="1639"/>
      <c r="BH129" s="1639"/>
      <c r="BI129" s="2028"/>
      <c r="BJ129" s="1639"/>
    </row>
    <row r="130" spans="1:62" ht="18" customHeight="1" thickBot="1">
      <c r="A130" s="1639"/>
      <c r="B130" s="1766">
        <f ca="1">IF(D130=1,SUM($D$43:D130),"")</f>
        <v>2</v>
      </c>
      <c r="C130" s="1767" t="s">
        <v>863</v>
      </c>
      <c r="D130" s="1768">
        <f>IF(C130="","",1)</f>
        <v>1</v>
      </c>
      <c r="E130" s="1632"/>
      <c r="F130" s="1761">
        <v>88</v>
      </c>
      <c r="G130" s="1771" t="str">
        <f t="shared" ca="1" si="70"/>
        <v/>
      </c>
      <c r="H130" s="1639"/>
      <c r="I130" s="1639"/>
      <c r="J130" s="1639"/>
      <c r="K130" s="1639"/>
      <c r="L130" s="1639"/>
      <c r="M130" s="1639"/>
      <c r="N130" s="1639"/>
      <c r="O130" s="1640"/>
      <c r="P130" s="1640"/>
      <c r="Q130" s="1640"/>
      <c r="R130" s="1639"/>
      <c r="S130" s="1639"/>
      <c r="T130" s="1639"/>
      <c r="U130" s="1639"/>
      <c r="V130" s="1639"/>
      <c r="W130" s="1632"/>
      <c r="X130" s="1632"/>
      <c r="Y130" s="1639"/>
      <c r="Z130" s="1639"/>
      <c r="AA130" s="1639"/>
      <c r="AB130" s="1639"/>
      <c r="AC130" s="1639"/>
      <c r="AD130" s="1639"/>
      <c r="AE130" s="1639"/>
      <c r="AF130" s="1639"/>
      <c r="AG130" s="1639"/>
      <c r="AH130" s="1639"/>
      <c r="AI130" s="1639"/>
      <c r="AJ130" s="1639"/>
      <c r="AK130" s="1639"/>
      <c r="AL130" s="1639"/>
      <c r="AM130" s="1639"/>
      <c r="AN130" s="1639"/>
      <c r="AO130" s="1639"/>
      <c r="AP130" s="1639"/>
      <c r="AQ130" s="1639"/>
      <c r="AR130" s="1639"/>
      <c r="AS130" s="1639"/>
      <c r="AT130" s="1639"/>
      <c r="AU130" s="1639"/>
      <c r="AV130" s="1639"/>
      <c r="AW130" s="1639"/>
      <c r="AX130" s="1639"/>
      <c r="AY130" s="1639"/>
      <c r="AZ130" s="1639"/>
      <c r="BA130" s="1639"/>
      <c r="BB130" s="1639"/>
      <c r="BC130" s="1639"/>
      <c r="BD130" s="1639"/>
      <c r="BE130" s="1639"/>
      <c r="BF130" s="1639"/>
      <c r="BG130" s="1639"/>
      <c r="BH130" s="1639"/>
      <c r="BI130" s="2028"/>
      <c r="BJ130" s="1639"/>
    </row>
    <row r="131" spans="1:62" ht="18" customHeight="1">
      <c r="A131" s="1639"/>
      <c r="B131" s="1639"/>
      <c r="C131" s="1639"/>
      <c r="D131" s="1639"/>
      <c r="E131" s="1632"/>
      <c r="F131" s="1632"/>
      <c r="G131" s="1639"/>
      <c r="H131" s="1639"/>
      <c r="I131" s="1639"/>
      <c r="J131" s="1639"/>
      <c r="K131" s="1639"/>
      <c r="L131" s="1639"/>
      <c r="M131" s="1639"/>
      <c r="N131" s="1639"/>
      <c r="O131" s="1640"/>
      <c r="P131" s="1640"/>
      <c r="Q131" s="1640"/>
      <c r="R131" s="1639"/>
      <c r="S131" s="1639"/>
      <c r="T131" s="1639"/>
      <c r="U131" s="1639"/>
      <c r="V131" s="1639"/>
      <c r="W131" s="1632"/>
      <c r="X131" s="1632"/>
      <c r="Y131" s="1639"/>
      <c r="Z131" s="1639"/>
      <c r="AA131" s="1639"/>
      <c r="AB131" s="1639"/>
      <c r="AC131" s="1639"/>
      <c r="AD131" s="1639"/>
      <c r="AE131" s="1639"/>
      <c r="AF131" s="1639"/>
      <c r="AG131" s="1639"/>
      <c r="AH131" s="1639"/>
      <c r="AI131" s="1639"/>
      <c r="AJ131" s="1639"/>
      <c r="AK131" s="1639"/>
      <c r="AL131" s="1639"/>
      <c r="AM131" s="1639"/>
      <c r="AN131" s="1639"/>
      <c r="AO131" s="1639"/>
      <c r="AP131" s="1639"/>
      <c r="AQ131" s="1639"/>
      <c r="AR131" s="1639"/>
      <c r="AS131" s="1639"/>
      <c r="AT131" s="1639"/>
      <c r="AU131" s="1639"/>
      <c r="AV131" s="1639"/>
      <c r="AW131" s="1639"/>
      <c r="AX131" s="1639"/>
      <c r="AY131" s="1639"/>
      <c r="AZ131" s="1639"/>
      <c r="BA131" s="1639"/>
      <c r="BB131" s="1639"/>
      <c r="BC131" s="1639"/>
      <c r="BD131" s="1639"/>
      <c r="BE131" s="1639"/>
      <c r="BF131" s="1639"/>
      <c r="BG131" s="1639"/>
      <c r="BH131" s="1639"/>
      <c r="BI131" s="2028"/>
      <c r="BJ131" s="1639"/>
    </row>
    <row r="132" spans="1:62" ht="18" customHeight="1">
      <c r="A132" s="1639"/>
      <c r="B132" s="1639"/>
      <c r="C132" s="1639"/>
      <c r="D132" s="1639"/>
      <c r="E132" s="1632"/>
      <c r="F132" s="1632"/>
      <c r="G132" s="1639"/>
      <c r="H132" s="1703"/>
      <c r="I132" s="1639"/>
      <c r="J132" s="1639"/>
      <c r="K132" s="1639"/>
      <c r="L132" s="1639"/>
      <c r="M132" s="1639"/>
      <c r="N132" s="1639"/>
      <c r="O132" s="1640"/>
      <c r="P132" s="1640"/>
      <c r="Q132" s="1640"/>
      <c r="R132" s="1639"/>
      <c r="S132" s="1639"/>
      <c r="T132" s="1639"/>
      <c r="U132" s="1639"/>
      <c r="V132" s="1639"/>
      <c r="W132" s="1632"/>
      <c r="X132" s="1632"/>
      <c r="Y132" s="1639"/>
      <c r="Z132" s="1639"/>
      <c r="AA132" s="1639"/>
      <c r="AB132" s="1639"/>
      <c r="AC132" s="1639"/>
      <c r="AD132" s="1639"/>
      <c r="AE132" s="1639"/>
      <c r="AF132" s="1639"/>
      <c r="AG132" s="1639"/>
      <c r="AH132" s="1639"/>
      <c r="AI132" s="1639"/>
      <c r="AJ132" s="1639"/>
      <c r="AK132" s="1639"/>
      <c r="AL132" s="1639"/>
      <c r="AM132" s="1639"/>
      <c r="AN132" s="1639"/>
      <c r="AO132" s="1639"/>
      <c r="AP132" s="1639"/>
      <c r="AQ132" s="1639"/>
      <c r="AR132" s="1639"/>
      <c r="AS132" s="1639"/>
      <c r="AT132" s="1639"/>
      <c r="AU132" s="1639"/>
      <c r="AV132" s="1639"/>
      <c r="AW132" s="1639"/>
      <c r="AX132" s="1639"/>
      <c r="AY132" s="1639"/>
      <c r="AZ132" s="1639"/>
      <c r="BA132" s="1639"/>
      <c r="BB132" s="1639"/>
      <c r="BC132" s="1639"/>
      <c r="BD132" s="1639"/>
      <c r="BE132" s="1639"/>
      <c r="BF132" s="1639"/>
      <c r="BG132" s="1639"/>
      <c r="BH132" s="1639"/>
      <c r="BI132" s="2028"/>
      <c r="BJ132" s="1639"/>
    </row>
    <row r="133" spans="1:62" ht="18" customHeight="1">
      <c r="A133" s="1639"/>
      <c r="B133" s="2428"/>
      <c r="C133" s="2428" t="s">
        <v>2275</v>
      </c>
      <c r="D133" s="2426"/>
      <c r="E133" s="1632"/>
      <c r="F133" s="1632"/>
      <c r="G133" s="1639"/>
      <c r="H133" s="1639"/>
      <c r="I133" s="1639"/>
      <c r="J133" s="1639"/>
      <c r="K133" s="1639"/>
      <c r="L133" s="1639"/>
      <c r="M133" s="1639"/>
      <c r="N133" s="1639"/>
      <c r="O133" s="1640"/>
      <c r="P133" s="1640"/>
      <c r="Q133" s="1640"/>
      <c r="R133" s="1639"/>
      <c r="S133" s="1704"/>
      <c r="T133" s="1705"/>
      <c r="U133" s="1639"/>
      <c r="V133" s="1639"/>
      <c r="W133" s="1632"/>
      <c r="X133" s="1632"/>
      <c r="Y133" s="1639"/>
      <c r="Z133" s="1639"/>
      <c r="AA133" s="1639"/>
      <c r="AB133" s="1639"/>
      <c r="AC133" s="1639"/>
      <c r="AD133" s="1639"/>
      <c r="AE133" s="1639"/>
      <c r="AF133" s="1639"/>
      <c r="AG133" s="1639"/>
      <c r="AH133" s="1639"/>
      <c r="AI133" s="1639"/>
      <c r="AJ133" s="1639"/>
      <c r="AK133" s="1639"/>
      <c r="AL133" s="1639"/>
      <c r="AM133" s="1639"/>
      <c r="AN133" s="1639"/>
      <c r="AO133" s="1639"/>
      <c r="AP133" s="1639"/>
      <c r="AQ133" s="1639"/>
      <c r="AR133" s="1639"/>
      <c r="AS133" s="1639"/>
      <c r="AT133" s="1639"/>
      <c r="AU133" s="1639"/>
      <c r="AV133" s="1639"/>
      <c r="AW133" s="1639"/>
      <c r="AX133" s="1639"/>
      <c r="AY133" s="1639"/>
      <c r="AZ133" s="1639"/>
      <c r="BA133" s="1639"/>
      <c r="BB133" s="1639"/>
      <c r="BC133" s="1639"/>
      <c r="BD133" s="1639"/>
      <c r="BE133" s="1639"/>
      <c r="BF133" s="1639"/>
      <c r="BG133" s="1639"/>
      <c r="BH133" s="1639"/>
      <c r="BI133" s="2028"/>
      <c r="BJ133" s="1639"/>
    </row>
    <row r="134" spans="1:62" ht="18" customHeight="1">
      <c r="A134" s="1639"/>
      <c r="B134" s="2428" t="s">
        <v>2281</v>
      </c>
      <c r="C134" s="2428" t="str">
        <f>"*"&amp;B134&amp;"*"</f>
        <v>*受験*</v>
      </c>
      <c r="D134" s="2426"/>
      <c r="E134" s="1632"/>
      <c r="F134" s="1632"/>
      <c r="G134" s="1639"/>
      <c r="H134" s="1639"/>
      <c r="I134" s="1639"/>
      <c r="J134" s="1639"/>
      <c r="K134" s="1639"/>
      <c r="L134" s="1639"/>
      <c r="M134" s="1639"/>
      <c r="N134" s="1639"/>
      <c r="O134" s="1640"/>
      <c r="P134" s="1640"/>
      <c r="Q134" s="1640"/>
      <c r="R134" s="1639"/>
      <c r="S134" s="1704"/>
      <c r="T134" s="1705"/>
      <c r="U134" s="1702"/>
      <c r="V134" s="1702"/>
      <c r="W134" s="1702"/>
      <c r="X134" s="1639"/>
      <c r="Y134" s="1639"/>
      <c r="Z134" s="1639"/>
      <c r="AA134" s="1639"/>
      <c r="AB134" s="1639"/>
      <c r="AC134" s="1639"/>
      <c r="AD134" s="1639"/>
      <c r="AE134" s="1639"/>
      <c r="AF134" s="1639"/>
      <c r="AG134" s="1639"/>
      <c r="AH134" s="1639"/>
      <c r="AI134" s="1639"/>
      <c r="AJ134" s="1639"/>
      <c r="AK134" s="1639"/>
      <c r="AL134" s="1639"/>
      <c r="AM134" s="1639"/>
      <c r="AN134" s="1639"/>
      <c r="AO134" s="1639"/>
      <c r="AP134" s="1639"/>
      <c r="AQ134" s="1639"/>
      <c r="AR134" s="1639"/>
      <c r="AS134" s="1639"/>
      <c r="AT134" s="1639"/>
      <c r="AU134" s="1639"/>
      <c r="AV134" s="1639"/>
      <c r="AW134" s="1639"/>
      <c r="AX134" s="1639"/>
      <c r="AY134" s="1639"/>
      <c r="AZ134" s="1639"/>
      <c r="BA134" s="1639"/>
      <c r="BB134" s="1639"/>
      <c r="BC134" s="1639"/>
      <c r="BD134" s="1639"/>
      <c r="BE134" s="1639"/>
      <c r="BF134" s="1639"/>
      <c r="BG134" s="1639"/>
      <c r="BH134" s="1639"/>
      <c r="BI134" s="2028"/>
      <c r="BJ134" s="1639"/>
    </row>
    <row r="135" spans="1:62" ht="18" customHeight="1">
      <c r="A135" s="1639"/>
      <c r="B135" s="2428" t="s">
        <v>2276</v>
      </c>
      <c r="C135" s="2428" t="str">
        <f t="shared" ref="C135:C137" si="72">"*"&amp;B135&amp;"*"</f>
        <v>*任意*</v>
      </c>
      <c r="D135" s="2426"/>
      <c r="E135" s="1632"/>
      <c r="F135" s="1632"/>
      <c r="G135" s="1639"/>
      <c r="H135" s="1639"/>
      <c r="I135" s="1639"/>
      <c r="J135" s="1639"/>
      <c r="K135" s="1639"/>
      <c r="L135" s="1639"/>
      <c r="M135" s="1639"/>
      <c r="N135" s="1639"/>
      <c r="O135" s="1640"/>
      <c r="P135" s="1640"/>
      <c r="Q135" s="1640"/>
      <c r="R135" s="1639"/>
      <c r="S135" s="1704"/>
      <c r="T135" s="1705"/>
      <c r="U135" s="1702"/>
      <c r="V135" s="1702"/>
      <c r="W135" s="1702"/>
      <c r="X135" s="1639"/>
      <c r="Y135" s="1639"/>
      <c r="Z135" s="1639"/>
      <c r="AA135" s="1639"/>
      <c r="AB135" s="1639"/>
      <c r="AC135" s="1639"/>
      <c r="AD135" s="1639"/>
      <c r="AE135" s="1639"/>
      <c r="AF135" s="1639"/>
      <c r="AG135" s="1639"/>
      <c r="AH135" s="1639"/>
      <c r="AI135" s="1639"/>
      <c r="AJ135" s="1639"/>
      <c r="AK135" s="1639"/>
      <c r="AL135" s="1639"/>
      <c r="AM135" s="1639"/>
      <c r="AN135" s="1639"/>
      <c r="AO135" s="1639"/>
      <c r="AP135" s="1639"/>
      <c r="AQ135" s="1639"/>
      <c r="AR135" s="1639"/>
      <c r="AS135" s="1639"/>
      <c r="AT135" s="1639"/>
      <c r="AU135" s="1639"/>
      <c r="AV135" s="1639"/>
      <c r="AW135" s="1639"/>
      <c r="AX135" s="1639"/>
      <c r="AY135" s="1639"/>
      <c r="AZ135" s="1639"/>
      <c r="BA135" s="1639"/>
      <c r="BB135" s="1639"/>
      <c r="BC135" s="1639"/>
      <c r="BD135" s="1639"/>
      <c r="BE135" s="1639"/>
      <c r="BF135" s="1639"/>
      <c r="BG135" s="1639"/>
      <c r="BH135" s="1639"/>
      <c r="BI135" s="2028"/>
      <c r="BJ135" s="1639"/>
    </row>
    <row r="136" spans="1:62" ht="18" customHeight="1">
      <c r="A136" s="1639"/>
      <c r="B136" s="2428" t="s">
        <v>2277</v>
      </c>
      <c r="C136" s="2428" t="str">
        <f t="shared" si="72"/>
        <v>*試験*</v>
      </c>
      <c r="D136" s="2426"/>
      <c r="E136" s="1632"/>
      <c r="F136" s="1632"/>
      <c r="G136" s="1639"/>
      <c r="H136" s="1639"/>
      <c r="I136" s="1639"/>
      <c r="J136" s="1639"/>
      <c r="K136" s="1639"/>
      <c r="L136" s="1639"/>
      <c r="M136" s="1639"/>
      <c r="N136" s="1639"/>
      <c r="O136" s="1640"/>
      <c r="P136" s="1640"/>
      <c r="Q136" s="1640"/>
      <c r="R136" s="1639"/>
      <c r="S136" s="1704"/>
      <c r="T136" s="1705"/>
      <c r="U136" s="1702"/>
      <c r="V136" s="1702"/>
      <c r="W136" s="1702"/>
      <c r="X136" s="1639"/>
      <c r="Y136" s="1639"/>
      <c r="Z136" s="1639"/>
      <c r="AA136" s="1639"/>
      <c r="AB136" s="1639"/>
      <c r="AC136" s="1639"/>
      <c r="AD136" s="1639"/>
      <c r="AE136" s="1639"/>
      <c r="AF136" s="1639"/>
      <c r="AG136" s="1639"/>
      <c r="AH136" s="1639"/>
      <c r="AI136" s="1639"/>
      <c r="AJ136" s="1639"/>
      <c r="AK136" s="1639"/>
      <c r="AL136" s="1639"/>
      <c r="AM136" s="1639"/>
      <c r="AN136" s="1639"/>
      <c r="AO136" s="1639"/>
      <c r="AP136" s="1639"/>
      <c r="AQ136" s="1639"/>
      <c r="AR136" s="1639"/>
      <c r="AS136" s="1639"/>
      <c r="AT136" s="1639"/>
      <c r="AU136" s="1639"/>
      <c r="AV136" s="1639"/>
      <c r="AW136" s="1639"/>
      <c r="AX136" s="1639"/>
      <c r="AY136" s="1639"/>
      <c r="AZ136" s="1639"/>
      <c r="BA136" s="1639"/>
      <c r="BB136" s="1639"/>
      <c r="BC136" s="1639"/>
      <c r="BD136" s="1639"/>
      <c r="BE136" s="1639"/>
      <c r="BF136" s="1639"/>
      <c r="BG136" s="1639"/>
      <c r="BH136" s="1639"/>
      <c r="BI136" s="2028"/>
      <c r="BJ136" s="1639"/>
    </row>
    <row r="137" spans="1:62" ht="18" customHeight="1">
      <c r="A137" s="1639"/>
      <c r="B137" s="2428" t="s">
        <v>2278</v>
      </c>
      <c r="C137" s="2428" t="str">
        <f t="shared" si="72"/>
        <v>*検定*</v>
      </c>
      <c r="D137" s="2426"/>
      <c r="E137" s="1632"/>
      <c r="F137" s="1632"/>
      <c r="G137" s="1639"/>
      <c r="H137" s="1639"/>
      <c r="I137" s="1639"/>
      <c r="J137" s="1639"/>
      <c r="K137" s="1639"/>
      <c r="L137" s="1639"/>
      <c r="M137" s="1639"/>
      <c r="N137" s="1639"/>
      <c r="O137" s="1640"/>
      <c r="P137" s="1640"/>
      <c r="Q137" s="1640"/>
      <c r="R137" s="1639"/>
      <c r="S137" s="1704"/>
      <c r="T137" s="1705"/>
      <c r="U137" s="1702"/>
      <c r="V137" s="1702"/>
      <c r="W137" s="1702"/>
      <c r="X137" s="1639"/>
      <c r="Y137" s="1639"/>
      <c r="Z137" s="1639"/>
      <c r="AA137" s="1639"/>
      <c r="AB137" s="1639"/>
      <c r="AC137" s="1639"/>
      <c r="AD137" s="1639"/>
      <c r="AE137" s="1639"/>
      <c r="AF137" s="1639"/>
      <c r="AG137" s="1639"/>
      <c r="AH137" s="1639"/>
      <c r="AI137" s="1639"/>
      <c r="AJ137" s="1639"/>
      <c r="AK137" s="1639"/>
      <c r="AL137" s="1639"/>
      <c r="AM137" s="1639"/>
      <c r="AN137" s="1639"/>
      <c r="AO137" s="1639"/>
      <c r="AP137" s="1639"/>
      <c r="AQ137" s="1639"/>
      <c r="AR137" s="1639"/>
      <c r="AS137" s="1639"/>
      <c r="AT137" s="1639"/>
      <c r="AU137" s="1639"/>
      <c r="AV137" s="1639"/>
      <c r="AW137" s="1639"/>
      <c r="AX137" s="1639"/>
      <c r="AY137" s="1639"/>
      <c r="AZ137" s="1639"/>
      <c r="BA137" s="1639"/>
      <c r="BB137" s="1639"/>
      <c r="BC137" s="1639"/>
      <c r="BD137" s="1639"/>
      <c r="BE137" s="1639"/>
      <c r="BF137" s="1639"/>
      <c r="BG137" s="1639"/>
      <c r="BH137" s="1639"/>
      <c r="BI137" s="2028"/>
      <c r="BJ137" s="1639"/>
    </row>
    <row r="138" spans="1:62" ht="18" customHeight="1">
      <c r="A138" s="1639"/>
      <c r="B138" s="1991"/>
      <c r="C138" s="1991"/>
      <c r="D138" s="1639"/>
      <c r="E138" s="1632"/>
      <c r="F138" s="1632"/>
      <c r="G138" s="1639"/>
      <c r="H138" s="1639"/>
      <c r="I138" s="1639"/>
      <c r="J138" s="1639"/>
      <c r="K138" s="1639"/>
      <c r="L138" s="1639"/>
      <c r="M138" s="1639"/>
      <c r="N138" s="1639"/>
      <c r="O138" s="1640"/>
      <c r="P138" s="1640"/>
      <c r="Q138" s="1640"/>
      <c r="R138" s="1639"/>
      <c r="S138" s="1704"/>
      <c r="T138" s="1705"/>
      <c r="U138" s="1702"/>
      <c r="V138" s="1702"/>
      <c r="W138" s="1702"/>
      <c r="X138" s="1639"/>
      <c r="Y138" s="1639"/>
      <c r="Z138" s="1639"/>
      <c r="AA138" s="1639"/>
      <c r="AB138" s="1639"/>
      <c r="AC138" s="1639"/>
      <c r="AD138" s="1639"/>
      <c r="AE138" s="1639"/>
      <c r="AF138" s="1639"/>
      <c r="AG138" s="1639"/>
      <c r="AH138" s="1639"/>
      <c r="AI138" s="1639"/>
      <c r="AJ138" s="1639"/>
      <c r="AK138" s="1639"/>
      <c r="AL138" s="1639"/>
      <c r="AM138" s="1639"/>
      <c r="AN138" s="1639"/>
      <c r="AO138" s="1639"/>
      <c r="AP138" s="1639"/>
      <c r="AQ138" s="1639"/>
      <c r="AR138" s="1639"/>
      <c r="AS138" s="1639"/>
      <c r="AT138" s="1639"/>
      <c r="AU138" s="1639"/>
      <c r="AV138" s="1639"/>
      <c r="AW138" s="1639"/>
      <c r="AX138" s="1639"/>
      <c r="AY138" s="1639"/>
      <c r="AZ138" s="1639"/>
      <c r="BA138" s="1639"/>
      <c r="BB138" s="1639"/>
      <c r="BC138" s="1639"/>
      <c r="BD138" s="1639"/>
      <c r="BE138" s="1639"/>
      <c r="BF138" s="1639"/>
      <c r="BG138" s="1639"/>
      <c r="BH138" s="1639"/>
      <c r="BI138" s="2028"/>
      <c r="BJ138" s="1639"/>
    </row>
    <row r="139" spans="1:62" ht="18" customHeight="1">
      <c r="A139" s="1639"/>
      <c r="B139" s="2428"/>
      <c r="C139" s="2428" t="s">
        <v>2280</v>
      </c>
      <c r="D139" s="1639"/>
      <c r="E139" s="1632"/>
      <c r="F139" s="1632"/>
      <c r="G139" s="1639"/>
      <c r="H139" s="1639"/>
      <c r="I139" s="1639"/>
      <c r="J139" s="1639"/>
      <c r="K139" s="1639"/>
      <c r="L139" s="1639"/>
      <c r="M139" s="1639"/>
      <c r="N139" s="1639"/>
      <c r="O139" s="1640"/>
      <c r="P139" s="1640"/>
      <c r="Q139" s="1640"/>
      <c r="R139" s="1639"/>
      <c r="S139" s="1704"/>
      <c r="T139" s="1705"/>
      <c r="U139" s="1702"/>
      <c r="V139" s="1702"/>
      <c r="W139" s="1702"/>
      <c r="X139" s="1639"/>
      <c r="Y139" s="1639"/>
      <c r="Z139" s="1639"/>
      <c r="AA139" s="1639"/>
      <c r="AB139" s="1639"/>
      <c r="AC139" s="1639"/>
      <c r="AD139" s="1639"/>
      <c r="AE139" s="1639"/>
      <c r="AF139" s="1639"/>
      <c r="AG139" s="1639"/>
      <c r="AH139" s="1639"/>
      <c r="AI139" s="1639"/>
      <c r="AJ139" s="1639"/>
      <c r="AK139" s="1639"/>
      <c r="AL139" s="1639"/>
      <c r="AM139" s="1639"/>
      <c r="AN139" s="1639"/>
      <c r="AO139" s="1639"/>
      <c r="AP139" s="1639"/>
      <c r="AQ139" s="1639"/>
      <c r="AR139" s="1639"/>
      <c r="AS139" s="1639"/>
      <c r="AT139" s="1639"/>
      <c r="AU139" s="1639"/>
      <c r="AV139" s="1639"/>
      <c r="AW139" s="1639"/>
      <c r="AX139" s="1639"/>
      <c r="AY139" s="1639"/>
      <c r="AZ139" s="1639"/>
      <c r="BA139" s="1639"/>
      <c r="BB139" s="1639"/>
      <c r="BC139" s="1639"/>
      <c r="BD139" s="1639"/>
      <c r="BE139" s="1639"/>
      <c r="BF139" s="1639"/>
      <c r="BG139" s="1639"/>
      <c r="BH139" s="1639"/>
      <c r="BI139" s="2028"/>
      <c r="BJ139" s="1639"/>
    </row>
    <row r="140" spans="1:62" ht="18" customHeight="1">
      <c r="A140" s="1639"/>
      <c r="B140" s="2427" t="s">
        <v>2282</v>
      </c>
      <c r="C140" s="2427" t="str">
        <f>"*"&amp;B140&amp;"*"</f>
        <v>*入校*</v>
      </c>
      <c r="D140" s="1639"/>
      <c r="E140" s="1632"/>
      <c r="F140" s="1632"/>
      <c r="G140" s="1639"/>
      <c r="H140" s="1639"/>
      <c r="I140" s="1639"/>
      <c r="J140" s="1639"/>
      <c r="K140" s="1639"/>
      <c r="L140" s="1639"/>
      <c r="M140" s="1639"/>
      <c r="N140" s="1639"/>
      <c r="O140" s="1640"/>
      <c r="P140" s="1640"/>
      <c r="Q140" s="1640"/>
      <c r="R140" s="1639"/>
      <c r="S140" s="1704"/>
      <c r="T140" s="1705"/>
      <c r="U140" s="1702"/>
      <c r="V140" s="1702"/>
      <c r="W140" s="1702"/>
      <c r="X140" s="1706"/>
      <c r="Y140" s="1639"/>
      <c r="Z140" s="1639"/>
      <c r="AA140" s="1639"/>
      <c r="AB140" s="1639"/>
      <c r="AC140" s="1639"/>
      <c r="AD140" s="1639"/>
      <c r="AE140" s="1639"/>
      <c r="AF140" s="1639"/>
      <c r="AG140" s="1639"/>
      <c r="AH140" s="1639"/>
      <c r="AI140" s="1639"/>
      <c r="AJ140" s="1639"/>
      <c r="AK140" s="1639"/>
      <c r="AL140" s="1639"/>
      <c r="AM140" s="1639"/>
      <c r="AN140" s="1639"/>
      <c r="AO140" s="1639"/>
      <c r="AP140" s="1639"/>
      <c r="AQ140" s="1639"/>
      <c r="AR140" s="1639"/>
      <c r="AS140" s="1639"/>
      <c r="AT140" s="1639"/>
      <c r="AU140" s="1639"/>
      <c r="AV140" s="1639"/>
      <c r="AW140" s="1639"/>
      <c r="AX140" s="1639"/>
      <c r="AY140" s="1639"/>
      <c r="AZ140" s="1639"/>
      <c r="BA140" s="1639"/>
      <c r="BB140" s="1639"/>
      <c r="BC140" s="1639"/>
      <c r="BD140" s="1639"/>
      <c r="BE140" s="1639"/>
      <c r="BF140" s="1639"/>
      <c r="BG140" s="1639"/>
      <c r="BH140" s="1639"/>
      <c r="BI140" s="2028"/>
      <c r="BJ140" s="1639"/>
    </row>
    <row r="141" spans="1:62" ht="18" customHeight="1">
      <c r="A141" s="1639"/>
      <c r="B141" s="2427" t="s">
        <v>2283</v>
      </c>
      <c r="C141" s="2427" t="str">
        <f t="shared" ref="C141" si="73">"*"&amp;B141&amp;"*"</f>
        <v>*修了*</v>
      </c>
      <c r="D141" s="1639"/>
      <c r="E141" s="1632"/>
      <c r="F141" s="1632"/>
      <c r="G141" s="1639"/>
      <c r="H141" s="1639"/>
      <c r="I141" s="1639"/>
      <c r="J141" s="1639"/>
      <c r="K141" s="1639"/>
      <c r="L141" s="1639"/>
      <c r="M141" s="1639"/>
      <c r="N141" s="1639"/>
      <c r="O141" s="1640"/>
      <c r="P141" s="1640"/>
      <c r="Q141" s="1640"/>
      <c r="R141" s="1639"/>
      <c r="S141" s="1704"/>
      <c r="T141" s="1705"/>
      <c r="U141" s="1702"/>
      <c r="V141" s="1702"/>
      <c r="W141" s="1702"/>
      <c r="X141" s="1702"/>
      <c r="Y141" s="1639"/>
      <c r="Z141" s="1639"/>
      <c r="AA141" s="1639"/>
      <c r="AB141" s="1639"/>
      <c r="AC141" s="1639"/>
      <c r="AD141" s="1639"/>
      <c r="AE141" s="1639"/>
      <c r="AF141" s="1639"/>
      <c r="AG141" s="1639"/>
      <c r="AH141" s="1639"/>
      <c r="AI141" s="1639"/>
      <c r="AJ141" s="1639"/>
      <c r="AK141" s="1639"/>
      <c r="AL141" s="1639"/>
      <c r="AM141" s="1639"/>
      <c r="AN141" s="1639"/>
      <c r="AO141" s="1639"/>
      <c r="AP141" s="1639"/>
      <c r="AQ141" s="1639"/>
      <c r="AR141" s="1639"/>
      <c r="AS141" s="1639"/>
      <c r="AT141" s="1639"/>
      <c r="AU141" s="1639"/>
      <c r="AV141" s="1639"/>
      <c r="AW141" s="1639"/>
      <c r="AX141" s="1639"/>
      <c r="AY141" s="1639"/>
      <c r="AZ141" s="1639"/>
      <c r="BA141" s="1639"/>
      <c r="BB141" s="1639"/>
      <c r="BC141" s="1639"/>
      <c r="BD141" s="1639"/>
      <c r="BE141" s="1639"/>
      <c r="BF141" s="1639"/>
      <c r="BG141" s="1639"/>
      <c r="BH141" s="1639"/>
      <c r="BI141" s="2028"/>
      <c r="BJ141" s="1639"/>
    </row>
    <row r="142" spans="1:62" ht="18" customHeight="1">
      <c r="A142" s="1639"/>
      <c r="B142" s="2427" t="s">
        <v>2279</v>
      </c>
      <c r="C142" s="2427" t="str">
        <f>"*"&amp;B140&amp;"*"&amp;B141&amp;"*"</f>
        <v>*入校*修了*</v>
      </c>
      <c r="D142" s="1639"/>
      <c r="E142" s="1632"/>
      <c r="F142" s="1632"/>
      <c r="G142" s="1639"/>
      <c r="H142" s="1639"/>
      <c r="I142" s="1639"/>
      <c r="J142" s="1639"/>
      <c r="K142" s="1639"/>
      <c r="L142" s="1639"/>
      <c r="M142" s="1639"/>
      <c r="N142" s="1639"/>
      <c r="O142" s="1640"/>
      <c r="P142" s="1640"/>
      <c r="Q142" s="1640"/>
      <c r="R142" s="1639"/>
      <c r="S142" s="1704"/>
      <c r="T142" s="1705"/>
      <c r="U142" s="1706"/>
      <c r="V142" s="1706"/>
      <c r="W142" s="1706"/>
      <c r="X142" s="1702"/>
      <c r="Y142" s="1639"/>
      <c r="Z142" s="1639"/>
      <c r="AA142" s="1639"/>
      <c r="AB142" s="1639"/>
      <c r="AC142" s="1639"/>
      <c r="AD142" s="1639"/>
      <c r="AE142" s="1639"/>
      <c r="AF142" s="1639"/>
      <c r="AG142" s="1639"/>
      <c r="AH142" s="1639"/>
      <c r="AI142" s="1639"/>
      <c r="AJ142" s="1639"/>
      <c r="AK142" s="1639"/>
      <c r="AL142" s="1639"/>
      <c r="AM142" s="1639"/>
      <c r="AN142" s="1639"/>
      <c r="AO142" s="1639"/>
      <c r="AP142" s="1639"/>
      <c r="AQ142" s="1639"/>
      <c r="AR142" s="1639"/>
      <c r="AS142" s="1639"/>
      <c r="AT142" s="1639"/>
      <c r="AU142" s="1639"/>
      <c r="AV142" s="1639"/>
      <c r="AW142" s="1639"/>
      <c r="AX142" s="1639"/>
      <c r="AY142" s="1639"/>
      <c r="AZ142" s="1639"/>
      <c r="BA142" s="1639"/>
      <c r="BB142" s="1639"/>
      <c r="BC142" s="1639"/>
      <c r="BD142" s="1639"/>
      <c r="BE142" s="1639"/>
      <c r="BF142" s="1639"/>
      <c r="BG142" s="1639"/>
      <c r="BH142" s="1639"/>
      <c r="BI142" s="2028"/>
      <c r="BJ142" s="1639"/>
    </row>
    <row r="143" spans="1:62" ht="18" customHeight="1">
      <c r="A143" s="1639"/>
      <c r="B143" s="1639"/>
      <c r="C143" s="1639"/>
      <c r="D143" s="1639"/>
      <c r="E143" s="1632"/>
      <c r="F143" s="1632"/>
      <c r="G143" s="1639"/>
      <c r="H143" s="1639"/>
      <c r="I143" s="1639"/>
      <c r="J143" s="1639"/>
      <c r="K143" s="1639"/>
      <c r="L143" s="1639"/>
      <c r="M143" s="1639"/>
      <c r="N143" s="1639"/>
      <c r="O143" s="1640"/>
      <c r="P143" s="1640"/>
      <c r="Q143" s="1640"/>
      <c r="R143" s="1639"/>
      <c r="S143" s="1704"/>
      <c r="T143" s="1705"/>
      <c r="U143" s="1705"/>
      <c r="V143" s="1705"/>
      <c r="W143" s="1705"/>
      <c r="X143" s="1702"/>
      <c r="Y143" s="1639"/>
      <c r="Z143" s="1639"/>
      <c r="AA143" s="1639"/>
      <c r="AB143" s="1639"/>
      <c r="AC143" s="1639"/>
      <c r="AD143" s="1639"/>
      <c r="AE143" s="1639"/>
      <c r="AF143" s="1639"/>
      <c r="AG143" s="1639"/>
      <c r="AH143" s="1639"/>
      <c r="AI143" s="1639"/>
      <c r="AJ143" s="1639"/>
      <c r="AK143" s="1639"/>
      <c r="AL143" s="1639"/>
      <c r="AM143" s="1639"/>
      <c r="AN143" s="1639"/>
      <c r="AO143" s="1639"/>
      <c r="AP143" s="1639"/>
      <c r="AQ143" s="1639"/>
      <c r="AR143" s="1639"/>
      <c r="AS143" s="1639"/>
      <c r="AT143" s="1639"/>
      <c r="AU143" s="1639"/>
      <c r="AV143" s="1639"/>
      <c r="AW143" s="1639"/>
      <c r="AX143" s="1639"/>
      <c r="AY143" s="1639"/>
      <c r="AZ143" s="1639"/>
      <c r="BA143" s="1639"/>
      <c r="BB143" s="1639"/>
      <c r="BC143" s="1639"/>
      <c r="BD143" s="1639"/>
      <c r="BE143" s="1639"/>
      <c r="BF143" s="1639"/>
      <c r="BG143" s="1639"/>
      <c r="BH143" s="1639"/>
      <c r="BI143" s="2028"/>
      <c r="BJ143" s="1639"/>
    </row>
    <row r="144" spans="1:62" ht="18" customHeight="1">
      <c r="E144" s="1636"/>
      <c r="F144" s="1636"/>
      <c r="O144" s="1746"/>
      <c r="P144" s="1746"/>
      <c r="Q144" s="1746"/>
      <c r="S144" s="1921"/>
      <c r="T144" s="1922"/>
      <c r="U144" s="1922"/>
      <c r="V144" s="1922"/>
      <c r="W144" s="1922"/>
      <c r="X144" s="1923"/>
    </row>
    <row r="145" spans="5:24" ht="18" customHeight="1">
      <c r="E145" s="1636"/>
      <c r="F145" s="1636"/>
      <c r="O145" s="1746"/>
      <c r="P145" s="1746"/>
      <c r="Q145" s="1746"/>
      <c r="S145" s="1921"/>
      <c r="T145" s="1922"/>
      <c r="U145" s="1922"/>
      <c r="V145" s="1922"/>
      <c r="W145" s="1922"/>
      <c r="X145" s="1923"/>
    </row>
    <row r="146" spans="5:24" ht="18" customHeight="1">
      <c r="E146" s="1636"/>
      <c r="F146" s="1636"/>
      <c r="O146" s="1746"/>
      <c r="P146" s="1746"/>
      <c r="Q146" s="1746"/>
      <c r="S146" s="1921"/>
      <c r="T146" s="1922"/>
      <c r="U146" s="1922"/>
      <c r="V146" s="1922"/>
      <c r="W146" s="1922"/>
      <c r="X146" s="1923"/>
    </row>
    <row r="147" spans="5:24" ht="18" customHeight="1">
      <c r="E147" s="1636"/>
      <c r="F147" s="1636"/>
      <c r="O147" s="1746"/>
      <c r="P147" s="1746"/>
      <c r="Q147" s="1746"/>
      <c r="S147" s="1921"/>
      <c r="T147" s="1922"/>
      <c r="U147" s="1922"/>
      <c r="V147" s="1922"/>
      <c r="W147" s="1922"/>
    </row>
    <row r="148" spans="5:24" ht="18" customHeight="1">
      <c r="E148" s="1636"/>
      <c r="F148" s="1636"/>
      <c r="O148" s="1746"/>
      <c r="P148" s="1746"/>
      <c r="Q148" s="1746"/>
      <c r="S148" s="1921"/>
      <c r="T148" s="1922"/>
      <c r="U148" s="1922"/>
      <c r="V148" s="1922"/>
      <c r="W148" s="1922"/>
    </row>
    <row r="149" spans="5:24" ht="18" customHeight="1">
      <c r="E149" s="1636"/>
      <c r="F149" s="1636"/>
      <c r="O149" s="1746"/>
      <c r="P149" s="1746"/>
      <c r="Q149" s="1746"/>
      <c r="V149" s="1687"/>
    </row>
    <row r="150" spans="5:24" ht="18" customHeight="1">
      <c r="E150" s="1636"/>
      <c r="F150" s="1636"/>
      <c r="O150" s="1746"/>
      <c r="P150" s="1746"/>
      <c r="Q150" s="1746"/>
      <c r="V150" s="1687"/>
    </row>
    <row r="151" spans="5:24" ht="18" customHeight="1">
      <c r="E151" s="1636"/>
      <c r="F151" s="1636"/>
      <c r="O151" s="1746"/>
      <c r="P151" s="1746"/>
      <c r="Q151" s="1746"/>
      <c r="V151" s="1687"/>
    </row>
    <row r="152" spans="5:24" ht="18" customHeight="1">
      <c r="E152" s="1636"/>
      <c r="F152" s="1636"/>
      <c r="O152" s="1746"/>
      <c r="P152" s="1746"/>
      <c r="Q152" s="1746"/>
      <c r="V152" s="1687"/>
      <c r="X152" s="1923"/>
    </row>
    <row r="153" spans="5:24" ht="18" customHeight="1">
      <c r="E153" s="1636"/>
      <c r="F153" s="1636"/>
      <c r="O153" s="1746"/>
      <c r="P153" s="1746"/>
      <c r="Q153" s="1746"/>
      <c r="V153" s="1687"/>
    </row>
    <row r="154" spans="5:24" ht="18" customHeight="1">
      <c r="E154" s="1636"/>
      <c r="F154" s="1636"/>
      <c r="O154" s="1746"/>
      <c r="P154" s="1746"/>
      <c r="Q154" s="1746"/>
      <c r="S154" s="1924"/>
      <c r="T154" s="1923"/>
      <c r="U154" s="1923"/>
      <c r="V154" s="1923"/>
      <c r="W154" s="1923"/>
    </row>
    <row r="155" spans="5:24" ht="18" customHeight="1">
      <c r="E155" s="1636"/>
      <c r="F155" s="1636"/>
      <c r="O155" s="1746"/>
      <c r="P155" s="1746"/>
      <c r="Q155" s="1746"/>
      <c r="S155" s="1925"/>
      <c r="V155" s="1687"/>
    </row>
    <row r="156" spans="5:24" ht="18" customHeight="1">
      <c r="E156" s="1636"/>
      <c r="F156" s="1636"/>
      <c r="O156" s="1746"/>
      <c r="P156" s="1746"/>
      <c r="Q156" s="1746"/>
      <c r="V156" s="1687"/>
    </row>
    <row r="157" spans="5:24" ht="18" customHeight="1">
      <c r="E157" s="1636"/>
      <c r="F157" s="1636"/>
      <c r="O157" s="1746"/>
      <c r="P157" s="1746"/>
      <c r="Q157" s="1746"/>
      <c r="V157" s="1687"/>
    </row>
    <row r="158" spans="5:24" ht="18" customHeight="1">
      <c r="E158" s="1636"/>
      <c r="F158" s="1636"/>
      <c r="O158" s="1746"/>
      <c r="P158" s="1746"/>
      <c r="Q158" s="1746"/>
      <c r="V158" s="1687"/>
    </row>
    <row r="159" spans="5:24" ht="18" customHeight="1">
      <c r="E159" s="1636"/>
      <c r="F159" s="1636"/>
      <c r="O159" s="1746"/>
      <c r="P159" s="1746"/>
      <c r="Q159" s="1746"/>
      <c r="V159" s="1687"/>
    </row>
    <row r="160" spans="5:24" ht="18" customHeight="1">
      <c r="E160" s="1636"/>
      <c r="F160" s="1636"/>
      <c r="O160" s="1746"/>
      <c r="P160" s="1746"/>
      <c r="Q160" s="1746"/>
      <c r="V160" s="1687"/>
    </row>
    <row r="161" spans="2:61" ht="18" customHeight="1">
      <c r="E161" s="1636"/>
      <c r="F161" s="1636"/>
      <c r="O161" s="1746"/>
      <c r="P161" s="1746"/>
      <c r="Q161" s="1746"/>
      <c r="V161" s="1687"/>
    </row>
    <row r="162" spans="2:61" ht="18" customHeight="1">
      <c r="E162" s="1636"/>
      <c r="F162" s="1636"/>
      <c r="O162" s="1746"/>
      <c r="P162" s="1746"/>
      <c r="Q162" s="1746"/>
      <c r="V162" s="1687"/>
    </row>
    <row r="163" spans="2:61" ht="18" customHeight="1">
      <c r="E163" s="1636"/>
      <c r="F163" s="1636"/>
      <c r="O163" s="1746"/>
      <c r="P163" s="1746"/>
      <c r="Q163" s="1746"/>
      <c r="V163" s="1687"/>
      <c r="Y163" s="1927"/>
      <c r="Z163" s="1927"/>
    </row>
    <row r="164" spans="2:61" ht="18" customHeight="1">
      <c r="E164" s="1636"/>
      <c r="F164" s="1636"/>
      <c r="O164" s="1746"/>
      <c r="P164" s="1746"/>
      <c r="Q164" s="1746"/>
      <c r="V164" s="1687"/>
    </row>
    <row r="165" spans="2:61" ht="18" customHeight="1">
      <c r="E165" s="1636"/>
      <c r="F165" s="1636"/>
      <c r="O165" s="1746"/>
      <c r="P165" s="1746"/>
      <c r="Q165" s="1746"/>
      <c r="V165" s="1687"/>
      <c r="Y165" s="1636"/>
      <c r="Z165" s="1636"/>
      <c r="AA165" s="1636"/>
      <c r="AB165" s="1636"/>
      <c r="AC165" s="1636"/>
      <c r="AD165" s="1636"/>
      <c r="AE165" s="1636"/>
      <c r="AF165" s="1636"/>
      <c r="AG165" s="1636"/>
      <c r="AH165" s="1636"/>
      <c r="AI165" s="1636"/>
      <c r="AJ165" s="1636"/>
      <c r="AK165" s="1636"/>
      <c r="AL165" s="1636"/>
      <c r="AM165" s="1636"/>
      <c r="AN165" s="1636"/>
      <c r="AO165" s="1636"/>
      <c r="AP165" s="1636"/>
      <c r="AQ165" s="1636"/>
      <c r="AR165" s="1636"/>
      <c r="AS165" s="1636"/>
      <c r="AT165" s="1636"/>
      <c r="AU165" s="1636"/>
      <c r="AV165" s="1636"/>
      <c r="AW165" s="1636"/>
      <c r="AX165" s="1636"/>
      <c r="AY165" s="1636"/>
      <c r="AZ165" s="1636"/>
      <c r="BA165" s="1636"/>
      <c r="BB165" s="1636"/>
      <c r="BC165" s="1636"/>
      <c r="BD165" s="1636"/>
      <c r="BE165" s="1636"/>
      <c r="BF165" s="1636"/>
      <c r="BG165" s="1636"/>
    </row>
    <row r="166" spans="2:61" ht="18" customHeight="1">
      <c r="E166" s="1636"/>
      <c r="F166" s="1636"/>
      <c r="O166" s="1746"/>
      <c r="P166" s="1746"/>
      <c r="Q166" s="1746"/>
      <c r="V166" s="1687"/>
      <c r="Y166" s="1636"/>
      <c r="Z166" s="1636"/>
      <c r="AA166" s="1636"/>
      <c r="AB166" s="1636"/>
      <c r="AC166" s="1636"/>
      <c r="AD166" s="1636"/>
      <c r="AE166" s="1636"/>
      <c r="AF166" s="1636"/>
      <c r="AG166" s="1636"/>
      <c r="AH166" s="1636"/>
      <c r="AI166" s="1636"/>
      <c r="AJ166" s="1636"/>
      <c r="AK166" s="1636"/>
      <c r="AL166" s="1636"/>
      <c r="AM166" s="1636"/>
      <c r="AN166" s="1636"/>
      <c r="AO166" s="1636"/>
      <c r="AP166" s="1636"/>
      <c r="AQ166" s="1636"/>
      <c r="AR166" s="1636"/>
      <c r="AS166" s="1636"/>
      <c r="AT166" s="1636"/>
      <c r="AU166" s="1636"/>
      <c r="AV166" s="1636"/>
      <c r="AW166" s="1636"/>
      <c r="AX166" s="1636"/>
      <c r="AY166" s="1636"/>
      <c r="AZ166" s="1636"/>
      <c r="BA166" s="1636"/>
      <c r="BB166" s="1636"/>
      <c r="BC166" s="1636"/>
      <c r="BD166" s="1636"/>
      <c r="BE166" s="1636"/>
      <c r="BF166" s="1636"/>
      <c r="BG166" s="1636"/>
    </row>
    <row r="167" spans="2:61" ht="18" customHeight="1">
      <c r="E167" s="1636"/>
      <c r="F167" s="1636"/>
      <c r="O167" s="1746"/>
      <c r="P167" s="1746"/>
      <c r="Q167" s="1746"/>
      <c r="V167" s="1687"/>
      <c r="Y167" s="1636"/>
      <c r="Z167" s="1636"/>
      <c r="AA167" s="1636"/>
      <c r="AB167" s="1636"/>
      <c r="AC167" s="1636"/>
      <c r="AD167" s="1636"/>
      <c r="AE167" s="1636"/>
      <c r="AF167" s="1636"/>
      <c r="AG167" s="1636"/>
      <c r="AH167" s="1636"/>
      <c r="AI167" s="1636"/>
      <c r="AJ167" s="1636"/>
      <c r="AK167" s="1636"/>
      <c r="AL167" s="1636"/>
      <c r="AM167" s="1636"/>
      <c r="AN167" s="1636"/>
      <c r="AO167" s="1636"/>
      <c r="AP167" s="1636"/>
      <c r="AQ167" s="1636"/>
      <c r="AR167" s="1636"/>
      <c r="AS167" s="1636"/>
      <c r="AT167" s="1636"/>
      <c r="AU167" s="1636"/>
      <c r="AV167" s="1636"/>
      <c r="AW167" s="1636"/>
      <c r="AX167" s="1636"/>
      <c r="AY167" s="1636"/>
      <c r="AZ167" s="1636"/>
      <c r="BA167" s="1636"/>
      <c r="BB167" s="1636"/>
      <c r="BC167" s="1636"/>
      <c r="BD167" s="1636"/>
      <c r="BE167" s="1636"/>
      <c r="BF167" s="1636"/>
      <c r="BG167" s="1636"/>
    </row>
    <row r="168" spans="2:61" ht="18" customHeight="1">
      <c r="E168" s="1636"/>
      <c r="F168" s="1636"/>
      <c r="Q168" s="1926"/>
      <c r="V168" s="1687"/>
      <c r="Y168" s="1636"/>
      <c r="Z168" s="1636"/>
      <c r="AA168" s="1636"/>
      <c r="AB168" s="1636"/>
      <c r="AC168" s="1636"/>
      <c r="AD168" s="1636"/>
      <c r="AE168" s="1636"/>
      <c r="AF168" s="1636"/>
      <c r="AG168" s="1636"/>
      <c r="AH168" s="1636"/>
      <c r="AI168" s="1636"/>
      <c r="AJ168" s="1636"/>
      <c r="AK168" s="1636"/>
      <c r="AL168" s="1636"/>
      <c r="AM168" s="1636"/>
      <c r="AN168" s="1636"/>
      <c r="AO168" s="1636"/>
      <c r="AP168" s="1636"/>
      <c r="AQ168" s="1636"/>
      <c r="AR168" s="1636"/>
      <c r="AS168" s="1636"/>
      <c r="AT168" s="1636"/>
      <c r="AU168" s="1636"/>
      <c r="AV168" s="1636"/>
      <c r="AW168" s="1636"/>
      <c r="AX168" s="1636"/>
      <c r="AY168" s="1636"/>
      <c r="AZ168" s="1636"/>
      <c r="BA168" s="1636"/>
      <c r="BB168" s="1636"/>
      <c r="BC168" s="1636"/>
      <c r="BD168" s="1636"/>
      <c r="BE168" s="1636"/>
      <c r="BF168" s="1636"/>
      <c r="BG168" s="1636"/>
    </row>
    <row r="169" spans="2:61" ht="18" customHeight="1">
      <c r="E169" s="1636"/>
      <c r="F169" s="1636"/>
      <c r="Q169" s="1926"/>
      <c r="V169" s="1687"/>
      <c r="Y169" s="1636"/>
      <c r="Z169" s="1636"/>
      <c r="AA169" s="1636"/>
      <c r="AB169" s="1636"/>
      <c r="AC169" s="1636"/>
      <c r="AD169" s="1636"/>
      <c r="AE169" s="1636"/>
      <c r="AF169" s="1636"/>
      <c r="AG169" s="1636"/>
      <c r="AH169" s="1636"/>
      <c r="AI169" s="1636"/>
      <c r="AJ169" s="1636"/>
      <c r="AK169" s="1636"/>
      <c r="AL169" s="1636"/>
      <c r="AM169" s="1636"/>
      <c r="AN169" s="1636"/>
      <c r="AO169" s="1636"/>
      <c r="AP169" s="1636"/>
      <c r="AQ169" s="1636"/>
      <c r="AR169" s="1636"/>
      <c r="AS169" s="1636"/>
      <c r="AT169" s="1636"/>
      <c r="AU169" s="1636"/>
      <c r="AV169" s="1636"/>
      <c r="AW169" s="1636"/>
      <c r="AX169" s="1636"/>
      <c r="AY169" s="1636"/>
      <c r="AZ169" s="1636"/>
      <c r="BA169" s="1636"/>
      <c r="BB169" s="1636"/>
      <c r="BC169" s="1636"/>
      <c r="BD169" s="1636"/>
      <c r="BE169" s="1636"/>
      <c r="BF169" s="1636"/>
      <c r="BG169" s="1636"/>
    </row>
    <row r="170" spans="2:61" s="1636" customFormat="1" ht="18" customHeight="1">
      <c r="B170" s="1687"/>
      <c r="C170" s="1687"/>
      <c r="D170" s="1687"/>
      <c r="G170" s="1687"/>
      <c r="Q170" s="1928"/>
      <c r="S170" s="1920"/>
      <c r="BI170" s="1928"/>
    </row>
    <row r="171" spans="2:61" s="1636" customFormat="1" ht="18" customHeight="1">
      <c r="B171" s="1687"/>
      <c r="C171" s="1687"/>
      <c r="D171" s="1687"/>
      <c r="G171" s="1687"/>
      <c r="Q171" s="1929"/>
      <c r="R171" s="1930"/>
      <c r="BI171" s="1928"/>
    </row>
    <row r="172" spans="2:61" s="1636" customFormat="1" ht="18" customHeight="1">
      <c r="B172" s="1687"/>
      <c r="C172" s="1687"/>
      <c r="D172" s="1687"/>
      <c r="G172" s="1687"/>
      <c r="Q172" s="1931"/>
      <c r="R172" s="1929"/>
      <c r="BI172" s="1928"/>
    </row>
    <row r="173" spans="2:61" s="1636" customFormat="1" ht="18" customHeight="1">
      <c r="B173" s="1687"/>
      <c r="C173" s="1687"/>
      <c r="D173" s="1687"/>
      <c r="G173" s="1687"/>
      <c r="K173" s="1920"/>
      <c r="Q173" s="1931"/>
      <c r="R173" s="1929"/>
      <c r="BI173" s="1928"/>
    </row>
    <row r="174" spans="2:61" s="1636" customFormat="1" ht="18" customHeight="1">
      <c r="B174" s="1687"/>
      <c r="C174" s="1687"/>
      <c r="D174" s="1687"/>
      <c r="G174" s="1687"/>
      <c r="K174" s="1930"/>
      <c r="Q174" s="1931"/>
      <c r="R174" s="1929"/>
      <c r="BI174" s="1928"/>
    </row>
    <row r="175" spans="2:61" s="1636" customFormat="1" ht="18" customHeight="1">
      <c r="B175" s="1687"/>
      <c r="C175" s="1687"/>
      <c r="D175" s="1687"/>
      <c r="G175" s="1687"/>
      <c r="Q175" s="1931"/>
      <c r="R175" s="1929"/>
      <c r="BI175" s="1928"/>
    </row>
    <row r="176" spans="2:61" s="1636" customFormat="1" ht="18" customHeight="1">
      <c r="B176" s="1687"/>
      <c r="C176" s="1687"/>
      <c r="D176" s="1687"/>
      <c r="G176" s="1687"/>
      <c r="Q176" s="1931"/>
      <c r="R176" s="1929"/>
      <c r="BI176" s="1928"/>
    </row>
    <row r="177" spans="2:61" s="1636" customFormat="1" ht="18" customHeight="1">
      <c r="B177" s="1687"/>
      <c r="C177" s="1687"/>
      <c r="D177" s="1687"/>
      <c r="G177" s="1687"/>
      <c r="Q177" s="1931"/>
      <c r="R177" s="1929"/>
      <c r="BI177" s="1928"/>
    </row>
    <row r="178" spans="2:61" s="1636" customFormat="1" ht="18" customHeight="1">
      <c r="B178" s="1687"/>
      <c r="C178" s="1687"/>
      <c r="D178" s="1687"/>
      <c r="G178" s="1687"/>
      <c r="Q178" s="1931"/>
      <c r="R178" s="1929"/>
      <c r="BI178" s="1928"/>
    </row>
    <row r="179" spans="2:61" s="1636" customFormat="1" ht="18" customHeight="1">
      <c r="B179" s="1687"/>
      <c r="C179" s="1687"/>
      <c r="D179" s="1687"/>
      <c r="G179" s="1687"/>
      <c r="Q179" s="1931"/>
      <c r="R179" s="1929"/>
      <c r="BI179" s="1928"/>
    </row>
    <row r="180" spans="2:61" s="1636" customFormat="1" ht="18" customHeight="1">
      <c r="B180" s="1687"/>
      <c r="C180" s="1687"/>
      <c r="D180" s="1687"/>
      <c r="G180" s="1687"/>
      <c r="Q180" s="1931"/>
      <c r="R180" s="1929"/>
      <c r="BI180" s="1928"/>
    </row>
    <row r="181" spans="2:61" s="1636" customFormat="1" ht="18" customHeight="1">
      <c r="B181" s="1687"/>
      <c r="C181" s="1687"/>
      <c r="D181" s="1687"/>
      <c r="G181" s="1687"/>
      <c r="Q181" s="1931"/>
      <c r="R181" s="1929"/>
      <c r="BI181" s="1928"/>
    </row>
    <row r="182" spans="2:61" s="1636" customFormat="1" ht="18" customHeight="1">
      <c r="B182" s="1687"/>
      <c r="C182" s="1687"/>
      <c r="D182" s="1687"/>
      <c r="G182" s="1687"/>
      <c r="Q182" s="1931"/>
      <c r="R182" s="1929"/>
      <c r="BI182" s="1928"/>
    </row>
    <row r="183" spans="2:61" s="1636" customFormat="1" ht="18" customHeight="1">
      <c r="B183" s="1687"/>
      <c r="C183" s="1687"/>
      <c r="D183" s="1687"/>
      <c r="G183" s="1687"/>
      <c r="Q183" s="1931"/>
      <c r="R183" s="1929"/>
      <c r="BI183" s="1928"/>
    </row>
    <row r="184" spans="2:61" s="1636" customFormat="1" ht="18" customHeight="1">
      <c r="B184" s="1687"/>
      <c r="C184" s="1687"/>
      <c r="D184" s="1687"/>
      <c r="G184" s="1687"/>
      <c r="Q184" s="1931"/>
      <c r="R184" s="1929"/>
      <c r="BI184" s="1928"/>
    </row>
    <row r="185" spans="2:61" s="1636" customFormat="1" ht="18" customHeight="1">
      <c r="B185" s="1687"/>
      <c r="C185" s="1687"/>
      <c r="D185" s="1687"/>
      <c r="G185" s="1687"/>
      <c r="Q185" s="1931"/>
      <c r="R185" s="1929"/>
      <c r="BI185" s="1928"/>
    </row>
    <row r="186" spans="2:61" s="1636" customFormat="1" ht="18" customHeight="1">
      <c r="B186" s="1687"/>
      <c r="C186" s="1687"/>
      <c r="D186" s="1687"/>
      <c r="G186" s="1687"/>
      <c r="Q186" s="1931"/>
      <c r="R186" s="1929"/>
      <c r="BI186" s="1928"/>
    </row>
    <row r="187" spans="2:61" s="1636" customFormat="1" ht="18" customHeight="1">
      <c r="B187" s="1687"/>
      <c r="C187" s="1687"/>
      <c r="D187" s="1687"/>
      <c r="G187" s="1687"/>
      <c r="Q187" s="1931"/>
      <c r="R187" s="1929"/>
      <c r="BI187" s="1928"/>
    </row>
    <row r="188" spans="2:61" s="1636" customFormat="1" ht="18" customHeight="1">
      <c r="B188" s="1687"/>
      <c r="C188" s="1687"/>
      <c r="D188" s="1687"/>
      <c r="G188" s="1687"/>
      <c r="Q188" s="1931"/>
      <c r="R188" s="1929"/>
      <c r="BI188" s="1928"/>
    </row>
    <row r="189" spans="2:61" s="1636" customFormat="1" ht="18" customHeight="1">
      <c r="B189" s="1687"/>
      <c r="C189" s="1687"/>
      <c r="D189" s="1687"/>
      <c r="G189" s="1687"/>
      <c r="Q189" s="1931"/>
      <c r="R189" s="1929"/>
      <c r="BI189" s="1928"/>
    </row>
    <row r="190" spans="2:61" s="1636" customFormat="1" ht="18" customHeight="1">
      <c r="B190" s="1687"/>
      <c r="C190" s="1687"/>
      <c r="D190" s="1687"/>
      <c r="G190" s="1687"/>
      <c r="Q190" s="1931"/>
      <c r="R190" s="1929"/>
      <c r="BI190" s="1928"/>
    </row>
    <row r="191" spans="2:61" s="1636" customFormat="1" ht="18" customHeight="1">
      <c r="B191" s="1687"/>
      <c r="C191" s="1687"/>
      <c r="D191" s="1687"/>
      <c r="G191" s="1687"/>
      <c r="Q191" s="1931"/>
      <c r="R191" s="1929"/>
      <c r="BI191" s="1928"/>
    </row>
    <row r="192" spans="2:61" s="1636" customFormat="1" ht="18" customHeight="1">
      <c r="B192" s="1687"/>
      <c r="C192" s="1687"/>
      <c r="D192" s="1687"/>
      <c r="G192" s="1687"/>
      <c r="Q192" s="1931"/>
      <c r="R192" s="1929"/>
      <c r="BI192" s="1928"/>
    </row>
    <row r="193" spans="2:61" s="1636" customFormat="1" ht="18" customHeight="1">
      <c r="B193" s="1687"/>
      <c r="C193" s="1687"/>
      <c r="D193" s="1687"/>
      <c r="G193" s="1687"/>
      <c r="Q193" s="1931"/>
      <c r="R193" s="1929"/>
      <c r="BI193" s="1928"/>
    </row>
    <row r="194" spans="2:61" s="1636" customFormat="1" ht="18" customHeight="1">
      <c r="B194" s="1687"/>
      <c r="C194" s="1687"/>
      <c r="D194" s="1687"/>
      <c r="G194" s="1687"/>
      <c r="Q194" s="1931"/>
      <c r="R194" s="1929"/>
      <c r="BI194" s="1928"/>
    </row>
    <row r="195" spans="2:61" s="1636" customFormat="1" ht="18" customHeight="1">
      <c r="B195" s="1687"/>
      <c r="C195" s="1687"/>
      <c r="D195" s="1687"/>
      <c r="G195" s="1687"/>
      <c r="Q195" s="1931"/>
      <c r="R195" s="1929"/>
      <c r="BI195" s="1928"/>
    </row>
    <row r="196" spans="2:61" s="1636" customFormat="1" ht="18" customHeight="1">
      <c r="B196" s="1687"/>
      <c r="C196" s="1687"/>
      <c r="D196" s="1687"/>
      <c r="G196" s="1687"/>
      <c r="Q196" s="1931"/>
      <c r="R196" s="1929"/>
      <c r="BI196" s="1928"/>
    </row>
    <row r="197" spans="2:61" s="1636" customFormat="1" ht="18" customHeight="1">
      <c r="B197" s="1687"/>
      <c r="C197" s="1687"/>
      <c r="D197" s="1687"/>
      <c r="G197" s="1687"/>
      <c r="Q197" s="1931"/>
      <c r="R197" s="1929"/>
      <c r="BI197" s="1928"/>
    </row>
    <row r="198" spans="2:61" s="1636" customFormat="1" ht="18" customHeight="1">
      <c r="B198" s="1687"/>
      <c r="C198" s="1687"/>
      <c r="D198" s="1687"/>
      <c r="G198" s="1687"/>
      <c r="Q198" s="1931"/>
      <c r="R198" s="1929"/>
      <c r="BI198" s="1928"/>
    </row>
    <row r="199" spans="2:61" s="1636" customFormat="1" ht="18" customHeight="1">
      <c r="B199" s="1687"/>
      <c r="C199" s="1687"/>
      <c r="D199" s="1687"/>
      <c r="G199" s="1687"/>
      <c r="Q199" s="1931"/>
      <c r="R199" s="1929"/>
      <c r="BI199" s="1928"/>
    </row>
    <row r="200" spans="2:61" s="1636" customFormat="1" ht="18" customHeight="1">
      <c r="B200" s="1687"/>
      <c r="C200" s="1687"/>
      <c r="D200" s="1687"/>
      <c r="E200" s="1687"/>
      <c r="G200" s="1687"/>
      <c r="Q200" s="1931"/>
      <c r="R200" s="1929"/>
      <c r="BI200" s="1928"/>
    </row>
    <row r="201" spans="2:61" s="1636" customFormat="1" ht="18" customHeight="1">
      <c r="B201" s="1687"/>
      <c r="C201" s="1687"/>
      <c r="D201" s="1687"/>
      <c r="E201" s="1687"/>
      <c r="G201" s="1687"/>
      <c r="Q201" s="1931"/>
      <c r="R201" s="1929"/>
      <c r="BI201" s="1928"/>
    </row>
    <row r="202" spans="2:61" s="1636" customFormat="1" ht="18" customHeight="1">
      <c r="B202" s="1687"/>
      <c r="C202" s="1687"/>
      <c r="D202" s="1687"/>
      <c r="E202" s="1687"/>
      <c r="G202" s="1687"/>
      <c r="Q202" s="1931"/>
      <c r="R202" s="1929"/>
      <c r="BI202" s="1928"/>
    </row>
    <row r="203" spans="2:61" s="1636" customFormat="1" ht="18" customHeight="1">
      <c r="B203" s="1687"/>
      <c r="C203" s="1687"/>
      <c r="D203" s="1687"/>
      <c r="E203" s="1687"/>
      <c r="G203" s="1687"/>
      <c r="Q203" s="1929"/>
      <c r="R203" s="1929"/>
      <c r="S203" s="1929"/>
      <c r="BI203" s="1928"/>
    </row>
    <row r="204" spans="2:61" s="1636" customFormat="1" ht="18" customHeight="1">
      <c r="B204" s="1687"/>
      <c r="C204" s="1687"/>
      <c r="D204" s="1687"/>
      <c r="E204" s="1687"/>
      <c r="G204" s="1687"/>
      <c r="Q204" s="1929"/>
      <c r="R204" s="1929"/>
      <c r="S204" s="1929"/>
      <c r="BI204" s="1928"/>
    </row>
    <row r="205" spans="2:61" s="1636" customFormat="1" ht="18" customHeight="1">
      <c r="B205" s="1687"/>
      <c r="C205" s="1687"/>
      <c r="D205" s="1687"/>
      <c r="E205" s="1687"/>
      <c r="G205" s="1687"/>
      <c r="Q205" s="1929"/>
      <c r="R205" s="1929"/>
      <c r="S205" s="1929"/>
      <c r="BI205" s="1928"/>
    </row>
    <row r="206" spans="2:61" s="1636" customFormat="1" ht="18" customHeight="1">
      <c r="B206" s="1687"/>
      <c r="C206" s="1687"/>
      <c r="D206" s="1687"/>
      <c r="E206" s="1687"/>
      <c r="G206" s="1687"/>
      <c r="Q206" s="1929"/>
      <c r="R206" s="1929"/>
      <c r="S206" s="1929"/>
      <c r="BI206" s="1928"/>
    </row>
    <row r="207" spans="2:61" s="1636" customFormat="1" ht="18" customHeight="1">
      <c r="B207" s="1687"/>
      <c r="C207" s="1687"/>
      <c r="D207" s="1687"/>
      <c r="E207" s="1687"/>
      <c r="G207" s="1687"/>
      <c r="K207" s="1930"/>
      <c r="Q207" s="1929"/>
      <c r="R207" s="1929"/>
      <c r="S207" s="1929"/>
      <c r="BI207" s="1928"/>
    </row>
    <row r="208" spans="2:61" s="1636" customFormat="1" ht="18" customHeight="1">
      <c r="B208" s="1687"/>
      <c r="C208" s="1687"/>
      <c r="D208" s="1687"/>
      <c r="E208" s="1687"/>
      <c r="G208" s="1687"/>
      <c r="K208" s="1930"/>
      <c r="Q208" s="1929"/>
      <c r="R208" s="1929"/>
      <c r="S208" s="1929"/>
      <c r="BI208" s="1928"/>
    </row>
    <row r="209" spans="2:61" s="1636" customFormat="1" ht="18" customHeight="1">
      <c r="B209" s="1687"/>
      <c r="C209" s="1687"/>
      <c r="D209" s="1687"/>
      <c r="E209" s="1687"/>
      <c r="G209" s="1687"/>
      <c r="Q209" s="1929"/>
      <c r="R209" s="1929"/>
      <c r="S209" s="1929"/>
      <c r="BI209" s="1928"/>
    </row>
    <row r="210" spans="2:61" s="1636" customFormat="1" ht="18" customHeight="1">
      <c r="B210" s="1687"/>
      <c r="C210" s="1687"/>
      <c r="D210" s="1687"/>
      <c r="E210" s="1687"/>
      <c r="G210" s="1687"/>
      <c r="Q210" s="1929"/>
      <c r="R210" s="1929"/>
      <c r="S210" s="1929"/>
      <c r="BI210" s="1928"/>
    </row>
    <row r="211" spans="2:61" s="1636" customFormat="1" ht="18" customHeight="1">
      <c r="B211" s="1687"/>
      <c r="C211" s="1687"/>
      <c r="D211" s="1687"/>
      <c r="E211" s="1687"/>
      <c r="G211" s="1687"/>
      <c r="Q211" s="1929"/>
      <c r="R211" s="1929"/>
      <c r="S211" s="1929"/>
      <c r="BI211" s="1928"/>
    </row>
    <row r="212" spans="2:61" s="1636" customFormat="1" ht="18" customHeight="1">
      <c r="B212" s="1687"/>
      <c r="C212" s="1687"/>
      <c r="D212" s="1687"/>
      <c r="E212" s="1687"/>
      <c r="G212" s="1687"/>
      <c r="Q212" s="1929"/>
      <c r="R212" s="1929"/>
      <c r="S212" s="1929"/>
      <c r="BI212" s="1928"/>
    </row>
    <row r="213" spans="2:61" s="1636" customFormat="1" ht="18" customHeight="1">
      <c r="B213" s="1687"/>
      <c r="C213" s="1687"/>
      <c r="D213" s="1687"/>
      <c r="E213" s="1687"/>
      <c r="G213" s="1687"/>
      <c r="Q213" s="1929"/>
      <c r="R213" s="1929"/>
      <c r="S213" s="1929"/>
      <c r="BI213" s="1928"/>
    </row>
    <row r="214" spans="2:61" s="1636" customFormat="1" ht="18" customHeight="1">
      <c r="B214" s="1687"/>
      <c r="C214" s="1687"/>
      <c r="D214" s="1687"/>
      <c r="E214" s="1687"/>
      <c r="G214" s="1687"/>
      <c r="Q214" s="1929"/>
      <c r="R214" s="1929"/>
      <c r="S214" s="1929"/>
      <c r="BI214" s="1928"/>
    </row>
    <row r="215" spans="2:61" s="1636" customFormat="1" ht="18" customHeight="1">
      <c r="B215" s="1687"/>
      <c r="C215" s="1687"/>
      <c r="D215" s="1687"/>
      <c r="E215" s="1687"/>
      <c r="G215" s="1687"/>
      <c r="Q215" s="1929"/>
      <c r="R215" s="1929"/>
      <c r="S215" s="1929"/>
      <c r="BI215" s="1928"/>
    </row>
    <row r="216" spans="2:61" s="1636" customFormat="1" ht="18" customHeight="1">
      <c r="B216" s="1687"/>
      <c r="C216" s="1687"/>
      <c r="D216" s="1687"/>
      <c r="E216" s="1687"/>
      <c r="G216" s="1687"/>
      <c r="Q216" s="1929"/>
      <c r="R216" s="1929"/>
      <c r="S216" s="1929"/>
      <c r="BI216" s="1928"/>
    </row>
    <row r="217" spans="2:61" s="1636" customFormat="1" ht="18" customHeight="1">
      <c r="B217" s="1687"/>
      <c r="C217" s="1687"/>
      <c r="D217" s="1687"/>
      <c r="E217" s="1687"/>
      <c r="G217" s="1687"/>
      <c r="Q217" s="1929"/>
      <c r="R217" s="1929"/>
      <c r="S217" s="1929"/>
      <c r="BI217" s="1928"/>
    </row>
    <row r="218" spans="2:61" s="1636" customFormat="1" ht="18" customHeight="1">
      <c r="B218" s="1687"/>
      <c r="C218" s="1687"/>
      <c r="D218" s="1687"/>
      <c r="E218" s="1687"/>
      <c r="G218" s="1687"/>
      <c r="Q218" s="1929"/>
      <c r="R218" s="1929"/>
      <c r="S218" s="1929"/>
      <c r="BI218" s="1928"/>
    </row>
    <row r="219" spans="2:61" s="1636" customFormat="1" ht="18" customHeight="1">
      <c r="B219" s="1687"/>
      <c r="C219" s="1687"/>
      <c r="D219" s="1687"/>
      <c r="E219" s="1687"/>
      <c r="G219" s="1687"/>
      <c r="Q219" s="1929"/>
      <c r="R219" s="1929"/>
      <c r="S219" s="1929"/>
      <c r="BI219" s="1928"/>
    </row>
    <row r="220" spans="2:61" s="1636" customFormat="1" ht="18" customHeight="1">
      <c r="B220" s="1687"/>
      <c r="C220" s="1687"/>
      <c r="D220" s="1687"/>
      <c r="E220" s="1687"/>
      <c r="G220" s="1687"/>
      <c r="Q220" s="1929"/>
      <c r="R220" s="1929"/>
      <c r="S220" s="1929"/>
      <c r="BI220" s="1928"/>
    </row>
    <row r="221" spans="2:61" s="1636" customFormat="1" ht="18" customHeight="1">
      <c r="B221" s="1687"/>
      <c r="C221" s="1687"/>
      <c r="D221" s="1687"/>
      <c r="E221" s="1687"/>
      <c r="G221" s="1687"/>
      <c r="Q221" s="1929"/>
      <c r="R221" s="1929"/>
      <c r="S221" s="1929"/>
      <c r="BI221" s="1928"/>
    </row>
    <row r="222" spans="2:61" s="1636" customFormat="1" ht="18" customHeight="1">
      <c r="B222" s="1687"/>
      <c r="C222" s="1687"/>
      <c r="D222" s="1687"/>
      <c r="E222" s="1687"/>
      <c r="G222" s="1687"/>
      <c r="Q222" s="1929"/>
      <c r="R222" s="1929"/>
      <c r="S222" s="1929"/>
      <c r="BI222" s="1928"/>
    </row>
    <row r="223" spans="2:61" s="1636" customFormat="1" ht="18" customHeight="1">
      <c r="B223" s="1687"/>
      <c r="C223" s="1687"/>
      <c r="D223" s="1687"/>
      <c r="E223" s="1687"/>
      <c r="G223" s="1687"/>
      <c r="Q223" s="1929"/>
      <c r="R223" s="1929"/>
      <c r="S223" s="1929"/>
      <c r="BI223" s="1928"/>
    </row>
    <row r="224" spans="2:61" s="1636" customFormat="1" ht="18" customHeight="1">
      <c r="B224" s="1687"/>
      <c r="C224" s="1687"/>
      <c r="D224" s="1687"/>
      <c r="E224" s="1687"/>
      <c r="F224" s="1687"/>
      <c r="G224" s="1687"/>
      <c r="Q224" s="1929"/>
      <c r="R224" s="1929"/>
      <c r="S224" s="1929"/>
      <c r="BI224" s="1928"/>
    </row>
    <row r="225" spans="2:61" s="1636" customFormat="1" ht="18" customHeight="1">
      <c r="B225" s="1687"/>
      <c r="C225" s="1687"/>
      <c r="D225" s="1687"/>
      <c r="E225" s="1687"/>
      <c r="F225" s="1687"/>
      <c r="G225" s="1687"/>
      <c r="Q225" s="1929"/>
      <c r="R225" s="1929"/>
      <c r="S225" s="1929"/>
      <c r="BI225" s="1928"/>
    </row>
    <row r="226" spans="2:61" s="1636" customFormat="1" ht="18" customHeight="1">
      <c r="B226" s="1687"/>
      <c r="C226" s="1687"/>
      <c r="D226" s="1687"/>
      <c r="E226" s="1687"/>
      <c r="F226" s="1687"/>
      <c r="G226" s="1687"/>
      <c r="Q226" s="1929"/>
      <c r="R226" s="1929"/>
      <c r="S226" s="1929"/>
      <c r="BI226" s="1928"/>
    </row>
    <row r="227" spans="2:61" s="1636" customFormat="1" ht="18" customHeight="1">
      <c r="B227" s="1687"/>
      <c r="C227" s="1687"/>
      <c r="D227" s="1687"/>
      <c r="E227" s="1687"/>
      <c r="F227" s="1687"/>
      <c r="G227" s="1687"/>
      <c r="Q227" s="1929"/>
      <c r="R227" s="1929"/>
      <c r="S227" s="1929"/>
      <c r="BI227" s="1928"/>
    </row>
    <row r="228" spans="2:61" s="1636" customFormat="1" ht="18" customHeight="1">
      <c r="B228" s="1687"/>
      <c r="C228" s="1687"/>
      <c r="D228" s="1687"/>
      <c r="E228" s="1687"/>
      <c r="F228" s="1687"/>
      <c r="G228" s="1687"/>
      <c r="Q228" s="1929"/>
      <c r="R228" s="1929"/>
      <c r="S228" s="1929"/>
      <c r="BI228" s="1928"/>
    </row>
    <row r="229" spans="2:61" s="1636" customFormat="1" ht="18" customHeight="1">
      <c r="B229" s="1687"/>
      <c r="C229" s="1687"/>
      <c r="D229" s="1687"/>
      <c r="E229" s="1687"/>
      <c r="F229" s="1687"/>
      <c r="G229" s="1687"/>
      <c r="Q229" s="1929"/>
      <c r="R229" s="1929"/>
      <c r="S229" s="1929"/>
      <c r="BI229" s="1928"/>
    </row>
    <row r="230" spans="2:61" s="1636" customFormat="1" ht="18" customHeight="1">
      <c r="B230" s="1687"/>
      <c r="C230" s="1687"/>
      <c r="D230" s="1687"/>
      <c r="E230" s="1687"/>
      <c r="F230" s="1687"/>
      <c r="G230" s="1687"/>
      <c r="Q230" s="1929"/>
      <c r="R230" s="1929"/>
      <c r="S230" s="1929"/>
      <c r="BI230" s="1928"/>
    </row>
    <row r="231" spans="2:61" s="1636" customFormat="1" ht="18" customHeight="1">
      <c r="B231" s="1687"/>
      <c r="C231" s="1687"/>
      <c r="D231" s="1687"/>
      <c r="E231" s="1687"/>
      <c r="F231" s="1687"/>
      <c r="G231" s="1687"/>
      <c r="Q231" s="1929"/>
      <c r="R231" s="1929"/>
      <c r="S231" s="1929"/>
      <c r="BI231" s="1928"/>
    </row>
    <row r="232" spans="2:61" s="1636" customFormat="1" ht="18" customHeight="1">
      <c r="B232" s="1687"/>
      <c r="C232" s="1687"/>
      <c r="D232" s="1687"/>
      <c r="E232" s="1687"/>
      <c r="F232" s="1687"/>
      <c r="G232" s="1687"/>
      <c r="Q232" s="1929"/>
      <c r="R232" s="1929"/>
      <c r="S232" s="1929"/>
      <c r="BI232" s="1928"/>
    </row>
    <row r="233" spans="2:61" s="1636" customFormat="1" ht="18" customHeight="1">
      <c r="B233" s="1687"/>
      <c r="C233" s="1687"/>
      <c r="D233" s="1687"/>
      <c r="E233" s="1687"/>
      <c r="F233" s="1687"/>
      <c r="G233" s="1687"/>
      <c r="Q233" s="1929"/>
      <c r="R233" s="1929"/>
      <c r="S233" s="1929"/>
      <c r="BI233" s="1928"/>
    </row>
    <row r="234" spans="2:61" s="1636" customFormat="1" ht="18" customHeight="1">
      <c r="B234" s="1687"/>
      <c r="C234" s="1687"/>
      <c r="D234" s="1687"/>
      <c r="E234" s="1687"/>
      <c r="F234" s="1687"/>
      <c r="G234" s="1687"/>
      <c r="Q234" s="1929"/>
      <c r="R234" s="1929"/>
      <c r="S234" s="1929"/>
      <c r="BI234" s="1928"/>
    </row>
    <row r="235" spans="2:61" s="1636" customFormat="1" ht="18" customHeight="1">
      <c r="B235" s="1687"/>
      <c r="C235" s="1687"/>
      <c r="D235" s="1687"/>
      <c r="E235" s="1687"/>
      <c r="F235" s="1687"/>
      <c r="G235" s="1687"/>
      <c r="Q235" s="1929"/>
      <c r="R235" s="1929"/>
      <c r="S235" s="1929"/>
      <c r="BI235" s="1928"/>
    </row>
    <row r="236" spans="2:61" s="1636" customFormat="1" ht="18" customHeight="1">
      <c r="B236" s="1687"/>
      <c r="C236" s="1687"/>
      <c r="D236" s="1687"/>
      <c r="E236" s="1687"/>
      <c r="F236" s="1687"/>
      <c r="G236" s="1687"/>
      <c r="Q236" s="1929"/>
      <c r="R236" s="1929"/>
      <c r="S236" s="1929"/>
      <c r="BI236" s="1928"/>
    </row>
    <row r="237" spans="2:61" s="1636" customFormat="1" ht="18" customHeight="1">
      <c r="B237" s="1687"/>
      <c r="C237" s="1687"/>
      <c r="D237" s="1687"/>
      <c r="E237" s="1687"/>
      <c r="F237" s="1687"/>
      <c r="G237" s="1687"/>
      <c r="Q237" s="1929"/>
      <c r="R237" s="1929"/>
      <c r="S237" s="1929"/>
      <c r="BI237" s="1928"/>
    </row>
    <row r="238" spans="2:61" s="1636" customFormat="1" ht="18" customHeight="1">
      <c r="B238" s="1687"/>
      <c r="C238" s="1687"/>
      <c r="D238" s="1687"/>
      <c r="E238" s="1687"/>
      <c r="F238" s="1687"/>
      <c r="G238" s="1687"/>
      <c r="S238" s="1929"/>
      <c r="BI238" s="1928"/>
    </row>
    <row r="239" spans="2:61" s="1636" customFormat="1" ht="18" customHeight="1">
      <c r="B239" s="1687"/>
      <c r="C239" s="1687"/>
      <c r="D239" s="1687"/>
      <c r="E239" s="1687"/>
      <c r="F239" s="1687"/>
      <c r="G239" s="1687"/>
      <c r="S239" s="1929"/>
      <c r="BI239" s="1928"/>
    </row>
    <row r="240" spans="2:61" s="1636" customFormat="1" ht="18" customHeight="1">
      <c r="B240" s="1687"/>
      <c r="C240" s="1687"/>
      <c r="D240" s="1687"/>
      <c r="E240" s="1687"/>
      <c r="F240" s="1687"/>
      <c r="G240" s="1687"/>
      <c r="BI240" s="1928"/>
    </row>
    <row r="241" spans="2:61" s="1636" customFormat="1" ht="18" customHeight="1">
      <c r="B241" s="1687"/>
      <c r="C241" s="1687"/>
      <c r="D241" s="1687"/>
      <c r="E241" s="1687"/>
      <c r="F241" s="1687"/>
      <c r="G241" s="1687"/>
      <c r="BI241" s="1928"/>
    </row>
    <row r="242" spans="2:61" s="1636" customFormat="1" ht="18" customHeight="1">
      <c r="B242" s="1687"/>
      <c r="C242" s="1687"/>
      <c r="D242" s="1687"/>
      <c r="E242" s="1687"/>
      <c r="F242" s="1687"/>
      <c r="G242" s="1687"/>
      <c r="BI242" s="1928"/>
    </row>
    <row r="243" spans="2:61" s="1636" customFormat="1" ht="18" customHeight="1">
      <c r="B243" s="1687"/>
      <c r="C243" s="1687"/>
      <c r="D243" s="1687"/>
      <c r="E243" s="1687"/>
      <c r="F243" s="1687"/>
      <c r="G243" s="1687"/>
      <c r="BI243" s="1928"/>
    </row>
    <row r="244" spans="2:61" s="1636" customFormat="1" ht="18" customHeight="1">
      <c r="B244" s="1687"/>
      <c r="C244" s="1687"/>
      <c r="D244" s="1687"/>
      <c r="E244" s="1687"/>
      <c r="F244" s="1687"/>
      <c r="G244" s="1687"/>
      <c r="BI244" s="1928"/>
    </row>
    <row r="245" spans="2:61" s="1636" customFormat="1" ht="18" customHeight="1">
      <c r="B245" s="1687"/>
      <c r="C245" s="1687"/>
      <c r="D245" s="1687"/>
      <c r="E245" s="1687"/>
      <c r="F245" s="1687"/>
      <c r="G245" s="1687"/>
      <c r="BI245" s="1928"/>
    </row>
    <row r="246" spans="2:61" s="1636" customFormat="1" ht="18" customHeight="1">
      <c r="B246" s="1687"/>
      <c r="C246" s="1687"/>
      <c r="D246" s="1687"/>
      <c r="E246" s="1687"/>
      <c r="F246" s="1687"/>
      <c r="G246" s="1687"/>
      <c r="BI246" s="1928"/>
    </row>
    <row r="247" spans="2:61" s="1636" customFormat="1" ht="18" customHeight="1">
      <c r="B247" s="1687"/>
      <c r="C247" s="1687"/>
      <c r="D247" s="1687"/>
      <c r="E247" s="1687"/>
      <c r="F247" s="1687"/>
      <c r="G247" s="1687"/>
      <c r="BI247" s="1928"/>
    </row>
    <row r="248" spans="2:61" s="1636" customFormat="1" ht="18" customHeight="1">
      <c r="B248" s="1687"/>
      <c r="C248" s="1687"/>
      <c r="D248" s="1687"/>
      <c r="E248" s="1687"/>
      <c r="F248" s="1687"/>
      <c r="G248" s="1687"/>
      <c r="BI248" s="1928"/>
    </row>
    <row r="249" spans="2:61" s="1636" customFormat="1" ht="18" customHeight="1">
      <c r="B249" s="1687"/>
      <c r="C249" s="1687"/>
      <c r="D249" s="1687"/>
      <c r="E249" s="1687"/>
      <c r="F249" s="1687"/>
      <c r="G249" s="1687"/>
      <c r="BI249" s="1928"/>
    </row>
    <row r="250" spans="2:61" s="1636" customFormat="1" ht="18" customHeight="1">
      <c r="B250" s="1687"/>
      <c r="C250" s="1687"/>
      <c r="D250" s="1687"/>
      <c r="E250" s="1687"/>
      <c r="F250" s="1687"/>
      <c r="G250" s="1687"/>
      <c r="BI250" s="1928"/>
    </row>
    <row r="251" spans="2:61" s="1636" customFormat="1" ht="18" customHeight="1">
      <c r="B251" s="1687"/>
      <c r="C251" s="1687"/>
      <c r="D251" s="1687"/>
      <c r="E251" s="1687"/>
      <c r="F251" s="1687"/>
      <c r="G251" s="1687"/>
      <c r="BI251" s="1928"/>
    </row>
    <row r="252" spans="2:61" s="1636" customFormat="1" ht="18" customHeight="1">
      <c r="B252" s="1687"/>
      <c r="C252" s="1687"/>
      <c r="D252" s="1687"/>
      <c r="E252" s="1687"/>
      <c r="F252" s="1687"/>
      <c r="G252" s="1687"/>
      <c r="BI252" s="1928"/>
    </row>
    <row r="253" spans="2:61" s="1636" customFormat="1" ht="18" customHeight="1">
      <c r="B253" s="1687"/>
      <c r="C253" s="1687"/>
      <c r="D253" s="1687"/>
      <c r="E253" s="1687"/>
      <c r="F253" s="1687"/>
      <c r="G253" s="1687"/>
      <c r="BI253" s="1928"/>
    </row>
    <row r="254" spans="2:61" s="1636" customFormat="1" ht="18" customHeight="1">
      <c r="B254" s="1687"/>
      <c r="C254" s="1687"/>
      <c r="D254" s="1687"/>
      <c r="E254" s="1687"/>
      <c r="F254" s="1687"/>
      <c r="G254" s="1687"/>
      <c r="BI254" s="1928"/>
    </row>
    <row r="255" spans="2:61" s="1636" customFormat="1" ht="18" customHeight="1">
      <c r="B255" s="1687"/>
      <c r="C255" s="1687"/>
      <c r="D255" s="1687"/>
      <c r="E255" s="1687"/>
      <c r="F255" s="1687"/>
      <c r="G255" s="1687"/>
      <c r="BI255" s="1928"/>
    </row>
    <row r="256" spans="2:61" s="1636" customFormat="1" ht="18" customHeight="1">
      <c r="B256" s="1687"/>
      <c r="C256" s="1687"/>
      <c r="D256" s="1687"/>
      <c r="E256" s="1687"/>
      <c r="F256" s="1687"/>
      <c r="G256" s="1687"/>
      <c r="BI256" s="1928"/>
    </row>
    <row r="257" spans="2:61" s="1636" customFormat="1" ht="18" customHeight="1">
      <c r="B257" s="1687"/>
      <c r="C257" s="1687"/>
      <c r="D257" s="1687"/>
      <c r="E257" s="1687"/>
      <c r="F257" s="1687"/>
      <c r="G257" s="1687"/>
      <c r="BI257" s="1928"/>
    </row>
    <row r="258" spans="2:61" s="1636" customFormat="1" ht="18" customHeight="1">
      <c r="B258" s="1687"/>
      <c r="C258" s="1687"/>
      <c r="D258" s="1687"/>
      <c r="E258" s="1687"/>
      <c r="F258" s="1687"/>
      <c r="G258" s="1687"/>
      <c r="BI258" s="1928"/>
    </row>
    <row r="259" spans="2:61" s="1636" customFormat="1" ht="18" customHeight="1">
      <c r="B259" s="1687"/>
      <c r="C259" s="1687"/>
      <c r="D259" s="1687"/>
      <c r="E259" s="1687"/>
      <c r="F259" s="1687"/>
      <c r="G259" s="1687"/>
      <c r="BI259" s="1928"/>
    </row>
    <row r="260" spans="2:61" s="1636" customFormat="1" ht="18" customHeight="1">
      <c r="B260" s="1687"/>
      <c r="C260" s="1687"/>
      <c r="D260" s="1687"/>
      <c r="E260" s="1687"/>
      <c r="F260" s="1687"/>
      <c r="G260" s="1687"/>
      <c r="Y260" s="1687"/>
      <c r="Z260" s="1687"/>
      <c r="AA260" s="1687"/>
      <c r="AB260" s="1687"/>
      <c r="AC260" s="1687"/>
      <c r="AD260" s="1687"/>
      <c r="AE260" s="1687"/>
      <c r="AF260" s="1687"/>
      <c r="AG260" s="1687"/>
      <c r="AH260" s="1687"/>
      <c r="AI260" s="1687"/>
      <c r="AJ260" s="1687"/>
      <c r="AK260" s="1687"/>
      <c r="AL260" s="1687"/>
      <c r="AM260" s="1687"/>
      <c r="AN260" s="1687"/>
      <c r="AO260" s="1687"/>
      <c r="AP260" s="1687"/>
      <c r="AQ260" s="1687"/>
      <c r="AR260" s="1687"/>
      <c r="AS260" s="1687"/>
      <c r="AT260" s="1687"/>
      <c r="AU260" s="1687"/>
      <c r="AV260" s="1687"/>
      <c r="AW260" s="1687"/>
      <c r="AX260" s="1687"/>
      <c r="AY260" s="1687"/>
      <c r="AZ260" s="1687"/>
      <c r="BA260" s="1687"/>
      <c r="BB260" s="1687"/>
      <c r="BC260" s="1687"/>
      <c r="BD260" s="1687"/>
      <c r="BE260" s="1687"/>
      <c r="BF260" s="1687"/>
      <c r="BG260" s="1687"/>
      <c r="BI260" s="1928"/>
    </row>
    <row r="261" spans="2:61" s="1636" customFormat="1" ht="18" customHeight="1">
      <c r="B261" s="1687"/>
      <c r="C261" s="1687"/>
      <c r="D261" s="1687"/>
      <c r="E261" s="1687"/>
      <c r="F261" s="1687"/>
      <c r="G261" s="1687"/>
      <c r="Y261" s="1687"/>
      <c r="Z261" s="1687"/>
      <c r="AA261" s="1687"/>
      <c r="AB261" s="1687"/>
      <c r="AC261" s="1687"/>
      <c r="AD261" s="1687"/>
      <c r="AE261" s="1687"/>
      <c r="AF261" s="1687"/>
      <c r="AG261" s="1687"/>
      <c r="AH261" s="1687"/>
      <c r="AI261" s="1687"/>
      <c r="AJ261" s="1687"/>
      <c r="AK261" s="1687"/>
      <c r="AL261" s="1687"/>
      <c r="AM261" s="1687"/>
      <c r="AN261" s="1687"/>
      <c r="AO261" s="1687"/>
      <c r="AP261" s="1687"/>
      <c r="AQ261" s="1687"/>
      <c r="AR261" s="1687"/>
      <c r="AS261" s="1687"/>
      <c r="AT261" s="1687"/>
      <c r="AU261" s="1687"/>
      <c r="AV261" s="1687"/>
      <c r="AW261" s="1687"/>
      <c r="AX261" s="1687"/>
      <c r="AY261" s="1687"/>
      <c r="AZ261" s="1687"/>
      <c r="BA261" s="1687"/>
      <c r="BB261" s="1687"/>
      <c r="BC261" s="1687"/>
      <c r="BD261" s="1687"/>
      <c r="BE261" s="1687"/>
      <c r="BF261" s="1687"/>
      <c r="BG261" s="1687"/>
      <c r="BI261" s="1928"/>
    </row>
    <row r="262" spans="2:61" s="1636" customFormat="1" ht="18" customHeight="1">
      <c r="B262" s="1687"/>
      <c r="C262" s="1687"/>
      <c r="D262" s="1687"/>
      <c r="E262" s="1687"/>
      <c r="F262" s="1687"/>
      <c r="G262" s="1687"/>
      <c r="Y262" s="1687"/>
      <c r="Z262" s="1687"/>
      <c r="AA262" s="1687"/>
      <c r="AB262" s="1687"/>
      <c r="AC262" s="1687"/>
      <c r="AD262" s="1687"/>
      <c r="AE262" s="1687"/>
      <c r="AF262" s="1687"/>
      <c r="AG262" s="1687"/>
      <c r="AH262" s="1687"/>
      <c r="AI262" s="1687"/>
      <c r="AJ262" s="1687"/>
      <c r="AK262" s="1687"/>
      <c r="AL262" s="1687"/>
      <c r="AM262" s="1687"/>
      <c r="AN262" s="1687"/>
      <c r="AO262" s="1687"/>
      <c r="AP262" s="1687"/>
      <c r="AQ262" s="1687"/>
      <c r="AR262" s="1687"/>
      <c r="AS262" s="1687"/>
      <c r="AT262" s="1687"/>
      <c r="AU262" s="1687"/>
      <c r="AV262" s="1687"/>
      <c r="AW262" s="1687"/>
      <c r="AX262" s="1687"/>
      <c r="AY262" s="1687"/>
      <c r="AZ262" s="1687"/>
      <c r="BA262" s="1687"/>
      <c r="BB262" s="1687"/>
      <c r="BC262" s="1687"/>
      <c r="BD262" s="1687"/>
      <c r="BE262" s="1687"/>
      <c r="BF262" s="1687"/>
      <c r="BG262" s="1687"/>
      <c r="BI262" s="1928"/>
    </row>
    <row r="263" spans="2:61" s="1636" customFormat="1" ht="18" customHeight="1">
      <c r="Y263" s="1687"/>
      <c r="Z263" s="1687"/>
      <c r="AA263" s="1687"/>
      <c r="AB263" s="1687"/>
      <c r="AC263" s="1687"/>
      <c r="AD263" s="1687"/>
      <c r="AE263" s="1687"/>
      <c r="AF263" s="1687"/>
      <c r="AG263" s="1687"/>
      <c r="AH263" s="1687"/>
      <c r="AI263" s="1687"/>
      <c r="AJ263" s="1687"/>
      <c r="AK263" s="1687"/>
      <c r="AL263" s="1687"/>
      <c r="AM263" s="1687"/>
      <c r="AN263" s="1687"/>
      <c r="AO263" s="1687"/>
      <c r="AP263" s="1687"/>
      <c r="AQ263" s="1687"/>
      <c r="AR263" s="1687"/>
      <c r="AS263" s="1687"/>
      <c r="AT263" s="1687"/>
      <c r="AU263" s="1687"/>
      <c r="AV263" s="1687"/>
      <c r="AW263" s="1687"/>
      <c r="AX263" s="1687"/>
      <c r="AY263" s="1687"/>
      <c r="AZ263" s="1687"/>
      <c r="BA263" s="1687"/>
      <c r="BB263" s="1687"/>
      <c r="BC263" s="1687"/>
      <c r="BD263" s="1687"/>
      <c r="BE263" s="1687"/>
      <c r="BF263" s="1687"/>
      <c r="BG263" s="1687"/>
      <c r="BI263" s="1928"/>
    </row>
    <row r="264" spans="2:61" s="1636" customFormat="1" ht="18" customHeight="1">
      <c r="V264" s="1932"/>
      <c r="Y264" s="1687"/>
      <c r="Z264" s="1687"/>
      <c r="AA264" s="1687"/>
      <c r="AB264" s="1687"/>
      <c r="AC264" s="1687"/>
      <c r="AD264" s="1687"/>
      <c r="AE264" s="1687"/>
      <c r="AF264" s="1687"/>
      <c r="AG264" s="1687"/>
      <c r="AH264" s="1687"/>
      <c r="AI264" s="1687"/>
      <c r="AJ264" s="1687"/>
      <c r="AK264" s="1687"/>
      <c r="AL264" s="1687"/>
      <c r="AM264" s="1687"/>
      <c r="AN264" s="1687"/>
      <c r="AO264" s="1687"/>
      <c r="AP264" s="1687"/>
      <c r="AQ264" s="1687"/>
      <c r="AR264" s="1687"/>
      <c r="AS264" s="1687"/>
      <c r="AT264" s="1687"/>
      <c r="AU264" s="1687"/>
      <c r="AV264" s="1687"/>
      <c r="AW264" s="1687"/>
      <c r="AX264" s="1687"/>
      <c r="AY264" s="1687"/>
      <c r="AZ264" s="1687"/>
      <c r="BA264" s="1687"/>
      <c r="BB264" s="1687"/>
      <c r="BC264" s="1687"/>
      <c r="BD264" s="1687"/>
      <c r="BE264" s="1687"/>
      <c r="BF264" s="1687"/>
      <c r="BG264" s="1687"/>
      <c r="BI264" s="1928"/>
    </row>
  </sheetData>
  <sheetProtection algorithmName="SHA-512" hashValue="UWv2GRmh9sOcGaQ9nolHW69mS9uSRGKdR383GS+TVTO+ihkecKcNyjnZ18VK+Q1DKKOWgOQ5pzd1alLo+L6+yg==" saltValue="ssatPDd2sRC69jS6wKPYPg==" spinCount="100000" sheet="1" objects="1" scenarios="1"/>
  <mergeCells count="119">
    <mergeCell ref="V6:V19"/>
    <mergeCell ref="Y89:Y92"/>
    <mergeCell ref="Y93:Y96"/>
    <mergeCell ref="AZ98:BE98"/>
    <mergeCell ref="AZ99:BE99"/>
    <mergeCell ref="Y72:Y76"/>
    <mergeCell ref="Y77:Y80"/>
    <mergeCell ref="Y81:Y84"/>
    <mergeCell ref="Y85:Y88"/>
    <mergeCell ref="T25:W25"/>
    <mergeCell ref="N60:N65"/>
    <mergeCell ref="Y54:Y59"/>
    <mergeCell ref="Y24:Y29"/>
    <mergeCell ref="Y30:Y35"/>
    <mergeCell ref="Y36:Y41"/>
    <mergeCell ref="Y42:Y47"/>
    <mergeCell ref="Y48:Y53"/>
    <mergeCell ref="I44:L44"/>
    <mergeCell ref="I45:L45"/>
    <mergeCell ref="I46:L46"/>
    <mergeCell ref="I52:L52"/>
    <mergeCell ref="I53:L57"/>
    <mergeCell ref="R54:T54"/>
    <mergeCell ref="N58:R58"/>
    <mergeCell ref="N26:O26"/>
    <mergeCell ref="N25:O25"/>
    <mergeCell ref="I34:L34"/>
    <mergeCell ref="N34:Q34"/>
    <mergeCell ref="K28:L28"/>
    <mergeCell ref="K29:L29"/>
    <mergeCell ref="J59:K59"/>
    <mergeCell ref="I39:L39"/>
    <mergeCell ref="I47:L47"/>
    <mergeCell ref="I48:L48"/>
    <mergeCell ref="B1:D2"/>
    <mergeCell ref="I9:J9"/>
    <mergeCell ref="D8:G8"/>
    <mergeCell ref="I14:J14"/>
    <mergeCell ref="I15:J15"/>
    <mergeCell ref="I16:J16"/>
    <mergeCell ref="I17:J17"/>
    <mergeCell ref="I18:J18"/>
    <mergeCell ref="I19:J19"/>
    <mergeCell ref="B4:C4"/>
    <mergeCell ref="B6:G6"/>
    <mergeCell ref="D4:E4"/>
    <mergeCell ref="D18:F18"/>
    <mergeCell ref="D14:F14"/>
    <mergeCell ref="B7:C8"/>
    <mergeCell ref="B9:C9"/>
    <mergeCell ref="B10:C11"/>
    <mergeCell ref="B12:C12"/>
    <mergeCell ref="B13:C13"/>
    <mergeCell ref="D11:G11"/>
    <mergeCell ref="D17:G17"/>
    <mergeCell ref="D19:G19"/>
    <mergeCell ref="I10:J10"/>
    <mergeCell ref="I11:J11"/>
    <mergeCell ref="I42:L42"/>
    <mergeCell ref="I43:L43"/>
    <mergeCell ref="B35:C35"/>
    <mergeCell ref="B41:C41"/>
    <mergeCell ref="B36:C36"/>
    <mergeCell ref="B37:C37"/>
    <mergeCell ref="E36:F36"/>
    <mergeCell ref="E37:F37"/>
    <mergeCell ref="D24:F24"/>
    <mergeCell ref="I24:J24"/>
    <mergeCell ref="I25:I29"/>
    <mergeCell ref="K24:L24"/>
    <mergeCell ref="K25:L25"/>
    <mergeCell ref="K26:L26"/>
    <mergeCell ref="D34:G34"/>
    <mergeCell ref="D35:G35"/>
    <mergeCell ref="B34:C34"/>
    <mergeCell ref="F41:G41"/>
    <mergeCell ref="D31:F31"/>
    <mergeCell ref="D32:F32"/>
    <mergeCell ref="B32:C32"/>
    <mergeCell ref="B40:G40"/>
    <mergeCell ref="I40:L40"/>
    <mergeCell ref="I41:L41"/>
    <mergeCell ref="I23:L23"/>
    <mergeCell ref="I12:J12"/>
    <mergeCell ref="I13:J13"/>
    <mergeCell ref="I7:J7"/>
    <mergeCell ref="I8:J8"/>
    <mergeCell ref="D7:G7"/>
    <mergeCell ref="D9:G9"/>
    <mergeCell ref="D10:F10"/>
    <mergeCell ref="D12:F12"/>
    <mergeCell ref="D13:F13"/>
    <mergeCell ref="B21:C21"/>
    <mergeCell ref="B24:C24"/>
    <mergeCell ref="B14:C14"/>
    <mergeCell ref="B16:G16"/>
    <mergeCell ref="B17:C17"/>
    <mergeCell ref="B18:C20"/>
    <mergeCell ref="B23:G23"/>
    <mergeCell ref="D21:F21"/>
    <mergeCell ref="D20:G20"/>
    <mergeCell ref="S25:S26"/>
    <mergeCell ref="D26:G26"/>
    <mergeCell ref="B28:C28"/>
    <mergeCell ref="D33:G33"/>
    <mergeCell ref="E38:F38"/>
    <mergeCell ref="B33:C33"/>
    <mergeCell ref="B29:C29"/>
    <mergeCell ref="B30:C30"/>
    <mergeCell ref="B31:C31"/>
    <mergeCell ref="B25:C25"/>
    <mergeCell ref="D25:G25"/>
    <mergeCell ref="B26:C26"/>
    <mergeCell ref="D29:F29"/>
    <mergeCell ref="D30:F30"/>
    <mergeCell ref="D27:F27"/>
    <mergeCell ref="D28:F28"/>
    <mergeCell ref="K27:L27"/>
    <mergeCell ref="B27:C27"/>
  </mergeCells>
  <phoneticPr fontId="22"/>
  <conditionalFormatting sqref="C43:C126">
    <cfRule type="cellIs" dxfId="12" priority="2" stopIfTrue="1" operator="equal">
      <formula>""</formula>
    </cfRule>
  </conditionalFormatting>
  <dataValidations count="2">
    <dataValidation imeMode="off" allowBlank="1" showInputMessage="1" showErrorMessage="1" sqref="AA72:BE96 U143:W148 T133:T148 X72:X96"/>
    <dataValidation imeMode="hiragana" allowBlank="1" showInputMessage="1" showErrorMessage="1" sqref="C43:C126"/>
  </dataValidations>
  <pageMargins left="0.51181102362204722" right="0.31496062992125984" top="0.15748031496062992" bottom="0.15748031496062992" header="0.31496062992125984" footer="0.31496062992125984"/>
  <pageSetup paperSize="9" scale="21" pageOrder="overThenDown" orientation="landscape" r:id="rId1"/>
  <rowBreaks count="2" manualBreakCount="2">
    <brk id="103" max="54" man="1"/>
    <brk id="168" max="54" man="1"/>
  </rowBreaks>
  <colBreaks count="2" manualBreakCount="2">
    <brk id="16" max="192" man="1"/>
    <brk id="18" max="191"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7" tint="0.39997558519241921"/>
  </sheetPr>
  <dimension ref="A1:D49"/>
  <sheetViews>
    <sheetView view="pageBreakPreview" zoomScale="85" zoomScaleNormal="85" zoomScaleSheetLayoutView="85" workbookViewId="0">
      <selection activeCell="G18" sqref="G18"/>
    </sheetView>
  </sheetViews>
  <sheetFormatPr defaultRowHeight="15" customHeight="1"/>
  <cols>
    <col min="1" max="1" width="27.625" style="394" customWidth="1"/>
    <col min="2" max="2" width="65.25" style="395" customWidth="1"/>
    <col min="3" max="256" width="9" style="387"/>
    <col min="257" max="257" width="27.625" style="387" customWidth="1"/>
    <col min="258" max="258" width="73.625" style="387" customWidth="1"/>
    <col min="259" max="512" width="9" style="387"/>
    <col min="513" max="513" width="27.625" style="387" customWidth="1"/>
    <col min="514" max="514" width="73.625" style="387" customWidth="1"/>
    <col min="515" max="768" width="9" style="387"/>
    <col min="769" max="769" width="27.625" style="387" customWidth="1"/>
    <col min="770" max="770" width="73.625" style="387" customWidth="1"/>
    <col min="771" max="1024" width="9" style="387"/>
    <col min="1025" max="1025" width="27.625" style="387" customWidth="1"/>
    <col min="1026" max="1026" width="73.625" style="387" customWidth="1"/>
    <col min="1027" max="1280" width="9" style="387"/>
    <col min="1281" max="1281" width="27.625" style="387" customWidth="1"/>
    <col min="1282" max="1282" width="73.625" style="387" customWidth="1"/>
    <col min="1283" max="1536" width="9" style="387"/>
    <col min="1537" max="1537" width="27.625" style="387" customWidth="1"/>
    <col min="1538" max="1538" width="73.625" style="387" customWidth="1"/>
    <col min="1539" max="1792" width="9" style="387"/>
    <col min="1793" max="1793" width="27.625" style="387" customWidth="1"/>
    <col min="1794" max="1794" width="73.625" style="387" customWidth="1"/>
    <col min="1795" max="2048" width="9" style="387"/>
    <col min="2049" max="2049" width="27.625" style="387" customWidth="1"/>
    <col min="2050" max="2050" width="73.625" style="387" customWidth="1"/>
    <col min="2051" max="2304" width="9" style="387"/>
    <col min="2305" max="2305" width="27.625" style="387" customWidth="1"/>
    <col min="2306" max="2306" width="73.625" style="387" customWidth="1"/>
    <col min="2307" max="2560" width="9" style="387"/>
    <col min="2561" max="2561" width="27.625" style="387" customWidth="1"/>
    <col min="2562" max="2562" width="73.625" style="387" customWidth="1"/>
    <col min="2563" max="2816" width="9" style="387"/>
    <col min="2817" max="2817" width="27.625" style="387" customWidth="1"/>
    <col min="2818" max="2818" width="73.625" style="387" customWidth="1"/>
    <col min="2819" max="3072" width="9" style="387"/>
    <col min="3073" max="3073" width="27.625" style="387" customWidth="1"/>
    <col min="3074" max="3074" width="73.625" style="387" customWidth="1"/>
    <col min="3075" max="3328" width="9" style="387"/>
    <col min="3329" max="3329" width="27.625" style="387" customWidth="1"/>
    <col min="3330" max="3330" width="73.625" style="387" customWidth="1"/>
    <col min="3331" max="3584" width="9" style="387"/>
    <col min="3585" max="3585" width="27.625" style="387" customWidth="1"/>
    <col min="3586" max="3586" width="73.625" style="387" customWidth="1"/>
    <col min="3587" max="3840" width="9" style="387"/>
    <col min="3841" max="3841" width="27.625" style="387" customWidth="1"/>
    <col min="3842" max="3842" width="73.625" style="387" customWidth="1"/>
    <col min="3843" max="4096" width="9" style="387"/>
    <col min="4097" max="4097" width="27.625" style="387" customWidth="1"/>
    <col min="4098" max="4098" width="73.625" style="387" customWidth="1"/>
    <col min="4099" max="4352" width="9" style="387"/>
    <col min="4353" max="4353" width="27.625" style="387" customWidth="1"/>
    <col min="4354" max="4354" width="73.625" style="387" customWidth="1"/>
    <col min="4355" max="4608" width="9" style="387"/>
    <col min="4609" max="4609" width="27.625" style="387" customWidth="1"/>
    <col min="4610" max="4610" width="73.625" style="387" customWidth="1"/>
    <col min="4611" max="4864" width="9" style="387"/>
    <col min="4865" max="4865" width="27.625" style="387" customWidth="1"/>
    <col min="4866" max="4866" width="73.625" style="387" customWidth="1"/>
    <col min="4867" max="5120" width="9" style="387"/>
    <col min="5121" max="5121" width="27.625" style="387" customWidth="1"/>
    <col min="5122" max="5122" width="73.625" style="387" customWidth="1"/>
    <col min="5123" max="5376" width="9" style="387"/>
    <col min="5377" max="5377" width="27.625" style="387" customWidth="1"/>
    <col min="5378" max="5378" width="73.625" style="387" customWidth="1"/>
    <col min="5379" max="5632" width="9" style="387"/>
    <col min="5633" max="5633" width="27.625" style="387" customWidth="1"/>
    <col min="5634" max="5634" width="73.625" style="387" customWidth="1"/>
    <col min="5635" max="5888" width="9" style="387"/>
    <col min="5889" max="5889" width="27.625" style="387" customWidth="1"/>
    <col min="5890" max="5890" width="73.625" style="387" customWidth="1"/>
    <col min="5891" max="6144" width="9" style="387"/>
    <col min="6145" max="6145" width="27.625" style="387" customWidth="1"/>
    <col min="6146" max="6146" width="73.625" style="387" customWidth="1"/>
    <col min="6147" max="6400" width="9" style="387"/>
    <col min="6401" max="6401" width="27.625" style="387" customWidth="1"/>
    <col min="6402" max="6402" width="73.625" style="387" customWidth="1"/>
    <col min="6403" max="6656" width="9" style="387"/>
    <col min="6657" max="6657" width="27.625" style="387" customWidth="1"/>
    <col min="6658" max="6658" width="73.625" style="387" customWidth="1"/>
    <col min="6659" max="6912" width="9" style="387"/>
    <col min="6913" max="6913" width="27.625" style="387" customWidth="1"/>
    <col min="6914" max="6914" width="73.625" style="387" customWidth="1"/>
    <col min="6915" max="7168" width="9" style="387"/>
    <col min="7169" max="7169" width="27.625" style="387" customWidth="1"/>
    <col min="7170" max="7170" width="73.625" style="387" customWidth="1"/>
    <col min="7171" max="7424" width="9" style="387"/>
    <col min="7425" max="7425" width="27.625" style="387" customWidth="1"/>
    <col min="7426" max="7426" width="73.625" style="387" customWidth="1"/>
    <col min="7427" max="7680" width="9" style="387"/>
    <col min="7681" max="7681" width="27.625" style="387" customWidth="1"/>
    <col min="7682" max="7682" width="73.625" style="387" customWidth="1"/>
    <col min="7683" max="7936" width="9" style="387"/>
    <col min="7937" max="7937" width="27.625" style="387" customWidth="1"/>
    <col min="7938" max="7938" width="73.625" style="387" customWidth="1"/>
    <col min="7939" max="8192" width="9" style="387"/>
    <col min="8193" max="8193" width="27.625" style="387" customWidth="1"/>
    <col min="8194" max="8194" width="73.625" style="387" customWidth="1"/>
    <col min="8195" max="8448" width="9" style="387"/>
    <col min="8449" max="8449" width="27.625" style="387" customWidth="1"/>
    <col min="8450" max="8450" width="73.625" style="387" customWidth="1"/>
    <col min="8451" max="8704" width="9" style="387"/>
    <col min="8705" max="8705" width="27.625" style="387" customWidth="1"/>
    <col min="8706" max="8706" width="73.625" style="387" customWidth="1"/>
    <col min="8707" max="8960" width="9" style="387"/>
    <col min="8961" max="8961" width="27.625" style="387" customWidth="1"/>
    <col min="8962" max="8962" width="73.625" style="387" customWidth="1"/>
    <col min="8963" max="9216" width="9" style="387"/>
    <col min="9217" max="9217" width="27.625" style="387" customWidth="1"/>
    <col min="9218" max="9218" width="73.625" style="387" customWidth="1"/>
    <col min="9219" max="9472" width="9" style="387"/>
    <col min="9473" max="9473" width="27.625" style="387" customWidth="1"/>
    <col min="9474" max="9474" width="73.625" style="387" customWidth="1"/>
    <col min="9475" max="9728" width="9" style="387"/>
    <col min="9729" max="9729" width="27.625" style="387" customWidth="1"/>
    <col min="9730" max="9730" width="73.625" style="387" customWidth="1"/>
    <col min="9731" max="9984" width="9" style="387"/>
    <col min="9985" max="9985" width="27.625" style="387" customWidth="1"/>
    <col min="9986" max="9986" width="73.625" style="387" customWidth="1"/>
    <col min="9987" max="10240" width="9" style="387"/>
    <col min="10241" max="10241" width="27.625" style="387" customWidth="1"/>
    <col min="10242" max="10242" width="73.625" style="387" customWidth="1"/>
    <col min="10243" max="10496" width="9" style="387"/>
    <col min="10497" max="10497" width="27.625" style="387" customWidth="1"/>
    <col min="10498" max="10498" width="73.625" style="387" customWidth="1"/>
    <col min="10499" max="10752" width="9" style="387"/>
    <col min="10753" max="10753" width="27.625" style="387" customWidth="1"/>
    <col min="10754" max="10754" width="73.625" style="387" customWidth="1"/>
    <col min="10755" max="11008" width="9" style="387"/>
    <col min="11009" max="11009" width="27.625" style="387" customWidth="1"/>
    <col min="11010" max="11010" width="73.625" style="387" customWidth="1"/>
    <col min="11011" max="11264" width="9" style="387"/>
    <col min="11265" max="11265" width="27.625" style="387" customWidth="1"/>
    <col min="11266" max="11266" width="73.625" style="387" customWidth="1"/>
    <col min="11267" max="11520" width="9" style="387"/>
    <col min="11521" max="11521" width="27.625" style="387" customWidth="1"/>
    <col min="11522" max="11522" width="73.625" style="387" customWidth="1"/>
    <col min="11523" max="11776" width="9" style="387"/>
    <col min="11777" max="11777" width="27.625" style="387" customWidth="1"/>
    <col min="11778" max="11778" width="73.625" style="387" customWidth="1"/>
    <col min="11779" max="12032" width="9" style="387"/>
    <col min="12033" max="12033" width="27.625" style="387" customWidth="1"/>
    <col min="12034" max="12034" width="73.625" style="387" customWidth="1"/>
    <col min="12035" max="12288" width="9" style="387"/>
    <col min="12289" max="12289" width="27.625" style="387" customWidth="1"/>
    <col min="12290" max="12290" width="73.625" style="387" customWidth="1"/>
    <col min="12291" max="12544" width="9" style="387"/>
    <col min="12545" max="12545" width="27.625" style="387" customWidth="1"/>
    <col min="12546" max="12546" width="73.625" style="387" customWidth="1"/>
    <col min="12547" max="12800" width="9" style="387"/>
    <col min="12801" max="12801" width="27.625" style="387" customWidth="1"/>
    <col min="12802" max="12802" width="73.625" style="387" customWidth="1"/>
    <col min="12803" max="13056" width="9" style="387"/>
    <col min="13057" max="13057" width="27.625" style="387" customWidth="1"/>
    <col min="13058" max="13058" width="73.625" style="387" customWidth="1"/>
    <col min="13059" max="13312" width="9" style="387"/>
    <col min="13313" max="13313" width="27.625" style="387" customWidth="1"/>
    <col min="13314" max="13314" width="73.625" style="387" customWidth="1"/>
    <col min="13315" max="13568" width="9" style="387"/>
    <col min="13569" max="13569" width="27.625" style="387" customWidth="1"/>
    <col min="13570" max="13570" width="73.625" style="387" customWidth="1"/>
    <col min="13571" max="13824" width="9" style="387"/>
    <col min="13825" max="13825" width="27.625" style="387" customWidth="1"/>
    <col min="13826" max="13826" width="73.625" style="387" customWidth="1"/>
    <col min="13827" max="14080" width="9" style="387"/>
    <col min="14081" max="14081" width="27.625" style="387" customWidth="1"/>
    <col min="14082" max="14082" width="73.625" style="387" customWidth="1"/>
    <col min="14083" max="14336" width="9" style="387"/>
    <col min="14337" max="14337" width="27.625" style="387" customWidth="1"/>
    <col min="14338" max="14338" width="73.625" style="387" customWidth="1"/>
    <col min="14339" max="14592" width="9" style="387"/>
    <col min="14593" max="14593" width="27.625" style="387" customWidth="1"/>
    <col min="14594" max="14594" width="73.625" style="387" customWidth="1"/>
    <col min="14595" max="14848" width="9" style="387"/>
    <col min="14849" max="14849" width="27.625" style="387" customWidth="1"/>
    <col min="14850" max="14850" width="73.625" style="387" customWidth="1"/>
    <col min="14851" max="15104" width="9" style="387"/>
    <col min="15105" max="15105" width="27.625" style="387" customWidth="1"/>
    <col min="15106" max="15106" width="73.625" style="387" customWidth="1"/>
    <col min="15107" max="15360" width="9" style="387"/>
    <col min="15361" max="15361" width="27.625" style="387" customWidth="1"/>
    <col min="15362" max="15362" width="73.625" style="387" customWidth="1"/>
    <col min="15363" max="15616" width="9" style="387"/>
    <col min="15617" max="15617" width="27.625" style="387" customWidth="1"/>
    <col min="15618" max="15618" width="73.625" style="387" customWidth="1"/>
    <col min="15619" max="15872" width="9" style="387"/>
    <col min="15873" max="15873" width="27.625" style="387" customWidth="1"/>
    <col min="15874" max="15874" width="73.625" style="387" customWidth="1"/>
    <col min="15875" max="16128" width="9" style="387"/>
    <col min="16129" max="16129" width="27.625" style="387" customWidth="1"/>
    <col min="16130" max="16130" width="73.625" style="387" customWidth="1"/>
    <col min="16131" max="16384" width="9" style="387"/>
  </cols>
  <sheetData>
    <row r="1" spans="1:3" ht="18" customHeight="1" thickTop="1">
      <c r="A1" s="386" t="s">
        <v>689</v>
      </c>
      <c r="B1" s="386" t="s">
        <v>690</v>
      </c>
      <c r="C1" s="387" t="s">
        <v>1870</v>
      </c>
    </row>
    <row r="2" spans="1:3" ht="18" customHeight="1">
      <c r="A2" s="388" t="s">
        <v>691</v>
      </c>
      <c r="B2" s="388">
        <v>20131101</v>
      </c>
      <c r="C2" s="387" t="s">
        <v>1870</v>
      </c>
    </row>
    <row r="3" spans="1:3" ht="18" customHeight="1">
      <c r="A3" s="388" t="s">
        <v>692</v>
      </c>
      <c r="B3" s="396" t="str">
        <f>ASC(実施機関番号)</f>
        <v/>
      </c>
      <c r="C3" s="387" t="s">
        <v>1869</v>
      </c>
    </row>
    <row r="4" spans="1:3" ht="18" customHeight="1">
      <c r="A4" s="389" t="s">
        <v>693</v>
      </c>
      <c r="B4" s="548" t="str">
        <f>TEXT(申請日,"ggge年m月d日")</f>
        <v/>
      </c>
      <c r="C4" s="387" t="s">
        <v>1869</v>
      </c>
    </row>
    <row r="5" spans="1:3" ht="18" customHeight="1">
      <c r="A5" s="389" t="s">
        <v>694</v>
      </c>
      <c r="B5" s="397" t="str">
        <f>訓練種別コード</f>
        <v>001</v>
      </c>
      <c r="C5" s="387" t="s">
        <v>1869</v>
      </c>
    </row>
    <row r="6" spans="1:3" ht="18" customHeight="1">
      <c r="A6" s="390" t="s">
        <v>695</v>
      </c>
      <c r="B6" s="398" t="str">
        <f>LEFT(訓練分野コード,2)</f>
        <v>00</v>
      </c>
      <c r="C6" s="387" t="s">
        <v>1869</v>
      </c>
    </row>
    <row r="7" spans="1:3" ht="18" customHeight="1">
      <c r="A7" s="389" t="s">
        <v>398</v>
      </c>
      <c r="B7" s="397" t="str">
        <f>DBCS(TRIM(CLEAN(訓練科名)))</f>
        <v/>
      </c>
      <c r="C7" s="387" t="s">
        <v>1869</v>
      </c>
    </row>
    <row r="8" spans="1:3" ht="18" customHeight="1">
      <c r="A8" s="389" t="s">
        <v>696</v>
      </c>
      <c r="B8" s="397" t="str">
        <f ca="1">TEXT(募集期間From,"ggge年m月d日")</f>
        <v/>
      </c>
      <c r="C8" s="387" t="s">
        <v>1869</v>
      </c>
    </row>
    <row r="9" spans="1:3" ht="18" customHeight="1">
      <c r="A9" s="389" t="s">
        <v>697</v>
      </c>
      <c r="B9" s="397" t="str">
        <f ca="1">TEXT(募集期間To,"ggge年m月d日")</f>
        <v/>
      </c>
      <c r="C9" s="387" t="s">
        <v>1869</v>
      </c>
    </row>
    <row r="10" spans="1:3" ht="18" customHeight="1">
      <c r="A10" s="389" t="s">
        <v>698</v>
      </c>
      <c r="B10" s="397" t="str">
        <f ca="1">TEXT(選考日,"ggge年m月d日")</f>
        <v/>
      </c>
      <c r="C10" s="387" t="s">
        <v>1869</v>
      </c>
    </row>
    <row r="11" spans="1:3" ht="18" customHeight="1">
      <c r="A11" s="389" t="s">
        <v>699</v>
      </c>
      <c r="B11" s="397" t="str">
        <f ca="1">TEXT(選考結果発送日,"ggge年m月d日")</f>
        <v/>
      </c>
      <c r="C11" s="387" t="s">
        <v>1869</v>
      </c>
    </row>
    <row r="12" spans="1:3" ht="18" customHeight="1">
      <c r="A12" s="389" t="s">
        <v>700</v>
      </c>
      <c r="B12" s="397" t="str">
        <f>TEXT(訓練開始日,"ggge年m月d日")</f>
        <v/>
      </c>
      <c r="C12" s="387" t="s">
        <v>1869</v>
      </c>
    </row>
    <row r="13" spans="1:3" ht="18" customHeight="1">
      <c r="A13" s="389" t="s">
        <v>701</v>
      </c>
      <c r="B13" s="397" t="str">
        <f>TEXT(訓練終了日,"ggge年m月d日")</f>
        <v/>
      </c>
      <c r="C13" s="387" t="s">
        <v>1869</v>
      </c>
    </row>
    <row r="14" spans="1:3" ht="18" customHeight="1">
      <c r="A14" s="388" t="s">
        <v>702</v>
      </c>
      <c r="B14" s="396" t="str">
        <f>ASC(訓練月数)</f>
        <v/>
      </c>
      <c r="C14" s="387" t="s">
        <v>1869</v>
      </c>
    </row>
    <row r="15" spans="1:3" ht="18" customHeight="1">
      <c r="A15" s="1944" t="s">
        <v>703</v>
      </c>
      <c r="B15" s="396" t="str">
        <f>訓練日数</f>
        <v/>
      </c>
      <c r="C15" s="387" t="s">
        <v>1869</v>
      </c>
    </row>
    <row r="16" spans="1:3" ht="18" customHeight="1">
      <c r="A16" s="389" t="s">
        <v>704</v>
      </c>
      <c r="B16" s="397" t="str">
        <f>IF(訓練開始時刻="","",TEXT(HOUR(訓練開始時刻),"00"))</f>
        <v/>
      </c>
      <c r="C16" s="387" t="s">
        <v>1869</v>
      </c>
    </row>
    <row r="17" spans="1:4" ht="18" customHeight="1">
      <c r="A17" s="389" t="s">
        <v>705</v>
      </c>
      <c r="B17" s="397" t="str">
        <f>IF(訓練開始時刻="","",TEXT(MINUTE(訓練開始時刻),"00"))</f>
        <v/>
      </c>
      <c r="C17" s="387" t="s">
        <v>1869</v>
      </c>
    </row>
    <row r="18" spans="1:4" ht="18" customHeight="1">
      <c r="A18" s="389" t="s">
        <v>706</v>
      </c>
      <c r="B18" s="397" t="str">
        <f>IF(訓練終了時刻="","",TEXT(HOUR(訓練終了時刻),"00"))</f>
        <v/>
      </c>
      <c r="C18" s="387" t="s">
        <v>1869</v>
      </c>
    </row>
    <row r="19" spans="1:4" ht="18" customHeight="1">
      <c r="A19" s="389" t="s">
        <v>707</v>
      </c>
      <c r="B19" s="397" t="str">
        <f>IF(訓練終了時刻="","",TEXT(MINUTE(訓練終了時刻),"00"))</f>
        <v/>
      </c>
      <c r="C19" s="387" t="s">
        <v>1869</v>
      </c>
    </row>
    <row r="20" spans="1:4" ht="18" customHeight="1">
      <c r="A20" s="1944" t="s">
        <v>1662</v>
      </c>
      <c r="B20" s="396" t="str">
        <f ca="1">訓練総時間</f>
        <v>0</v>
      </c>
      <c r="C20" s="387" t="s">
        <v>1869</v>
      </c>
      <c r="D20" s="1858"/>
    </row>
    <row r="21" spans="1:4" ht="18" customHeight="1">
      <c r="A21" s="388" t="s">
        <v>708</v>
      </c>
      <c r="B21" s="396" t="str">
        <f>訓練定員</f>
        <v/>
      </c>
      <c r="C21" s="387" t="s">
        <v>1869</v>
      </c>
    </row>
    <row r="22" spans="1:4" ht="18" customHeight="1">
      <c r="A22" s="389" t="s">
        <v>709</v>
      </c>
      <c r="B22" s="397" t="str">
        <f>IF(訓練対象者="","特になし",DBCS(TRIM(SUBSTITUTE(訓練対象者,CHAR(10),"　"))))</f>
        <v>特になし</v>
      </c>
      <c r="C22" s="387" t="s">
        <v>1869</v>
      </c>
      <c r="D22" s="1858"/>
    </row>
    <row r="23" spans="1:4" ht="18" customHeight="1">
      <c r="A23" s="389" t="s">
        <v>710</v>
      </c>
      <c r="B23" s="397" t="str">
        <f>IF(機構処理!K60="✔","1","0")</f>
        <v>0</v>
      </c>
      <c r="C23" s="387" t="s">
        <v>1869</v>
      </c>
      <c r="D23" s="1858" t="s">
        <v>1856</v>
      </c>
    </row>
    <row r="24" spans="1:4" ht="18" customHeight="1">
      <c r="A24" s="389" t="s">
        <v>711</v>
      </c>
      <c r="B24" s="397" t="str">
        <f>IF(機構処理!K61="✔","1","0")</f>
        <v>0</v>
      </c>
      <c r="C24" s="387" t="s">
        <v>1869</v>
      </c>
    </row>
    <row r="25" spans="1:4" ht="18" customHeight="1">
      <c r="A25" s="389" t="s">
        <v>712</v>
      </c>
      <c r="B25" s="397" t="str">
        <f>IF(機構処理!K62="✔","1","0")</f>
        <v>0</v>
      </c>
      <c r="C25" s="387" t="s">
        <v>1869</v>
      </c>
    </row>
    <row r="26" spans="1:4" ht="18" customHeight="1">
      <c r="A26" s="389" t="s">
        <v>713</v>
      </c>
      <c r="B26" s="397" t="str">
        <f>IF(機構処理!K63="✔","1","0")</f>
        <v>0</v>
      </c>
      <c r="C26" s="387" t="s">
        <v>1869</v>
      </c>
    </row>
    <row r="27" spans="1:4" ht="18" customHeight="1">
      <c r="A27" s="389" t="s">
        <v>714</v>
      </c>
      <c r="B27" s="397" t="str">
        <f>IF(機構処理!K64="✔","1","0")</f>
        <v>0</v>
      </c>
      <c r="C27" s="387" t="s">
        <v>1869</v>
      </c>
    </row>
    <row r="28" spans="1:4" ht="18" customHeight="1">
      <c r="A28" s="389" t="s">
        <v>715</v>
      </c>
      <c r="B28" s="397" t="str">
        <f>IF(機構処理!K65="✔","1","0")</f>
        <v>0</v>
      </c>
      <c r="C28" s="387" t="s">
        <v>1869</v>
      </c>
    </row>
    <row r="29" spans="1:4" ht="18" customHeight="1">
      <c r="A29" s="389" t="s">
        <v>716</v>
      </c>
      <c r="B29" s="397" t="str">
        <f>IF(機構処理!K66="✔","1","0")</f>
        <v>0</v>
      </c>
      <c r="C29" s="387" t="s">
        <v>1869</v>
      </c>
    </row>
    <row r="30" spans="1:4" ht="26.1" customHeight="1">
      <c r="A30" s="389" t="s">
        <v>717</v>
      </c>
      <c r="B30" s="398" t="str">
        <f>DBCS(TRIM(SUBSTITUTE(訓練目標,CHAR(10),"　")))</f>
        <v/>
      </c>
      <c r="C30" s="387" t="s">
        <v>1869</v>
      </c>
      <c r="D30" s="1858" t="s">
        <v>1861</v>
      </c>
    </row>
    <row r="31" spans="1:4" ht="40.5" customHeight="1">
      <c r="A31" s="389" t="s">
        <v>718</v>
      </c>
      <c r="B31" s="398" t="str">
        <f ca="1">機構処理!$I$53</f>
        <v/>
      </c>
      <c r="C31" s="387" t="s">
        <v>1869</v>
      </c>
      <c r="D31" s="1858" t="s">
        <v>1862</v>
      </c>
    </row>
    <row r="32" spans="1:4" ht="18" customHeight="1">
      <c r="A32" s="391" t="s">
        <v>719</v>
      </c>
      <c r="B32" s="397" t="str">
        <f ca="1">DBCS(TRIM(SUBSTITUTE(INDIRECT(様式5号シート&amp;"!$Z$7"),CHAR(10),"　")))</f>
        <v/>
      </c>
      <c r="D32" s="1858" t="s">
        <v>1863</v>
      </c>
    </row>
    <row r="33" spans="1:4" ht="26.1" customHeight="1">
      <c r="A33" s="1546" t="s">
        <v>1663</v>
      </c>
      <c r="B33" s="398" t="str">
        <f ca="1">DBCS(TRIM(SUBSTITUTE(INDIRECT(様式5号シート&amp;"!$G$30"),CHAR(10),"　")))</f>
        <v/>
      </c>
      <c r="C33" s="387" t="s">
        <v>1869</v>
      </c>
      <c r="D33" s="1858" t="s">
        <v>1864</v>
      </c>
    </row>
    <row r="34" spans="1:4" ht="18" customHeight="1">
      <c r="A34" s="389" t="s">
        <v>720</v>
      </c>
      <c r="B34" s="388">
        <v>1</v>
      </c>
      <c r="C34" s="387" t="s">
        <v>1870</v>
      </c>
    </row>
    <row r="35" spans="1:4" ht="18" customHeight="1">
      <c r="A35" s="1547" t="s">
        <v>721</v>
      </c>
      <c r="B35" s="397" t="str">
        <f>IF(企業実習有無="✔","1","0")</f>
        <v>0</v>
      </c>
      <c r="C35" s="387" t="s">
        <v>1869</v>
      </c>
      <c r="D35" s="1858" t="s">
        <v>1865</v>
      </c>
    </row>
    <row r="36" spans="1:4" ht="18" customHeight="1">
      <c r="A36" s="389" t="s">
        <v>722</v>
      </c>
      <c r="B36" s="388">
        <v>0</v>
      </c>
      <c r="C36" s="387" t="s">
        <v>1870</v>
      </c>
    </row>
    <row r="37" spans="1:4" ht="18" customHeight="1">
      <c r="A37" s="389" t="s">
        <v>723</v>
      </c>
      <c r="B37" s="389"/>
      <c r="C37" s="387" t="s">
        <v>1871</v>
      </c>
    </row>
    <row r="38" spans="1:4" ht="18" customHeight="1">
      <c r="A38" s="1545" t="s">
        <v>724</v>
      </c>
      <c r="B38" s="396">
        <f>様式8!E27</f>
        <v>0</v>
      </c>
      <c r="C38" s="387" t="s">
        <v>1869</v>
      </c>
      <c r="D38" s="1858" t="s">
        <v>1866</v>
      </c>
    </row>
    <row r="39" spans="1:4" ht="18" customHeight="1">
      <c r="A39" s="1545" t="s">
        <v>725</v>
      </c>
      <c r="B39" s="396">
        <f>様式8!E57</f>
        <v>0</v>
      </c>
      <c r="C39" s="387" t="s">
        <v>1869</v>
      </c>
      <c r="D39" s="1858" t="s">
        <v>1867</v>
      </c>
    </row>
    <row r="40" spans="1:4" ht="18" customHeight="1">
      <c r="A40" s="389" t="s">
        <v>726</v>
      </c>
      <c r="B40" s="397" t="str">
        <f>DBCS(TRIM(CLEAN(訓練実施施設名)))</f>
        <v/>
      </c>
      <c r="C40" s="387" t="s">
        <v>1869</v>
      </c>
    </row>
    <row r="41" spans="1:4" ht="18" customHeight="1">
      <c r="A41" s="389" t="s">
        <v>727</v>
      </c>
      <c r="B41" s="397" t="str">
        <f>SUBSTITUTE(ASC(訓練実施施設郵便番号),"-","")</f>
        <v/>
      </c>
      <c r="C41" s="387" t="s">
        <v>1869</v>
      </c>
    </row>
    <row r="42" spans="1:4" ht="18" customHeight="1">
      <c r="A42" s="389" t="s">
        <v>728</v>
      </c>
      <c r="B42" s="397" t="str">
        <f>DBCS(CLEAN(訓練実施施設住所))</f>
        <v/>
      </c>
      <c r="C42" s="387" t="s">
        <v>1869</v>
      </c>
    </row>
    <row r="43" spans="1:4" ht="18" customHeight="1">
      <c r="A43" s="389" t="s">
        <v>729</v>
      </c>
      <c r="B43" s="397" t="str">
        <f>DBCS(CLEAN(訓練実施施設建物名))</f>
        <v/>
      </c>
      <c r="C43" s="387" t="s">
        <v>1869</v>
      </c>
    </row>
    <row r="44" spans="1:4" ht="18" customHeight="1">
      <c r="A44" s="389" t="s">
        <v>730</v>
      </c>
      <c r="B44" s="397" t="str">
        <f>DBCS(CLEAN(様式4!$E$41))</f>
        <v/>
      </c>
      <c r="C44" s="387" t="s">
        <v>1869</v>
      </c>
      <c r="D44" s="1860" t="s">
        <v>1868</v>
      </c>
    </row>
    <row r="45" spans="1:4" ht="18" customHeight="1">
      <c r="A45" s="392" t="s">
        <v>731</v>
      </c>
      <c r="B45" s="399" t="str">
        <f>IF(ISERROR(LEFT(ASC(様式4!$P$41),FIND("-",ASC(様式4!$P$41))-1)),"",LEFT(ASC(様式4!$P$41),FIND("-",ASC(様式4!$P$41))-1))</f>
        <v/>
      </c>
      <c r="C45" s="387" t="s">
        <v>1869</v>
      </c>
      <c r="D45" s="1860" t="s">
        <v>1868</v>
      </c>
    </row>
    <row r="46" spans="1:4" ht="18" customHeight="1">
      <c r="A46" s="393" t="s">
        <v>732</v>
      </c>
      <c r="B46" s="399" t="str">
        <f>IF(ISERROR(LEFT(RIGHT(ASC(様式4!$P$41),LEN(ASC(様式4!$P$41))-FIND("-",ASC(様式4!$P$41))),FIND("-",RIGHT(ASC(様式4!$P$41),LEN(ASC(様式4!$P$41))-FIND("-",ASC(様式4!$P$41))))-1)),"",LEFT(RIGHT(ASC(様式4!$P$41),LEN(ASC(様式4!$P$41))-FIND("-",ASC(様式4!$P$41))),FIND("-",RIGHT(ASC(様式4!$P$41),LEN(ASC(様式4!$P$41))-FIND("-",ASC(様式4!$P$41))))-1))</f>
        <v/>
      </c>
      <c r="C46" s="387" t="s">
        <v>1869</v>
      </c>
      <c r="D46" s="1860" t="s">
        <v>1868</v>
      </c>
    </row>
    <row r="47" spans="1:4" ht="18" customHeight="1">
      <c r="A47" s="393" t="s">
        <v>733</v>
      </c>
      <c r="B47" s="400" t="str">
        <f>RIGHT(ASC(様式4!$P$41),4)</f>
        <v/>
      </c>
      <c r="C47" s="387" t="s">
        <v>1869</v>
      </c>
      <c r="D47" s="1860" t="s">
        <v>1868</v>
      </c>
    </row>
    <row r="48" spans="1:4" ht="18" customHeight="1">
      <c r="A48" s="389" t="s">
        <v>734</v>
      </c>
      <c r="B48" s="396" t="str">
        <f>ASC(様式4!$P$42)</f>
        <v/>
      </c>
      <c r="C48" s="387" t="s">
        <v>1869</v>
      </c>
      <c r="D48" s="1860" t="s">
        <v>1868</v>
      </c>
    </row>
    <row r="49" spans="1:4" ht="18" customHeight="1">
      <c r="A49" s="389" t="s">
        <v>735</v>
      </c>
      <c r="B49" s="397" t="str">
        <f>IF(AND(様式1!$D$30&lt;&gt;"✔",様式1!$D$32&lt;&gt;"✔"),"0",IF(様式1!$D$30="✔","1","")&amp;IF(様式1!$D$32="✔","2",""))</f>
        <v>0</v>
      </c>
      <c r="C49" s="387" t="s">
        <v>1869</v>
      </c>
      <c r="D49" s="1860" t="s">
        <v>1868</v>
      </c>
    </row>
  </sheetData>
  <sheetProtection algorithmName="SHA-512" hashValue="0sNlc6ayXfekgcJ9Va5C6PYQAwmCKcrkSoORgKdYVBiuwnO+YkSHN7zBnTu9bvf6Vy4O4LLCdGh78SecFK3tUQ==" saltValue="ZDgvBeV0131Q0ZUCKQl+ug==" spinCount="100000" sheet="1" objects="1" scenarios="1"/>
  <phoneticPr fontId="22"/>
  <conditionalFormatting sqref="A1:B2 A3 A4:B49">
    <cfRule type="containsText" dxfId="11" priority="11" stopIfTrue="1" operator="containsText" text=",">
      <formula>NOT(ISERROR(SEARCH(",",A1)))</formula>
    </cfRule>
    <cfRule type="containsText" dxfId="10" priority="12" stopIfTrue="1" operator="containsText" text="&quot;">
      <formula>NOT(ISERROR(SEARCH("""",A1)))</formula>
    </cfRule>
  </conditionalFormatting>
  <conditionalFormatting sqref="A5:B6">
    <cfRule type="containsText" dxfId="9" priority="9" stopIfTrue="1" operator="containsText" text=",">
      <formula>NOT(ISERROR(SEARCH(",",A5)))</formula>
    </cfRule>
    <cfRule type="containsText" dxfId="8" priority="10" stopIfTrue="1" operator="containsText" text="&quot;">
      <formula>NOT(ISERROR(SEARCH("""",A5)))</formula>
    </cfRule>
  </conditionalFormatting>
  <conditionalFormatting sqref="B1:B2 B4:B49">
    <cfRule type="containsText" dxfId="7" priority="7" stopIfTrue="1" operator="containsText" text=",">
      <formula>NOT(ISERROR(SEARCH(",",B1)))</formula>
    </cfRule>
    <cfRule type="containsText" dxfId="6" priority="8" stopIfTrue="1" operator="containsText" text="&quot;">
      <formula>NOT(ISERROR(SEARCH("""",B1)))</formula>
    </cfRule>
  </conditionalFormatting>
  <conditionalFormatting sqref="B5:B6">
    <cfRule type="containsText" dxfId="5" priority="5" stopIfTrue="1" operator="containsText" text=",">
      <formula>NOT(ISERROR(SEARCH(",",B5)))</formula>
    </cfRule>
    <cfRule type="containsText" dxfId="4" priority="6" stopIfTrue="1" operator="containsText" text="&quot;">
      <formula>NOT(ISERROR(SEARCH("""",B5)))</formula>
    </cfRule>
  </conditionalFormatting>
  <conditionalFormatting sqref="B3">
    <cfRule type="containsText" dxfId="3" priority="3" stopIfTrue="1" operator="containsText" text=",">
      <formula>NOT(ISERROR(SEARCH(",",B3)))</formula>
    </cfRule>
    <cfRule type="containsText" dxfId="2" priority="4" stopIfTrue="1" operator="containsText" text="&quot;">
      <formula>NOT(ISERROR(SEARCH("""",B3)))</formula>
    </cfRule>
  </conditionalFormatting>
  <conditionalFormatting sqref="B3">
    <cfRule type="containsText" dxfId="1" priority="1" stopIfTrue="1" operator="containsText" text=",">
      <formula>NOT(ISERROR(SEARCH(",",B3)))</formula>
    </cfRule>
    <cfRule type="containsText" dxfId="0" priority="2" stopIfTrue="1" operator="containsText" text="&quot;">
      <formula>NOT(ISERROR(SEARCH("""",B3)))</formula>
    </cfRule>
  </conditionalFormatting>
  <pageMargins left="0.70866141732283472" right="0.70866141732283472" top="0.74803149606299213" bottom="0.74803149606299213" header="0.31496062992125984" footer="0.31496062992125984"/>
  <pageSetup paperSize="9" scale="7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00B050"/>
    <pageSetUpPr fitToPage="1"/>
  </sheetPr>
  <dimension ref="B1:AF125"/>
  <sheetViews>
    <sheetView zoomScale="90" zoomScaleNormal="90" workbookViewId="0">
      <selection activeCell="L4" sqref="L4:L19"/>
    </sheetView>
  </sheetViews>
  <sheetFormatPr defaultColWidth="8.625" defaultRowHeight="18"/>
  <cols>
    <col min="1" max="1" width="2.625" style="1552" customWidth="1"/>
    <col min="2" max="2" width="20.875" style="1552" customWidth="1"/>
    <col min="3" max="3" width="8.625" style="1552" customWidth="1"/>
    <col min="4" max="9" width="20.875" style="1552" customWidth="1"/>
    <col min="10" max="11" width="2.625" style="1552" customWidth="1"/>
    <col min="12" max="12" width="8.875" style="1552" customWidth="1"/>
    <col min="13" max="13" width="13.875" style="1552" customWidth="1"/>
    <col min="14" max="14" width="7.625" style="1552" customWidth="1"/>
    <col min="15" max="15" width="11.625" style="1552" customWidth="1"/>
    <col min="16" max="16" width="13.875" style="1731" customWidth="1"/>
    <col min="17" max="17" width="11.625" style="1552" customWidth="1"/>
    <col min="18" max="18" width="10.625" style="1552" customWidth="1"/>
    <col min="19" max="19" width="2.625" style="1552" customWidth="1"/>
    <col min="20" max="20" width="14.125" style="1552" customWidth="1"/>
    <col min="21" max="21" width="2.625" style="1552" customWidth="1"/>
    <col min="22" max="31" width="8.625" style="1552"/>
    <col min="32" max="32" width="8.625" style="1729"/>
    <col min="33" max="16384" width="8.625" style="1552"/>
  </cols>
  <sheetData>
    <row r="1" spans="2:32" ht="18.75" thickBot="1">
      <c r="E1" s="1568" t="s">
        <v>1709</v>
      </c>
    </row>
    <row r="2" spans="2:32" ht="19.5" thickTop="1" thickBot="1">
      <c r="B2" s="6164" t="s">
        <v>1683</v>
      </c>
      <c r="C2" s="6165"/>
      <c r="D2" s="1553" t="str">
        <f>IF(様式1!$F$37&lt;&gt;"",MATCH(様式1!$F$37,$B$20:$B$64,0)+19,"")</f>
        <v/>
      </c>
      <c r="E2" s="1569" t="s">
        <v>1710</v>
      </c>
      <c r="K2" s="1571"/>
      <c r="L2" s="1572" t="s">
        <v>1725</v>
      </c>
      <c r="M2" s="1573"/>
      <c r="N2" s="1574"/>
      <c r="O2" s="1575"/>
      <c r="P2" s="1631" t="s">
        <v>1756</v>
      </c>
      <c r="Q2" s="1575"/>
      <c r="R2" s="1575"/>
      <c r="S2" s="1575"/>
      <c r="T2" s="1576" t="s">
        <v>1726</v>
      </c>
      <c r="U2" s="1577"/>
    </row>
    <row r="3" spans="2:32" ht="18.75" thickBot="1">
      <c r="B3" s="6166" t="s">
        <v>1684</v>
      </c>
      <c r="C3" s="6167"/>
      <c r="D3" s="1554" t="str">
        <f ca="1">IF($D$2="","",INDIRECT("B"&amp;$D$2))</f>
        <v/>
      </c>
      <c r="E3" s="1570" t="s">
        <v>1711</v>
      </c>
      <c r="K3" s="1578"/>
      <c r="L3" s="1579" t="s">
        <v>1727</v>
      </c>
      <c r="M3" s="1580" t="s">
        <v>1728</v>
      </c>
      <c r="N3" s="1581" t="s">
        <v>1729</v>
      </c>
      <c r="O3" s="1582" t="s">
        <v>1730</v>
      </c>
      <c r="P3" s="1580" t="s">
        <v>1731</v>
      </c>
      <c r="Q3" s="1583" t="s">
        <v>1512</v>
      </c>
      <c r="R3" s="1584" t="s">
        <v>1732</v>
      </c>
      <c r="S3" s="1585"/>
      <c r="T3" s="1586" t="s">
        <v>1733</v>
      </c>
      <c r="U3" s="1587"/>
      <c r="AF3" s="1742" t="s">
        <v>1819</v>
      </c>
    </row>
    <row r="4" spans="2:32" ht="18.75" thickBot="1">
      <c r="B4" s="6168" t="s">
        <v>1685</v>
      </c>
      <c r="C4" s="6169"/>
      <c r="D4" s="1555" t="str">
        <f ca="1">IF($D$2="","",INDIRECT("D"&amp;$D$2))</f>
        <v/>
      </c>
      <c r="E4" s="1570" t="s">
        <v>1712</v>
      </c>
      <c r="K4" s="1578"/>
      <c r="L4" s="6182">
        <v>2024</v>
      </c>
      <c r="M4" s="1588">
        <f>IF($L$4="","",DATE($L$4,1,1))</f>
        <v>45292</v>
      </c>
      <c r="N4" s="1589" t="str">
        <f>IF(M4="","",TEXT(M4,"aaa"))</f>
        <v>月</v>
      </c>
      <c r="O4" s="1590" t="s">
        <v>1734</v>
      </c>
      <c r="P4" s="1732" t="str">
        <f>IF(WEEKDAY($M4,1)=1,$M4+1,"")</f>
        <v/>
      </c>
      <c r="Q4" s="1591"/>
      <c r="R4" s="1592">
        <f>COUNT($M:$M,$P:$P)</f>
        <v>90</v>
      </c>
      <c r="S4" s="1593"/>
      <c r="T4" s="1738">
        <f>IF($R$4&lt;ROW()-3,"",SMALL((M:M,P:P),ROW()-3))</f>
        <v>45292</v>
      </c>
      <c r="U4" s="1587"/>
      <c r="X4" s="1630"/>
      <c r="AF4" s="1743" t="s">
        <v>1817</v>
      </c>
    </row>
    <row r="5" spans="2:32" ht="18.75" thickBot="1">
      <c r="B5" s="6170" t="s">
        <v>1686</v>
      </c>
      <c r="C5" s="6171"/>
      <c r="D5" s="1556" t="str">
        <f ca="1">IF($D$2="","",INDIRECT("E"&amp;$D$2))</f>
        <v/>
      </c>
      <c r="E5" s="1570" t="s">
        <v>1713</v>
      </c>
      <c r="K5" s="1578"/>
      <c r="L5" s="6183"/>
      <c r="M5" s="1594">
        <f>IF($L$4="","",DATE($L$4,1,14)-WEEKDAY(DATE($L$4,1,14),3))</f>
        <v>45299</v>
      </c>
      <c r="N5" s="1595" t="str">
        <f t="shared" ref="N5:N19" si="0">IF(M5="","",TEXT(M5,"aaa"))</f>
        <v>月</v>
      </c>
      <c r="O5" s="1596" t="s">
        <v>1735</v>
      </c>
      <c r="P5" s="1733" t="str">
        <f t="shared" ref="P5:P19" si="1">IF(WEEKDAY($M5,1)=1,$M5+1,"")</f>
        <v/>
      </c>
      <c r="Q5" s="1597" t="s">
        <v>1736</v>
      </c>
      <c r="R5" s="1593"/>
      <c r="S5" s="1593"/>
      <c r="T5" s="1739">
        <f>IF($R$4&lt;ROW()-3,"",SMALL((M:M,P:P),ROW()-3))</f>
        <v>45299</v>
      </c>
      <c r="U5" s="1587"/>
      <c r="AF5" s="1743" t="s">
        <v>1820</v>
      </c>
    </row>
    <row r="6" spans="2:32">
      <c r="B6" s="6172" t="s">
        <v>1687</v>
      </c>
      <c r="C6" s="6173"/>
      <c r="D6" s="1557" t="str">
        <f ca="1">IF($D$2="","",INDIRECT("F"&amp;$D$2))</f>
        <v/>
      </c>
      <c r="E6" s="1570" t="s">
        <v>1714</v>
      </c>
      <c r="H6" s="1630"/>
      <c r="K6" s="1578"/>
      <c r="L6" s="6183"/>
      <c r="M6" s="1594">
        <f>IF($L$4="","",DATE($L$4,2,11))</f>
        <v>45333</v>
      </c>
      <c r="N6" s="1595" t="str">
        <f t="shared" si="0"/>
        <v>日</v>
      </c>
      <c r="O6" s="1596" t="s">
        <v>1737</v>
      </c>
      <c r="P6" s="1733">
        <f t="shared" si="1"/>
        <v>45334</v>
      </c>
      <c r="Q6" s="1597"/>
      <c r="R6" s="1593"/>
      <c r="S6" s="1593"/>
      <c r="T6" s="1739">
        <f>IF($R$4&lt;ROW()-3,"",SMALL((M:M,P:P),ROW()-3))</f>
        <v>45333</v>
      </c>
      <c r="U6" s="1587"/>
      <c r="AF6" s="1743" t="s">
        <v>1821</v>
      </c>
    </row>
    <row r="7" spans="2:32" ht="18.75" thickBot="1">
      <c r="B7" s="6162" t="s">
        <v>1688</v>
      </c>
      <c r="C7" s="6163"/>
      <c r="D7" s="1558" t="str">
        <f ca="1">IF($D$2="","",INDIRECT("G"&amp;$D$2))</f>
        <v/>
      </c>
      <c r="E7" s="1570" t="s">
        <v>1715</v>
      </c>
      <c r="K7" s="1578"/>
      <c r="L7" s="6183"/>
      <c r="M7" s="1594">
        <f>IF($L$4="","",DATE($L$4,2,23))</f>
        <v>45345</v>
      </c>
      <c r="N7" s="1595" t="str">
        <f t="shared" si="0"/>
        <v>金</v>
      </c>
      <c r="O7" s="1596" t="s">
        <v>1738</v>
      </c>
      <c r="P7" s="1733" t="str">
        <f t="shared" si="1"/>
        <v/>
      </c>
      <c r="Q7" s="1597"/>
      <c r="R7" s="1593"/>
      <c r="S7" s="1593"/>
      <c r="T7" s="1739">
        <f>IF($R$4&lt;ROW()-3,"",SMALL((M:M,P:P),ROW()-3))</f>
        <v>45334</v>
      </c>
      <c r="U7" s="1587"/>
      <c r="AF7" s="1743" t="s">
        <v>1822</v>
      </c>
    </row>
    <row r="8" spans="2:32" ht="18.75" thickBot="1">
      <c r="B8" s="6198" t="s">
        <v>1689</v>
      </c>
      <c r="C8" s="6199"/>
      <c r="D8" s="1559" t="str">
        <f ca="1">IF($D$2="","",INDIRECT("H"&amp;$D$2))</f>
        <v/>
      </c>
      <c r="E8" s="1570" t="s">
        <v>1716</v>
      </c>
      <c r="K8" s="1578"/>
      <c r="L8" s="6183"/>
      <c r="M8" s="1594">
        <f>IF($L$4="","",DATE($L$4,3,INT(20.8431+0.242194*($L$4-1980)-INT(($L$4-1980)/4))))</f>
        <v>45371</v>
      </c>
      <c r="N8" s="1595" t="str">
        <f t="shared" si="0"/>
        <v>水</v>
      </c>
      <c r="O8" s="1596" t="s">
        <v>1739</v>
      </c>
      <c r="P8" s="1733" t="str">
        <f t="shared" si="1"/>
        <v/>
      </c>
      <c r="Q8" s="1597" t="s">
        <v>1740</v>
      </c>
      <c r="R8" s="1593"/>
      <c r="S8" s="1593"/>
      <c r="T8" s="1739">
        <f>IF($R$4&lt;ROW()-3,"",SMALL((M:M,P:P),ROW()-3))</f>
        <v>45345</v>
      </c>
      <c r="U8" s="1587"/>
      <c r="AF8" s="1743" t="s">
        <v>1823</v>
      </c>
    </row>
    <row r="9" spans="2:32" ht="18.75" thickBot="1">
      <c r="B9" s="6174" t="s">
        <v>1690</v>
      </c>
      <c r="C9" s="6175"/>
      <c r="D9" s="1559" t="str">
        <f ca="1">IF($D$2="","",INDIRECT("I"&amp;$D$2))</f>
        <v/>
      </c>
      <c r="E9" s="1570" t="s">
        <v>1717</v>
      </c>
      <c r="H9" s="3033" t="s">
        <v>1757</v>
      </c>
      <c r="I9" s="1843" t="s">
        <v>1847</v>
      </c>
      <c r="K9" s="1578"/>
      <c r="L9" s="6183"/>
      <c r="M9" s="1594">
        <f>IF($L$4="","",DATE($L$4,4,29))</f>
        <v>45411</v>
      </c>
      <c r="N9" s="1595" t="str">
        <f t="shared" si="0"/>
        <v>月</v>
      </c>
      <c r="O9" s="1596" t="s">
        <v>1741</v>
      </c>
      <c r="P9" s="1733" t="str">
        <f t="shared" si="1"/>
        <v/>
      </c>
      <c r="Q9" s="1597"/>
      <c r="R9" s="1593"/>
      <c r="S9" s="1593"/>
      <c r="T9" s="1739">
        <f>IF($R$4&lt;ROW()-3,"",SMALL((M:M,P:P),ROW()-3))</f>
        <v>45371</v>
      </c>
      <c r="U9" s="1587"/>
      <c r="AF9" s="1743" t="s">
        <v>1824</v>
      </c>
    </row>
    <row r="10" spans="2:32" ht="18.75" thickBot="1">
      <c r="B10" s="6176" t="s">
        <v>1691</v>
      </c>
      <c r="C10" s="6177"/>
      <c r="D10" s="1916">
        <v>4</v>
      </c>
      <c r="E10" s="1569" t="s">
        <v>1718</v>
      </c>
      <c r="H10" s="1915" t="str">
        <f>IF($D$10=1,"①",IF($D$10=2,"②",IF($D$10=3,"③", "")))</f>
        <v/>
      </c>
      <c r="I10" s="1912" t="s">
        <v>1848</v>
      </c>
      <c r="K10" s="1578"/>
      <c r="L10" s="6183"/>
      <c r="M10" s="1594">
        <f>IF($L$4="","",DATE($L$4,5,3))</f>
        <v>45415</v>
      </c>
      <c r="N10" s="1595" t="str">
        <f t="shared" si="0"/>
        <v>金</v>
      </c>
      <c r="O10" s="1596" t="s">
        <v>1742</v>
      </c>
      <c r="P10" s="1733" t="str">
        <f>IF(WEEKDAY($M10,1)=1,$M10+3,"")</f>
        <v/>
      </c>
      <c r="Q10" s="1597"/>
      <c r="R10" s="1593"/>
      <c r="S10" s="1593"/>
      <c r="T10" s="1739">
        <f>IF($R$4&lt;ROW()-3,"",SMALL((M:M,P:P),ROW()-3))</f>
        <v>45411</v>
      </c>
      <c r="U10" s="1587"/>
      <c r="AF10" s="1743" t="s">
        <v>1825</v>
      </c>
    </row>
    <row r="11" spans="2:32">
      <c r="B11" s="6178" t="s">
        <v>1692</v>
      </c>
      <c r="C11" s="6179"/>
      <c r="D11" s="1917" t="str">
        <f ca="1">IF(OR($D$2="",$D$10=0,$D$10=4),"",INDIRECT("D"&amp;$D$2+$D$10))</f>
        <v/>
      </c>
      <c r="E11" s="1570" t="s">
        <v>1719</v>
      </c>
      <c r="I11" s="1913" t="s">
        <v>1849</v>
      </c>
      <c r="K11" s="1578"/>
      <c r="L11" s="6183"/>
      <c r="M11" s="1594">
        <f>IF($L$4="","",DATE($L$4,5,4))</f>
        <v>45416</v>
      </c>
      <c r="N11" s="1595" t="str">
        <f t="shared" si="0"/>
        <v>土</v>
      </c>
      <c r="O11" s="1596" t="s">
        <v>1743</v>
      </c>
      <c r="P11" s="1733" t="str">
        <f>IF(WEEKDAY($M11,1)=1,$M11+2,"")</f>
        <v/>
      </c>
      <c r="Q11" s="1597"/>
      <c r="R11" s="1593"/>
      <c r="S11" s="1593"/>
      <c r="T11" s="1739">
        <f>IF($R$4&lt;ROW()-3,"",SMALL((M:M,P:P),ROW()-3))</f>
        <v>45415</v>
      </c>
      <c r="U11" s="1587"/>
      <c r="AF11" s="1743" t="s">
        <v>1826</v>
      </c>
    </row>
    <row r="12" spans="2:32">
      <c r="B12" s="6180" t="s">
        <v>1693</v>
      </c>
      <c r="C12" s="6181"/>
      <c r="D12" s="1918" t="str">
        <f ca="1">IF(OR($D$2="",$D$10=0,$D$10=4),"",INDIRECT("E"&amp;$D$2+$D$10))</f>
        <v/>
      </c>
      <c r="E12" s="1570" t="s">
        <v>1720</v>
      </c>
      <c r="I12" s="1913" t="s">
        <v>1850</v>
      </c>
      <c r="K12" s="1578"/>
      <c r="L12" s="6183"/>
      <c r="M12" s="1594">
        <f>IF($L$4="","",DATE($L$4,5,5))</f>
        <v>45417</v>
      </c>
      <c r="N12" s="1595" t="str">
        <f t="shared" si="0"/>
        <v>日</v>
      </c>
      <c r="O12" s="1596" t="s">
        <v>1744</v>
      </c>
      <c r="P12" s="1733">
        <f t="shared" si="1"/>
        <v>45418</v>
      </c>
      <c r="Q12" s="1597"/>
      <c r="R12" s="1593"/>
      <c r="S12" s="1593"/>
      <c r="T12" s="1739">
        <f>IF($R$4&lt;ROW()-3,"",SMALL((M:M,P:P),ROW()-3))</f>
        <v>45416</v>
      </c>
      <c r="U12" s="1587"/>
      <c r="AF12" s="1744" t="s">
        <v>1827</v>
      </c>
    </row>
    <row r="13" spans="2:32" ht="18.75" thickBot="1">
      <c r="B13" s="6180" t="s">
        <v>1694</v>
      </c>
      <c r="C13" s="6181"/>
      <c r="D13" s="1918" t="str">
        <f ca="1">IF(OR($D$2="",$D$10=0,$D$10=4),"",INDIRECT("F"&amp;$D$2+$D$10))</f>
        <v/>
      </c>
      <c r="E13" s="1570" t="s">
        <v>1721</v>
      </c>
      <c r="I13" s="1914" t="s">
        <v>1898</v>
      </c>
      <c r="K13" s="1578"/>
      <c r="L13" s="6183"/>
      <c r="M13" s="1598">
        <f>IF($L$4="","",DATE($L$4,7,21)-WEEKDAY(DATE($L$4,7,21),3))</f>
        <v>45488</v>
      </c>
      <c r="N13" s="1599" t="str">
        <f t="shared" si="0"/>
        <v>月</v>
      </c>
      <c r="O13" s="1600" t="s">
        <v>1745</v>
      </c>
      <c r="P13" s="1733" t="str">
        <f t="shared" si="1"/>
        <v/>
      </c>
      <c r="Q13" s="1601"/>
      <c r="R13" s="1593"/>
      <c r="S13" s="1593"/>
      <c r="T13" s="1739">
        <f>IF($R$4&lt;ROW()-3,"",SMALL((M:M,P:P),ROW()-3))</f>
        <v>45417</v>
      </c>
      <c r="U13" s="1587"/>
      <c r="AF13" s="1744" t="s">
        <v>1828</v>
      </c>
    </row>
    <row r="14" spans="2:32">
      <c r="B14" s="6180" t="s">
        <v>1695</v>
      </c>
      <c r="C14" s="6181"/>
      <c r="D14" s="1918" t="str">
        <f ca="1">IF(OR($D$2="",$D$10=0,$D$10=4),"",INDIRECT("G"&amp;$D$2+$D$10))</f>
        <v/>
      </c>
      <c r="E14" s="1570" t="s">
        <v>1722</v>
      </c>
      <c r="K14" s="1578"/>
      <c r="L14" s="6183"/>
      <c r="M14" s="1598">
        <f>IF($L$4="","",DATE($L$4,8,11))</f>
        <v>45515</v>
      </c>
      <c r="N14" s="1599" t="str">
        <f t="shared" si="0"/>
        <v>日</v>
      </c>
      <c r="O14" s="1600" t="s">
        <v>1746</v>
      </c>
      <c r="P14" s="1733">
        <f t="shared" si="1"/>
        <v>45516</v>
      </c>
      <c r="Q14" s="1601"/>
      <c r="R14" s="1593"/>
      <c r="S14" s="1593"/>
      <c r="T14" s="1739">
        <f>IF($R$4&lt;ROW()-3,"",SMALL((M:M,P:P),ROW()-3))</f>
        <v>45418</v>
      </c>
      <c r="U14" s="1587"/>
      <c r="AF14" s="1744" t="s">
        <v>1829</v>
      </c>
    </row>
    <row r="15" spans="2:32">
      <c r="B15" s="6180" t="s">
        <v>1696</v>
      </c>
      <c r="C15" s="6181"/>
      <c r="D15" s="1918" t="str">
        <f ca="1">IF(OR($D$2="",$D$10=0,$D$10=4),"",INDIRECT("H"&amp;$D$2+$D$10))</f>
        <v/>
      </c>
      <c r="E15" s="1570" t="s">
        <v>1723</v>
      </c>
      <c r="K15" s="1578"/>
      <c r="L15" s="6183"/>
      <c r="M15" s="1598">
        <f>IF($L$4="","",DATE($L$4,9,21)-WEEKDAY(DATE($L$4,9,21),3))</f>
        <v>45551</v>
      </c>
      <c r="N15" s="1599" t="str">
        <f t="shared" si="0"/>
        <v>月</v>
      </c>
      <c r="O15" s="1600" t="s">
        <v>1747</v>
      </c>
      <c r="P15" s="1733" t="str">
        <f t="shared" si="1"/>
        <v/>
      </c>
      <c r="Q15" s="1601" t="s">
        <v>1748</v>
      </c>
      <c r="R15" s="1593"/>
      <c r="S15" s="1593"/>
      <c r="T15" s="1739">
        <f>IF($R$4&lt;ROW()-3,"",SMALL((M:M,P:P),ROW()-3))</f>
        <v>45488</v>
      </c>
      <c r="U15" s="1587"/>
      <c r="AF15" s="1744" t="s">
        <v>1830</v>
      </c>
    </row>
    <row r="16" spans="2:32" ht="18.75" thickBot="1">
      <c r="B16" s="6194" t="s">
        <v>1697</v>
      </c>
      <c r="C16" s="6195"/>
      <c r="D16" s="1919" t="str">
        <f ca="1">IF(OR($D$2="",$D$10=0,$D$10=4),"",INDIRECT("I"&amp;$D$2+$D$10))</f>
        <v/>
      </c>
      <c r="E16" s="1570" t="s">
        <v>1724</v>
      </c>
      <c r="K16" s="1578"/>
      <c r="L16" s="6183"/>
      <c r="M16" s="1598">
        <f>IF($L$4="","",DATE($L$4,9,INT(23.2488+0.242194*($L$4-1980)-INT(($L$4-1980)/4))))</f>
        <v>45557</v>
      </c>
      <c r="N16" s="1599" t="str">
        <f t="shared" si="0"/>
        <v>日</v>
      </c>
      <c r="O16" s="1600" t="s">
        <v>1749</v>
      </c>
      <c r="P16" s="1733">
        <f t="shared" si="1"/>
        <v>45558</v>
      </c>
      <c r="Q16" s="1601" t="s">
        <v>1750</v>
      </c>
      <c r="R16" s="1593"/>
      <c r="S16" s="1593"/>
      <c r="T16" s="1739">
        <f>IF($R$4&lt;ROW()-3,"",SMALL((M:M,P:P),ROW()-3))</f>
        <v>45515</v>
      </c>
      <c r="U16" s="1587"/>
      <c r="AF16" s="1744" t="s">
        <v>1831</v>
      </c>
    </row>
    <row r="17" spans="2:32">
      <c r="K17" s="1578"/>
      <c r="L17" s="6183"/>
      <c r="M17" s="1598">
        <f>IF($L$4="","",DATE($L$4,10,14)-WEEKDAY(DATE($L$4,10,14),3))</f>
        <v>45579</v>
      </c>
      <c r="N17" s="1599" t="str">
        <f t="shared" si="0"/>
        <v>月</v>
      </c>
      <c r="O17" s="1600" t="s">
        <v>1751</v>
      </c>
      <c r="P17" s="1733" t="str">
        <f t="shared" si="1"/>
        <v/>
      </c>
      <c r="Q17" s="1601"/>
      <c r="R17" s="1593"/>
      <c r="S17" s="1593"/>
      <c r="T17" s="1739">
        <f>IF($R$4&lt;ROW()-3,"",SMALL((M:M,P:P),ROW()-3))</f>
        <v>45516</v>
      </c>
      <c r="U17" s="1587"/>
      <c r="AF17" s="1743" t="s">
        <v>1832</v>
      </c>
    </row>
    <row r="18" spans="2:32" ht="18.75" thickBot="1">
      <c r="B18" s="1747" t="s">
        <v>1708</v>
      </c>
      <c r="K18" s="1578"/>
      <c r="L18" s="6183"/>
      <c r="M18" s="1594">
        <f>IF($L$4="","",DATE($L$4,11,3))</f>
        <v>45599</v>
      </c>
      <c r="N18" s="1595" t="str">
        <f t="shared" si="0"/>
        <v>日</v>
      </c>
      <c r="O18" s="1596" t="s">
        <v>1752</v>
      </c>
      <c r="P18" s="1733">
        <f t="shared" si="1"/>
        <v>45600</v>
      </c>
      <c r="Q18" s="1597"/>
      <c r="R18" s="1593"/>
      <c r="S18" s="1593"/>
      <c r="T18" s="1739">
        <f>IF($R$4&lt;ROW()-3,"",SMALL((M:M,P:P),ROW()-3))</f>
        <v>45551</v>
      </c>
      <c r="U18" s="1587"/>
      <c r="AF18" s="1743" t="s">
        <v>1833</v>
      </c>
    </row>
    <row r="19" spans="2:32" ht="18.75" thickBot="1">
      <c r="B19" s="6196" t="s">
        <v>1698</v>
      </c>
      <c r="C19" s="6197"/>
      <c r="D19" s="1560" t="s">
        <v>1685</v>
      </c>
      <c r="E19" s="1560" t="s">
        <v>1699</v>
      </c>
      <c r="F19" s="1561" t="s">
        <v>1687</v>
      </c>
      <c r="G19" s="1561" t="s">
        <v>1700</v>
      </c>
      <c r="H19" s="1562" t="s">
        <v>1689</v>
      </c>
      <c r="I19" s="1563" t="s">
        <v>1690</v>
      </c>
      <c r="K19" s="1578"/>
      <c r="L19" s="6184"/>
      <c r="M19" s="1602">
        <f>IF($L$4="","",DATE($L$4,11,23))</f>
        <v>45619</v>
      </c>
      <c r="N19" s="1603" t="str">
        <f t="shared" si="0"/>
        <v>土</v>
      </c>
      <c r="O19" s="1604" t="s">
        <v>1753</v>
      </c>
      <c r="P19" s="1734" t="str">
        <f t="shared" si="1"/>
        <v/>
      </c>
      <c r="Q19" s="1605"/>
      <c r="R19" s="1593"/>
      <c r="S19" s="1593"/>
      <c r="T19" s="1739">
        <f>IF($R$4&lt;ROW()-3,"",SMALL((M:M,P:P),ROW()-3))</f>
        <v>45557</v>
      </c>
      <c r="U19" s="1587"/>
      <c r="AF19" s="1745" t="s">
        <v>1818</v>
      </c>
    </row>
    <row r="20" spans="2:32">
      <c r="B20" s="6188">
        <v>45405</v>
      </c>
      <c r="C20" s="1564"/>
      <c r="D20" s="2100">
        <v>45349</v>
      </c>
      <c r="E20" s="2100">
        <v>45378</v>
      </c>
      <c r="F20" s="2101">
        <v>45379</v>
      </c>
      <c r="G20" s="2101">
        <v>45385</v>
      </c>
      <c r="H20" s="2102">
        <v>45386</v>
      </c>
      <c r="I20" s="2103">
        <v>45391</v>
      </c>
      <c r="K20" s="1578"/>
      <c r="L20" s="1606"/>
      <c r="M20" s="1607"/>
      <c r="N20" s="1608"/>
      <c r="O20" s="1609"/>
      <c r="P20" s="1607"/>
      <c r="Q20" s="1610"/>
      <c r="R20" s="1593"/>
      <c r="S20" s="1593"/>
      <c r="T20" s="1739">
        <f>IF($R$4&lt;ROW()-3,"",SMALL((M:M,P:P),ROW()-3))</f>
        <v>45558</v>
      </c>
      <c r="U20" s="1587"/>
    </row>
    <row r="21" spans="2:32">
      <c r="B21" s="6189">
        <v>45405</v>
      </c>
      <c r="C21" s="1565" t="s">
        <v>1701</v>
      </c>
      <c r="D21" s="2104">
        <v>45446</v>
      </c>
      <c r="E21" s="2104">
        <v>45474</v>
      </c>
      <c r="F21" s="2104">
        <v>45505</v>
      </c>
      <c r="G21" s="2104">
        <v>45540</v>
      </c>
      <c r="H21" s="2104">
        <v>45569</v>
      </c>
      <c r="I21" s="2105"/>
      <c r="K21" s="1578"/>
      <c r="L21" s="1611"/>
      <c r="M21" s="1612"/>
      <c r="N21" s="1613"/>
      <c r="O21" s="1614"/>
      <c r="P21" s="1612"/>
      <c r="Q21" s="1615"/>
      <c r="R21" s="1593"/>
      <c r="S21" s="1593"/>
      <c r="T21" s="1739">
        <f>IF($R$4&lt;ROW()-3,"",SMALL((M:M,P:P),ROW()-3))</f>
        <v>45579</v>
      </c>
      <c r="U21" s="1587"/>
    </row>
    <row r="22" spans="2:32">
      <c r="B22" s="6189">
        <v>45405</v>
      </c>
      <c r="C22" s="1565" t="s">
        <v>1703</v>
      </c>
      <c r="D22" s="2104">
        <v>45447</v>
      </c>
      <c r="E22" s="2104">
        <v>45475</v>
      </c>
      <c r="F22" s="2104">
        <v>45506</v>
      </c>
      <c r="G22" s="2104">
        <v>45541</v>
      </c>
      <c r="H22" s="2104">
        <v>45572</v>
      </c>
      <c r="I22" s="2105"/>
      <c r="K22" s="1578"/>
      <c r="L22" s="1611"/>
      <c r="M22" s="1612"/>
      <c r="N22" s="1613"/>
      <c r="O22" s="1614"/>
      <c r="P22" s="1612"/>
      <c r="Q22" s="1615"/>
      <c r="R22" s="1593"/>
      <c r="S22" s="1593"/>
      <c r="T22" s="1739">
        <f>IF($R$4&lt;ROW()-3,"",SMALL((M:M,P:P),ROW()-3))</f>
        <v>45599</v>
      </c>
      <c r="U22" s="1587"/>
    </row>
    <row r="23" spans="2:32" ht="18.75" thickBot="1">
      <c r="B23" s="6190">
        <v>45405</v>
      </c>
      <c r="C23" s="1566" t="s">
        <v>1705</v>
      </c>
      <c r="D23" s="2106">
        <v>45448</v>
      </c>
      <c r="E23" s="2106">
        <v>45476</v>
      </c>
      <c r="F23" s="2106">
        <v>45509</v>
      </c>
      <c r="G23" s="2106">
        <v>45544</v>
      </c>
      <c r="H23" s="2106">
        <v>45573</v>
      </c>
      <c r="I23" s="2107"/>
      <c r="K23" s="1578"/>
      <c r="L23" s="1611"/>
      <c r="M23" s="1612"/>
      <c r="N23" s="1613"/>
      <c r="O23" s="1614"/>
      <c r="P23" s="1612"/>
      <c r="Q23" s="1615"/>
      <c r="R23" s="1593"/>
      <c r="S23" s="1593"/>
      <c r="T23" s="1739">
        <f>IF($R$4&lt;ROW()-3,"",SMALL((M:M,P:P),ROW()-3))</f>
        <v>45600</v>
      </c>
      <c r="U23" s="1587"/>
      <c r="AF23" s="1730"/>
    </row>
    <row r="24" spans="2:32">
      <c r="B24" s="6188">
        <v>45433</v>
      </c>
      <c r="C24" s="1564"/>
      <c r="D24" s="2100">
        <v>45373</v>
      </c>
      <c r="E24" s="2100">
        <v>45401</v>
      </c>
      <c r="F24" s="2101">
        <v>45404</v>
      </c>
      <c r="G24" s="2101">
        <v>45407</v>
      </c>
      <c r="H24" s="2102">
        <v>45408</v>
      </c>
      <c r="I24" s="2103">
        <v>45419</v>
      </c>
      <c r="K24" s="1578"/>
      <c r="L24" s="1611"/>
      <c r="M24" s="1612"/>
      <c r="N24" s="1613"/>
      <c r="O24" s="1614"/>
      <c r="P24" s="1612"/>
      <c r="Q24" s="1615"/>
      <c r="R24" s="1593"/>
      <c r="S24" s="1593"/>
      <c r="T24" s="1739">
        <f>IF($R$4&lt;ROW()-3,"",SMALL((M:M,P:P),ROW()-3))</f>
        <v>45619</v>
      </c>
      <c r="U24" s="1587"/>
    </row>
    <row r="25" spans="2:32" ht="18.75" thickBot="1">
      <c r="B25" s="6189">
        <v>45433</v>
      </c>
      <c r="C25" s="1565" t="s">
        <v>1701</v>
      </c>
      <c r="D25" s="2104">
        <v>45464</v>
      </c>
      <c r="E25" s="2104">
        <v>45495</v>
      </c>
      <c r="F25" s="2104">
        <v>45532</v>
      </c>
      <c r="G25" s="2104">
        <v>45559</v>
      </c>
      <c r="H25" s="2104">
        <v>45588</v>
      </c>
      <c r="I25" s="2105"/>
      <c r="K25" s="1578"/>
      <c r="L25" s="1616"/>
      <c r="M25" s="1617"/>
      <c r="N25" s="1618"/>
      <c r="O25" s="1619"/>
      <c r="P25" s="1617"/>
      <c r="Q25" s="1620"/>
      <c r="R25" s="1593"/>
      <c r="S25" s="1593"/>
      <c r="T25" s="1739">
        <f>IF($R$4&lt;ROW()-3,"",SMALL((M:M,P:P),ROW()-3))</f>
        <v>45658</v>
      </c>
      <c r="U25" s="1587"/>
    </row>
    <row r="26" spans="2:32">
      <c r="B26" s="6189">
        <v>45433</v>
      </c>
      <c r="C26" s="1565" t="s">
        <v>1702</v>
      </c>
      <c r="D26" s="2104">
        <v>45467</v>
      </c>
      <c r="E26" s="2104">
        <v>45496</v>
      </c>
      <c r="F26" s="2104">
        <v>45533</v>
      </c>
      <c r="G26" s="2104">
        <v>45560</v>
      </c>
      <c r="H26" s="2104">
        <v>45589</v>
      </c>
      <c r="I26" s="2105"/>
      <c r="K26" s="1578"/>
      <c r="L26" s="6185">
        <f>$L$4+1</f>
        <v>2025</v>
      </c>
      <c r="M26" s="1588">
        <f>IF($L$26="","",DATE($L$26,1,1))</f>
        <v>45658</v>
      </c>
      <c r="N26" s="1589" t="str">
        <f t="shared" ref="N26:N41" si="2">IF(M26="","",TEXT(M26,"aaa"))</f>
        <v>水</v>
      </c>
      <c r="O26" s="1590" t="s">
        <v>1734</v>
      </c>
      <c r="P26" s="1732" t="str">
        <f>IF(WEEKDAY($M26,1)=1,$M26+1,"")</f>
        <v/>
      </c>
      <c r="Q26" s="1591"/>
      <c r="R26" s="1593"/>
      <c r="S26" s="1593"/>
      <c r="T26" s="1739">
        <f>IF($R$4&lt;ROW()-3,"",SMALL((M:M,P:P),ROW()-3))</f>
        <v>45670</v>
      </c>
      <c r="U26" s="1587"/>
    </row>
    <row r="27" spans="2:32" ht="18.75" thickBot="1">
      <c r="B27" s="6190">
        <v>45433</v>
      </c>
      <c r="C27" s="1567" t="s">
        <v>1706</v>
      </c>
      <c r="D27" s="2106">
        <v>45468</v>
      </c>
      <c r="E27" s="2106">
        <v>45497</v>
      </c>
      <c r="F27" s="2106">
        <v>45534</v>
      </c>
      <c r="G27" s="2106">
        <v>45561</v>
      </c>
      <c r="H27" s="2106">
        <v>45590</v>
      </c>
      <c r="I27" s="2107"/>
      <c r="K27" s="1578"/>
      <c r="L27" s="6186"/>
      <c r="M27" s="1594">
        <f>IF($L$26="","",DATE($L$26,1,14)-WEEKDAY(DATE($L$26,1,14),3))</f>
        <v>45670</v>
      </c>
      <c r="N27" s="1595" t="str">
        <f t="shared" si="2"/>
        <v>月</v>
      </c>
      <c r="O27" s="1596" t="s">
        <v>1735</v>
      </c>
      <c r="P27" s="1733" t="str">
        <f t="shared" ref="P27:P41" si="3">IF(WEEKDAY($M27,1)=1,$M27+1,"")</f>
        <v/>
      </c>
      <c r="Q27" s="1597" t="s">
        <v>1736</v>
      </c>
      <c r="R27" s="1593"/>
      <c r="S27" s="1593"/>
      <c r="T27" s="1739">
        <f>IF($R$4&lt;ROW()-3,"",SMALL((M:M,P:P),ROW()-3))</f>
        <v>45699</v>
      </c>
      <c r="U27" s="1587"/>
    </row>
    <row r="28" spans="2:32">
      <c r="B28" s="6188">
        <v>45464</v>
      </c>
      <c r="C28" s="1564"/>
      <c r="D28" s="2100">
        <v>45404</v>
      </c>
      <c r="E28" s="2100">
        <v>45435</v>
      </c>
      <c r="F28" s="2101">
        <v>45436</v>
      </c>
      <c r="G28" s="2101">
        <v>45442</v>
      </c>
      <c r="H28" s="2102">
        <v>45443</v>
      </c>
      <c r="I28" s="2103">
        <v>45448</v>
      </c>
      <c r="K28" s="1578"/>
      <c r="L28" s="6186"/>
      <c r="M28" s="1594">
        <f>IF($L$26="","",DATE($L$26,2,11))</f>
        <v>45699</v>
      </c>
      <c r="N28" s="1595" t="str">
        <f t="shared" si="2"/>
        <v>火</v>
      </c>
      <c r="O28" s="1596" t="s">
        <v>1737</v>
      </c>
      <c r="P28" s="1733" t="str">
        <f t="shared" si="3"/>
        <v/>
      </c>
      <c r="Q28" s="1597"/>
      <c r="R28" s="1593"/>
      <c r="S28" s="1593"/>
      <c r="T28" s="1739">
        <f>IF($R$4&lt;ROW()-3,"",SMALL((M:M,P:P),ROW()-3))</f>
        <v>45711</v>
      </c>
      <c r="U28" s="1587"/>
    </row>
    <row r="29" spans="2:32">
      <c r="B29" s="6189">
        <v>45464</v>
      </c>
      <c r="C29" s="1565" t="s">
        <v>1701</v>
      </c>
      <c r="D29" s="2104">
        <v>45505</v>
      </c>
      <c r="E29" s="2104">
        <v>45537</v>
      </c>
      <c r="F29" s="2104">
        <v>45566</v>
      </c>
      <c r="G29" s="2104">
        <v>45601</v>
      </c>
      <c r="H29" s="2104">
        <v>45630</v>
      </c>
      <c r="I29" s="2105"/>
      <c r="K29" s="1578"/>
      <c r="L29" s="6186"/>
      <c r="M29" s="1594">
        <f>IF($L$26="","",DATE($L$26,2,23))</f>
        <v>45711</v>
      </c>
      <c r="N29" s="1595" t="str">
        <f t="shared" si="2"/>
        <v>日</v>
      </c>
      <c r="O29" s="1596" t="s">
        <v>1738</v>
      </c>
      <c r="P29" s="1733">
        <f t="shared" si="3"/>
        <v>45712</v>
      </c>
      <c r="Q29" s="1597"/>
      <c r="R29" s="1593"/>
      <c r="S29" s="1593"/>
      <c r="T29" s="1739">
        <f>IF($R$4&lt;ROW()-3,"",SMALL((M:M,P:P),ROW()-3))</f>
        <v>45712</v>
      </c>
      <c r="U29" s="1587"/>
    </row>
    <row r="30" spans="2:32">
      <c r="B30" s="6189">
        <v>45464</v>
      </c>
      <c r="C30" s="1565" t="s">
        <v>1702</v>
      </c>
      <c r="D30" s="2104">
        <v>45506</v>
      </c>
      <c r="E30" s="2104">
        <v>45538</v>
      </c>
      <c r="F30" s="2104">
        <v>45567</v>
      </c>
      <c r="G30" s="2104">
        <v>45602</v>
      </c>
      <c r="H30" s="2104">
        <v>45631</v>
      </c>
      <c r="I30" s="2105"/>
      <c r="K30" s="1578"/>
      <c r="L30" s="6186"/>
      <c r="M30" s="1594">
        <f>IF($L$26="","",DATE($L$26,3,INT(20.8431+0.242194*($L$26-1980)-INT(($L$26-1980)/4))))</f>
        <v>45736</v>
      </c>
      <c r="N30" s="1595" t="str">
        <f t="shared" si="2"/>
        <v>木</v>
      </c>
      <c r="O30" s="1596" t="s">
        <v>1739</v>
      </c>
      <c r="P30" s="1733" t="str">
        <f t="shared" si="3"/>
        <v/>
      </c>
      <c r="Q30" s="1597" t="s">
        <v>1740</v>
      </c>
      <c r="R30" s="1593"/>
      <c r="S30" s="1593"/>
      <c r="T30" s="1739">
        <f>IF($R$4&lt;ROW()-3,"",SMALL((M:M,P:P),ROW()-3))</f>
        <v>45736</v>
      </c>
      <c r="U30" s="1587"/>
    </row>
    <row r="31" spans="2:32" ht="18.75" thickBot="1">
      <c r="B31" s="6190">
        <v>45464</v>
      </c>
      <c r="C31" s="1566" t="s">
        <v>1706</v>
      </c>
      <c r="D31" s="2106">
        <v>45509</v>
      </c>
      <c r="E31" s="2106">
        <v>45539</v>
      </c>
      <c r="F31" s="2106">
        <v>45568</v>
      </c>
      <c r="G31" s="2106">
        <v>45603</v>
      </c>
      <c r="H31" s="2106">
        <v>45632</v>
      </c>
      <c r="I31" s="2107"/>
      <c r="K31" s="1578"/>
      <c r="L31" s="6186"/>
      <c r="M31" s="1594">
        <f>IF($L$26="","",DATE($L$26,4,29))</f>
        <v>45776</v>
      </c>
      <c r="N31" s="1595" t="str">
        <f t="shared" si="2"/>
        <v>火</v>
      </c>
      <c r="O31" s="1596" t="s">
        <v>1741</v>
      </c>
      <c r="P31" s="1733" t="str">
        <f t="shared" si="3"/>
        <v/>
      </c>
      <c r="Q31" s="1597"/>
      <c r="R31" s="1593"/>
      <c r="S31" s="1593"/>
      <c r="T31" s="1739">
        <f>IF($R$4&lt;ROW()-3,"",SMALL((M:M,P:P),ROW()-3))</f>
        <v>45776</v>
      </c>
      <c r="U31" s="1587"/>
    </row>
    <row r="32" spans="2:32">
      <c r="B32" s="6188">
        <v>45496</v>
      </c>
      <c r="C32" s="1564"/>
      <c r="D32" s="2100">
        <v>45436</v>
      </c>
      <c r="E32" s="2100">
        <v>45463</v>
      </c>
      <c r="F32" s="2101">
        <v>45464</v>
      </c>
      <c r="G32" s="2101">
        <v>45470</v>
      </c>
      <c r="H32" s="2102">
        <v>45471</v>
      </c>
      <c r="I32" s="2103">
        <v>45476</v>
      </c>
      <c r="K32" s="1578"/>
      <c r="L32" s="6186"/>
      <c r="M32" s="1594">
        <f>IF($L$26="","",DATE($L$26,5,3))</f>
        <v>45780</v>
      </c>
      <c r="N32" s="1595" t="str">
        <f t="shared" si="2"/>
        <v>土</v>
      </c>
      <c r="O32" s="1596" t="s">
        <v>1742</v>
      </c>
      <c r="P32" s="1733" t="str">
        <f>IF(WEEKDAY($M32,1)=1,$M32+3,"")</f>
        <v/>
      </c>
      <c r="Q32" s="1597"/>
      <c r="R32" s="1593"/>
      <c r="S32" s="1593"/>
      <c r="T32" s="1739">
        <f>IF($R$4&lt;ROW()-3,"",SMALL((M:M,P:P),ROW()-3))</f>
        <v>45780</v>
      </c>
      <c r="U32" s="1587"/>
    </row>
    <row r="33" spans="2:21">
      <c r="B33" s="6189">
        <v>45496</v>
      </c>
      <c r="C33" s="1565" t="s">
        <v>1701</v>
      </c>
      <c r="D33" s="2104">
        <v>45527</v>
      </c>
      <c r="E33" s="2104">
        <v>45561</v>
      </c>
      <c r="F33" s="2104">
        <v>45593</v>
      </c>
      <c r="G33" s="2104">
        <v>45621</v>
      </c>
      <c r="H33" s="2104">
        <v>45649</v>
      </c>
      <c r="I33" s="2105"/>
      <c r="K33" s="1578"/>
      <c r="L33" s="6186"/>
      <c r="M33" s="1594">
        <f>IF($L$26="","",DATE($L$26,5,4))</f>
        <v>45781</v>
      </c>
      <c r="N33" s="1595" t="str">
        <f t="shared" si="2"/>
        <v>日</v>
      </c>
      <c r="O33" s="1596" t="s">
        <v>1743</v>
      </c>
      <c r="P33" s="1733">
        <f>IF(WEEKDAY($M33,1)=1,$M33+2,"")</f>
        <v>45783</v>
      </c>
      <c r="Q33" s="1597"/>
      <c r="R33" s="1593"/>
      <c r="S33" s="1593"/>
      <c r="T33" s="1739">
        <f>IF($R$4&lt;ROW()-3,"",SMALL((M:M,P:P),ROW()-3))</f>
        <v>45781</v>
      </c>
      <c r="U33" s="1587"/>
    </row>
    <row r="34" spans="2:21">
      <c r="B34" s="6189">
        <v>45496</v>
      </c>
      <c r="C34" s="1565" t="s">
        <v>1702</v>
      </c>
      <c r="D34" s="2104">
        <v>45530</v>
      </c>
      <c r="E34" s="2104">
        <v>45562</v>
      </c>
      <c r="F34" s="2104">
        <v>45594</v>
      </c>
      <c r="G34" s="2104">
        <v>45622</v>
      </c>
      <c r="H34" s="2104">
        <v>45649</v>
      </c>
      <c r="I34" s="2105"/>
      <c r="K34" s="1578"/>
      <c r="L34" s="6186"/>
      <c r="M34" s="1594">
        <f>IF($L$26="","",DATE($L$26,5,5))</f>
        <v>45782</v>
      </c>
      <c r="N34" s="1595" t="str">
        <f t="shared" si="2"/>
        <v>月</v>
      </c>
      <c r="O34" s="1596" t="s">
        <v>1744</v>
      </c>
      <c r="P34" s="1733" t="str">
        <f t="shared" si="3"/>
        <v/>
      </c>
      <c r="Q34" s="1597"/>
      <c r="R34" s="1593"/>
      <c r="S34" s="1593"/>
      <c r="T34" s="1739">
        <f>IF($R$4&lt;ROW()-3,"",SMALL((M:M,P:P),ROW()-3))</f>
        <v>45782</v>
      </c>
      <c r="U34" s="1587"/>
    </row>
    <row r="35" spans="2:21" ht="18.75" thickBot="1">
      <c r="B35" s="6190">
        <v>45496</v>
      </c>
      <c r="C35" s="1567" t="s">
        <v>1704</v>
      </c>
      <c r="D35" s="2106">
        <v>45531</v>
      </c>
      <c r="E35" s="2106">
        <v>45565</v>
      </c>
      <c r="F35" s="2106">
        <v>45595</v>
      </c>
      <c r="G35" s="2106">
        <v>45623</v>
      </c>
      <c r="H35" s="2106">
        <v>45650</v>
      </c>
      <c r="I35" s="2107"/>
      <c r="K35" s="1578"/>
      <c r="L35" s="6186"/>
      <c r="M35" s="1594">
        <f>IF($L$26="","",DATE($L$26,7,21)-WEEKDAY(DATE($L$26,7,21),3))</f>
        <v>45859</v>
      </c>
      <c r="N35" s="1595" t="str">
        <f t="shared" si="2"/>
        <v>月</v>
      </c>
      <c r="O35" s="1596" t="s">
        <v>1745</v>
      </c>
      <c r="P35" s="1733" t="str">
        <f t="shared" si="3"/>
        <v/>
      </c>
      <c r="Q35" s="1597" t="s">
        <v>1754</v>
      </c>
      <c r="R35" s="1593"/>
      <c r="S35" s="1593"/>
      <c r="T35" s="1739">
        <f>IF($R$4&lt;ROW()-3,"",SMALL((M:M,P:P),ROW()-3))</f>
        <v>45783</v>
      </c>
      <c r="U35" s="1587"/>
    </row>
    <row r="36" spans="2:21">
      <c r="B36" s="6188">
        <v>45525</v>
      </c>
      <c r="C36" s="1564"/>
      <c r="D36" s="2100">
        <v>45464</v>
      </c>
      <c r="E36" s="2100">
        <v>45492</v>
      </c>
      <c r="F36" s="2101">
        <v>45495</v>
      </c>
      <c r="G36" s="2101">
        <v>45502</v>
      </c>
      <c r="H36" s="2102">
        <v>45503</v>
      </c>
      <c r="I36" s="2103">
        <v>45506</v>
      </c>
      <c r="K36" s="1578"/>
      <c r="L36" s="6186"/>
      <c r="M36" s="1594">
        <f>IF($L$26="","",DATE($L$26,8,11))</f>
        <v>45880</v>
      </c>
      <c r="N36" s="1595" t="str">
        <f t="shared" si="2"/>
        <v>月</v>
      </c>
      <c r="O36" s="1596" t="s">
        <v>1746</v>
      </c>
      <c r="P36" s="1733" t="str">
        <f t="shared" si="3"/>
        <v/>
      </c>
      <c r="Q36" s="1597"/>
      <c r="R36" s="1593"/>
      <c r="S36" s="1593"/>
      <c r="T36" s="1739">
        <f>IF($R$4&lt;ROW()-3,"",SMALL((M:M,P:P),ROW()-3))</f>
        <v>45859</v>
      </c>
      <c r="U36" s="1587"/>
    </row>
    <row r="37" spans="2:21">
      <c r="B37" s="6189">
        <v>45525</v>
      </c>
      <c r="C37" s="1565" t="s">
        <v>1701</v>
      </c>
      <c r="D37" s="2104">
        <v>45566</v>
      </c>
      <c r="E37" s="2104">
        <v>45597</v>
      </c>
      <c r="F37" s="2104">
        <v>45628</v>
      </c>
      <c r="G37" s="2104">
        <v>45663</v>
      </c>
      <c r="H37" s="2104">
        <v>45691</v>
      </c>
      <c r="I37" s="2105"/>
      <c r="K37" s="1578"/>
      <c r="L37" s="6186"/>
      <c r="M37" s="1594">
        <f>IF($L$26="","",DATE($L$26,9,21)-WEEKDAY(DATE($L$26,9,21),3))</f>
        <v>45915</v>
      </c>
      <c r="N37" s="1595" t="str">
        <f t="shared" si="2"/>
        <v>月</v>
      </c>
      <c r="O37" s="1596" t="s">
        <v>1747</v>
      </c>
      <c r="P37" s="1733" t="str">
        <f t="shared" si="3"/>
        <v/>
      </c>
      <c r="Q37" s="1597" t="s">
        <v>1748</v>
      </c>
      <c r="R37" s="1593"/>
      <c r="S37" s="1593"/>
      <c r="T37" s="1739">
        <f>IF($R$4&lt;ROW()-3,"",SMALL((M:M,P:P),ROW()-3))</f>
        <v>45880</v>
      </c>
      <c r="U37" s="1587"/>
    </row>
    <row r="38" spans="2:21">
      <c r="B38" s="6189">
        <v>45525</v>
      </c>
      <c r="C38" s="1565" t="s">
        <v>1702</v>
      </c>
      <c r="D38" s="2104">
        <v>45567</v>
      </c>
      <c r="E38" s="2104">
        <v>45601</v>
      </c>
      <c r="F38" s="2104">
        <v>45629</v>
      </c>
      <c r="G38" s="2104">
        <v>45664</v>
      </c>
      <c r="H38" s="2104">
        <v>45692</v>
      </c>
      <c r="I38" s="2105"/>
      <c r="K38" s="1578"/>
      <c r="L38" s="6186"/>
      <c r="M38" s="1594">
        <f>IF($L$26="","",DATE($L$26,9,INT(23.2488+0.242194*($L$26-1980)-INT(($L$26-1980)/4))))</f>
        <v>45923</v>
      </c>
      <c r="N38" s="1595" t="str">
        <f t="shared" si="2"/>
        <v>火</v>
      </c>
      <c r="O38" s="1596" t="s">
        <v>1749</v>
      </c>
      <c r="P38" s="1733" t="str">
        <f t="shared" si="3"/>
        <v/>
      </c>
      <c r="Q38" s="1597" t="s">
        <v>1750</v>
      </c>
      <c r="R38" s="1593"/>
      <c r="S38" s="1593"/>
      <c r="T38" s="1739">
        <f>IF($R$4&lt;ROW()-3,"",SMALL((M:M,P:P),ROW()-3))</f>
        <v>45915</v>
      </c>
      <c r="U38" s="1587"/>
    </row>
    <row r="39" spans="2:21" ht="18.75" thickBot="1">
      <c r="B39" s="6190">
        <v>45525</v>
      </c>
      <c r="C39" s="1566" t="s">
        <v>1704</v>
      </c>
      <c r="D39" s="2106">
        <v>45568</v>
      </c>
      <c r="E39" s="2106">
        <v>45602</v>
      </c>
      <c r="F39" s="2106">
        <v>45630</v>
      </c>
      <c r="G39" s="2106">
        <v>45665</v>
      </c>
      <c r="H39" s="2106">
        <v>45693</v>
      </c>
      <c r="I39" s="2107"/>
      <c r="K39" s="1578"/>
      <c r="L39" s="6186"/>
      <c r="M39" s="1594">
        <f>IF($L$26="","",DATE($L$26,10,14)-WEEKDAY(DATE($L$26,10,14),3))</f>
        <v>45943</v>
      </c>
      <c r="N39" s="1595" t="str">
        <f t="shared" si="2"/>
        <v>月</v>
      </c>
      <c r="O39" s="1596" t="s">
        <v>1751</v>
      </c>
      <c r="P39" s="1733" t="str">
        <f t="shared" si="3"/>
        <v/>
      </c>
      <c r="Q39" s="1597" t="s">
        <v>1755</v>
      </c>
      <c r="R39" s="1593"/>
      <c r="S39" s="1593"/>
      <c r="T39" s="1739">
        <f>IF($R$4&lt;ROW()-3,"",SMALL((M:M,P:P),ROW()-3))</f>
        <v>45923</v>
      </c>
      <c r="U39" s="1587"/>
    </row>
    <row r="40" spans="2:21">
      <c r="B40" s="6188">
        <v>45560</v>
      </c>
      <c r="C40" s="1564"/>
      <c r="D40" s="2100">
        <v>45495</v>
      </c>
      <c r="E40" s="2100">
        <v>45524</v>
      </c>
      <c r="F40" s="2101">
        <v>45525</v>
      </c>
      <c r="G40" s="2101">
        <v>45531</v>
      </c>
      <c r="H40" s="2102">
        <v>45532</v>
      </c>
      <c r="I40" s="2103">
        <v>45537</v>
      </c>
      <c r="K40" s="1578"/>
      <c r="L40" s="6186"/>
      <c r="M40" s="1594">
        <f>IF($L$26="","",DATE($L$26,11,3))</f>
        <v>45964</v>
      </c>
      <c r="N40" s="1595" t="str">
        <f t="shared" si="2"/>
        <v>月</v>
      </c>
      <c r="O40" s="1596" t="s">
        <v>1752</v>
      </c>
      <c r="P40" s="1733" t="str">
        <f t="shared" si="3"/>
        <v/>
      </c>
      <c r="Q40" s="1597"/>
      <c r="R40" s="1593"/>
      <c r="S40" s="1593"/>
      <c r="T40" s="1739">
        <f>IF($R$4&lt;ROW()-3,"",SMALL((M:M,P:P),ROW()-3))</f>
        <v>45943</v>
      </c>
      <c r="U40" s="1587"/>
    </row>
    <row r="41" spans="2:21" ht="18.75" thickBot="1">
      <c r="B41" s="6189">
        <v>45560</v>
      </c>
      <c r="C41" s="1565" t="s">
        <v>1701</v>
      </c>
      <c r="D41" s="2104">
        <v>45594</v>
      </c>
      <c r="E41" s="2104">
        <v>45623</v>
      </c>
      <c r="F41" s="2104">
        <v>45651</v>
      </c>
      <c r="G41" s="2104">
        <v>45684</v>
      </c>
      <c r="H41" s="2104">
        <v>45714</v>
      </c>
      <c r="I41" s="2105"/>
      <c r="K41" s="1578"/>
      <c r="L41" s="6187"/>
      <c r="M41" s="1602">
        <f>IF($L$26="","",DATE($L$26,11,23))</f>
        <v>45984</v>
      </c>
      <c r="N41" s="1603" t="str">
        <f t="shared" si="2"/>
        <v>日</v>
      </c>
      <c r="O41" s="1604" t="s">
        <v>1753</v>
      </c>
      <c r="P41" s="1734">
        <f t="shared" si="3"/>
        <v>45985</v>
      </c>
      <c r="Q41" s="1605"/>
      <c r="R41" s="1593"/>
      <c r="S41" s="1593"/>
      <c r="T41" s="1739">
        <f>IF($R$4&lt;ROW()-3,"",SMALL((M:M,P:P),ROW()-3))</f>
        <v>45964</v>
      </c>
      <c r="U41" s="1587"/>
    </row>
    <row r="42" spans="2:21">
      <c r="B42" s="6189">
        <v>45560</v>
      </c>
      <c r="C42" s="1565" t="s">
        <v>1702</v>
      </c>
      <c r="D42" s="2104">
        <v>45595</v>
      </c>
      <c r="E42" s="2104">
        <v>45624</v>
      </c>
      <c r="F42" s="2104">
        <v>45651</v>
      </c>
      <c r="G42" s="2104">
        <v>45685</v>
      </c>
      <c r="H42" s="2104">
        <v>45715</v>
      </c>
      <c r="I42" s="2105"/>
      <c r="K42" s="1578"/>
      <c r="L42" s="1621"/>
      <c r="M42" s="1607"/>
      <c r="N42" s="1608"/>
      <c r="O42" s="1609"/>
      <c r="P42" s="1607"/>
      <c r="Q42" s="1610"/>
      <c r="R42" s="1593"/>
      <c r="S42" s="1593"/>
      <c r="T42" s="1739">
        <f>IF($R$4&lt;ROW()-3,"",SMALL((M:M,P:P),ROW()-3))</f>
        <v>45984</v>
      </c>
      <c r="U42" s="1587"/>
    </row>
    <row r="43" spans="2:21" ht="18.75" thickBot="1">
      <c r="B43" s="6190">
        <v>45560</v>
      </c>
      <c r="C43" s="1567" t="s">
        <v>1704</v>
      </c>
      <c r="D43" s="2106">
        <v>45596</v>
      </c>
      <c r="E43" s="2106">
        <v>45625</v>
      </c>
      <c r="F43" s="2106">
        <v>45651</v>
      </c>
      <c r="G43" s="2106">
        <v>45686</v>
      </c>
      <c r="H43" s="2106">
        <v>45716</v>
      </c>
      <c r="I43" s="2107"/>
      <c r="K43" s="1578"/>
      <c r="L43" s="1622"/>
      <c r="M43" s="1612"/>
      <c r="N43" s="1613"/>
      <c r="O43" s="1614"/>
      <c r="P43" s="1612"/>
      <c r="Q43" s="1615"/>
      <c r="R43" s="1593"/>
      <c r="S43" s="1593"/>
      <c r="T43" s="1739">
        <f>IF($R$4&lt;ROW()-3,"",SMALL((M:M,P:P),ROW()-3))</f>
        <v>45985</v>
      </c>
      <c r="U43" s="1587"/>
    </row>
    <row r="44" spans="2:21">
      <c r="B44" s="6191">
        <v>45223</v>
      </c>
      <c r="C44" s="2380"/>
      <c r="D44" s="2100">
        <v>45162</v>
      </c>
      <c r="E44" s="2100">
        <v>45191</v>
      </c>
      <c r="F44" s="2101">
        <v>45194</v>
      </c>
      <c r="G44" s="2101">
        <v>45201</v>
      </c>
      <c r="H44" s="2102">
        <v>45202</v>
      </c>
      <c r="I44" s="2103">
        <v>45209</v>
      </c>
      <c r="K44" s="1578"/>
      <c r="L44" s="1622"/>
      <c r="M44" s="1612"/>
      <c r="N44" s="1613"/>
      <c r="O44" s="1614"/>
      <c r="P44" s="1612"/>
      <c r="Q44" s="1615"/>
      <c r="R44" s="1593"/>
      <c r="S44" s="1593"/>
      <c r="T44" s="1739">
        <f>IF($R$4&lt;ROW()-3,"",SMALL((M:M,P:P),ROW()-3))</f>
        <v>46023</v>
      </c>
      <c r="U44" s="1587"/>
    </row>
    <row r="45" spans="2:21">
      <c r="B45" s="6192">
        <v>45223</v>
      </c>
      <c r="C45" s="2381" t="s">
        <v>1701</v>
      </c>
      <c r="D45" s="2104">
        <v>45266</v>
      </c>
      <c r="E45" s="2104">
        <v>45301</v>
      </c>
      <c r="F45" s="2104">
        <v>45328</v>
      </c>
      <c r="G45" s="2104">
        <v>45357</v>
      </c>
      <c r="H45" s="2104">
        <v>45386</v>
      </c>
      <c r="I45" s="2105">
        <v>45420</v>
      </c>
      <c r="K45" s="1578"/>
      <c r="L45" s="1622"/>
      <c r="M45" s="1612"/>
      <c r="N45" s="1613"/>
      <c r="O45" s="1614"/>
      <c r="P45" s="1612"/>
      <c r="Q45" s="1615"/>
      <c r="R45" s="1593"/>
      <c r="S45" s="1593"/>
      <c r="T45" s="1739">
        <f>IF($R$4&lt;ROW()-3,"",SMALL((M:M,P:P),ROW()-3))</f>
        <v>46034</v>
      </c>
      <c r="U45" s="1587"/>
    </row>
    <row r="46" spans="2:21">
      <c r="B46" s="6192">
        <v>45223</v>
      </c>
      <c r="C46" s="2381" t="s">
        <v>1702</v>
      </c>
      <c r="D46" s="2104">
        <v>45267</v>
      </c>
      <c r="E46" s="2104">
        <v>45302</v>
      </c>
      <c r="F46" s="2104">
        <v>45329</v>
      </c>
      <c r="G46" s="2104">
        <v>45358</v>
      </c>
      <c r="H46" s="2104">
        <v>45387</v>
      </c>
      <c r="I46" s="2105">
        <v>45421</v>
      </c>
      <c r="K46" s="1578"/>
      <c r="L46" s="1622"/>
      <c r="M46" s="1612"/>
      <c r="N46" s="1613"/>
      <c r="O46" s="1614"/>
      <c r="P46" s="1612"/>
      <c r="Q46" s="1615"/>
      <c r="R46" s="1593"/>
      <c r="S46" s="1593"/>
      <c r="T46" s="1739">
        <f>IF($R$4&lt;ROW()-3,"",SMALL((M:M,P:P),ROW()-3))</f>
        <v>46064</v>
      </c>
      <c r="U46" s="1587"/>
    </row>
    <row r="47" spans="2:21" ht="18.75" thickBot="1">
      <c r="B47" s="6193">
        <v>45223</v>
      </c>
      <c r="C47" s="2382" t="s">
        <v>1704</v>
      </c>
      <c r="D47" s="2106">
        <v>45268</v>
      </c>
      <c r="E47" s="2104">
        <v>45303</v>
      </c>
      <c r="F47" s="2104">
        <v>45330</v>
      </c>
      <c r="G47" s="2104">
        <v>45359</v>
      </c>
      <c r="H47" s="2104">
        <v>45390</v>
      </c>
      <c r="I47" s="2105">
        <v>45422</v>
      </c>
      <c r="K47" s="1578"/>
      <c r="L47" s="1623"/>
      <c r="M47" s="1617"/>
      <c r="N47" s="1618"/>
      <c r="O47" s="1619"/>
      <c r="P47" s="1617"/>
      <c r="Q47" s="1620"/>
      <c r="R47" s="1593"/>
      <c r="S47" s="1593"/>
      <c r="T47" s="1739">
        <f>IF($R$4&lt;ROW()-3,"",SMALL((M:M,P:P),ROW()-3))</f>
        <v>46076</v>
      </c>
      <c r="U47" s="1587"/>
    </row>
    <row r="48" spans="2:21">
      <c r="B48" s="6191">
        <v>45251</v>
      </c>
      <c r="C48" s="2380"/>
      <c r="D48" s="2100">
        <v>45194</v>
      </c>
      <c r="E48" s="2100">
        <v>45223</v>
      </c>
      <c r="F48" s="2101">
        <v>45224</v>
      </c>
      <c r="G48" s="2101">
        <v>45231</v>
      </c>
      <c r="H48" s="2102">
        <v>45232</v>
      </c>
      <c r="I48" s="2103">
        <v>45238</v>
      </c>
      <c r="K48" s="1578"/>
      <c r="L48" s="6185">
        <f>$L$26+1</f>
        <v>2026</v>
      </c>
      <c r="M48" s="1588">
        <f>IF($L$48="","",DATE($L$48,1,1))</f>
        <v>46023</v>
      </c>
      <c r="N48" s="1589" t="str">
        <f t="shared" ref="N48:N63" si="4">IF(M48="","",TEXT(M48,"aaa"))</f>
        <v>木</v>
      </c>
      <c r="O48" s="1590" t="s">
        <v>1734</v>
      </c>
      <c r="P48" s="1732" t="str">
        <f>IF(WEEKDAY($M48,1)=1,$M48+1,"")</f>
        <v/>
      </c>
      <c r="Q48" s="1591"/>
      <c r="R48" s="1593"/>
      <c r="S48" s="1593"/>
      <c r="T48" s="1739">
        <f>IF($R$4&lt;ROW()-3,"",SMALL((M:M,P:P),ROW()-3))</f>
        <v>46101</v>
      </c>
      <c r="U48" s="1587"/>
    </row>
    <row r="49" spans="2:21">
      <c r="B49" s="6192">
        <v>45251</v>
      </c>
      <c r="C49" s="2381" t="s">
        <v>1701</v>
      </c>
      <c r="D49" s="2104">
        <v>45286</v>
      </c>
      <c r="E49" s="2104">
        <v>45313</v>
      </c>
      <c r="F49" s="2104">
        <v>45343</v>
      </c>
      <c r="G49" s="2104">
        <v>45372</v>
      </c>
      <c r="H49" s="2104">
        <v>45404</v>
      </c>
      <c r="I49" s="2105">
        <v>45433</v>
      </c>
      <c r="K49" s="1578"/>
      <c r="L49" s="6186"/>
      <c r="M49" s="1594">
        <f>IF($L$48="","",DATE($L$48,1,14)-WEEKDAY(DATE($L$48,1,14),3))</f>
        <v>46034</v>
      </c>
      <c r="N49" s="1595" t="str">
        <f t="shared" si="4"/>
        <v>月</v>
      </c>
      <c r="O49" s="1596" t="s">
        <v>1735</v>
      </c>
      <c r="P49" s="1733" t="str">
        <f t="shared" ref="P49:P63" si="5">IF(WEEKDAY($M49,1)=1,$M49+1,"")</f>
        <v/>
      </c>
      <c r="Q49" s="1597" t="s">
        <v>1736</v>
      </c>
      <c r="R49" s="1593"/>
      <c r="S49" s="1593"/>
      <c r="T49" s="1739">
        <f>IF($R$4&lt;ROW()-3,"",SMALL((M:M,P:P),ROW()-3))</f>
        <v>46141</v>
      </c>
      <c r="U49" s="1587"/>
    </row>
    <row r="50" spans="2:21">
      <c r="B50" s="6192">
        <v>45251</v>
      </c>
      <c r="C50" s="2381" t="s">
        <v>1702</v>
      </c>
      <c r="D50" s="2104">
        <v>45286</v>
      </c>
      <c r="E50" s="2104">
        <v>45314</v>
      </c>
      <c r="F50" s="2104">
        <v>45344</v>
      </c>
      <c r="G50" s="2104">
        <v>45373</v>
      </c>
      <c r="H50" s="2104">
        <v>45405</v>
      </c>
      <c r="I50" s="2105">
        <v>45434</v>
      </c>
      <c r="K50" s="1578"/>
      <c r="L50" s="6186"/>
      <c r="M50" s="1594">
        <f>IF($L$48="","",DATE($L$48,2,11))</f>
        <v>46064</v>
      </c>
      <c r="N50" s="1595" t="str">
        <f t="shared" si="4"/>
        <v>水</v>
      </c>
      <c r="O50" s="1596" t="s">
        <v>1737</v>
      </c>
      <c r="P50" s="1733" t="str">
        <f t="shared" si="5"/>
        <v/>
      </c>
      <c r="Q50" s="1597"/>
      <c r="R50" s="1593"/>
      <c r="S50" s="1593"/>
      <c r="T50" s="1739">
        <f>IF($R$4&lt;ROW()-3,"",SMALL((M:M,P:P),ROW()-3))</f>
        <v>46145</v>
      </c>
      <c r="U50" s="1587"/>
    </row>
    <row r="51" spans="2:21" ht="18.75" thickBot="1">
      <c r="B51" s="6193">
        <v>45251</v>
      </c>
      <c r="C51" s="2383" t="s">
        <v>1704</v>
      </c>
      <c r="D51" s="2104">
        <v>45286</v>
      </c>
      <c r="E51" s="2104">
        <v>45315</v>
      </c>
      <c r="F51" s="2104">
        <v>45348</v>
      </c>
      <c r="G51" s="2104">
        <v>45376</v>
      </c>
      <c r="H51" s="2104">
        <v>45406</v>
      </c>
      <c r="I51" s="2105">
        <v>45435</v>
      </c>
      <c r="K51" s="1578"/>
      <c r="L51" s="6186"/>
      <c r="M51" s="1594">
        <f>IF($L$48="","",DATE($L$48,2,23))</f>
        <v>46076</v>
      </c>
      <c r="N51" s="1595" t="str">
        <f t="shared" si="4"/>
        <v>月</v>
      </c>
      <c r="O51" s="1596" t="s">
        <v>1738</v>
      </c>
      <c r="P51" s="1733" t="str">
        <f t="shared" si="5"/>
        <v/>
      </c>
      <c r="Q51" s="1597"/>
      <c r="R51" s="1593"/>
      <c r="S51" s="1593"/>
      <c r="T51" s="1739">
        <f>IF($R$4&lt;ROW()-3,"",SMALL((M:M,P:P),ROW()-3))</f>
        <v>46146</v>
      </c>
      <c r="U51" s="1587"/>
    </row>
    <row r="52" spans="2:21">
      <c r="B52" s="6191">
        <v>45281</v>
      </c>
      <c r="C52" s="2380"/>
      <c r="D52" s="2100">
        <v>45224</v>
      </c>
      <c r="E52" s="2100">
        <v>45252</v>
      </c>
      <c r="F52" s="2101">
        <v>45254</v>
      </c>
      <c r="G52" s="2101">
        <v>45264</v>
      </c>
      <c r="H52" s="2102">
        <v>45265</v>
      </c>
      <c r="I52" s="2103">
        <v>45268</v>
      </c>
      <c r="K52" s="1578"/>
      <c r="L52" s="6186"/>
      <c r="M52" s="1594">
        <f>IF($L$48="","",DATE($L$48,3,INT(20.8431+0.242194*($L$48-1980)-INT(($L$48-1980)/4))))</f>
        <v>46101</v>
      </c>
      <c r="N52" s="1595" t="str">
        <f t="shared" si="4"/>
        <v>金</v>
      </c>
      <c r="O52" s="1596" t="s">
        <v>1739</v>
      </c>
      <c r="P52" s="1733" t="str">
        <f t="shared" si="5"/>
        <v/>
      </c>
      <c r="Q52" s="1597" t="s">
        <v>1740</v>
      </c>
      <c r="R52" s="1593"/>
      <c r="S52" s="1593"/>
      <c r="T52" s="1739">
        <f>IF($R$4&lt;ROW()-3,"",SMALL((M:M,P:P),ROW()-3))</f>
        <v>46147</v>
      </c>
      <c r="U52" s="1587"/>
    </row>
    <row r="53" spans="2:21">
      <c r="B53" s="6192">
        <v>45281</v>
      </c>
      <c r="C53" s="2381" t="s">
        <v>1701</v>
      </c>
      <c r="D53" s="2104">
        <v>45323</v>
      </c>
      <c r="E53" s="2104">
        <v>45352</v>
      </c>
      <c r="F53" s="2104">
        <v>45391</v>
      </c>
      <c r="G53" s="2104">
        <v>45420</v>
      </c>
      <c r="H53" s="2104">
        <v>45446</v>
      </c>
      <c r="I53" s="2105">
        <v>45474</v>
      </c>
      <c r="K53" s="1578"/>
      <c r="L53" s="6186"/>
      <c r="M53" s="1594">
        <f>IF($L$48="","",DATE($L$48,4,29))</f>
        <v>46141</v>
      </c>
      <c r="N53" s="1595" t="str">
        <f t="shared" si="4"/>
        <v>水</v>
      </c>
      <c r="O53" s="1596" t="s">
        <v>1741</v>
      </c>
      <c r="P53" s="1733" t="str">
        <f t="shared" si="5"/>
        <v/>
      </c>
      <c r="Q53" s="1597"/>
      <c r="R53" s="1593"/>
      <c r="S53" s="1593"/>
      <c r="T53" s="1739">
        <f>IF($R$4&lt;ROW()-3,"",SMALL((M:M,P:P),ROW()-3))</f>
        <v>46148</v>
      </c>
      <c r="U53" s="1587"/>
    </row>
    <row r="54" spans="2:21">
      <c r="B54" s="6192">
        <v>45281</v>
      </c>
      <c r="C54" s="2381" t="s">
        <v>1702</v>
      </c>
      <c r="D54" s="2104">
        <v>45324</v>
      </c>
      <c r="E54" s="2104">
        <v>45355</v>
      </c>
      <c r="F54" s="2104">
        <v>45392</v>
      </c>
      <c r="G54" s="2104">
        <v>45421</v>
      </c>
      <c r="H54" s="2104">
        <v>45447</v>
      </c>
      <c r="I54" s="2105">
        <v>45475</v>
      </c>
      <c r="K54" s="1578"/>
      <c r="L54" s="6186"/>
      <c r="M54" s="1594">
        <f>IF($L$48="","",DATE($L$48,5,3))</f>
        <v>46145</v>
      </c>
      <c r="N54" s="1595" t="str">
        <f t="shared" si="4"/>
        <v>日</v>
      </c>
      <c r="O54" s="1596" t="s">
        <v>1742</v>
      </c>
      <c r="P54" s="1733">
        <f>IF(WEEKDAY($M54,1)=1,$M54+3,"")</f>
        <v>46148</v>
      </c>
      <c r="Q54" s="1597"/>
      <c r="R54" s="1593"/>
      <c r="S54" s="1593"/>
      <c r="T54" s="1739">
        <f>IF($R$4&lt;ROW()-3,"",SMALL((M:M,P:P),ROW()-3))</f>
        <v>46223</v>
      </c>
      <c r="U54" s="1587"/>
    </row>
    <row r="55" spans="2:21" ht="18.75" thickBot="1">
      <c r="B55" s="6193">
        <v>45281</v>
      </c>
      <c r="C55" s="2382" t="s">
        <v>1706</v>
      </c>
      <c r="D55" s="2104">
        <v>45327</v>
      </c>
      <c r="E55" s="2104">
        <v>45356</v>
      </c>
      <c r="F55" s="2104">
        <v>45393</v>
      </c>
      <c r="G55" s="2104">
        <v>45422</v>
      </c>
      <c r="H55" s="2104">
        <v>45448</v>
      </c>
      <c r="I55" s="2105">
        <v>45476</v>
      </c>
      <c r="K55" s="1578"/>
      <c r="L55" s="6186"/>
      <c r="M55" s="1594">
        <f>IF($L$48="","",DATE($L$48,5,4))</f>
        <v>46146</v>
      </c>
      <c r="N55" s="1595" t="str">
        <f t="shared" si="4"/>
        <v>月</v>
      </c>
      <c r="O55" s="1596" t="s">
        <v>1743</v>
      </c>
      <c r="P55" s="1733" t="str">
        <f>IF(WEEKDAY($M55,1)=1,$M55+2,"")</f>
        <v/>
      </c>
      <c r="Q55" s="1597"/>
      <c r="R55" s="1593"/>
      <c r="S55" s="1593"/>
      <c r="T55" s="1739">
        <f>IF($R$4&lt;ROW()-3,"",SMALL((M:M,P:P),ROW()-3))</f>
        <v>46245</v>
      </c>
      <c r="U55" s="1587"/>
    </row>
    <row r="56" spans="2:21">
      <c r="B56" s="6191">
        <v>45314</v>
      </c>
      <c r="C56" s="2380"/>
      <c r="D56" s="2100">
        <v>45254</v>
      </c>
      <c r="E56" s="2100">
        <v>45281</v>
      </c>
      <c r="F56" s="2101">
        <v>45282</v>
      </c>
      <c r="G56" s="2101">
        <v>45295</v>
      </c>
      <c r="H56" s="2102">
        <v>45296</v>
      </c>
      <c r="I56" s="2103">
        <v>45302</v>
      </c>
      <c r="K56" s="1578"/>
      <c r="L56" s="6186"/>
      <c r="M56" s="1594">
        <f>IF($L$48="","",DATE($L$48,5,5))</f>
        <v>46147</v>
      </c>
      <c r="N56" s="1595" t="str">
        <f t="shared" si="4"/>
        <v>火</v>
      </c>
      <c r="O56" s="1596" t="s">
        <v>1744</v>
      </c>
      <c r="P56" s="1733" t="str">
        <f t="shared" si="5"/>
        <v/>
      </c>
      <c r="Q56" s="1597"/>
      <c r="R56" s="1593"/>
      <c r="S56" s="1593"/>
      <c r="T56" s="1739">
        <f>IF($R$4&lt;ROW()-3,"",SMALL((M:M,P:P),ROW()-3))</f>
        <v>46286</v>
      </c>
      <c r="U56" s="1587"/>
    </row>
    <row r="57" spans="2:21">
      <c r="B57" s="6192">
        <v>45314</v>
      </c>
      <c r="C57" s="2381" t="s">
        <v>1701</v>
      </c>
      <c r="D57" s="2104">
        <v>45349</v>
      </c>
      <c r="E57" s="2104">
        <v>45377</v>
      </c>
      <c r="F57" s="2104">
        <v>45407</v>
      </c>
      <c r="G57" s="2104">
        <v>45436</v>
      </c>
      <c r="H57" s="2104">
        <v>45469</v>
      </c>
      <c r="I57" s="2105">
        <v>45496</v>
      </c>
      <c r="K57" s="1578"/>
      <c r="L57" s="6186"/>
      <c r="M57" s="1594">
        <f>IF($L$48="","",DATE($L$48,7,21)-WEEKDAY(DATE($L$48,7,21),3))</f>
        <v>46223</v>
      </c>
      <c r="N57" s="1595" t="str">
        <f t="shared" si="4"/>
        <v>月</v>
      </c>
      <c r="O57" s="1596" t="s">
        <v>1745</v>
      </c>
      <c r="P57" s="1733" t="str">
        <f t="shared" si="5"/>
        <v/>
      </c>
      <c r="Q57" s="1597" t="s">
        <v>1754</v>
      </c>
      <c r="R57" s="1593"/>
      <c r="S57" s="1593"/>
      <c r="T57" s="1739">
        <f>IF($R$4&lt;ROW()-3,"",SMALL((M:M,P:P),ROW()-3))</f>
        <v>46288</v>
      </c>
      <c r="U57" s="1587"/>
    </row>
    <row r="58" spans="2:21">
      <c r="B58" s="6192">
        <v>45314</v>
      </c>
      <c r="C58" s="2381" t="s">
        <v>1702</v>
      </c>
      <c r="D58" s="2104">
        <v>45350</v>
      </c>
      <c r="E58" s="2104">
        <v>45377</v>
      </c>
      <c r="F58" s="2104">
        <v>45408</v>
      </c>
      <c r="G58" s="2104">
        <v>45439</v>
      </c>
      <c r="H58" s="2104">
        <v>45470</v>
      </c>
      <c r="I58" s="2105">
        <v>45497</v>
      </c>
      <c r="K58" s="1578"/>
      <c r="L58" s="6186"/>
      <c r="M58" s="1594">
        <f>IF($L$48="","",DATE($L$48,8,11))</f>
        <v>46245</v>
      </c>
      <c r="N58" s="1595" t="str">
        <f t="shared" si="4"/>
        <v>火</v>
      </c>
      <c r="O58" s="1596" t="s">
        <v>1746</v>
      </c>
      <c r="P58" s="1733" t="str">
        <f t="shared" si="5"/>
        <v/>
      </c>
      <c r="Q58" s="1597"/>
      <c r="R58" s="1593"/>
      <c r="S58" s="1593"/>
      <c r="T58" s="1739">
        <f>IF($R$4&lt;ROW()-3,"",SMALL((M:M,P:P),ROW()-3))</f>
        <v>46307</v>
      </c>
      <c r="U58" s="1587"/>
    </row>
    <row r="59" spans="2:21" ht="18.75" thickBot="1">
      <c r="B59" s="6193">
        <v>45314</v>
      </c>
      <c r="C59" s="2383" t="s">
        <v>1704</v>
      </c>
      <c r="D59" s="2104">
        <v>45351</v>
      </c>
      <c r="E59" s="2104">
        <v>45377</v>
      </c>
      <c r="F59" s="2104">
        <v>45412</v>
      </c>
      <c r="G59" s="2104">
        <v>45440</v>
      </c>
      <c r="H59" s="2104">
        <v>45471</v>
      </c>
      <c r="I59" s="2105">
        <v>45498</v>
      </c>
      <c r="K59" s="1578"/>
      <c r="L59" s="6186"/>
      <c r="M59" s="1594">
        <f>IF($L$48="","",DATE($L$48,9,21)-WEEKDAY(DATE($L$48,9,21),3))</f>
        <v>46286</v>
      </c>
      <c r="N59" s="1595" t="str">
        <f t="shared" si="4"/>
        <v>月</v>
      </c>
      <c r="O59" s="1596" t="s">
        <v>1747</v>
      </c>
      <c r="P59" s="1733" t="str">
        <f t="shared" si="5"/>
        <v/>
      </c>
      <c r="Q59" s="1597" t="s">
        <v>1748</v>
      </c>
      <c r="R59" s="1593"/>
      <c r="S59" s="1593"/>
      <c r="T59" s="1739">
        <f>IF($R$4&lt;ROW()-3,"",SMALL((M:M,P:P),ROW()-3))</f>
        <v>46329</v>
      </c>
      <c r="U59" s="1587"/>
    </row>
    <row r="60" spans="2:21">
      <c r="B60" s="6191">
        <v>45343</v>
      </c>
      <c r="C60" s="2380"/>
      <c r="D60" s="2100">
        <v>45282</v>
      </c>
      <c r="E60" s="2100">
        <v>45316</v>
      </c>
      <c r="F60" s="2101">
        <v>45317</v>
      </c>
      <c r="G60" s="2101">
        <v>45323</v>
      </c>
      <c r="H60" s="2102">
        <v>45324</v>
      </c>
      <c r="I60" s="2103">
        <v>45329</v>
      </c>
      <c r="K60" s="1578"/>
      <c r="L60" s="6186"/>
      <c r="M60" s="1594">
        <f>IF($L$48="","",DATE($L$48,9,INT(23.2488+0.242194*($L$48-1980)-INT(($L$48-1980)/4))))</f>
        <v>46288</v>
      </c>
      <c r="N60" s="1595" t="str">
        <f t="shared" si="4"/>
        <v>水</v>
      </c>
      <c r="O60" s="1596" t="s">
        <v>1749</v>
      </c>
      <c r="P60" s="1733" t="str">
        <f t="shared" si="5"/>
        <v/>
      </c>
      <c r="Q60" s="1597" t="s">
        <v>1750</v>
      </c>
      <c r="R60" s="1593"/>
      <c r="S60" s="1593"/>
      <c r="T60" s="1739">
        <f>IF($R$4&lt;ROW()-3,"",SMALL((M:M,P:P),ROW()-3))</f>
        <v>46349</v>
      </c>
      <c r="U60" s="1587"/>
    </row>
    <row r="61" spans="2:21">
      <c r="B61" s="6192">
        <v>45343</v>
      </c>
      <c r="C61" s="2381" t="s">
        <v>1707</v>
      </c>
      <c r="D61" s="2104">
        <v>45386</v>
      </c>
      <c r="E61" s="2104">
        <v>45413</v>
      </c>
      <c r="F61" s="2104">
        <v>45449</v>
      </c>
      <c r="G61" s="2104">
        <v>45477</v>
      </c>
      <c r="H61" s="2104">
        <v>45510</v>
      </c>
      <c r="I61" s="2105">
        <v>45541</v>
      </c>
      <c r="K61" s="1578"/>
      <c r="L61" s="6186"/>
      <c r="M61" s="1594">
        <f>IF($L$48="","",DATE($L$48,10,14)-WEEKDAY(DATE($L$48,10,14),3))</f>
        <v>46307</v>
      </c>
      <c r="N61" s="1595" t="str">
        <f t="shared" si="4"/>
        <v>月</v>
      </c>
      <c r="O61" s="1596" t="s">
        <v>1751</v>
      </c>
      <c r="P61" s="1733" t="str">
        <f t="shared" si="5"/>
        <v/>
      </c>
      <c r="Q61" s="1597" t="s">
        <v>1755</v>
      </c>
      <c r="R61" s="1593"/>
      <c r="S61" s="1593"/>
      <c r="T61" s="1739">
        <f>IF($R$4&lt;ROW()-3,"",SMALL((M:M,P:P),ROW()-3))</f>
        <v>46388</v>
      </c>
      <c r="U61" s="1587"/>
    </row>
    <row r="62" spans="2:21">
      <c r="B62" s="6192">
        <v>45343</v>
      </c>
      <c r="C62" s="2381" t="s">
        <v>1702</v>
      </c>
      <c r="D62" s="2104">
        <v>45387</v>
      </c>
      <c r="E62" s="2104">
        <v>45414</v>
      </c>
      <c r="F62" s="2104">
        <v>45450</v>
      </c>
      <c r="G62" s="2104">
        <v>45478</v>
      </c>
      <c r="H62" s="2104">
        <v>45511</v>
      </c>
      <c r="I62" s="2105">
        <v>45544</v>
      </c>
      <c r="K62" s="1578"/>
      <c r="L62" s="6186"/>
      <c r="M62" s="1594">
        <f>IF($L$48="","",DATE($L$48,11,3))</f>
        <v>46329</v>
      </c>
      <c r="N62" s="1595" t="str">
        <f t="shared" si="4"/>
        <v>火</v>
      </c>
      <c r="O62" s="1596" t="s">
        <v>1752</v>
      </c>
      <c r="P62" s="1733" t="str">
        <f t="shared" si="5"/>
        <v/>
      </c>
      <c r="Q62" s="1597"/>
      <c r="R62" s="1593"/>
      <c r="S62" s="1593"/>
      <c r="T62" s="1739">
        <f>IF($R$4&lt;ROW()-3,"",SMALL((M:M,P:P),ROW()-3))</f>
        <v>46398</v>
      </c>
      <c r="U62" s="1587"/>
    </row>
    <row r="63" spans="2:21" ht="18.75" thickBot="1">
      <c r="B63" s="6193">
        <v>45343</v>
      </c>
      <c r="C63" s="2382" t="s">
        <v>1704</v>
      </c>
      <c r="D63" s="2104">
        <v>45390</v>
      </c>
      <c r="E63" s="2104">
        <v>45419</v>
      </c>
      <c r="F63" s="2104">
        <v>45453</v>
      </c>
      <c r="G63" s="2104">
        <v>45481</v>
      </c>
      <c r="H63" s="2104">
        <v>45512</v>
      </c>
      <c r="I63" s="2105">
        <v>45545</v>
      </c>
      <c r="K63" s="1578"/>
      <c r="L63" s="6187"/>
      <c r="M63" s="1602">
        <f>IF($L$48="","",DATE($L$48,11,23))</f>
        <v>46349</v>
      </c>
      <c r="N63" s="1603" t="str">
        <f t="shared" si="4"/>
        <v>月</v>
      </c>
      <c r="O63" s="1604" t="s">
        <v>1753</v>
      </c>
      <c r="P63" s="1734" t="str">
        <f t="shared" si="5"/>
        <v/>
      </c>
      <c r="Q63" s="1605"/>
      <c r="R63" s="1593"/>
      <c r="S63" s="1593"/>
      <c r="T63" s="1739">
        <f>IF($R$4&lt;ROW()-3,"",SMALL((M:M,P:P),ROW()-3))</f>
        <v>46429</v>
      </c>
      <c r="U63" s="1587"/>
    </row>
    <row r="64" spans="2:21">
      <c r="B64" s="6191">
        <v>45373</v>
      </c>
      <c r="C64" s="2380"/>
      <c r="D64" s="2100">
        <v>45317</v>
      </c>
      <c r="E64" s="2100">
        <v>45348</v>
      </c>
      <c r="F64" s="2101">
        <v>45349</v>
      </c>
      <c r="G64" s="2101">
        <v>45356</v>
      </c>
      <c r="H64" s="2102">
        <v>45357</v>
      </c>
      <c r="I64" s="2103">
        <v>45362</v>
      </c>
      <c r="K64" s="1578"/>
      <c r="L64" s="1621"/>
      <c r="M64" s="1607"/>
      <c r="N64" s="1608"/>
      <c r="O64" s="1609"/>
      <c r="P64" s="1607"/>
      <c r="Q64" s="1610"/>
      <c r="R64" s="1593"/>
      <c r="S64" s="1593"/>
      <c r="T64" s="1739">
        <f>IF($R$4&lt;ROW()-3,"",SMALL((M:M,P:P),ROW()-3))</f>
        <v>46441</v>
      </c>
      <c r="U64" s="1587"/>
    </row>
    <row r="65" spans="2:21">
      <c r="B65" s="6192">
        <v>45373</v>
      </c>
      <c r="C65" s="2381" t="s">
        <v>1701</v>
      </c>
      <c r="D65" s="2104">
        <v>45407</v>
      </c>
      <c r="E65" s="2104">
        <v>45441</v>
      </c>
      <c r="F65" s="2104">
        <v>45467</v>
      </c>
      <c r="G65" s="2104">
        <v>45498</v>
      </c>
      <c r="H65" s="2104">
        <v>45527</v>
      </c>
      <c r="I65" s="2105">
        <v>45559</v>
      </c>
      <c r="K65" s="1578"/>
      <c r="L65" s="1622"/>
      <c r="M65" s="1612"/>
      <c r="N65" s="1613"/>
      <c r="O65" s="1614"/>
      <c r="P65" s="1612"/>
      <c r="Q65" s="1615"/>
      <c r="R65" s="1593"/>
      <c r="S65" s="1593"/>
      <c r="T65" s="1739">
        <f>IF($R$4&lt;ROW()-3,"",SMALL((M:M,P:P),ROW()-3))</f>
        <v>46467</v>
      </c>
      <c r="U65" s="1587"/>
    </row>
    <row r="66" spans="2:21">
      <c r="B66" s="6192">
        <v>45373</v>
      </c>
      <c r="C66" s="2381" t="s">
        <v>1702</v>
      </c>
      <c r="D66" s="2104">
        <v>45408</v>
      </c>
      <c r="E66" s="2104">
        <v>45442</v>
      </c>
      <c r="F66" s="2104">
        <v>45468</v>
      </c>
      <c r="G66" s="2104">
        <v>45499</v>
      </c>
      <c r="H66" s="2104">
        <v>45530</v>
      </c>
      <c r="I66" s="2105">
        <v>45560</v>
      </c>
      <c r="K66" s="1578"/>
      <c r="L66" s="1622"/>
      <c r="M66" s="1612"/>
      <c r="N66" s="1613"/>
      <c r="O66" s="1614"/>
      <c r="P66" s="1612"/>
      <c r="Q66" s="1615"/>
      <c r="R66" s="1593"/>
      <c r="S66" s="1593"/>
      <c r="T66" s="1739">
        <f>IF($R$4&lt;ROW()-3,"",SMALL((M:M,P:P),ROW()-3))</f>
        <v>46468</v>
      </c>
      <c r="U66" s="1587"/>
    </row>
    <row r="67" spans="2:21" ht="18.75" thickBot="1">
      <c r="B67" s="6193">
        <v>45373</v>
      </c>
      <c r="C67" s="2383" t="s">
        <v>1704</v>
      </c>
      <c r="D67" s="2106">
        <v>45412</v>
      </c>
      <c r="E67" s="2106">
        <v>45443</v>
      </c>
      <c r="F67" s="2106">
        <v>45469</v>
      </c>
      <c r="G67" s="2106">
        <v>45502</v>
      </c>
      <c r="H67" s="2106">
        <v>45531</v>
      </c>
      <c r="I67" s="2107">
        <v>45561</v>
      </c>
      <c r="K67" s="1578"/>
      <c r="L67" s="1622"/>
      <c r="M67" s="1612"/>
      <c r="N67" s="1613"/>
      <c r="O67" s="1614"/>
      <c r="P67" s="1612"/>
      <c r="Q67" s="1615"/>
      <c r="R67" s="1593"/>
      <c r="S67" s="1593"/>
      <c r="T67" s="1739">
        <f>IF($R$4&lt;ROW()-3,"",SMALL((M:M,P:P),ROW()-3))</f>
        <v>46506</v>
      </c>
      <c r="U67" s="1587"/>
    </row>
    <row r="68" spans="2:21">
      <c r="K68" s="1578"/>
      <c r="L68" s="1622"/>
      <c r="M68" s="1612"/>
      <c r="N68" s="1613"/>
      <c r="O68" s="1614"/>
      <c r="P68" s="1612"/>
      <c r="Q68" s="1615"/>
      <c r="R68" s="1593"/>
      <c r="S68" s="1593"/>
      <c r="T68" s="1739">
        <f>IF($R$4&lt;ROW()-3,"",SMALL((M:M,P:P),ROW()-3))</f>
        <v>46510</v>
      </c>
      <c r="U68" s="1587"/>
    </row>
    <row r="69" spans="2:21" ht="18.75" thickBot="1">
      <c r="K69" s="1578"/>
      <c r="L69" s="1623"/>
      <c r="M69" s="1617"/>
      <c r="N69" s="1618"/>
      <c r="O69" s="1619"/>
      <c r="P69" s="1617"/>
      <c r="Q69" s="1620"/>
      <c r="R69" s="1593"/>
      <c r="S69" s="1593"/>
      <c r="T69" s="1739">
        <f>IF($R$4&lt;ROW()-3,"",SMALL((M:M,P:P),ROW()-3))</f>
        <v>46511</v>
      </c>
      <c r="U69" s="1587"/>
    </row>
    <row r="70" spans="2:21">
      <c r="K70" s="1578"/>
      <c r="L70" s="6185">
        <f>$L$48+1</f>
        <v>2027</v>
      </c>
      <c r="M70" s="1588">
        <f>IF($L$70="","",DATE($L$70,1,1))</f>
        <v>46388</v>
      </c>
      <c r="N70" s="1589" t="str">
        <f t="shared" ref="N70:N85" si="6">IF(M70="","",TEXT(M70,"aaa"))</f>
        <v>金</v>
      </c>
      <c r="O70" s="1590" t="s">
        <v>1734</v>
      </c>
      <c r="P70" s="1732" t="str">
        <f>IF(WEEKDAY($M70,1)=1,$M70+1,"")</f>
        <v/>
      </c>
      <c r="Q70" s="1591"/>
      <c r="R70" s="1593"/>
      <c r="S70" s="1593"/>
      <c r="T70" s="1739">
        <f>IF($R$4&lt;ROW()-3,"",SMALL((M:M,P:P),ROW()-3))</f>
        <v>46512</v>
      </c>
      <c r="U70" s="1587"/>
    </row>
    <row r="71" spans="2:21">
      <c r="K71" s="1578"/>
      <c r="L71" s="6186"/>
      <c r="M71" s="1594">
        <f>IF($L$70="","",DATE($L$70,1,14)-WEEKDAY(DATE($L$70,1,14),3))</f>
        <v>46398</v>
      </c>
      <c r="N71" s="1595" t="str">
        <f t="shared" si="6"/>
        <v>月</v>
      </c>
      <c r="O71" s="1596" t="s">
        <v>1735</v>
      </c>
      <c r="P71" s="1733" t="str">
        <f t="shared" ref="P71:P85" si="7">IF(WEEKDAY($M71,1)=1,$M71+1,"")</f>
        <v/>
      </c>
      <c r="Q71" s="1597" t="s">
        <v>1736</v>
      </c>
      <c r="R71" s="1593"/>
      <c r="S71" s="1593"/>
      <c r="T71" s="1739">
        <f>IF($R$4&lt;ROW()-3,"",SMALL((M:M,P:P),ROW()-3))</f>
        <v>46587</v>
      </c>
      <c r="U71" s="1587"/>
    </row>
    <row r="72" spans="2:21">
      <c r="K72" s="1578"/>
      <c r="L72" s="6186"/>
      <c r="M72" s="1594">
        <f>IF($L$70="","",DATE($L$70,2,11))</f>
        <v>46429</v>
      </c>
      <c r="N72" s="1595" t="str">
        <f t="shared" si="6"/>
        <v>木</v>
      </c>
      <c r="O72" s="1596" t="s">
        <v>1737</v>
      </c>
      <c r="P72" s="1733" t="str">
        <f t="shared" si="7"/>
        <v/>
      </c>
      <c r="Q72" s="1597"/>
      <c r="R72" s="1593"/>
      <c r="S72" s="1593"/>
      <c r="T72" s="1739">
        <f>IF($R$4&lt;ROW()-3,"",SMALL((M:M,P:P),ROW()-3))</f>
        <v>46610</v>
      </c>
      <c r="U72" s="1587"/>
    </row>
    <row r="73" spans="2:21">
      <c r="K73" s="1578"/>
      <c r="L73" s="6186"/>
      <c r="M73" s="1594">
        <f>IF($L$70="","",DATE($L$70,2,23))</f>
        <v>46441</v>
      </c>
      <c r="N73" s="1595" t="str">
        <f t="shared" si="6"/>
        <v>火</v>
      </c>
      <c r="O73" s="1596" t="s">
        <v>1738</v>
      </c>
      <c r="P73" s="1733" t="str">
        <f t="shared" si="7"/>
        <v/>
      </c>
      <c r="Q73" s="1597"/>
      <c r="R73" s="1593"/>
      <c r="S73" s="1593"/>
      <c r="T73" s="1739">
        <f>IF($R$4&lt;ROW()-3,"",SMALL((M:M,P:P),ROW()-3))</f>
        <v>46650</v>
      </c>
      <c r="U73" s="1587"/>
    </row>
    <row r="74" spans="2:21">
      <c r="K74" s="1578"/>
      <c r="L74" s="6186"/>
      <c r="M74" s="1594">
        <f>IF($L$70="","",DATE($L$70,3,INT(20.8431+0.242194*($L$70-1980)-INT(($L$70-1980)/4))))</f>
        <v>46467</v>
      </c>
      <c r="N74" s="1595" t="str">
        <f t="shared" si="6"/>
        <v>日</v>
      </c>
      <c r="O74" s="1596" t="s">
        <v>1739</v>
      </c>
      <c r="P74" s="1733">
        <f t="shared" si="7"/>
        <v>46468</v>
      </c>
      <c r="Q74" s="1597" t="s">
        <v>1740</v>
      </c>
      <c r="R74" s="1593"/>
      <c r="S74" s="1593"/>
      <c r="T74" s="1739">
        <f>IF($R$4&lt;ROW()-3,"",SMALL((M:M,P:P),ROW()-3))</f>
        <v>46653</v>
      </c>
      <c r="U74" s="1587"/>
    </row>
    <row r="75" spans="2:21">
      <c r="K75" s="1578"/>
      <c r="L75" s="6186"/>
      <c r="M75" s="1594">
        <f>IF($L$70="","",DATE($L$70,4,29))</f>
        <v>46506</v>
      </c>
      <c r="N75" s="1595" t="str">
        <f t="shared" si="6"/>
        <v>木</v>
      </c>
      <c r="O75" s="1596" t="s">
        <v>1741</v>
      </c>
      <c r="P75" s="1733" t="str">
        <f t="shared" si="7"/>
        <v/>
      </c>
      <c r="Q75" s="1597"/>
      <c r="R75" s="1593"/>
      <c r="S75" s="1593"/>
      <c r="T75" s="1739">
        <f>IF($R$4&lt;ROW()-3,"",SMALL((M:M,P:P),ROW()-3))</f>
        <v>46671</v>
      </c>
      <c r="U75" s="1587"/>
    </row>
    <row r="76" spans="2:21">
      <c r="K76" s="1578"/>
      <c r="L76" s="6186"/>
      <c r="M76" s="1594">
        <f>IF($L$70="","",DATE($L$70,5,3))</f>
        <v>46510</v>
      </c>
      <c r="N76" s="1595" t="str">
        <f t="shared" si="6"/>
        <v>月</v>
      </c>
      <c r="O76" s="1596" t="s">
        <v>1742</v>
      </c>
      <c r="P76" s="1733" t="str">
        <f>IF(WEEKDAY($M76,1)=1,$M76+3,"")</f>
        <v/>
      </c>
      <c r="Q76" s="1597"/>
      <c r="R76" s="1593"/>
      <c r="S76" s="1593"/>
      <c r="T76" s="1739">
        <f>IF($R$4&lt;ROW()-3,"",SMALL((M:M,P:P),ROW()-3))</f>
        <v>46694</v>
      </c>
      <c r="U76" s="1587"/>
    </row>
    <row r="77" spans="2:21">
      <c r="K77" s="1578"/>
      <c r="L77" s="6186"/>
      <c r="M77" s="1594">
        <f>IF($L$70="","",DATE($L$70,5,4))</f>
        <v>46511</v>
      </c>
      <c r="N77" s="1595" t="str">
        <f t="shared" si="6"/>
        <v>火</v>
      </c>
      <c r="O77" s="1596" t="s">
        <v>1743</v>
      </c>
      <c r="P77" s="1733" t="str">
        <f>IF(WEEKDAY($M77,1)=1,$M77+2,"")</f>
        <v/>
      </c>
      <c r="Q77" s="1597"/>
      <c r="R77" s="1593"/>
      <c r="S77" s="1593"/>
      <c r="T77" s="1739">
        <f>IF($R$4&lt;ROW()-3,"",SMALL((M:M,P:P),ROW()-3))</f>
        <v>46714</v>
      </c>
      <c r="U77" s="1587"/>
    </row>
    <row r="78" spans="2:21">
      <c r="K78" s="1578"/>
      <c r="L78" s="6186"/>
      <c r="M78" s="1594">
        <f>IF($L$70="","",DATE($L$70,5,5))</f>
        <v>46512</v>
      </c>
      <c r="N78" s="1595" t="str">
        <f t="shared" si="6"/>
        <v>水</v>
      </c>
      <c r="O78" s="1596" t="s">
        <v>1744</v>
      </c>
      <c r="P78" s="1733" t="str">
        <f t="shared" si="7"/>
        <v/>
      </c>
      <c r="Q78" s="1597"/>
      <c r="R78" s="1593"/>
      <c r="S78" s="1593"/>
      <c r="T78" s="1739">
        <f>IF($R$4&lt;ROW()-3,"",SMALL((M:M,P:P),ROW()-3))</f>
        <v>46753</v>
      </c>
      <c r="U78" s="1587"/>
    </row>
    <row r="79" spans="2:21">
      <c r="K79" s="1578"/>
      <c r="L79" s="6186"/>
      <c r="M79" s="1594">
        <f>IF($L$70="","",DATE($L$70,7,21)-WEEKDAY(DATE($L$70,7,21),3))</f>
        <v>46587</v>
      </c>
      <c r="N79" s="1595" t="str">
        <f t="shared" si="6"/>
        <v>月</v>
      </c>
      <c r="O79" s="1596" t="s">
        <v>1745</v>
      </c>
      <c r="P79" s="1733" t="str">
        <f t="shared" si="7"/>
        <v/>
      </c>
      <c r="Q79" s="1597" t="s">
        <v>1754</v>
      </c>
      <c r="R79" s="1593"/>
      <c r="S79" s="1593"/>
      <c r="T79" s="1739">
        <f>IF($R$4&lt;ROW()-3,"",SMALL((M:M,P:P),ROW()-3))</f>
        <v>46762</v>
      </c>
      <c r="U79" s="1587"/>
    </row>
    <row r="80" spans="2:21">
      <c r="K80" s="1578"/>
      <c r="L80" s="6186"/>
      <c r="M80" s="1594">
        <f>IF($L$70="","",DATE($L$70,8,11))</f>
        <v>46610</v>
      </c>
      <c r="N80" s="1595" t="str">
        <f t="shared" si="6"/>
        <v>水</v>
      </c>
      <c r="O80" s="1596" t="s">
        <v>1746</v>
      </c>
      <c r="P80" s="1733" t="str">
        <f t="shared" si="7"/>
        <v/>
      </c>
      <c r="Q80" s="1597"/>
      <c r="R80" s="1593"/>
      <c r="S80" s="1593"/>
      <c r="T80" s="1739">
        <f>IF($R$4&lt;ROW()-3,"",SMALL((M:M,P:P),ROW()-3))</f>
        <v>46794</v>
      </c>
      <c r="U80" s="1587"/>
    </row>
    <row r="81" spans="11:21">
      <c r="K81" s="1578"/>
      <c r="L81" s="6186"/>
      <c r="M81" s="1594">
        <f>IF($L$70="","",DATE($L$70,9,21)-WEEKDAY(DATE($L$70,9,21),3))</f>
        <v>46650</v>
      </c>
      <c r="N81" s="1595" t="str">
        <f t="shared" si="6"/>
        <v>月</v>
      </c>
      <c r="O81" s="1596" t="s">
        <v>1747</v>
      </c>
      <c r="P81" s="1733" t="str">
        <f t="shared" si="7"/>
        <v/>
      </c>
      <c r="Q81" s="1597" t="s">
        <v>1748</v>
      </c>
      <c r="R81" s="1593"/>
      <c r="S81" s="1593"/>
      <c r="T81" s="1739">
        <f>IF($R$4&lt;ROW()-3,"",SMALL((M:M,P:P),ROW()-3))</f>
        <v>46806</v>
      </c>
      <c r="U81" s="1587"/>
    </row>
    <row r="82" spans="11:21">
      <c r="K82" s="1578"/>
      <c r="L82" s="6186"/>
      <c r="M82" s="1594">
        <f>IF($L$70="","",DATE($L$70,9,INT(23.2488+0.242194*($L$70-1980)-INT(($L$70-1980)/4))))</f>
        <v>46653</v>
      </c>
      <c r="N82" s="1595" t="str">
        <f t="shared" si="6"/>
        <v>木</v>
      </c>
      <c r="O82" s="1596" t="s">
        <v>1749</v>
      </c>
      <c r="P82" s="1733" t="str">
        <f t="shared" si="7"/>
        <v/>
      </c>
      <c r="Q82" s="1597" t="s">
        <v>1750</v>
      </c>
      <c r="R82" s="1593"/>
      <c r="S82" s="1593"/>
      <c r="T82" s="1739">
        <f>IF($R$4&lt;ROW()-3,"",SMALL((M:M,P:P),ROW()-3))</f>
        <v>46832</v>
      </c>
      <c r="U82" s="1587"/>
    </row>
    <row r="83" spans="11:21">
      <c r="K83" s="1578"/>
      <c r="L83" s="6186"/>
      <c r="M83" s="1594">
        <f>IF($L$70="","",DATE($L$70,10,14)-WEEKDAY(DATE($L$70,10,14),3))</f>
        <v>46671</v>
      </c>
      <c r="N83" s="1595" t="str">
        <f t="shared" si="6"/>
        <v>月</v>
      </c>
      <c r="O83" s="1596" t="s">
        <v>1751</v>
      </c>
      <c r="P83" s="1733" t="str">
        <f t="shared" si="7"/>
        <v/>
      </c>
      <c r="Q83" s="1597" t="s">
        <v>1755</v>
      </c>
      <c r="R83" s="1593"/>
      <c r="S83" s="1593"/>
      <c r="T83" s="1739">
        <f>IF($R$4&lt;ROW()-3,"",SMALL((M:M,P:P),ROW()-3))</f>
        <v>46872</v>
      </c>
      <c r="U83" s="1587"/>
    </row>
    <row r="84" spans="11:21">
      <c r="K84" s="1578"/>
      <c r="L84" s="6186"/>
      <c r="M84" s="1594">
        <f>IF($L$70="","",DATE($L$70,11,3))</f>
        <v>46694</v>
      </c>
      <c r="N84" s="1595" t="str">
        <f t="shared" si="6"/>
        <v>水</v>
      </c>
      <c r="O84" s="1596" t="s">
        <v>1752</v>
      </c>
      <c r="P84" s="1733" t="str">
        <f t="shared" si="7"/>
        <v/>
      </c>
      <c r="Q84" s="1597"/>
      <c r="R84" s="1593"/>
      <c r="S84" s="1593"/>
      <c r="T84" s="1739">
        <f>IF($R$4&lt;ROW()-3,"",SMALL((M:M,P:P),ROW()-3))</f>
        <v>46876</v>
      </c>
      <c r="U84" s="1587"/>
    </row>
    <row r="85" spans="11:21" ht="18.75" thickBot="1">
      <c r="K85" s="1578"/>
      <c r="L85" s="6187"/>
      <c r="M85" s="1602">
        <f>IF($L$70="","",DATE($L$70,11,23))</f>
        <v>46714</v>
      </c>
      <c r="N85" s="1603" t="str">
        <f t="shared" si="6"/>
        <v>火</v>
      </c>
      <c r="O85" s="1604" t="s">
        <v>1753</v>
      </c>
      <c r="P85" s="1734" t="str">
        <f t="shared" si="7"/>
        <v/>
      </c>
      <c r="Q85" s="1605"/>
      <c r="R85" s="1593"/>
      <c r="S85" s="1593"/>
      <c r="T85" s="1739">
        <f>IF($R$4&lt;ROW()-3,"",SMALL((M:M,P:P),ROW()-3))</f>
        <v>46877</v>
      </c>
      <c r="U85" s="1587"/>
    </row>
    <row r="86" spans="11:21">
      <c r="K86" s="1578"/>
      <c r="L86" s="1621"/>
      <c r="M86" s="1607"/>
      <c r="N86" s="1608"/>
      <c r="O86" s="1609"/>
      <c r="P86" s="1736" t="str">
        <f>IF($M82=M81+2,$M81+1,"")</f>
        <v/>
      </c>
      <c r="Q86" s="1737" t="str">
        <f>IF($P86&lt;&gt;"","国民の休日","")</f>
        <v/>
      </c>
      <c r="R86" s="1593"/>
      <c r="S86" s="1593"/>
      <c r="T86" s="1739">
        <f>IF($R$4&lt;ROW()-3,"",SMALL((M:M,P:P),ROW()-3))</f>
        <v>46878</v>
      </c>
      <c r="U86" s="1587"/>
    </row>
    <row r="87" spans="11:21">
      <c r="K87" s="1578"/>
      <c r="L87" s="1622"/>
      <c r="M87" s="1612"/>
      <c r="N87" s="1613"/>
      <c r="O87" s="1614"/>
      <c r="P87" s="1612"/>
      <c r="Q87" s="1615"/>
      <c r="R87" s="1593"/>
      <c r="S87" s="1593"/>
      <c r="T87" s="1739">
        <f>IF($R$4&lt;ROW()-3,"",SMALL((M:M,P:P),ROW()-3))</f>
        <v>46951</v>
      </c>
      <c r="U87" s="1587"/>
    </row>
    <row r="88" spans="11:21">
      <c r="K88" s="1578"/>
      <c r="L88" s="1622"/>
      <c r="M88" s="1612"/>
      <c r="N88" s="1613"/>
      <c r="O88" s="1614"/>
      <c r="P88" s="1612"/>
      <c r="Q88" s="1615"/>
      <c r="R88" s="1593"/>
      <c r="S88" s="1593"/>
      <c r="T88" s="1739">
        <f>IF($R$4&lt;ROW()-3,"",SMALL((M:M,P:P),ROW()-3))</f>
        <v>46976</v>
      </c>
      <c r="U88" s="1587"/>
    </row>
    <row r="89" spans="11:21">
      <c r="K89" s="1578"/>
      <c r="L89" s="1622"/>
      <c r="M89" s="1612"/>
      <c r="N89" s="1613"/>
      <c r="O89" s="1614"/>
      <c r="P89" s="1612"/>
      <c r="Q89" s="1615"/>
      <c r="R89" s="1593"/>
      <c r="S89" s="1593"/>
      <c r="T89" s="1739">
        <f>IF($R$4&lt;ROW()-3,"",SMALL((M:M,P:P),ROW()-3))</f>
        <v>47014</v>
      </c>
      <c r="U89" s="1587"/>
    </row>
    <row r="90" spans="11:21">
      <c r="K90" s="1578"/>
      <c r="L90" s="1622"/>
      <c r="M90" s="1612"/>
      <c r="N90" s="1613"/>
      <c r="O90" s="1614"/>
      <c r="P90" s="1612"/>
      <c r="Q90" s="1615"/>
      <c r="R90" s="1593"/>
      <c r="S90" s="1593"/>
      <c r="T90" s="1739">
        <f>IF($R$4&lt;ROW()-3,"",SMALL((M:M,P:P),ROW()-3))</f>
        <v>47018</v>
      </c>
      <c r="U90" s="1587"/>
    </row>
    <row r="91" spans="11:21" ht="18.75" thickBot="1">
      <c r="K91" s="1578"/>
      <c r="L91" s="1623"/>
      <c r="M91" s="1617"/>
      <c r="N91" s="1618"/>
      <c r="O91" s="1619"/>
      <c r="P91" s="1617"/>
      <c r="Q91" s="1620"/>
      <c r="R91" s="1593"/>
      <c r="S91" s="1593"/>
      <c r="T91" s="1739">
        <f>IF($R$4&lt;ROW()-3,"",SMALL((M:M,P:P),ROW()-3))</f>
        <v>47035</v>
      </c>
      <c r="U91" s="1587"/>
    </row>
    <row r="92" spans="11:21">
      <c r="K92" s="1578"/>
      <c r="L92" s="6200">
        <f>$L$70+1</f>
        <v>2028</v>
      </c>
      <c r="M92" s="1588">
        <f>IF($L$92="","",DATE($L$92,1,1))</f>
        <v>46753</v>
      </c>
      <c r="N92" s="1589" t="str">
        <f t="shared" ref="N92:N107" si="8">IF(M92="","",TEXT(M92,"aaa"))</f>
        <v>土</v>
      </c>
      <c r="O92" s="1590" t="s">
        <v>1734</v>
      </c>
      <c r="P92" s="1732" t="str">
        <f>IF(WEEKDAY($M92,1)=1,$M92+1,"")</f>
        <v/>
      </c>
      <c r="Q92" s="1591"/>
      <c r="R92" s="1593"/>
      <c r="S92" s="1593"/>
      <c r="T92" s="1739">
        <f>IF($R$4&lt;ROW()-3,"",SMALL((M:M,P:P),ROW()-3))</f>
        <v>47060</v>
      </c>
      <c r="U92" s="1587"/>
    </row>
    <row r="93" spans="11:21">
      <c r="K93" s="1578"/>
      <c r="L93" s="6201"/>
      <c r="M93" s="1594">
        <f>IF($L$92="","",DATE($L$92,1,14)-WEEKDAY(DATE($L$92,1,14),3))</f>
        <v>46762</v>
      </c>
      <c r="N93" s="1595" t="str">
        <f t="shared" si="8"/>
        <v>月</v>
      </c>
      <c r="O93" s="1596" t="s">
        <v>1735</v>
      </c>
      <c r="P93" s="1733" t="str">
        <f t="shared" ref="P93:P107" si="9">IF(WEEKDAY($M93,1)=1,$M93+1,"")</f>
        <v/>
      </c>
      <c r="Q93" s="1597" t="s">
        <v>1736</v>
      </c>
      <c r="R93" s="1593"/>
      <c r="S93" s="1593"/>
      <c r="T93" s="1739">
        <f>IF($R$4&lt;ROW()-3,"",SMALL((M:M,P:P),ROW()-3))</f>
        <v>47080</v>
      </c>
      <c r="U93" s="1587"/>
    </row>
    <row r="94" spans="11:21">
      <c r="K94" s="1578"/>
      <c r="L94" s="6201"/>
      <c r="M94" s="1594">
        <f>IF($L$92="","",DATE($L$92,2,11))</f>
        <v>46794</v>
      </c>
      <c r="N94" s="1595" t="str">
        <f t="shared" si="8"/>
        <v>金</v>
      </c>
      <c r="O94" s="1596" t="s">
        <v>1737</v>
      </c>
      <c r="P94" s="1733" t="str">
        <f t="shared" si="9"/>
        <v/>
      </c>
      <c r="Q94" s="1597"/>
      <c r="R94" s="1593"/>
      <c r="S94" s="1593"/>
      <c r="T94" s="1739" t="str">
        <f>IF($R$4&lt;ROW()-3,"",SMALL((M:M,P:P),ROW()-3))</f>
        <v/>
      </c>
      <c r="U94" s="1587"/>
    </row>
    <row r="95" spans="11:21">
      <c r="K95" s="1578"/>
      <c r="L95" s="6201"/>
      <c r="M95" s="1594">
        <f>IF($L$92="","",DATE($L$92,2,23))</f>
        <v>46806</v>
      </c>
      <c r="N95" s="1595" t="str">
        <f t="shared" si="8"/>
        <v>水</v>
      </c>
      <c r="O95" s="1596" t="s">
        <v>1738</v>
      </c>
      <c r="P95" s="1733" t="str">
        <f t="shared" si="9"/>
        <v/>
      </c>
      <c r="Q95" s="1597"/>
      <c r="R95" s="1593"/>
      <c r="S95" s="1593"/>
      <c r="T95" s="1739" t="str">
        <f>IF($R$4&lt;ROW()-3,"",SMALL((M:M,P:P),ROW()-3))</f>
        <v/>
      </c>
      <c r="U95" s="1587"/>
    </row>
    <row r="96" spans="11:21">
      <c r="K96" s="1578"/>
      <c r="L96" s="6201"/>
      <c r="M96" s="1594">
        <f>IF($L$92="","",DATE($L$92,3,INT(20.8431+0.242194*($L$92-1980)-INT(($L$92-1980)/4))))</f>
        <v>46832</v>
      </c>
      <c r="N96" s="1595" t="str">
        <f t="shared" si="8"/>
        <v>月</v>
      </c>
      <c r="O96" s="1596" t="s">
        <v>1739</v>
      </c>
      <c r="P96" s="1733" t="str">
        <f t="shared" si="9"/>
        <v/>
      </c>
      <c r="Q96" s="1597" t="s">
        <v>1740</v>
      </c>
      <c r="R96" s="1593"/>
      <c r="S96" s="1593"/>
      <c r="T96" s="1739" t="str">
        <f>IF($R$4&lt;ROW()-3,"",SMALL((M:M,P:P),ROW()-3))</f>
        <v/>
      </c>
      <c r="U96" s="1587"/>
    </row>
    <row r="97" spans="11:21">
      <c r="K97" s="1578"/>
      <c r="L97" s="6201"/>
      <c r="M97" s="1594">
        <f>IF($L$92="","",DATE($L$92,4,29))</f>
        <v>46872</v>
      </c>
      <c r="N97" s="1595" t="str">
        <f t="shared" si="8"/>
        <v>土</v>
      </c>
      <c r="O97" s="1596" t="s">
        <v>1741</v>
      </c>
      <c r="P97" s="1733" t="str">
        <f t="shared" si="9"/>
        <v/>
      </c>
      <c r="Q97" s="1597"/>
      <c r="R97" s="1593"/>
      <c r="S97" s="1593"/>
      <c r="T97" s="1739" t="str">
        <f>IF($R$4&lt;ROW()-3,"",SMALL((M:M,P:P),ROW()-3))</f>
        <v/>
      </c>
      <c r="U97" s="1587"/>
    </row>
    <row r="98" spans="11:21">
      <c r="K98" s="1578"/>
      <c r="L98" s="6201"/>
      <c r="M98" s="1594">
        <f>IF($L$92="","",DATE($L$92,5,3))</f>
        <v>46876</v>
      </c>
      <c r="N98" s="1595" t="str">
        <f t="shared" si="8"/>
        <v>水</v>
      </c>
      <c r="O98" s="1596" t="s">
        <v>1742</v>
      </c>
      <c r="P98" s="1733" t="str">
        <f>IF(WEEKDAY($M98,1)=1,$M98+3,"")</f>
        <v/>
      </c>
      <c r="Q98" s="1597"/>
      <c r="R98" s="1593"/>
      <c r="S98" s="1593"/>
      <c r="T98" s="1739" t="str">
        <f>IF($R$4&lt;ROW()-3,"",SMALL((M:M,P:P),ROW()-3))</f>
        <v/>
      </c>
      <c r="U98" s="1587"/>
    </row>
    <row r="99" spans="11:21">
      <c r="K99" s="1578"/>
      <c r="L99" s="6201"/>
      <c r="M99" s="1594">
        <f>IF($L$92="","",DATE($L$92,5,4))</f>
        <v>46877</v>
      </c>
      <c r="N99" s="1595" t="str">
        <f t="shared" si="8"/>
        <v>木</v>
      </c>
      <c r="O99" s="1596" t="s">
        <v>1743</v>
      </c>
      <c r="P99" s="1733" t="str">
        <f>IF(WEEKDAY($M99,1)=1,$M99+2,"")</f>
        <v/>
      </c>
      <c r="Q99" s="1597"/>
      <c r="R99" s="1593"/>
      <c r="S99" s="1593"/>
      <c r="T99" s="1739" t="str">
        <f>IF($R$4&lt;ROW()-3,"",SMALL((M:M,P:P),ROW()-3))</f>
        <v/>
      </c>
      <c r="U99" s="1587"/>
    </row>
    <row r="100" spans="11:21">
      <c r="K100" s="1578"/>
      <c r="L100" s="6201"/>
      <c r="M100" s="1594">
        <f>IF($L$92="","",DATE($L$92,5,5))</f>
        <v>46878</v>
      </c>
      <c r="N100" s="1595" t="str">
        <f t="shared" si="8"/>
        <v>金</v>
      </c>
      <c r="O100" s="1596" t="s">
        <v>1744</v>
      </c>
      <c r="P100" s="1733" t="str">
        <f t="shared" si="9"/>
        <v/>
      </c>
      <c r="Q100" s="1597"/>
      <c r="R100" s="1593"/>
      <c r="S100" s="1593"/>
      <c r="T100" s="1739" t="str">
        <f>IF($R$4&lt;ROW()-3,"",SMALL((M:M,P:P),ROW()-3))</f>
        <v/>
      </c>
      <c r="U100" s="1587"/>
    </row>
    <row r="101" spans="11:21">
      <c r="K101" s="1578"/>
      <c r="L101" s="6201"/>
      <c r="M101" s="1594">
        <f>IF($L$92="","",DATE($L$92,7,21)-WEEKDAY(DATE($L$92,7,21),3))</f>
        <v>46951</v>
      </c>
      <c r="N101" s="1595" t="str">
        <f t="shared" si="8"/>
        <v>月</v>
      </c>
      <c r="O101" s="1596" t="s">
        <v>1745</v>
      </c>
      <c r="P101" s="1733" t="str">
        <f t="shared" si="9"/>
        <v/>
      </c>
      <c r="Q101" s="1597" t="s">
        <v>1754</v>
      </c>
      <c r="R101" s="1593"/>
      <c r="S101" s="1593"/>
      <c r="T101" s="1739" t="str">
        <f>IF($R$4&lt;ROW()-3,"",SMALL((M:M,P:P),ROW()-3))</f>
        <v/>
      </c>
      <c r="U101" s="1587"/>
    </row>
    <row r="102" spans="11:21">
      <c r="K102" s="1578"/>
      <c r="L102" s="6201"/>
      <c r="M102" s="1594">
        <f>IF($L$92="","",DATE($L$92,8,11))</f>
        <v>46976</v>
      </c>
      <c r="N102" s="1595" t="str">
        <f t="shared" si="8"/>
        <v>金</v>
      </c>
      <c r="O102" s="1596" t="s">
        <v>1746</v>
      </c>
      <c r="P102" s="1733" t="str">
        <f t="shared" si="9"/>
        <v/>
      </c>
      <c r="Q102" s="1597"/>
      <c r="R102" s="1593"/>
      <c r="S102" s="1593"/>
      <c r="T102" s="1739" t="str">
        <f>IF($R$4&lt;ROW()-3,"",SMALL((M:M,P:P),ROW()-3))</f>
        <v/>
      </c>
      <c r="U102" s="1587"/>
    </row>
    <row r="103" spans="11:21">
      <c r="K103" s="1578"/>
      <c r="L103" s="6201"/>
      <c r="M103" s="1594">
        <f>IF($L$92="","",DATE($L$92,9,21)-WEEKDAY(DATE($L$92,9,21),3))</f>
        <v>47014</v>
      </c>
      <c r="N103" s="1595" t="str">
        <f t="shared" si="8"/>
        <v>月</v>
      </c>
      <c r="O103" s="1596" t="s">
        <v>1747</v>
      </c>
      <c r="P103" s="1733" t="str">
        <f t="shared" si="9"/>
        <v/>
      </c>
      <c r="Q103" s="1597" t="s">
        <v>1748</v>
      </c>
      <c r="R103" s="1593"/>
      <c r="S103" s="1593"/>
      <c r="T103" s="1739" t="str">
        <f>IF($R$4&lt;ROW()-3,"",SMALL((M:M,P:P),ROW()-3))</f>
        <v/>
      </c>
      <c r="U103" s="1587"/>
    </row>
    <row r="104" spans="11:21">
      <c r="K104" s="1578"/>
      <c r="L104" s="6201"/>
      <c r="M104" s="1594">
        <f>IF($L$92="","",DATE($L$92,9,INT(23.2488+0.242194*($L$92-1980)-INT(($L$92-1980)/4))))</f>
        <v>47018</v>
      </c>
      <c r="N104" s="1595" t="str">
        <f t="shared" si="8"/>
        <v>金</v>
      </c>
      <c r="O104" s="1596" t="s">
        <v>1749</v>
      </c>
      <c r="P104" s="1733" t="str">
        <f t="shared" si="9"/>
        <v/>
      </c>
      <c r="Q104" s="1597" t="s">
        <v>1750</v>
      </c>
      <c r="R104" s="1593"/>
      <c r="S104" s="1593"/>
      <c r="T104" s="1739" t="str">
        <f>IF($R$4&lt;ROW()-3,"",SMALL((M:M,P:P),ROW()-3))</f>
        <v/>
      </c>
      <c r="U104" s="1587"/>
    </row>
    <row r="105" spans="11:21">
      <c r="K105" s="1578"/>
      <c r="L105" s="6201"/>
      <c r="M105" s="1594">
        <f>IF($L$92="","",DATE($L$92,10,14)-WEEKDAY(DATE($L$92,10,14),3))</f>
        <v>47035</v>
      </c>
      <c r="N105" s="1595" t="str">
        <f t="shared" si="8"/>
        <v>月</v>
      </c>
      <c r="O105" s="1596" t="s">
        <v>1751</v>
      </c>
      <c r="P105" s="1733" t="str">
        <f t="shared" si="9"/>
        <v/>
      </c>
      <c r="Q105" s="1597" t="s">
        <v>1755</v>
      </c>
      <c r="R105" s="1593"/>
      <c r="S105" s="1593"/>
      <c r="T105" s="1739" t="str">
        <f>IF($R$4&lt;ROW()-3,"",SMALL((M:M,P:P),ROW()-3))</f>
        <v/>
      </c>
      <c r="U105" s="1587"/>
    </row>
    <row r="106" spans="11:21">
      <c r="K106" s="1578"/>
      <c r="L106" s="6201"/>
      <c r="M106" s="1594">
        <f>IF($L$92="","",DATE($L$92,11,3))</f>
        <v>47060</v>
      </c>
      <c r="N106" s="1595" t="str">
        <f t="shared" si="8"/>
        <v>金</v>
      </c>
      <c r="O106" s="1596" t="s">
        <v>1752</v>
      </c>
      <c r="P106" s="1733" t="str">
        <f t="shared" si="9"/>
        <v/>
      </c>
      <c r="Q106" s="1597"/>
      <c r="R106" s="1593"/>
      <c r="S106" s="1593"/>
      <c r="T106" s="1739" t="str">
        <f>IF($R$4&lt;ROW()-3,"",SMALL((M:M,P:P),ROW()-3))</f>
        <v/>
      </c>
      <c r="U106" s="1587"/>
    </row>
    <row r="107" spans="11:21" ht="18.75" thickBot="1">
      <c r="K107" s="1578"/>
      <c r="L107" s="6202"/>
      <c r="M107" s="1602">
        <f>IF($L$92="","",DATE($L$92,11,23))</f>
        <v>47080</v>
      </c>
      <c r="N107" s="1603" t="str">
        <f t="shared" si="8"/>
        <v>木</v>
      </c>
      <c r="O107" s="1604" t="s">
        <v>1753</v>
      </c>
      <c r="P107" s="1734" t="str">
        <f t="shared" si="9"/>
        <v/>
      </c>
      <c r="Q107" s="1605"/>
      <c r="R107" s="1593"/>
      <c r="S107" s="1593"/>
      <c r="T107" s="1739" t="str">
        <f>IF($R$4&lt;ROW()-3,"",SMALL((M:M,P:P),ROW()-3))</f>
        <v/>
      </c>
      <c r="U107" s="1587"/>
    </row>
    <row r="108" spans="11:21">
      <c r="K108" s="1578"/>
      <c r="L108" s="1621"/>
      <c r="M108" s="1607"/>
      <c r="N108" s="1608"/>
      <c r="O108" s="1609"/>
      <c r="P108" s="1736"/>
      <c r="Q108" s="1737"/>
      <c r="R108" s="1593"/>
      <c r="S108" s="1593"/>
      <c r="T108" s="1739" t="str">
        <f>IF($R$4&lt;ROW()-3,"",SMALL((M:M,P:P),ROW()-3))</f>
        <v/>
      </c>
      <c r="U108" s="1587"/>
    </row>
    <row r="109" spans="11:21">
      <c r="K109" s="1578"/>
      <c r="L109" s="1622"/>
      <c r="M109" s="1612"/>
      <c r="N109" s="1613"/>
      <c r="O109" s="1614"/>
      <c r="P109" s="1612"/>
      <c r="Q109" s="1615"/>
      <c r="R109" s="1593"/>
      <c r="S109" s="1593"/>
      <c r="T109" s="1739" t="str">
        <f>IF($R$4&lt;ROW()-3,"",SMALL((M:M,P:P),ROW()-3))</f>
        <v/>
      </c>
      <c r="U109" s="1587"/>
    </row>
    <row r="110" spans="11:21">
      <c r="K110" s="1578"/>
      <c r="L110" s="1622"/>
      <c r="M110" s="1612"/>
      <c r="N110" s="1613"/>
      <c r="O110" s="1614"/>
      <c r="P110" s="1612"/>
      <c r="Q110" s="1615"/>
      <c r="R110" s="1593"/>
      <c r="S110" s="1593"/>
      <c r="T110" s="1739" t="str">
        <f>IF($R$4&lt;ROW()-3,"",SMALL((M:M,P:P),ROW()-3))</f>
        <v/>
      </c>
      <c r="U110" s="1587"/>
    </row>
    <row r="111" spans="11:21">
      <c r="K111" s="1578"/>
      <c r="L111" s="1622"/>
      <c r="M111" s="1612"/>
      <c r="N111" s="1613"/>
      <c r="O111" s="1614"/>
      <c r="P111" s="1612"/>
      <c r="Q111" s="1615"/>
      <c r="R111" s="1593"/>
      <c r="S111" s="1593"/>
      <c r="T111" s="1739" t="str">
        <f>IF($R$4&lt;ROW()-3,"",SMALL((M:M,P:P),ROW()-3))</f>
        <v/>
      </c>
      <c r="U111" s="1587"/>
    </row>
    <row r="112" spans="11:21">
      <c r="K112" s="1578"/>
      <c r="L112" s="1622"/>
      <c r="M112" s="1612"/>
      <c r="N112" s="1613"/>
      <c r="O112" s="1614"/>
      <c r="P112" s="1612"/>
      <c r="Q112" s="1615"/>
      <c r="R112" s="1593"/>
      <c r="S112" s="1593"/>
      <c r="T112" s="1739" t="str">
        <f>IF($R$4&lt;ROW()-3,"",SMALL((M:M,P:P),ROW()-3))</f>
        <v/>
      </c>
      <c r="U112" s="1587"/>
    </row>
    <row r="113" spans="11:23" ht="18.75" thickBot="1">
      <c r="K113" s="1578"/>
      <c r="L113" s="1623"/>
      <c r="M113" s="1617"/>
      <c r="N113" s="1618"/>
      <c r="O113" s="1619"/>
      <c r="P113" s="1617"/>
      <c r="Q113" s="1620"/>
      <c r="R113" s="1593"/>
      <c r="S113" s="1593"/>
      <c r="T113" s="1740" t="str">
        <f>IF($R$4&lt;ROW()-3,"",SMALL((M:M,P:P),ROW()-3))</f>
        <v/>
      </c>
      <c r="U113" s="1587"/>
    </row>
    <row r="114" spans="11:23" ht="18.75" thickBot="1">
      <c r="K114" s="1624"/>
      <c r="L114" s="1625"/>
      <c r="M114" s="1626"/>
      <c r="N114" s="1627"/>
      <c r="O114" s="1628"/>
      <c r="P114" s="1626"/>
      <c r="Q114" s="1628"/>
      <c r="R114" s="1628"/>
      <c r="S114" s="1628"/>
      <c r="T114" s="1626"/>
      <c r="U114" s="1629"/>
    </row>
    <row r="115" spans="11:23" ht="18.75" thickTop="1"/>
    <row r="116" spans="11:23">
      <c r="P116" s="1735"/>
    </row>
    <row r="118" spans="11:23">
      <c r="P118" s="1735"/>
    </row>
    <row r="119" spans="11:23">
      <c r="P119" s="1735"/>
    </row>
    <row r="120" spans="11:23">
      <c r="P120" s="1735"/>
    </row>
    <row r="121" spans="11:23">
      <c r="P121" s="1735"/>
    </row>
    <row r="124" spans="11:23">
      <c r="P124" s="1735"/>
    </row>
    <row r="125" spans="11:23">
      <c r="P125" s="1741"/>
      <c r="Q125" s="1741"/>
      <c r="R125" s="1741"/>
      <c r="S125" s="1741"/>
      <c r="T125" s="1741"/>
      <c r="U125" s="1741"/>
      <c r="V125" s="1741"/>
      <c r="W125" s="1741"/>
    </row>
  </sheetData>
  <sheetProtection algorithmName="SHA-512" hashValue="33/TDbe7KNb/kFb5eUU9DF93e3IdkLR8prA5nQsk5SLw6FDkq9zA+DE7MuLguRANijN2LA0gSrL1SFYXDi/9mQ==" saltValue="j8aL04IocQFJ4lMx6fMS6g==" spinCount="100000" sheet="1" objects="1" scenarios="1"/>
  <mergeCells count="33">
    <mergeCell ref="L70:L85"/>
    <mergeCell ref="L92:L107"/>
    <mergeCell ref="B52:B55"/>
    <mergeCell ref="B56:B59"/>
    <mergeCell ref="B60:B63"/>
    <mergeCell ref="B64:B67"/>
    <mergeCell ref="L4:L19"/>
    <mergeCell ref="L26:L41"/>
    <mergeCell ref="L48:L63"/>
    <mergeCell ref="B28:B31"/>
    <mergeCell ref="B32:B35"/>
    <mergeCell ref="B36:B39"/>
    <mergeCell ref="B40:B43"/>
    <mergeCell ref="B44:B47"/>
    <mergeCell ref="B48:B51"/>
    <mergeCell ref="B14:C14"/>
    <mergeCell ref="B15:C15"/>
    <mergeCell ref="B16:C16"/>
    <mergeCell ref="B19:C19"/>
    <mergeCell ref="B20:B23"/>
    <mergeCell ref="B24:B27"/>
    <mergeCell ref="B8:C8"/>
    <mergeCell ref="B9:C9"/>
    <mergeCell ref="B10:C10"/>
    <mergeCell ref="B11:C11"/>
    <mergeCell ref="B12:C12"/>
    <mergeCell ref="B13:C13"/>
    <mergeCell ref="B7:C7"/>
    <mergeCell ref="B2:C2"/>
    <mergeCell ref="B3:C3"/>
    <mergeCell ref="B4:C4"/>
    <mergeCell ref="B5:C5"/>
    <mergeCell ref="B6:C6"/>
  </mergeCells>
  <phoneticPr fontId="22"/>
  <printOptions horizontalCentered="1"/>
  <pageMargins left="0.51181102362204722" right="0" top="0.35433070866141736" bottom="0" header="0.31496062992125984" footer="0.31496062992125984"/>
  <pageSetup paperSize="9" scale="6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45"/>
  <sheetViews>
    <sheetView zoomScale="40" zoomScaleNormal="40" zoomScaleSheetLayoutView="40" zoomScalePageLayoutView="75" workbookViewId="0">
      <selection activeCell="AA7" sqref="AA7"/>
    </sheetView>
  </sheetViews>
  <sheetFormatPr defaultColWidth="9" defaultRowHeight="20.100000000000001" customHeight="1"/>
  <cols>
    <col min="1" max="1" width="6.625" style="1070" customWidth="1"/>
    <col min="2" max="2" width="6.75" style="1070" customWidth="1"/>
    <col min="3" max="21" width="9.25" style="1070" customWidth="1"/>
    <col min="22" max="23" width="18.375" style="1070" customWidth="1"/>
    <col min="24" max="24" width="12.375" style="1070" customWidth="1"/>
    <col min="25" max="25" width="11.25" style="1070" customWidth="1"/>
    <col min="26" max="26" width="4.25" style="1070" customWidth="1"/>
    <col min="27" max="27" width="38.625" style="1070" customWidth="1"/>
    <col min="28" max="28" width="5.25" style="1070" customWidth="1"/>
    <col min="29" max="16384" width="9" style="1070"/>
  </cols>
  <sheetData>
    <row r="1" spans="1:28" s="82" customFormat="1" ht="46.5" customHeight="1">
      <c r="Y1" s="357" t="s">
        <v>864</v>
      </c>
      <c r="Z1" s="871"/>
      <c r="AA1" s="871"/>
      <c r="AB1" s="871"/>
    </row>
    <row r="2" spans="1:28" ht="63.2" customHeight="1">
      <c r="A2" s="83"/>
      <c r="B2" s="83"/>
      <c r="C2" s="83"/>
      <c r="Z2" s="872"/>
      <c r="AA2" s="872"/>
      <c r="AB2" s="872"/>
    </row>
    <row r="3" spans="1:28" s="82" customFormat="1" ht="66.95" customHeight="1">
      <c r="A3" s="3325" t="s">
        <v>816</v>
      </c>
      <c r="B3" s="3325"/>
      <c r="C3" s="3325"/>
      <c r="D3" s="3325"/>
      <c r="E3" s="3325"/>
      <c r="F3" s="3325"/>
      <c r="G3" s="3325"/>
      <c r="H3" s="3325"/>
      <c r="I3" s="3325"/>
      <c r="J3" s="3325"/>
      <c r="K3" s="3325"/>
      <c r="L3" s="3325"/>
      <c r="M3" s="3325"/>
      <c r="N3" s="3325"/>
      <c r="O3" s="3325"/>
      <c r="P3" s="3325"/>
      <c r="Q3" s="3325"/>
      <c r="R3" s="3325"/>
      <c r="S3" s="3325"/>
      <c r="T3" s="3325"/>
      <c r="U3" s="3325"/>
      <c r="V3" s="3325"/>
      <c r="W3" s="3325"/>
      <c r="X3" s="3325"/>
      <c r="Y3" s="84"/>
      <c r="Z3" s="871"/>
      <c r="AA3" s="871"/>
      <c r="AB3" s="871"/>
    </row>
    <row r="4" spans="1:28" s="82" customFormat="1" ht="39" customHeight="1">
      <c r="A4" s="84"/>
      <c r="B4" s="84"/>
      <c r="C4" s="84"/>
      <c r="Z4" s="871"/>
      <c r="AA4" s="871"/>
      <c r="AB4" s="871"/>
    </row>
    <row r="5" spans="1:28" s="82" customFormat="1" ht="39" customHeight="1">
      <c r="U5" s="3322" t="str">
        <f>IF(申請日="","令和　　　年　　　月　　　日",申請日)</f>
        <v>令和　　　年　　　月　　　日</v>
      </c>
      <c r="V5" s="3322"/>
      <c r="W5" s="3322"/>
      <c r="X5" s="3322"/>
      <c r="Y5" s="3322"/>
      <c r="Z5" s="871"/>
      <c r="AA5" s="871"/>
      <c r="AB5" s="871"/>
    </row>
    <row r="6" spans="1:28" s="82" customFormat="1" ht="39" customHeight="1">
      <c r="A6" s="84"/>
      <c r="B6" s="84"/>
      <c r="C6" s="84"/>
      <c r="Z6" s="871"/>
      <c r="AA6" s="871"/>
      <c r="AB6" s="871"/>
    </row>
    <row r="7" spans="1:28" s="82" customFormat="1" ht="39" customHeight="1">
      <c r="A7" s="85" t="s">
        <v>72</v>
      </c>
      <c r="B7" s="85"/>
      <c r="C7" s="85"/>
      <c r="Z7" s="871"/>
      <c r="AA7" s="871"/>
      <c r="AB7" s="871"/>
    </row>
    <row r="8" spans="1:28" s="82" customFormat="1" ht="39" customHeight="1">
      <c r="A8" s="84"/>
      <c r="B8" s="84"/>
      <c r="C8" s="84"/>
      <c r="I8" s="86"/>
      <c r="M8" s="87" t="s">
        <v>526</v>
      </c>
      <c r="Z8" s="871"/>
      <c r="AA8" s="871"/>
      <c r="AB8" s="871"/>
    </row>
    <row r="9" spans="1:28" s="82" customFormat="1" ht="39" customHeight="1">
      <c r="A9" s="84"/>
      <c r="B9" s="84"/>
      <c r="C9" s="84"/>
      <c r="M9" s="2438" t="s">
        <v>523</v>
      </c>
      <c r="O9" s="1839" t="str">
        <f>実施機関郵便番号</f>
        <v/>
      </c>
      <c r="Z9" s="871"/>
      <c r="AA9" s="871"/>
      <c r="AB9" s="871"/>
    </row>
    <row r="10" spans="1:28" s="82" customFormat="1" ht="39" customHeight="1">
      <c r="H10" s="2438"/>
      <c r="J10" s="88"/>
      <c r="K10" s="88"/>
      <c r="L10" s="88"/>
      <c r="O10" s="3326" t="str">
        <f>実施機関住所</f>
        <v/>
      </c>
      <c r="P10" s="3326"/>
      <c r="Q10" s="3326"/>
      <c r="R10" s="3326"/>
      <c r="S10" s="3326"/>
      <c r="T10" s="3326"/>
      <c r="U10" s="3326"/>
      <c r="V10" s="3326"/>
      <c r="W10" s="3326"/>
      <c r="X10" s="3326"/>
      <c r="Z10" s="871"/>
      <c r="AA10" s="871"/>
      <c r="AB10" s="871"/>
    </row>
    <row r="11" spans="1:28" s="82" customFormat="1" ht="39" customHeight="1">
      <c r="H11" s="89"/>
      <c r="Z11" s="871"/>
      <c r="AA11" s="871"/>
      <c r="AB11" s="871"/>
    </row>
    <row r="12" spans="1:28" s="82" customFormat="1" ht="39" customHeight="1">
      <c r="K12" s="88"/>
      <c r="L12" s="88"/>
      <c r="M12" s="2438" t="s">
        <v>485</v>
      </c>
      <c r="Q12" s="3326" t="str">
        <f>実施機関名</f>
        <v/>
      </c>
      <c r="R12" s="3326"/>
      <c r="S12" s="3326"/>
      <c r="T12" s="3326"/>
      <c r="U12" s="3326"/>
      <c r="V12" s="3326"/>
      <c r="W12" s="3326"/>
      <c r="X12" s="3326"/>
      <c r="Z12" s="871"/>
      <c r="AA12" s="871"/>
      <c r="AB12" s="871"/>
    </row>
    <row r="13" spans="1:28" s="82" customFormat="1" ht="39" customHeight="1">
      <c r="H13" s="89"/>
      <c r="Z13" s="871"/>
      <c r="AA13" s="871"/>
      <c r="AB13" s="871"/>
    </row>
    <row r="14" spans="1:28" s="82" customFormat="1" ht="39" customHeight="1">
      <c r="I14" s="90"/>
      <c r="K14" s="88"/>
      <c r="L14" s="88"/>
      <c r="M14" s="3327" t="s">
        <v>73</v>
      </c>
      <c r="N14" s="3327"/>
      <c r="O14" s="3327"/>
      <c r="P14" s="3327"/>
      <c r="Q14" s="3326" t="str">
        <f>実施機関代表者</f>
        <v/>
      </c>
      <c r="R14" s="3326"/>
      <c r="S14" s="3326"/>
      <c r="T14" s="3326"/>
      <c r="U14" s="3326"/>
      <c r="V14" s="3326"/>
      <c r="W14" s="3331"/>
      <c r="X14" s="3331"/>
      <c r="Y14" s="91"/>
      <c r="Z14" s="871"/>
      <c r="AA14" s="871"/>
      <c r="AB14" s="871"/>
    </row>
    <row r="15" spans="1:28" s="82" customFormat="1" ht="39" customHeight="1">
      <c r="B15" s="1075"/>
      <c r="C15" s="1075"/>
      <c r="D15" s="1075"/>
      <c r="E15" s="1075"/>
      <c r="F15" s="1075"/>
      <c r="G15" s="1075"/>
      <c r="Z15" s="871"/>
      <c r="AA15" s="871"/>
      <c r="AB15" s="871"/>
    </row>
    <row r="16" spans="1:28" s="82" customFormat="1" ht="39" customHeight="1">
      <c r="A16" s="3322" t="str">
        <f>IF(申請日="","令和　　　年　　　月　　　日",申請日)</f>
        <v>令和　　　年　　　月　　　日</v>
      </c>
      <c r="B16" s="3322"/>
      <c r="C16" s="3322"/>
      <c r="D16" s="3322"/>
      <c r="E16" s="3322"/>
      <c r="F16" s="3322"/>
      <c r="G16" s="3322"/>
      <c r="H16" s="3328" t="s">
        <v>486</v>
      </c>
      <c r="I16" s="3328"/>
      <c r="J16" s="3328"/>
      <c r="K16" s="3328"/>
      <c r="L16" s="3328"/>
      <c r="M16" s="3328"/>
      <c r="N16" s="3328"/>
      <c r="O16" s="3328"/>
      <c r="P16" s="3328"/>
      <c r="Q16" s="3328"/>
      <c r="R16" s="3328"/>
      <c r="S16" s="3328"/>
      <c r="T16" s="3328"/>
      <c r="U16" s="3328"/>
      <c r="V16" s="3328"/>
      <c r="W16" s="3328"/>
      <c r="X16" s="3328"/>
      <c r="Z16" s="871"/>
      <c r="AA16" s="871"/>
      <c r="AB16" s="871"/>
    </row>
    <row r="17" spans="1:29" s="82" customFormat="1" ht="39" customHeight="1">
      <c r="A17" s="3328" t="s">
        <v>524</v>
      </c>
      <c r="B17" s="3328"/>
      <c r="C17" s="3328"/>
      <c r="D17" s="3328"/>
      <c r="E17" s="3328"/>
      <c r="F17" s="3328"/>
      <c r="G17" s="3328"/>
      <c r="H17" s="3328"/>
      <c r="I17" s="3328"/>
      <c r="J17" s="3328"/>
      <c r="K17" s="3328"/>
      <c r="L17" s="3328"/>
      <c r="M17" s="3328"/>
      <c r="N17" s="3328"/>
      <c r="O17" s="3328"/>
      <c r="P17" s="3328"/>
      <c r="Q17" s="3328"/>
      <c r="R17" s="3328"/>
      <c r="S17" s="3328"/>
      <c r="T17" s="3328"/>
      <c r="U17" s="3328"/>
      <c r="V17" s="3328"/>
      <c r="W17" s="3328"/>
      <c r="X17" s="3328"/>
      <c r="Z17" s="871"/>
      <c r="AA17" s="871"/>
      <c r="AB17" s="871"/>
    </row>
    <row r="18" spans="1:29" s="82" customFormat="1" ht="39" customHeight="1">
      <c r="A18" s="84"/>
      <c r="B18" s="84"/>
      <c r="C18" s="84"/>
      <c r="D18" s="84"/>
      <c r="E18" s="84"/>
      <c r="F18" s="84"/>
      <c r="G18" s="84"/>
      <c r="H18" s="84"/>
      <c r="I18" s="84"/>
      <c r="J18" s="84"/>
      <c r="K18" s="84"/>
      <c r="L18" s="84"/>
      <c r="M18" s="84"/>
      <c r="Z18" s="871"/>
      <c r="AA18" s="871"/>
      <c r="AB18" s="871"/>
    </row>
    <row r="19" spans="1:29" s="82" customFormat="1" ht="39" customHeight="1">
      <c r="A19" s="84"/>
      <c r="B19" s="84"/>
      <c r="C19" s="84"/>
      <c r="Z19" s="871"/>
      <c r="AA19" s="871"/>
      <c r="AB19" s="871"/>
    </row>
    <row r="20" spans="1:29" s="82" customFormat="1" ht="39" customHeight="1">
      <c r="A20" s="3325" t="s">
        <v>74</v>
      </c>
      <c r="B20" s="3325"/>
      <c r="C20" s="3325"/>
      <c r="D20" s="3325"/>
      <c r="E20" s="3325"/>
      <c r="F20" s="3325"/>
      <c r="G20" s="3325"/>
      <c r="H20" s="3325"/>
      <c r="I20" s="3325"/>
      <c r="J20" s="3325"/>
      <c r="K20" s="3325"/>
      <c r="L20" s="3325"/>
      <c r="M20" s="3325"/>
      <c r="N20" s="3325"/>
      <c r="O20" s="3325"/>
      <c r="P20" s="3325"/>
      <c r="Q20" s="3325"/>
      <c r="R20" s="3325"/>
      <c r="S20" s="3325"/>
      <c r="T20" s="3325"/>
      <c r="U20" s="3325"/>
      <c r="V20" s="3325"/>
      <c r="W20" s="3325"/>
      <c r="X20" s="3325"/>
      <c r="Z20" s="871"/>
      <c r="AA20" s="871"/>
      <c r="AB20" s="871"/>
    </row>
    <row r="21" spans="1:29" s="82" customFormat="1" ht="39" customHeight="1">
      <c r="A21" s="2439"/>
      <c r="B21" s="2439"/>
      <c r="C21" s="2439"/>
      <c r="D21" s="2439"/>
      <c r="E21" s="2439"/>
      <c r="F21" s="2439"/>
      <c r="G21" s="2439"/>
      <c r="H21" s="2439"/>
      <c r="I21" s="2439"/>
      <c r="J21" s="2439"/>
      <c r="K21" s="2439"/>
      <c r="L21" s="2439"/>
      <c r="M21" s="2439"/>
      <c r="Z21" s="871"/>
      <c r="AA21" s="871"/>
      <c r="AB21" s="871"/>
    </row>
    <row r="22" spans="1:29" s="82" customFormat="1" ht="39" customHeight="1">
      <c r="A22" s="84"/>
      <c r="B22" s="84"/>
      <c r="C22" s="84"/>
      <c r="Z22" s="871"/>
      <c r="AA22" s="871"/>
      <c r="AB22" s="871"/>
    </row>
    <row r="23" spans="1:29" s="82" customFormat="1" ht="39" customHeight="1">
      <c r="A23" s="84" t="s">
        <v>75</v>
      </c>
      <c r="B23" s="84"/>
      <c r="C23" s="84"/>
      <c r="Z23" s="871"/>
      <c r="AA23" s="871"/>
      <c r="AB23" s="871"/>
    </row>
    <row r="24" spans="1:29" s="82" customFormat="1" ht="39" customHeight="1" thickBot="1">
      <c r="A24" s="84"/>
      <c r="B24" s="84"/>
      <c r="C24" s="84"/>
      <c r="Z24" s="871"/>
      <c r="AA24" s="1355" t="s">
        <v>1303</v>
      </c>
      <c r="AB24" s="871"/>
    </row>
    <row r="25" spans="1:29" s="82" customFormat="1" ht="39" customHeight="1" thickTop="1" thickBot="1">
      <c r="A25" s="84"/>
      <c r="B25" s="84"/>
      <c r="C25" s="84"/>
      <c r="Z25" s="871"/>
      <c r="AA25" s="1355" t="s">
        <v>1304</v>
      </c>
      <c r="AB25" s="871"/>
    </row>
    <row r="26" spans="1:29" s="82" customFormat="1" ht="39" customHeight="1" thickTop="1">
      <c r="A26" s="84"/>
      <c r="B26" s="84"/>
      <c r="C26" s="84"/>
      <c r="G26" s="3329" t="str">
        <f>訓練科名</f>
        <v/>
      </c>
      <c r="H26" s="3329"/>
      <c r="I26" s="3329"/>
      <c r="J26" s="3329"/>
      <c r="K26" s="3329"/>
      <c r="L26" s="3329"/>
      <c r="M26" s="3329"/>
      <c r="N26" s="3329"/>
      <c r="O26" s="3329"/>
      <c r="P26" s="3329"/>
      <c r="Q26" s="3329"/>
      <c r="R26" s="3329"/>
      <c r="S26" s="3329"/>
      <c r="T26" s="3329"/>
      <c r="Z26" s="871"/>
      <c r="AA26" s="890"/>
      <c r="AB26" s="871"/>
    </row>
    <row r="27" spans="1:29" s="82" customFormat="1" ht="39" customHeight="1" thickBot="1">
      <c r="A27" s="84"/>
      <c r="B27" s="84"/>
      <c r="C27" s="84"/>
      <c r="Z27" s="871"/>
      <c r="AA27" s="1355" t="s">
        <v>1090</v>
      </c>
      <c r="AB27" s="871"/>
    </row>
    <row r="28" spans="1:29" s="82" customFormat="1" ht="39" customHeight="1" thickTop="1">
      <c r="A28" s="84"/>
      <c r="B28" s="84"/>
      <c r="C28" s="84"/>
      <c r="Z28" s="871"/>
      <c r="AA28" s="890"/>
      <c r="AB28" s="871"/>
      <c r="AC28" s="861"/>
    </row>
    <row r="29" spans="1:29" s="82" customFormat="1" ht="39" customHeight="1">
      <c r="A29" s="84" t="s">
        <v>76</v>
      </c>
      <c r="B29" s="84"/>
      <c r="C29" s="84"/>
      <c r="Z29" s="871"/>
      <c r="AA29" s="871"/>
      <c r="AB29" s="871"/>
    </row>
    <row r="30" spans="1:29" s="82" customFormat="1" ht="39" customHeight="1">
      <c r="A30" s="3323" t="s">
        <v>525</v>
      </c>
      <c r="B30" s="3323"/>
      <c r="C30" s="3323"/>
      <c r="D30" s="3323"/>
      <c r="E30" s="3323"/>
      <c r="F30" s="3323"/>
      <c r="G30" s="3323"/>
      <c r="H30" s="3323"/>
      <c r="I30" s="3323"/>
      <c r="J30" s="3323"/>
      <c r="K30" s="3323"/>
      <c r="L30" s="3323"/>
      <c r="M30" s="3323"/>
      <c r="N30" s="3323"/>
      <c r="O30" s="3323"/>
      <c r="P30" s="3330"/>
      <c r="Q30" s="3330"/>
      <c r="Z30" s="871"/>
      <c r="AA30" s="871"/>
      <c r="AB30" s="871"/>
    </row>
    <row r="31" spans="1:29" s="82" customFormat="1" ht="39" customHeight="1">
      <c r="A31" s="3323" t="s">
        <v>1089</v>
      </c>
      <c r="B31" s="3323"/>
      <c r="C31" s="3323"/>
      <c r="D31" s="3323"/>
      <c r="E31" s="3323"/>
      <c r="F31" s="3323"/>
      <c r="G31" s="3323"/>
      <c r="H31" s="3323"/>
      <c r="I31" s="3323"/>
      <c r="J31" s="3323"/>
      <c r="K31" s="3323"/>
      <c r="L31" s="3323"/>
      <c r="M31" s="3323"/>
      <c r="N31" s="3323"/>
      <c r="O31" s="3323"/>
      <c r="P31" s="3323"/>
      <c r="Q31" s="3323"/>
      <c r="R31" s="3323"/>
      <c r="S31" s="3323"/>
      <c r="T31" s="3323"/>
      <c r="U31" s="3323"/>
      <c r="V31" s="3323"/>
      <c r="W31" s="3323"/>
      <c r="X31" s="3323"/>
      <c r="Y31" s="3323"/>
      <c r="Z31" s="871"/>
      <c r="AA31" s="871"/>
      <c r="AB31" s="871"/>
    </row>
    <row r="32" spans="1:29" s="82" customFormat="1" ht="39" customHeight="1">
      <c r="A32" s="3323" t="s">
        <v>1599</v>
      </c>
      <c r="B32" s="3323"/>
      <c r="C32" s="3323"/>
      <c r="D32" s="3323"/>
      <c r="E32" s="3323"/>
      <c r="F32" s="3323"/>
      <c r="G32" s="3323"/>
      <c r="H32" s="3323"/>
      <c r="I32" s="3323"/>
      <c r="J32" s="3323"/>
      <c r="K32" s="3323"/>
      <c r="L32" s="3323"/>
      <c r="M32" s="3323"/>
      <c r="N32" s="3323"/>
      <c r="O32" s="3323"/>
      <c r="P32" s="3323"/>
      <c r="Q32" s="3323"/>
      <c r="R32" s="3323"/>
      <c r="S32" s="3323"/>
      <c r="T32" s="3323"/>
      <c r="U32" s="3323"/>
      <c r="V32" s="3323"/>
      <c r="W32" s="3323"/>
      <c r="X32" s="3323"/>
      <c r="Y32" s="3323"/>
      <c r="Z32" s="871"/>
      <c r="AA32" s="871"/>
      <c r="AB32" s="871"/>
    </row>
    <row r="33" spans="1:28" s="82" customFormat="1" ht="39" customHeight="1">
      <c r="A33" s="3323" t="s">
        <v>812</v>
      </c>
      <c r="B33" s="3323"/>
      <c r="C33" s="3323"/>
      <c r="D33" s="3323"/>
      <c r="E33" s="3323"/>
      <c r="F33" s="3323"/>
      <c r="G33" s="3323"/>
      <c r="H33" s="3323"/>
      <c r="I33" s="3323"/>
      <c r="J33" s="3323"/>
      <c r="K33" s="3323"/>
      <c r="L33" s="3323"/>
      <c r="M33" s="3323"/>
      <c r="N33" s="3323"/>
      <c r="O33" s="3324"/>
      <c r="P33" s="3324"/>
      <c r="Q33" s="3324"/>
      <c r="R33" s="3324"/>
      <c r="S33" s="3324"/>
      <c r="T33" s="3324"/>
      <c r="U33" s="3324"/>
      <c r="V33" s="3324"/>
      <c r="W33" s="3324"/>
      <c r="X33" s="3324"/>
      <c r="Y33" s="3324"/>
      <c r="Z33" s="871"/>
      <c r="AA33" s="871"/>
      <c r="AB33" s="871"/>
    </row>
    <row r="34" spans="1:28" s="82" customFormat="1" ht="37.5" customHeight="1">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71"/>
      <c r="AA34" s="871"/>
      <c r="AB34" s="871"/>
    </row>
    <row r="35" spans="1:28" s="82" customFormat="1" ht="12" customHeight="1">
      <c r="A35" s="92"/>
      <c r="B35" s="93"/>
      <c r="C35" s="94"/>
      <c r="D35" s="94"/>
      <c r="E35" s="94"/>
      <c r="F35" s="94"/>
      <c r="G35" s="94"/>
      <c r="H35" s="94"/>
      <c r="I35" s="94"/>
      <c r="J35" s="94"/>
      <c r="K35" s="94"/>
      <c r="L35" s="94"/>
      <c r="M35" s="94"/>
      <c r="N35" s="94"/>
      <c r="O35" s="94"/>
      <c r="P35" s="94"/>
      <c r="Q35" s="94"/>
      <c r="R35" s="94"/>
      <c r="S35" s="94"/>
      <c r="T35" s="94"/>
      <c r="U35" s="94"/>
      <c r="V35" s="94"/>
      <c r="W35" s="94"/>
      <c r="X35" s="94"/>
      <c r="Y35" s="1072"/>
      <c r="Z35" s="871"/>
      <c r="AA35" s="871"/>
      <c r="AB35" s="871"/>
    </row>
    <row r="36" spans="1:28" s="82" customFormat="1" ht="37.5" customHeight="1">
      <c r="B36" s="95"/>
      <c r="C36" s="82" t="s">
        <v>527</v>
      </c>
      <c r="D36" s="84"/>
      <c r="F36" s="84"/>
      <c r="G36" s="84"/>
      <c r="H36" s="84"/>
      <c r="I36" s="84"/>
      <c r="J36" s="84"/>
      <c r="K36" s="84"/>
      <c r="L36" s="84"/>
      <c r="M36" s="84"/>
      <c r="N36" s="84"/>
      <c r="O36" s="84"/>
      <c r="P36" s="84"/>
      <c r="Q36" s="84"/>
      <c r="R36" s="84"/>
      <c r="S36" s="84"/>
      <c r="T36" s="84"/>
      <c r="U36" s="84"/>
      <c r="V36" s="84"/>
      <c r="W36" s="84"/>
      <c r="X36" s="84"/>
      <c r="Y36" s="96"/>
      <c r="Z36" s="871"/>
      <c r="AA36" s="871"/>
      <c r="AB36" s="871"/>
    </row>
    <row r="37" spans="1:28" s="82" customFormat="1" ht="37.5" customHeight="1">
      <c r="A37" s="97"/>
      <c r="B37" s="98"/>
      <c r="D37" s="84" t="s">
        <v>528</v>
      </c>
      <c r="F37" s="97"/>
      <c r="G37" s="97"/>
      <c r="H37" s="97"/>
      <c r="I37" s="97"/>
      <c r="J37" s="97"/>
      <c r="K37" s="97"/>
      <c r="L37" s="97"/>
      <c r="M37" s="97"/>
      <c r="N37" s="97"/>
      <c r="O37" s="97"/>
      <c r="P37" s="97"/>
      <c r="Q37" s="97"/>
      <c r="R37" s="97"/>
      <c r="S37" s="97"/>
      <c r="T37" s="97"/>
      <c r="U37" s="97"/>
      <c r="V37" s="97"/>
      <c r="W37" s="97"/>
      <c r="X37" s="97"/>
      <c r="Y37" s="1073"/>
      <c r="Z37" s="871"/>
      <c r="AA37" s="871"/>
      <c r="AB37" s="871"/>
    </row>
    <row r="38" spans="1:28" s="82" customFormat="1" ht="37.5" customHeight="1">
      <c r="A38" s="84"/>
      <c r="B38" s="95"/>
      <c r="C38" s="82" t="s">
        <v>1608</v>
      </c>
      <c r="D38" s="97"/>
      <c r="F38" s="97"/>
      <c r="G38" s="97"/>
      <c r="H38" s="97"/>
      <c r="I38" s="97"/>
      <c r="J38" s="97"/>
      <c r="K38" s="97"/>
      <c r="L38" s="97"/>
      <c r="M38" s="97"/>
      <c r="N38" s="97"/>
      <c r="O38" s="97"/>
      <c r="P38" s="97"/>
      <c r="Q38" s="97"/>
      <c r="R38" s="97"/>
      <c r="S38" s="97"/>
      <c r="T38" s="97"/>
      <c r="U38" s="97"/>
      <c r="V38" s="97"/>
      <c r="W38" s="97"/>
      <c r="X38" s="97"/>
      <c r="Y38" s="1073"/>
      <c r="Z38" s="871"/>
      <c r="AA38" s="871"/>
      <c r="AB38" s="871"/>
    </row>
    <row r="39" spans="1:28" s="82" customFormat="1" ht="37.5" customHeight="1">
      <c r="A39" s="84"/>
      <c r="B39" s="95"/>
      <c r="C39" s="82" t="s">
        <v>529</v>
      </c>
      <c r="D39" s="97"/>
      <c r="F39" s="97"/>
      <c r="G39" s="97"/>
      <c r="H39" s="97"/>
      <c r="I39" s="97"/>
      <c r="J39" s="97"/>
      <c r="K39" s="97"/>
      <c r="L39" s="97"/>
      <c r="M39" s="97"/>
      <c r="N39" s="97"/>
      <c r="O39" s="97"/>
      <c r="P39" s="97"/>
      <c r="Q39" s="97"/>
      <c r="R39" s="97"/>
      <c r="S39" s="97"/>
      <c r="T39" s="97"/>
      <c r="U39" s="97"/>
      <c r="V39" s="97"/>
      <c r="W39" s="97"/>
      <c r="X39" s="97"/>
      <c r="Y39" s="1073"/>
      <c r="Z39" s="871"/>
      <c r="AA39" s="871"/>
      <c r="AB39" s="871"/>
    </row>
    <row r="40" spans="1:28" s="82" customFormat="1" ht="37.5" customHeight="1">
      <c r="A40" s="84"/>
      <c r="B40" s="99"/>
      <c r="D40" s="84" t="s">
        <v>530</v>
      </c>
      <c r="F40" s="97"/>
      <c r="G40" s="97"/>
      <c r="H40" s="97"/>
      <c r="I40" s="97"/>
      <c r="J40" s="97"/>
      <c r="K40" s="97"/>
      <c r="L40" s="97"/>
      <c r="M40" s="97"/>
      <c r="N40" s="97"/>
      <c r="O40" s="97"/>
      <c r="P40" s="97"/>
      <c r="Q40" s="97"/>
      <c r="R40" s="97"/>
      <c r="S40" s="97"/>
      <c r="T40" s="97"/>
      <c r="U40" s="97"/>
      <c r="V40" s="97"/>
      <c r="W40" s="97"/>
      <c r="X40" s="97"/>
      <c r="Y40" s="1073"/>
      <c r="Z40" s="871"/>
      <c r="AA40" s="871"/>
      <c r="AB40" s="871"/>
    </row>
    <row r="41" spans="1:28" s="82" customFormat="1" ht="37.5" customHeight="1">
      <c r="A41" s="92"/>
      <c r="B41" s="100"/>
      <c r="C41" s="82" t="s">
        <v>531</v>
      </c>
      <c r="D41" s="101"/>
      <c r="F41" s="101"/>
      <c r="G41" s="101"/>
      <c r="H41" s="101"/>
      <c r="I41" s="101"/>
      <c r="J41" s="101"/>
      <c r="K41" s="101"/>
      <c r="L41" s="101"/>
      <c r="M41" s="101"/>
      <c r="N41" s="101"/>
      <c r="O41" s="101"/>
      <c r="P41" s="101"/>
      <c r="Q41" s="101"/>
      <c r="R41" s="101"/>
      <c r="S41" s="101"/>
      <c r="T41" s="101"/>
      <c r="U41" s="101"/>
      <c r="V41" s="101"/>
      <c r="W41" s="101"/>
      <c r="X41" s="101"/>
      <c r="Y41" s="1073"/>
      <c r="Z41" s="871"/>
      <c r="AA41" s="871"/>
      <c r="AB41" s="871"/>
    </row>
    <row r="42" spans="1:28" s="82" customFormat="1" ht="12" customHeight="1">
      <c r="A42" s="92"/>
      <c r="B42" s="102"/>
      <c r="C42" s="103"/>
      <c r="D42" s="104"/>
      <c r="E42" s="104"/>
      <c r="F42" s="104"/>
      <c r="G42" s="104"/>
      <c r="H42" s="104"/>
      <c r="I42" s="104"/>
      <c r="J42" s="104"/>
      <c r="K42" s="104"/>
      <c r="L42" s="104"/>
      <c r="M42" s="104"/>
      <c r="N42" s="104"/>
      <c r="O42" s="104"/>
      <c r="P42" s="104"/>
      <c r="Q42" s="104"/>
      <c r="R42" s="104"/>
      <c r="S42" s="104"/>
      <c r="T42" s="104"/>
      <c r="U42" s="104"/>
      <c r="V42" s="104"/>
      <c r="W42" s="104"/>
      <c r="X42" s="104"/>
      <c r="Y42" s="1074"/>
      <c r="Z42" s="871"/>
      <c r="AA42" s="871"/>
      <c r="AB42" s="871"/>
    </row>
    <row r="43" spans="1:28" s="82" customFormat="1" ht="20.100000000000001" customHeight="1">
      <c r="Z43" s="871"/>
      <c r="AA43" s="871"/>
      <c r="AB43" s="871"/>
    </row>
    <row r="44" spans="1:28" ht="20.100000000000001" customHeight="1">
      <c r="A44" s="872"/>
      <c r="B44" s="872"/>
      <c r="C44" s="872"/>
      <c r="D44" s="872"/>
      <c r="E44" s="872"/>
      <c r="F44" s="872"/>
      <c r="G44" s="872"/>
      <c r="H44" s="872"/>
      <c r="I44" s="872"/>
      <c r="J44" s="872"/>
      <c r="K44" s="872"/>
      <c r="L44" s="872"/>
      <c r="M44" s="872"/>
      <c r="N44" s="872"/>
      <c r="O44" s="872"/>
      <c r="P44" s="872"/>
      <c r="Q44" s="872"/>
      <c r="R44" s="872"/>
      <c r="S44" s="872"/>
      <c r="T44" s="872"/>
      <c r="U44" s="872"/>
      <c r="V44" s="872"/>
      <c r="W44" s="872"/>
      <c r="X44" s="872"/>
      <c r="Y44" s="872"/>
      <c r="Z44" s="872"/>
      <c r="AA44" s="872"/>
      <c r="AB44" s="872"/>
    </row>
    <row r="45" spans="1:28" ht="20.100000000000001" customHeight="1">
      <c r="A45" s="872"/>
      <c r="B45" s="872"/>
      <c r="C45" s="872"/>
      <c r="D45" s="872"/>
      <c r="E45" s="872"/>
      <c r="F45" s="872"/>
      <c r="G45" s="872"/>
      <c r="H45" s="872"/>
      <c r="I45" s="872"/>
      <c r="J45" s="872"/>
      <c r="K45" s="872"/>
      <c r="L45" s="872"/>
      <c r="M45" s="872"/>
      <c r="N45" s="872"/>
      <c r="O45" s="872"/>
      <c r="P45" s="872"/>
      <c r="Q45" s="872"/>
      <c r="R45" s="872"/>
      <c r="S45" s="872"/>
      <c r="T45" s="872"/>
      <c r="U45" s="872"/>
      <c r="V45" s="872"/>
      <c r="W45" s="872"/>
      <c r="X45" s="872"/>
      <c r="Y45" s="872"/>
      <c r="Z45" s="872"/>
      <c r="AA45" s="872"/>
      <c r="AB45" s="872"/>
    </row>
  </sheetData>
  <sheetProtection sheet="1" objects="1" scenarios="1"/>
  <mergeCells count="15">
    <mergeCell ref="A16:G16"/>
    <mergeCell ref="A33:Y33"/>
    <mergeCell ref="A3:X3"/>
    <mergeCell ref="O10:X10"/>
    <mergeCell ref="U5:Y5"/>
    <mergeCell ref="M14:P14"/>
    <mergeCell ref="Q12:X12"/>
    <mergeCell ref="H16:X16"/>
    <mergeCell ref="A31:Y31"/>
    <mergeCell ref="A32:Y32"/>
    <mergeCell ref="A17:X17"/>
    <mergeCell ref="A20:X20"/>
    <mergeCell ref="G26:T26"/>
    <mergeCell ref="A30:Q30"/>
    <mergeCell ref="Q14:X14"/>
  </mergeCells>
  <phoneticPr fontId="22"/>
  <hyperlinks>
    <hyperlink ref="AA27" location="一覧表!M10" display="一覧表へ戻る"/>
    <hyperlink ref="AA25" location="様式3実!T4" display="様式3(実践)作成へ"/>
    <hyperlink ref="AA24" location="様式3基!T4" display="様式3(基礎)作成へ"/>
  </hyperlinks>
  <printOptions horizontalCentered="1"/>
  <pageMargins left="0.70866141732283472" right="7.874015748031496E-2" top="0.39370078740157483" bottom="0.78740157480314965" header="0" footer="0.19685039370078741"/>
  <pageSetup paperSize="9" scale="38" fitToHeight="2" orientation="portrait" r:id="rId1"/>
  <headerFooter scaleWithDoc="0" alignWithMargins="0"/>
  <extLst>
    <ext xmlns:x14="http://schemas.microsoft.com/office/spreadsheetml/2009/9/main" uri="{78C0D931-6437-407d-A8EE-F0AAD7539E65}">
      <x14:conditionalFormattings>
        <x14:conditionalFormatting xmlns:xm="http://schemas.microsoft.com/office/excel/2006/main">
          <x14:cfRule type="expression" priority="2" id="{DCA583A5-CE50-4C2F-ABA0-99E05A12BC46}">
            <xm:f>様式1!$E$20=""</xm:f>
            <x14:dxf>
              <fill>
                <patternFill>
                  <bgColor rgb="FF0000FF"/>
                </patternFill>
              </fill>
            </x14:dxf>
          </x14:cfRule>
          <xm:sqref>AA24</xm:sqref>
        </x14:conditionalFormatting>
        <x14:conditionalFormatting xmlns:xm="http://schemas.microsoft.com/office/excel/2006/main">
          <x14:cfRule type="expression" priority="1" id="{804E7D7F-EAB2-42BC-A0E2-C86881EFA6DA}">
            <xm:f>様式1!$E$21=""</xm:f>
            <x14:dxf>
              <fill>
                <patternFill>
                  <bgColor rgb="FF0000FF"/>
                </patternFill>
              </fill>
            </x14:dxf>
          </x14:cfRule>
          <xm:sqref>AA25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99FF"/>
  </sheetPr>
  <dimension ref="A1:AE112"/>
  <sheetViews>
    <sheetView zoomScale="75" zoomScaleNormal="75" zoomScaleSheetLayoutView="75" workbookViewId="0">
      <selection activeCell="T4" sqref="T4:X4"/>
    </sheetView>
  </sheetViews>
  <sheetFormatPr defaultRowHeight="13.5"/>
  <cols>
    <col min="1" max="1" width="3.75" customWidth="1"/>
    <col min="2" max="2" width="4.125" customWidth="1"/>
    <col min="3" max="3" width="20.625" customWidth="1"/>
    <col min="4" max="4" width="23.625" customWidth="1"/>
    <col min="5" max="5" width="5.125" customWidth="1"/>
    <col min="6" max="6" width="11" customWidth="1"/>
    <col min="7" max="7" width="6.625" customWidth="1"/>
    <col min="8" max="10" width="5.375" customWidth="1"/>
    <col min="11" max="11" width="5.125" customWidth="1"/>
    <col min="12" max="12" width="6" customWidth="1"/>
    <col min="13" max="13" width="11" customWidth="1"/>
    <col min="14" max="14" width="5.375" customWidth="1"/>
    <col min="15" max="15" width="6.625" customWidth="1"/>
    <col min="16" max="17" width="5.375" customWidth="1"/>
    <col min="18" max="18" width="10.125" customWidth="1"/>
    <col min="19" max="19" width="2.5" customWidth="1"/>
    <col min="20" max="20" width="11" customWidth="1"/>
    <col min="21" max="23" width="5.375" customWidth="1"/>
    <col min="24" max="24" width="13" customWidth="1"/>
    <col min="25" max="25" width="5.375" customWidth="1"/>
    <col min="26" max="26" width="4" customWidth="1"/>
    <col min="27" max="27" width="19.625" customWidth="1"/>
    <col min="28" max="28" width="8.625" customWidth="1"/>
    <col min="29" max="29" width="3.625" customWidth="1"/>
    <col min="30" max="30" width="10.625" customWidth="1"/>
    <col min="31" max="31" width="10.625" style="387" customWidth="1"/>
  </cols>
  <sheetData>
    <row r="1" spans="1:31" ht="17.25">
      <c r="A1" s="359"/>
      <c r="B1" s="846"/>
      <c r="D1" s="846"/>
      <c r="E1" s="846"/>
      <c r="F1" s="846"/>
      <c r="G1" s="846"/>
      <c r="H1" s="846"/>
      <c r="I1" s="846"/>
      <c r="J1" s="846"/>
      <c r="K1" s="846"/>
      <c r="L1" s="846"/>
      <c r="M1" s="846"/>
      <c r="N1" s="846"/>
      <c r="O1" s="846"/>
      <c r="P1" s="846"/>
      <c r="Q1" s="846"/>
      <c r="R1" s="846"/>
      <c r="S1" s="846"/>
      <c r="T1" s="846"/>
      <c r="U1" s="846"/>
      <c r="V1" s="846"/>
      <c r="W1" s="3443" t="s">
        <v>599</v>
      </c>
      <c r="X1" s="3443"/>
      <c r="Y1" s="3443"/>
      <c r="Z1" s="883"/>
      <c r="AA1" s="883"/>
      <c r="AB1" s="883"/>
      <c r="AC1" s="883"/>
      <c r="AD1" s="883"/>
    </row>
    <row r="2" spans="1:31" ht="21">
      <c r="A2" s="3444" t="s">
        <v>77</v>
      </c>
      <c r="B2" s="3444"/>
      <c r="C2" s="3444"/>
      <c r="D2" s="3444"/>
      <c r="E2" s="3444"/>
      <c r="F2" s="3444"/>
      <c r="G2" s="3444"/>
      <c r="H2" s="3444"/>
      <c r="I2" s="3444"/>
      <c r="J2" s="3444"/>
      <c r="K2" s="3444"/>
      <c r="L2" s="3444"/>
      <c r="M2" s="3444"/>
      <c r="N2" s="3444"/>
      <c r="O2" s="3444"/>
      <c r="P2" s="3444"/>
      <c r="Q2" s="3444"/>
      <c r="R2" s="3444"/>
      <c r="S2" s="3444"/>
      <c r="T2" s="3444"/>
      <c r="U2" s="3444"/>
      <c r="V2" s="3444"/>
      <c r="W2" s="3444"/>
      <c r="X2" s="3444"/>
      <c r="Y2" s="3444"/>
      <c r="Z2" s="883"/>
      <c r="AA2" s="883"/>
      <c r="AB2" s="883"/>
      <c r="AC2" s="883"/>
      <c r="AD2" s="883"/>
    </row>
    <row r="3" spans="1:31" ht="35.1" customHeight="1">
      <c r="A3" s="359"/>
      <c r="B3" s="847"/>
      <c r="C3" s="847"/>
      <c r="D3" s="2284"/>
      <c r="E3" s="2284"/>
      <c r="F3" s="2285" t="s">
        <v>1332</v>
      </c>
      <c r="G3" s="2284"/>
      <c r="H3" s="2284"/>
      <c r="I3" s="2284"/>
      <c r="J3" s="2284"/>
      <c r="K3" s="2284"/>
      <c r="L3" s="847"/>
      <c r="M3" s="847"/>
      <c r="N3" s="847"/>
      <c r="O3" s="847"/>
      <c r="P3" s="360"/>
      <c r="Q3" s="360"/>
      <c r="R3" s="3445" t="s">
        <v>600</v>
      </c>
      <c r="S3" s="3445"/>
      <c r="T3" s="3446" t="str">
        <f>IF(申請日="","令和　　　年　　　月　　　日",申請日)</f>
        <v>令和　　　年　　　月　　　日</v>
      </c>
      <c r="U3" s="3446"/>
      <c r="V3" s="3446"/>
      <c r="W3" s="3446"/>
      <c r="X3" s="3446"/>
      <c r="Y3" s="361"/>
      <c r="Z3" s="883"/>
      <c r="AA3" s="883"/>
      <c r="AB3" s="883"/>
      <c r="AC3" s="883"/>
      <c r="AD3" s="883"/>
    </row>
    <row r="4" spans="1:31" ht="35.1" customHeight="1">
      <c r="A4" s="3447" t="s">
        <v>78</v>
      </c>
      <c r="B4" s="3447"/>
      <c r="C4" s="3447"/>
      <c r="D4" s="3448" t="str">
        <f>実施機関名</f>
        <v/>
      </c>
      <c r="E4" s="3448"/>
      <c r="F4" s="3448"/>
      <c r="G4" s="856" t="s">
        <v>79</v>
      </c>
      <c r="H4" s="856"/>
      <c r="I4" s="3448" t="str">
        <f>訓練科名</f>
        <v/>
      </c>
      <c r="J4" s="3448"/>
      <c r="K4" s="3448"/>
      <c r="L4" s="3448"/>
      <c r="M4" s="3448"/>
      <c r="N4" s="3448"/>
      <c r="O4" s="3448"/>
      <c r="P4" s="3448"/>
      <c r="Q4" s="855"/>
      <c r="R4" s="3449" t="s">
        <v>601</v>
      </c>
      <c r="S4" s="3449"/>
      <c r="T4" s="3450"/>
      <c r="U4" s="3450"/>
      <c r="V4" s="3450"/>
      <c r="W4" s="3450"/>
      <c r="X4" s="3450"/>
      <c r="Y4" s="362"/>
      <c r="Z4" s="883"/>
      <c r="AA4" s="883"/>
      <c r="AB4" s="883"/>
      <c r="AC4" s="883"/>
      <c r="AD4" s="883"/>
    </row>
    <row r="5" spans="1:31" ht="22.5" customHeight="1">
      <c r="A5" s="3423"/>
      <c r="B5" s="3423"/>
      <c r="C5" s="3423"/>
      <c r="D5" s="3423"/>
      <c r="E5" s="2834"/>
      <c r="F5" s="2834"/>
      <c r="G5" s="2834"/>
      <c r="H5" s="2834"/>
      <c r="I5" s="2834"/>
      <c r="J5" s="2834"/>
      <c r="K5" s="2834"/>
      <c r="L5" s="2834"/>
      <c r="M5" s="2834"/>
      <c r="N5" s="2834"/>
      <c r="O5" s="2834"/>
      <c r="P5" s="2834"/>
      <c r="Q5" s="2834"/>
      <c r="R5" s="2834"/>
      <c r="S5" s="2834"/>
      <c r="T5" s="2834"/>
      <c r="U5" s="2834"/>
      <c r="V5" s="2834"/>
      <c r="W5" s="2834"/>
      <c r="X5" s="2834"/>
      <c r="Y5" s="2834"/>
      <c r="Z5" s="883"/>
      <c r="AA5" s="883"/>
      <c r="AB5" s="883"/>
      <c r="AC5" s="883"/>
      <c r="AD5" s="883"/>
    </row>
    <row r="6" spans="1:31" ht="28.5" customHeight="1">
      <c r="A6" s="3424"/>
      <c r="B6" s="3425"/>
      <c r="C6" s="3426" t="s">
        <v>80</v>
      </c>
      <c r="D6" s="3427"/>
      <c r="E6" s="3426" t="s">
        <v>81</v>
      </c>
      <c r="F6" s="3428"/>
      <c r="G6" s="3428"/>
      <c r="H6" s="3428"/>
      <c r="I6" s="3428"/>
      <c r="J6" s="3428"/>
      <c r="K6" s="3428"/>
      <c r="L6" s="3428"/>
      <c r="M6" s="3428"/>
      <c r="N6" s="3428"/>
      <c r="O6" s="3428"/>
      <c r="P6" s="3428"/>
      <c r="Q6" s="3428"/>
      <c r="R6" s="3428"/>
      <c r="S6" s="3428"/>
      <c r="T6" s="3428"/>
      <c r="U6" s="3428"/>
      <c r="V6" s="3428"/>
      <c r="W6" s="3428"/>
      <c r="X6" s="3428"/>
      <c r="Y6" s="2842"/>
      <c r="Z6" s="883"/>
      <c r="AA6" s="883"/>
      <c r="AB6" s="883"/>
      <c r="AC6" s="883"/>
      <c r="AD6" s="883"/>
    </row>
    <row r="7" spans="1:31" ht="30" customHeight="1">
      <c r="A7" s="2843">
        <v>1</v>
      </c>
      <c r="B7" s="3364" t="s">
        <v>82</v>
      </c>
      <c r="C7" s="3366" t="s">
        <v>2383</v>
      </c>
      <c r="D7" s="3367"/>
      <c r="E7" s="3369" t="s">
        <v>83</v>
      </c>
      <c r="F7" s="3430"/>
      <c r="G7" s="3430"/>
      <c r="H7" s="3430"/>
      <c r="I7" s="3430"/>
      <c r="J7" s="3430"/>
      <c r="K7" s="3430"/>
      <c r="L7" s="3430"/>
      <c r="M7" s="3430"/>
      <c r="N7" s="3430"/>
      <c r="O7" s="3430"/>
      <c r="P7" s="3430"/>
      <c r="Q7" s="3430"/>
      <c r="R7" s="3430"/>
      <c r="S7" s="3430"/>
      <c r="T7" s="3430"/>
      <c r="U7" s="3430"/>
      <c r="V7" s="3430"/>
      <c r="W7" s="3430"/>
      <c r="X7" s="3430"/>
      <c r="Y7" s="2844"/>
      <c r="Z7" s="883"/>
      <c r="AA7" s="883"/>
      <c r="AB7" s="883"/>
      <c r="AC7" s="883"/>
      <c r="AD7" s="883"/>
    </row>
    <row r="8" spans="1:31" ht="30" customHeight="1">
      <c r="A8" s="3411">
        <v>2</v>
      </c>
      <c r="B8" s="3365"/>
      <c r="C8" s="3356" t="s">
        <v>84</v>
      </c>
      <c r="D8" s="3349"/>
      <c r="E8" s="2845"/>
      <c r="F8" s="2846" t="s">
        <v>1648</v>
      </c>
      <c r="G8" s="2847"/>
      <c r="H8" s="2847"/>
      <c r="I8" s="2847"/>
      <c r="J8" s="2847"/>
      <c r="K8" s="2847"/>
      <c r="L8" s="2847"/>
      <c r="M8" s="2847"/>
      <c r="N8" s="2847" t="s">
        <v>1649</v>
      </c>
      <c r="O8" s="2847"/>
      <c r="P8" s="2847"/>
      <c r="Q8" s="2847"/>
      <c r="R8" s="2847"/>
      <c r="S8" s="2847"/>
      <c r="T8" s="2847"/>
      <c r="U8" s="2847"/>
      <c r="V8" s="2847"/>
      <c r="W8" s="2847"/>
      <c r="X8" s="2847"/>
      <c r="Y8" s="2848"/>
      <c r="Z8" s="883"/>
      <c r="AA8" s="883"/>
      <c r="AB8" s="883"/>
      <c r="AC8" s="883"/>
      <c r="AD8" s="883"/>
    </row>
    <row r="9" spans="1:31" ht="30" customHeight="1">
      <c r="A9" s="3431"/>
      <c r="B9" s="3365"/>
      <c r="C9" s="3352"/>
      <c r="D9" s="3353"/>
      <c r="E9" s="2845"/>
      <c r="F9" s="2849" t="s">
        <v>1646</v>
      </c>
      <c r="G9" s="2850"/>
      <c r="H9" s="2850"/>
      <c r="I9" s="2850"/>
      <c r="J9" s="2850"/>
      <c r="K9" s="2850"/>
      <c r="L9" s="2850"/>
      <c r="M9" s="2850"/>
      <c r="N9" s="2850" t="s">
        <v>1647</v>
      </c>
      <c r="O9" s="2850"/>
      <c r="P9" s="2850"/>
      <c r="Q9" s="2850"/>
      <c r="R9" s="2850"/>
      <c r="S9" s="2850"/>
      <c r="T9" s="2850"/>
      <c r="U9" s="2887"/>
      <c r="V9" s="2887"/>
      <c r="W9" s="2887"/>
      <c r="X9" s="2887"/>
      <c r="Y9" s="2851"/>
      <c r="Z9" s="883"/>
      <c r="AA9" s="883"/>
      <c r="AB9" s="883"/>
      <c r="AC9" s="883"/>
      <c r="AD9" s="883"/>
    </row>
    <row r="10" spans="1:31" ht="30" customHeight="1">
      <c r="A10" s="3411">
        <v>3</v>
      </c>
      <c r="B10" s="3365"/>
      <c r="C10" s="3356" t="s">
        <v>85</v>
      </c>
      <c r="D10" s="3349"/>
      <c r="E10" s="2852" t="s">
        <v>1331</v>
      </c>
      <c r="F10" s="3451" t="s">
        <v>1600</v>
      </c>
      <c r="G10" s="3452"/>
      <c r="H10" s="3452"/>
      <c r="I10" s="3452"/>
      <c r="J10" s="3452"/>
      <c r="K10" s="3452"/>
      <c r="L10" s="3452"/>
      <c r="M10" s="3452"/>
      <c r="N10" s="3452"/>
      <c r="O10" s="3452"/>
      <c r="P10" s="3452"/>
      <c r="Q10" s="3452"/>
      <c r="R10" s="3452"/>
      <c r="S10" s="3452"/>
      <c r="T10" s="3452"/>
      <c r="U10" s="3452"/>
      <c r="V10" s="3452"/>
      <c r="W10" s="3452"/>
      <c r="X10" s="3452"/>
      <c r="Y10" s="2854"/>
      <c r="Z10" s="883"/>
      <c r="AA10" s="883"/>
      <c r="AB10" s="883"/>
      <c r="AC10" s="883"/>
      <c r="AD10" s="883"/>
    </row>
    <row r="11" spans="1:31" ht="24.95" customHeight="1">
      <c r="A11" s="3458"/>
      <c r="B11" s="3365"/>
      <c r="C11" s="3350"/>
      <c r="D11" s="3351"/>
      <c r="E11" s="3432" t="s">
        <v>753</v>
      </c>
      <c r="F11" s="3433"/>
      <c r="G11" s="3433"/>
      <c r="H11" s="3433"/>
      <c r="I11" s="3433"/>
      <c r="J11" s="3433"/>
      <c r="K11" s="3433"/>
      <c r="L11" s="3433"/>
      <c r="M11" s="3433"/>
      <c r="N11" s="3433"/>
      <c r="O11" s="3433"/>
      <c r="P11" s="3433"/>
      <c r="Q11" s="3433"/>
      <c r="R11" s="3433"/>
      <c r="S11" s="3433"/>
      <c r="T11" s="3433"/>
      <c r="U11" s="3433"/>
      <c r="V11" s="3433"/>
      <c r="W11" s="3433"/>
      <c r="X11" s="3433"/>
      <c r="Y11" s="2857"/>
      <c r="Z11" s="883"/>
      <c r="AA11" s="883"/>
      <c r="AB11" s="883"/>
      <c r="AC11" s="883"/>
      <c r="AD11" s="883"/>
    </row>
    <row r="12" spans="1:31" ht="24.95" customHeight="1">
      <c r="A12" s="3458"/>
      <c r="B12" s="3365"/>
      <c r="C12" s="3350"/>
      <c r="D12" s="3351"/>
      <c r="E12" s="3432" t="s">
        <v>1400</v>
      </c>
      <c r="F12" s="3433"/>
      <c r="G12" s="3433"/>
      <c r="H12" s="3433"/>
      <c r="I12" s="3433"/>
      <c r="J12" s="3433"/>
      <c r="K12" s="3433"/>
      <c r="L12" s="3433"/>
      <c r="M12" s="3433"/>
      <c r="N12" s="3433"/>
      <c r="O12" s="3433"/>
      <c r="P12" s="3433"/>
      <c r="Q12" s="3433"/>
      <c r="R12" s="3433"/>
      <c r="S12" s="3433"/>
      <c r="T12" s="3433"/>
      <c r="U12" s="3433"/>
      <c r="V12" s="3433"/>
      <c r="W12" s="3433"/>
      <c r="X12" s="3433"/>
      <c r="Y12" s="2857"/>
      <c r="Z12" s="883"/>
      <c r="AA12" s="883"/>
      <c r="AB12" s="883"/>
      <c r="AC12" s="883"/>
      <c r="AD12" s="883"/>
    </row>
    <row r="13" spans="1:31" ht="24.95" customHeight="1">
      <c r="A13" s="3458"/>
      <c r="B13" s="3365"/>
      <c r="C13" s="3350"/>
      <c r="D13" s="3351"/>
      <c r="E13" s="3432" t="s">
        <v>86</v>
      </c>
      <c r="F13" s="3433"/>
      <c r="G13" s="3433"/>
      <c r="H13" s="3433"/>
      <c r="I13" s="3433"/>
      <c r="J13" s="3433"/>
      <c r="K13" s="3433"/>
      <c r="L13" s="3433"/>
      <c r="M13" s="3433"/>
      <c r="N13" s="3433"/>
      <c r="O13" s="3433"/>
      <c r="P13" s="3433"/>
      <c r="Q13" s="3433"/>
      <c r="R13" s="3433"/>
      <c r="S13" s="3433"/>
      <c r="T13" s="3433"/>
      <c r="U13" s="3433"/>
      <c r="V13" s="3433"/>
      <c r="W13" s="3433"/>
      <c r="X13" s="3433"/>
      <c r="Y13" s="2857"/>
      <c r="Z13" s="883"/>
      <c r="AA13" s="883"/>
      <c r="AB13" s="883"/>
      <c r="AC13" s="883"/>
      <c r="AD13" s="883"/>
    </row>
    <row r="14" spans="1:31" s="2356" customFormat="1" ht="24.95" customHeight="1">
      <c r="A14" s="3458"/>
      <c r="B14" s="3365"/>
      <c r="C14" s="3350"/>
      <c r="D14" s="3351"/>
      <c r="E14" s="2858"/>
      <c r="F14" s="3409" t="s">
        <v>1416</v>
      </c>
      <c r="G14" s="3409"/>
      <c r="H14" s="3409"/>
      <c r="I14" s="3409"/>
      <c r="J14" s="3409"/>
      <c r="K14" s="3409"/>
      <c r="L14" s="3409"/>
      <c r="M14" s="3409"/>
      <c r="N14" s="3409"/>
      <c r="O14" s="3409"/>
      <c r="P14" s="3409"/>
      <c r="Q14" s="3409"/>
      <c r="R14" s="3409"/>
      <c r="S14" s="3409"/>
      <c r="T14" s="3409"/>
      <c r="U14" s="3409"/>
      <c r="V14" s="3409"/>
      <c r="W14" s="3409"/>
      <c r="X14" s="3409"/>
      <c r="Y14" s="3438"/>
      <c r="Z14" s="2355"/>
      <c r="AA14" s="2355"/>
      <c r="AB14" s="2355"/>
      <c r="AC14" s="2355"/>
      <c r="AD14" s="2355"/>
      <c r="AE14" s="2465"/>
    </row>
    <row r="15" spans="1:31" s="2356" customFormat="1" ht="24.95" customHeight="1">
      <c r="A15" s="3458"/>
      <c r="B15" s="3365"/>
      <c r="C15" s="3350"/>
      <c r="D15" s="3351"/>
      <c r="E15" s="2858"/>
      <c r="F15" s="3409" t="s">
        <v>1423</v>
      </c>
      <c r="G15" s="3409"/>
      <c r="H15" s="3409"/>
      <c r="I15" s="3409"/>
      <c r="J15" s="3409"/>
      <c r="K15" s="3409" t="s">
        <v>754</v>
      </c>
      <c r="L15" s="3459"/>
      <c r="M15" s="3459"/>
      <c r="N15" s="3459"/>
      <c r="O15" s="3459"/>
      <c r="P15" s="3459"/>
      <c r="Q15" s="3459"/>
      <c r="R15" s="3459"/>
      <c r="S15" s="3459"/>
      <c r="T15" s="3459"/>
      <c r="U15" s="3459"/>
      <c r="V15" s="3459"/>
      <c r="W15" s="3459"/>
      <c r="X15" s="3459"/>
      <c r="Y15" s="2979"/>
      <c r="Z15" s="2355"/>
      <c r="AA15" s="2355"/>
      <c r="AB15" s="2355"/>
      <c r="AC15" s="2355"/>
      <c r="AD15" s="2355"/>
      <c r="AE15" s="2465"/>
    </row>
    <row r="16" spans="1:31" ht="30" customHeight="1">
      <c r="A16" s="3458"/>
      <c r="B16" s="3365"/>
      <c r="C16" s="3350"/>
      <c r="D16" s="3351"/>
      <c r="E16" s="1901"/>
      <c r="F16" s="1902" t="s">
        <v>603</v>
      </c>
      <c r="G16" s="1903"/>
      <c r="H16" s="1903"/>
      <c r="I16" s="1903"/>
      <c r="J16" s="1903"/>
      <c r="K16" s="1901"/>
      <c r="L16" s="3460" t="s">
        <v>604</v>
      </c>
      <c r="M16" s="3380"/>
      <c r="N16" s="3380"/>
      <c r="O16" s="2850"/>
      <c r="P16" s="2864"/>
      <c r="Q16" s="2864"/>
      <c r="R16" s="2864"/>
      <c r="S16" s="2864"/>
      <c r="T16" s="2865"/>
      <c r="U16" s="2865"/>
      <c r="V16" s="2865"/>
      <c r="W16" s="2865"/>
      <c r="X16" s="2865"/>
      <c r="Y16" s="2866"/>
      <c r="Z16" s="883"/>
      <c r="AA16" s="883"/>
      <c r="AB16" s="883"/>
      <c r="AC16" s="883"/>
      <c r="AD16" s="883"/>
    </row>
    <row r="17" spans="1:31" ht="29.25" hidden="1" customHeight="1">
      <c r="A17" s="3458"/>
      <c r="B17" s="3365"/>
      <c r="C17" s="3350"/>
      <c r="D17" s="3351"/>
      <c r="E17" s="2867"/>
      <c r="F17" s="1894" t="s">
        <v>605</v>
      </c>
      <c r="G17" s="1895"/>
      <c r="H17" s="1895"/>
      <c r="I17" s="1895"/>
      <c r="J17" s="1895"/>
      <c r="K17" s="1895"/>
      <c r="L17" s="1894"/>
      <c r="M17" s="1894"/>
      <c r="N17" s="2825"/>
      <c r="O17" s="2825"/>
      <c r="P17" s="2825"/>
      <c r="Q17" s="2825"/>
      <c r="R17" s="2825"/>
      <c r="S17" s="2825"/>
      <c r="T17" s="2853"/>
      <c r="U17" s="2853"/>
      <c r="V17" s="2853"/>
      <c r="W17" s="2853"/>
      <c r="X17" s="2853"/>
      <c r="Y17" s="2854"/>
      <c r="Z17" s="883"/>
      <c r="AA17" s="883"/>
      <c r="AB17" s="883"/>
      <c r="AC17" s="883"/>
      <c r="AD17" s="883"/>
    </row>
    <row r="18" spans="1:31" ht="19.5" hidden="1" customHeight="1">
      <c r="A18" s="3458"/>
      <c r="B18" s="3365"/>
      <c r="C18" s="3350"/>
      <c r="D18" s="3351"/>
      <c r="E18" s="2827" t="s">
        <v>1398</v>
      </c>
      <c r="F18" s="2828"/>
      <c r="G18" s="2828"/>
      <c r="H18" s="2828"/>
      <c r="I18" s="2828"/>
      <c r="J18" s="2828"/>
      <c r="K18" s="2828"/>
      <c r="L18" s="2828"/>
      <c r="M18" s="2828"/>
      <c r="N18" s="2826"/>
      <c r="O18" s="2826"/>
      <c r="P18" s="2826"/>
      <c r="Q18" s="2826"/>
      <c r="R18" s="2826"/>
      <c r="S18" s="2826"/>
      <c r="T18" s="2856"/>
      <c r="U18" s="2856"/>
      <c r="V18" s="2856"/>
      <c r="W18" s="2856"/>
      <c r="X18" s="2856"/>
      <c r="Y18" s="2868"/>
      <c r="Z18" s="883"/>
      <c r="AA18" s="883"/>
      <c r="AB18" s="883"/>
      <c r="AC18" s="883"/>
      <c r="AD18" s="883"/>
    </row>
    <row r="19" spans="1:31" ht="19.5" hidden="1" customHeight="1">
      <c r="A19" s="3458"/>
      <c r="B19" s="3365"/>
      <c r="C19" s="3350"/>
      <c r="D19" s="3351"/>
      <c r="E19" s="2827" t="s">
        <v>1400</v>
      </c>
      <c r="F19" s="2828"/>
      <c r="G19" s="2828"/>
      <c r="H19" s="2828"/>
      <c r="I19" s="2828"/>
      <c r="J19" s="2828"/>
      <c r="K19" s="2828"/>
      <c r="L19" s="2828"/>
      <c r="M19" s="2828"/>
      <c r="N19" s="2826"/>
      <c r="O19" s="2826"/>
      <c r="P19" s="2826"/>
      <c r="Q19" s="2826"/>
      <c r="R19" s="2826"/>
      <c r="S19" s="2826"/>
      <c r="T19" s="2856"/>
      <c r="U19" s="2856"/>
      <c r="V19" s="2856"/>
      <c r="W19" s="2856"/>
      <c r="X19" s="2856"/>
      <c r="Y19" s="2868"/>
      <c r="Z19" s="883"/>
      <c r="AA19" s="883"/>
      <c r="AB19" s="883"/>
      <c r="AC19" s="883"/>
      <c r="AD19" s="883"/>
    </row>
    <row r="20" spans="1:31" s="1275" customFormat="1" ht="19.5" hidden="1" customHeight="1">
      <c r="A20" s="3458"/>
      <c r="B20" s="3365"/>
      <c r="C20" s="3350"/>
      <c r="D20" s="3351"/>
      <c r="E20" s="2827" t="s">
        <v>1566</v>
      </c>
      <c r="F20" s="2828"/>
      <c r="G20" s="2828"/>
      <c r="H20" s="2828"/>
      <c r="I20" s="2828"/>
      <c r="J20" s="2828"/>
      <c r="K20" s="2828"/>
      <c r="L20" s="2828"/>
      <c r="M20" s="2828"/>
      <c r="N20" s="2826"/>
      <c r="O20" s="2826"/>
      <c r="P20" s="2826"/>
      <c r="Q20" s="2826"/>
      <c r="R20" s="2826"/>
      <c r="S20" s="2826"/>
      <c r="T20" s="2856"/>
      <c r="U20" s="2856"/>
      <c r="V20" s="2856"/>
      <c r="W20" s="2856"/>
      <c r="X20" s="2856"/>
      <c r="Y20" s="2868"/>
      <c r="Z20" s="883"/>
      <c r="AA20" s="883"/>
      <c r="AB20" s="883"/>
      <c r="AC20" s="883"/>
      <c r="AD20" s="883"/>
      <c r="AE20" s="387"/>
    </row>
    <row r="21" spans="1:31" ht="19.5" hidden="1" customHeight="1">
      <c r="A21" s="3458"/>
      <c r="B21" s="3365"/>
      <c r="C21" s="3350"/>
      <c r="D21" s="3351"/>
      <c r="E21" s="2827" t="s">
        <v>1414</v>
      </c>
      <c r="F21" s="2828"/>
      <c r="G21" s="2828"/>
      <c r="H21" s="2828"/>
      <c r="I21" s="2828"/>
      <c r="J21" s="2828"/>
      <c r="K21" s="2828"/>
      <c r="L21" s="2828"/>
      <c r="M21" s="2828"/>
      <c r="N21" s="2826"/>
      <c r="O21" s="2826"/>
      <c r="P21" s="2826"/>
      <c r="Q21" s="2826"/>
      <c r="R21" s="2826"/>
      <c r="S21" s="2826"/>
      <c r="T21" s="2856"/>
      <c r="U21" s="2856"/>
      <c r="V21" s="2856"/>
      <c r="W21" s="2856"/>
      <c r="X21" s="2856"/>
      <c r="Y21" s="2868"/>
      <c r="Z21" s="883"/>
      <c r="AA21" s="883"/>
      <c r="AB21" s="883"/>
      <c r="AC21" s="883"/>
      <c r="AD21" s="883"/>
    </row>
    <row r="22" spans="1:31" s="1069" customFormat="1" ht="19.5" hidden="1" customHeight="1">
      <c r="A22" s="3458"/>
      <c r="B22" s="3365"/>
      <c r="C22" s="3350"/>
      <c r="D22" s="3351"/>
      <c r="E22" s="3432" t="s">
        <v>1567</v>
      </c>
      <c r="F22" s="3433"/>
      <c r="G22" s="3433"/>
      <c r="H22" s="3433"/>
      <c r="I22" s="3433"/>
      <c r="J22" s="3433"/>
      <c r="K22" s="3433"/>
      <c r="L22" s="3433"/>
      <c r="M22" s="3433"/>
      <c r="N22" s="3433"/>
      <c r="O22" s="3433"/>
      <c r="P22" s="3433"/>
      <c r="Q22" s="3433"/>
      <c r="R22" s="3433"/>
      <c r="S22" s="3433"/>
      <c r="T22" s="3433"/>
      <c r="U22" s="3433"/>
      <c r="V22" s="3433"/>
      <c r="W22" s="3433"/>
      <c r="X22" s="3433"/>
      <c r="Y22" s="3434"/>
      <c r="Z22" s="883"/>
      <c r="AA22" s="883"/>
      <c r="AB22" s="883"/>
      <c r="AC22" s="883"/>
      <c r="AD22" s="883"/>
      <c r="AE22" s="387"/>
    </row>
    <row r="23" spans="1:31" s="1275" customFormat="1" ht="39.950000000000003" hidden="1" customHeight="1">
      <c r="A23" s="3458"/>
      <c r="B23" s="3365"/>
      <c r="C23" s="3350"/>
      <c r="D23" s="3351"/>
      <c r="E23" s="3435" t="s">
        <v>1568</v>
      </c>
      <c r="F23" s="3436"/>
      <c r="G23" s="3436"/>
      <c r="H23" s="3436"/>
      <c r="I23" s="3436"/>
      <c r="J23" s="3436"/>
      <c r="K23" s="3436"/>
      <c r="L23" s="3436"/>
      <c r="M23" s="3436"/>
      <c r="N23" s="3436"/>
      <c r="O23" s="3436"/>
      <c r="P23" s="3436"/>
      <c r="Q23" s="3436"/>
      <c r="R23" s="3436"/>
      <c r="S23" s="3436"/>
      <c r="T23" s="3436"/>
      <c r="U23" s="3436"/>
      <c r="V23" s="3436"/>
      <c r="W23" s="3436"/>
      <c r="X23" s="3436"/>
      <c r="Y23" s="3437"/>
      <c r="Z23" s="883"/>
      <c r="AA23" s="883"/>
      <c r="AB23" s="883"/>
      <c r="AC23" s="883"/>
      <c r="AD23" s="883"/>
      <c r="AE23" s="387"/>
    </row>
    <row r="24" spans="1:31" ht="25.5" hidden="1" customHeight="1">
      <c r="A24" s="3458"/>
      <c r="B24" s="3365"/>
      <c r="C24" s="3350"/>
      <c r="D24" s="3351"/>
      <c r="E24" s="2827" t="s">
        <v>86</v>
      </c>
      <c r="F24" s="1898"/>
      <c r="G24" s="1898"/>
      <c r="H24" s="1898"/>
      <c r="I24" s="1898"/>
      <c r="J24" s="1898"/>
      <c r="K24" s="1898"/>
      <c r="L24" s="2828"/>
      <c r="M24" s="2828"/>
      <c r="N24" s="2826"/>
      <c r="O24" s="2826"/>
      <c r="P24" s="2826"/>
      <c r="Q24" s="2826"/>
      <c r="R24" s="2826"/>
      <c r="S24" s="2826"/>
      <c r="T24" s="2870"/>
      <c r="U24" s="2870"/>
      <c r="V24" s="2870"/>
      <c r="W24" s="2870"/>
      <c r="X24" s="2870"/>
      <c r="Y24" s="2857"/>
      <c r="Z24" s="883"/>
      <c r="AA24" s="883"/>
      <c r="AB24" s="883"/>
      <c r="AC24" s="883"/>
      <c r="AD24" s="883"/>
    </row>
    <row r="25" spans="1:31" ht="24.75" hidden="1" customHeight="1">
      <c r="A25" s="3458"/>
      <c r="B25" s="3365"/>
      <c r="C25" s="3350"/>
      <c r="D25" s="3351"/>
      <c r="E25" s="2980" t="s">
        <v>606</v>
      </c>
      <c r="F25" s="2981"/>
      <c r="G25" s="2981"/>
      <c r="H25" s="2981"/>
      <c r="I25" s="2981"/>
      <c r="J25" s="2981"/>
      <c r="K25" s="2982" t="s">
        <v>607</v>
      </c>
      <c r="L25" s="2981"/>
      <c r="M25" s="2828"/>
      <c r="N25" s="2826"/>
      <c r="O25" s="2826"/>
      <c r="P25" s="2826"/>
      <c r="Q25" s="2826"/>
      <c r="R25" s="2828"/>
      <c r="S25" s="2828"/>
      <c r="T25" s="2869"/>
      <c r="U25" s="2870"/>
      <c r="V25" s="2870"/>
      <c r="W25" s="2870"/>
      <c r="X25" s="2870"/>
      <c r="Y25" s="2857"/>
      <c r="Z25" s="883"/>
      <c r="AA25" s="883"/>
      <c r="AB25" s="883"/>
      <c r="AC25" s="883"/>
      <c r="AD25" s="883"/>
    </row>
    <row r="26" spans="1:31" ht="30" hidden="1" customHeight="1">
      <c r="A26" s="3458"/>
      <c r="B26" s="3365"/>
      <c r="C26" s="3350"/>
      <c r="D26" s="3351"/>
      <c r="E26" s="2863"/>
      <c r="F26" s="1902" t="s">
        <v>603</v>
      </c>
      <c r="G26" s="1903"/>
      <c r="H26" s="1903"/>
      <c r="I26" s="1903"/>
      <c r="J26" s="1903"/>
      <c r="K26" s="2863"/>
      <c r="L26" s="3460" t="s">
        <v>604</v>
      </c>
      <c r="M26" s="3380"/>
      <c r="N26" s="3380"/>
      <c r="O26" s="2855"/>
      <c r="P26" s="2826"/>
      <c r="Q26" s="2826"/>
      <c r="R26" s="2826"/>
      <c r="S26" s="2826"/>
      <c r="T26" s="2870"/>
      <c r="U26" s="2870"/>
      <c r="V26" s="2870"/>
      <c r="W26" s="2870"/>
      <c r="X26" s="2870"/>
      <c r="Y26" s="2866"/>
      <c r="Z26" s="883"/>
      <c r="AA26" s="883"/>
      <c r="AB26" s="883"/>
      <c r="AC26" s="883"/>
      <c r="AD26" s="883"/>
    </row>
    <row r="27" spans="1:31" ht="30" customHeight="1">
      <c r="A27" s="3411">
        <v>4</v>
      </c>
      <c r="B27" s="3365"/>
      <c r="C27" s="3348" t="s">
        <v>608</v>
      </c>
      <c r="D27" s="3439"/>
      <c r="E27" s="1893"/>
      <c r="F27" s="3442" t="s">
        <v>1459</v>
      </c>
      <c r="G27" s="3442"/>
      <c r="H27" s="3442"/>
      <c r="I27" s="3442"/>
      <c r="J27" s="3442"/>
      <c r="K27" s="3442"/>
      <c r="L27" s="3442"/>
      <c r="M27" s="3442"/>
      <c r="N27" s="3442"/>
      <c r="O27" s="3442"/>
      <c r="P27" s="3442"/>
      <c r="Q27" s="3442"/>
      <c r="R27" s="3442"/>
      <c r="S27" s="3442"/>
      <c r="T27" s="3442"/>
      <c r="U27" s="3442"/>
      <c r="V27" s="3442"/>
      <c r="W27" s="3442"/>
      <c r="X27" s="3442"/>
      <c r="Y27" s="2871"/>
      <c r="Z27" s="883"/>
      <c r="AA27" s="883"/>
      <c r="AB27" s="883"/>
      <c r="AC27" s="883"/>
      <c r="AD27" s="883"/>
    </row>
    <row r="28" spans="1:31" ht="24.95" customHeight="1">
      <c r="A28" s="3431"/>
      <c r="B28" s="3429"/>
      <c r="C28" s="3440"/>
      <c r="D28" s="3441"/>
      <c r="E28" s="2872"/>
      <c r="F28" s="2873" t="s">
        <v>609</v>
      </c>
      <c r="G28" s="2874"/>
      <c r="H28" s="2874"/>
      <c r="I28" s="2874"/>
      <c r="J28" s="2874"/>
      <c r="K28" s="2874"/>
      <c r="L28" s="2874"/>
      <c r="M28" s="2874"/>
      <c r="N28" s="2874"/>
      <c r="O28" s="2874"/>
      <c r="P28" s="2874"/>
      <c r="Q28" s="2874"/>
      <c r="R28" s="2874"/>
      <c r="S28" s="2874"/>
      <c r="T28" s="2874"/>
      <c r="U28" s="2874"/>
      <c r="V28" s="2874"/>
      <c r="W28" s="2874"/>
      <c r="X28" s="2874"/>
      <c r="Y28" s="2875"/>
      <c r="Z28" s="883"/>
      <c r="AA28" s="883"/>
      <c r="AB28" s="883"/>
      <c r="AC28" s="883"/>
      <c r="AD28" s="883"/>
    </row>
    <row r="29" spans="1:31" ht="35.1" customHeight="1">
      <c r="A29" s="3411">
        <v>5</v>
      </c>
      <c r="B29" s="3364" t="s">
        <v>87</v>
      </c>
      <c r="C29" s="3356" t="s">
        <v>88</v>
      </c>
      <c r="D29" s="3349"/>
      <c r="E29" s="3335" t="s">
        <v>89</v>
      </c>
      <c r="F29" s="3336"/>
      <c r="G29" s="3410"/>
      <c r="H29" s="3410"/>
      <c r="I29" s="3343" t="s">
        <v>610</v>
      </c>
      <c r="J29" s="3343"/>
      <c r="K29" s="3345"/>
      <c r="L29" s="2823" t="s">
        <v>1460</v>
      </c>
      <c r="M29" s="2876"/>
      <c r="N29" s="2876"/>
      <c r="O29" s="2876"/>
      <c r="P29" s="2876"/>
      <c r="Q29" s="2876"/>
      <c r="R29" s="2876"/>
      <c r="S29" s="2876"/>
      <c r="T29" s="2876"/>
      <c r="U29" s="2876"/>
      <c r="V29" s="2876"/>
      <c r="W29" s="2876"/>
      <c r="X29" s="2876"/>
      <c r="Y29" s="2877"/>
      <c r="Z29" s="883"/>
      <c r="AA29" s="883"/>
      <c r="AB29" s="883"/>
      <c r="AC29" s="883"/>
      <c r="AD29" s="883"/>
    </row>
    <row r="30" spans="1:31" ht="35.1" customHeight="1">
      <c r="A30" s="3458"/>
      <c r="B30" s="3365"/>
      <c r="C30" s="3350"/>
      <c r="D30" s="3351"/>
      <c r="E30" s="3342" t="s">
        <v>90</v>
      </c>
      <c r="F30" s="3343"/>
      <c r="G30" s="3461" t="str">
        <f>IF(G29="","",ROUNDDOWN(G29/様式1!F38,2))</f>
        <v/>
      </c>
      <c r="H30" s="3461"/>
      <c r="I30" s="3343" t="s">
        <v>610</v>
      </c>
      <c r="J30" s="3343"/>
      <c r="K30" s="3345"/>
      <c r="L30" s="2823" t="s">
        <v>91</v>
      </c>
      <c r="M30" s="2876"/>
      <c r="N30" s="2876"/>
      <c r="O30" s="2876"/>
      <c r="P30" s="2876"/>
      <c r="Q30" s="2876"/>
      <c r="R30" s="2876"/>
      <c r="S30" s="2876"/>
      <c r="T30" s="2876"/>
      <c r="U30" s="2876"/>
      <c r="V30" s="2876"/>
      <c r="W30" s="2876"/>
      <c r="X30" s="2876"/>
      <c r="Y30" s="2877"/>
      <c r="Z30" s="883"/>
      <c r="AA30" s="883"/>
      <c r="AB30" s="883"/>
      <c r="AC30" s="883"/>
      <c r="AD30" s="883"/>
    </row>
    <row r="31" spans="1:31" ht="35.1" customHeight="1">
      <c r="A31" s="3431"/>
      <c r="B31" s="3365"/>
      <c r="C31" s="3352"/>
      <c r="D31" s="3353"/>
      <c r="E31" s="3342" t="s">
        <v>92</v>
      </c>
      <c r="F31" s="3343"/>
      <c r="G31" s="3410"/>
      <c r="H31" s="3410"/>
      <c r="I31" s="3343" t="s">
        <v>610</v>
      </c>
      <c r="J31" s="3343"/>
      <c r="K31" s="3343"/>
      <c r="L31" s="3404"/>
      <c r="M31" s="3404"/>
      <c r="N31" s="3404"/>
      <c r="O31" s="3404"/>
      <c r="P31" s="3404"/>
      <c r="Q31" s="3404"/>
      <c r="R31" s="3404"/>
      <c r="S31" s="3404"/>
      <c r="T31" s="3404"/>
      <c r="U31" s="3404"/>
      <c r="V31" s="3404"/>
      <c r="W31" s="3404"/>
      <c r="X31" s="3404"/>
      <c r="Y31" s="2878"/>
      <c r="Z31" s="883"/>
      <c r="AA31" s="883"/>
      <c r="AB31" s="883"/>
      <c r="AC31" s="883"/>
      <c r="AD31" s="883"/>
    </row>
    <row r="32" spans="1:31" ht="30" customHeight="1">
      <c r="A32" s="3411">
        <v>6</v>
      </c>
      <c r="B32" s="3365"/>
      <c r="C32" s="3414" t="s">
        <v>2384</v>
      </c>
      <c r="D32" s="3415"/>
      <c r="E32" s="3375" t="s">
        <v>93</v>
      </c>
      <c r="F32" s="3376"/>
      <c r="G32" s="3386"/>
      <c r="H32" s="3386"/>
      <c r="I32" s="3386"/>
      <c r="J32" s="3386"/>
      <c r="K32" s="3386"/>
      <c r="L32" s="3386"/>
      <c r="M32" s="3386"/>
      <c r="N32" s="3386"/>
      <c r="O32" s="3386"/>
      <c r="P32" s="3420" t="s">
        <v>611</v>
      </c>
      <c r="Q32" s="3420"/>
      <c r="R32" s="3405" t="s">
        <v>612</v>
      </c>
      <c r="S32" s="3405"/>
      <c r="T32" s="2879"/>
      <c r="U32" s="3408" t="s">
        <v>613</v>
      </c>
      <c r="V32" s="3408"/>
      <c r="W32" s="2880"/>
      <c r="X32" s="2881"/>
      <c r="Y32" s="2882"/>
      <c r="Z32" s="883"/>
      <c r="AA32" s="883"/>
      <c r="AB32" s="883"/>
      <c r="AC32" s="883"/>
      <c r="AD32" s="883"/>
    </row>
    <row r="33" spans="1:30" ht="30" customHeight="1">
      <c r="A33" s="3412"/>
      <c r="B33" s="3365"/>
      <c r="C33" s="3416"/>
      <c r="D33" s="3417"/>
      <c r="E33" s="2855"/>
      <c r="F33" s="2855" t="s">
        <v>614</v>
      </c>
      <c r="G33" s="3389"/>
      <c r="H33" s="3389"/>
      <c r="I33" s="3389"/>
      <c r="J33" s="3389"/>
      <c r="K33" s="3389"/>
      <c r="L33" s="3389"/>
      <c r="M33" s="3389"/>
      <c r="N33" s="3389"/>
      <c r="O33" s="3389"/>
      <c r="P33" s="3406" t="s">
        <v>611</v>
      </c>
      <c r="Q33" s="3406"/>
      <c r="R33" s="3407" t="s">
        <v>612</v>
      </c>
      <c r="S33" s="3407"/>
      <c r="T33" s="2883"/>
      <c r="U33" s="3409" t="s">
        <v>613</v>
      </c>
      <c r="V33" s="3409"/>
      <c r="W33" s="2859"/>
      <c r="X33" s="2884"/>
      <c r="Y33" s="2885"/>
      <c r="Z33" s="883"/>
      <c r="AA33" s="883"/>
      <c r="AB33" s="883"/>
      <c r="AC33" s="883"/>
      <c r="AD33" s="883"/>
    </row>
    <row r="34" spans="1:30" ht="30" customHeight="1">
      <c r="A34" s="3412"/>
      <c r="B34" s="3365"/>
      <c r="C34" s="3416"/>
      <c r="D34" s="3417"/>
      <c r="E34" s="2855"/>
      <c r="F34" s="2855" t="s">
        <v>614</v>
      </c>
      <c r="G34" s="3389"/>
      <c r="H34" s="3389"/>
      <c r="I34" s="3389"/>
      <c r="J34" s="3389"/>
      <c r="K34" s="3389"/>
      <c r="L34" s="3389"/>
      <c r="M34" s="3389"/>
      <c r="N34" s="3389"/>
      <c r="O34" s="3389"/>
      <c r="P34" s="3406" t="s">
        <v>611</v>
      </c>
      <c r="Q34" s="3406"/>
      <c r="R34" s="3407" t="s">
        <v>612</v>
      </c>
      <c r="S34" s="3407"/>
      <c r="T34" s="2883"/>
      <c r="U34" s="3409" t="s">
        <v>613</v>
      </c>
      <c r="V34" s="3409"/>
      <c r="W34" s="2859"/>
      <c r="X34" s="2884"/>
      <c r="Y34" s="2885"/>
      <c r="Z34" s="883"/>
      <c r="AA34" s="883"/>
      <c r="AB34" s="883"/>
      <c r="AC34" s="883"/>
      <c r="AD34" s="883"/>
    </row>
    <row r="35" spans="1:30" ht="30" customHeight="1">
      <c r="A35" s="3412"/>
      <c r="B35" s="3365"/>
      <c r="C35" s="3416"/>
      <c r="D35" s="3417"/>
      <c r="E35" s="2855"/>
      <c r="F35" s="2855" t="s">
        <v>614</v>
      </c>
      <c r="G35" s="3389"/>
      <c r="H35" s="3389"/>
      <c r="I35" s="3389"/>
      <c r="J35" s="3389"/>
      <c r="K35" s="3389"/>
      <c r="L35" s="3389"/>
      <c r="M35" s="3389"/>
      <c r="N35" s="3389"/>
      <c r="O35" s="3389"/>
      <c r="P35" s="3406" t="s">
        <v>611</v>
      </c>
      <c r="Q35" s="3406"/>
      <c r="R35" s="3407" t="s">
        <v>612</v>
      </c>
      <c r="S35" s="3407"/>
      <c r="T35" s="2883"/>
      <c r="U35" s="3409" t="s">
        <v>613</v>
      </c>
      <c r="V35" s="3409"/>
      <c r="W35" s="2859"/>
      <c r="X35" s="2884"/>
      <c r="Y35" s="2885"/>
      <c r="Z35" s="883"/>
      <c r="AA35" s="883"/>
      <c r="AB35" s="883"/>
      <c r="AC35" s="883"/>
      <c r="AD35" s="883"/>
    </row>
    <row r="36" spans="1:30" ht="30" customHeight="1">
      <c r="A36" s="3413"/>
      <c r="B36" s="3365"/>
      <c r="C36" s="3418"/>
      <c r="D36" s="3419"/>
      <c r="E36" s="2849"/>
      <c r="F36" s="2850" t="s">
        <v>614</v>
      </c>
      <c r="G36" s="3421"/>
      <c r="H36" s="3421"/>
      <c r="I36" s="3421"/>
      <c r="J36" s="3421"/>
      <c r="K36" s="3421"/>
      <c r="L36" s="3421"/>
      <c r="M36" s="3421"/>
      <c r="N36" s="3421"/>
      <c r="O36" s="3421"/>
      <c r="P36" s="3422" t="s">
        <v>611</v>
      </c>
      <c r="Q36" s="3422"/>
      <c r="R36" s="3399" t="s">
        <v>612</v>
      </c>
      <c r="S36" s="3399"/>
      <c r="T36" s="2886"/>
      <c r="U36" s="3380" t="s">
        <v>613</v>
      </c>
      <c r="V36" s="3380"/>
      <c r="W36" s="2887"/>
      <c r="X36" s="2888"/>
      <c r="Y36" s="2889"/>
      <c r="Z36" s="883"/>
      <c r="AA36" s="883"/>
      <c r="AB36" s="883"/>
      <c r="AC36" s="883"/>
      <c r="AD36" s="883"/>
    </row>
    <row r="37" spans="1:30" ht="30" customHeight="1">
      <c r="A37" s="2890">
        <v>7</v>
      </c>
      <c r="B37" s="3365"/>
      <c r="C37" s="2891" t="s">
        <v>2385</v>
      </c>
      <c r="D37" s="2892"/>
      <c r="E37" s="3400" t="s">
        <v>94</v>
      </c>
      <c r="F37" s="3401"/>
      <c r="G37" s="1901"/>
      <c r="H37" s="2893" t="s">
        <v>615</v>
      </c>
      <c r="I37" s="1901"/>
      <c r="J37" s="3342" t="s">
        <v>95</v>
      </c>
      <c r="K37" s="3345"/>
      <c r="L37" s="3400" t="s">
        <v>96</v>
      </c>
      <c r="M37" s="3401"/>
      <c r="N37" s="1901"/>
      <c r="O37" s="2893" t="s">
        <v>615</v>
      </c>
      <c r="P37" s="1901"/>
      <c r="Q37" s="2893" t="s">
        <v>95</v>
      </c>
      <c r="R37" s="3400" t="s">
        <v>97</v>
      </c>
      <c r="S37" s="3402"/>
      <c r="T37" s="3401"/>
      <c r="U37" s="1901"/>
      <c r="V37" s="2893" t="s">
        <v>615</v>
      </c>
      <c r="W37" s="1901"/>
      <c r="X37" s="2894" t="s">
        <v>95</v>
      </c>
      <c r="Y37" s="2895"/>
      <c r="Z37" s="883"/>
      <c r="AA37" s="883"/>
      <c r="AB37" s="883"/>
      <c r="AC37" s="883"/>
      <c r="AD37" s="883"/>
    </row>
    <row r="38" spans="1:30" ht="30" customHeight="1">
      <c r="A38" s="3357">
        <v>8</v>
      </c>
      <c r="B38" s="3365"/>
      <c r="C38" s="3392" t="s">
        <v>98</v>
      </c>
      <c r="D38" s="2896" t="s">
        <v>616</v>
      </c>
      <c r="E38" s="2897" t="s">
        <v>56</v>
      </c>
      <c r="F38" s="2898"/>
      <c r="G38" s="2899" t="s">
        <v>2386</v>
      </c>
      <c r="H38" s="2900"/>
      <c r="I38" s="2900"/>
      <c r="J38" s="2900"/>
      <c r="K38" s="2900"/>
      <c r="L38" s="2900"/>
      <c r="M38" s="2900"/>
      <c r="N38" s="2900"/>
      <c r="O38" s="2900"/>
      <c r="P38" s="2824"/>
      <c r="Q38" s="2824"/>
      <c r="R38" s="2824"/>
      <c r="S38" s="2824"/>
      <c r="T38" s="2824"/>
      <c r="U38" s="2901"/>
      <c r="V38" s="2901"/>
      <c r="W38" s="2901"/>
      <c r="X38" s="2901"/>
      <c r="Y38" s="2902"/>
      <c r="Z38" s="883"/>
      <c r="AA38" s="883"/>
      <c r="AB38" s="883"/>
      <c r="AC38" s="883"/>
      <c r="AD38" s="883"/>
    </row>
    <row r="39" spans="1:30" ht="30" customHeight="1">
      <c r="A39" s="3358"/>
      <c r="B39" s="3365"/>
      <c r="C39" s="3393"/>
      <c r="D39" s="2896" t="s">
        <v>617</v>
      </c>
      <c r="E39" s="1901"/>
      <c r="F39" s="3342" t="s">
        <v>618</v>
      </c>
      <c r="G39" s="3343"/>
      <c r="H39" s="3343"/>
      <c r="I39" s="3343"/>
      <c r="J39" s="3345"/>
      <c r="K39" s="1901"/>
      <c r="L39" s="3340" t="s">
        <v>99</v>
      </c>
      <c r="M39" s="3363"/>
      <c r="N39" s="3363"/>
      <c r="O39" s="3363"/>
      <c r="P39" s="3363"/>
      <c r="Q39" s="1901"/>
      <c r="R39" s="3335" t="s">
        <v>100</v>
      </c>
      <c r="S39" s="3336"/>
      <c r="T39" s="3336"/>
      <c r="U39" s="3336"/>
      <c r="V39" s="3336"/>
      <c r="W39" s="3336"/>
      <c r="X39" s="3336"/>
      <c r="Y39" s="1892"/>
      <c r="Z39" s="883"/>
      <c r="AA39" s="883"/>
      <c r="AB39" s="883"/>
      <c r="AC39" s="883"/>
      <c r="AD39" s="883"/>
    </row>
    <row r="40" spans="1:30" ht="30" customHeight="1">
      <c r="A40" s="3358"/>
      <c r="B40" s="3365"/>
      <c r="C40" s="3393"/>
      <c r="D40" s="3392" t="s">
        <v>101</v>
      </c>
      <c r="E40" s="3384" t="s">
        <v>1601</v>
      </c>
      <c r="F40" s="3385"/>
      <c r="G40" s="3385"/>
      <c r="H40" s="3385"/>
      <c r="I40" s="3395" t="s">
        <v>1612</v>
      </c>
      <c r="J40" s="3395"/>
      <c r="K40" s="3395"/>
      <c r="L40" s="3395"/>
      <c r="M40" s="2903"/>
      <c r="N40" s="2904" t="s">
        <v>102</v>
      </c>
      <c r="O40" s="2905"/>
      <c r="P40" s="3396" t="s">
        <v>1611</v>
      </c>
      <c r="Q40" s="3396"/>
      <c r="R40" s="3396"/>
      <c r="S40" s="3396"/>
      <c r="T40" s="2906"/>
      <c r="U40" s="2904" t="s">
        <v>102</v>
      </c>
      <c r="V40" s="1895"/>
      <c r="W40" s="1895"/>
      <c r="X40" s="1895"/>
      <c r="Y40" s="2907"/>
      <c r="Z40" s="883"/>
      <c r="AA40" s="883"/>
      <c r="AB40" s="883"/>
      <c r="AC40" s="883"/>
      <c r="AD40" s="883"/>
    </row>
    <row r="41" spans="1:30" ht="30" customHeight="1">
      <c r="A41" s="3358"/>
      <c r="B41" s="3365"/>
      <c r="C41" s="3393"/>
      <c r="D41" s="3394"/>
      <c r="E41" s="3378" t="s">
        <v>1602</v>
      </c>
      <c r="F41" s="3379"/>
      <c r="G41" s="3379"/>
      <c r="H41" s="3379"/>
      <c r="I41" s="1901"/>
      <c r="J41" s="2908"/>
      <c r="K41" s="2828"/>
      <c r="L41" s="2909"/>
      <c r="M41" s="2909"/>
      <c r="N41" s="2909"/>
      <c r="O41" s="2909"/>
      <c r="P41" s="2850"/>
      <c r="Q41" s="2850"/>
      <c r="R41" s="2850"/>
      <c r="S41" s="2850"/>
      <c r="T41" s="2850"/>
      <c r="U41" s="1903"/>
      <c r="V41" s="1903"/>
      <c r="W41" s="1903"/>
      <c r="X41" s="1903"/>
      <c r="Y41" s="2910"/>
      <c r="Z41" s="883"/>
      <c r="AA41" s="883"/>
      <c r="AB41" s="883"/>
      <c r="AC41" s="883"/>
      <c r="AD41" s="883"/>
    </row>
    <row r="42" spans="1:30" ht="57" customHeight="1">
      <c r="A42" s="3358"/>
      <c r="B42" s="3365"/>
      <c r="C42" s="3393"/>
      <c r="D42" s="2911" t="s">
        <v>103</v>
      </c>
      <c r="E42" s="1901"/>
      <c r="F42" s="3342" t="s">
        <v>619</v>
      </c>
      <c r="G42" s="3343"/>
      <c r="H42" s="3343"/>
      <c r="I42" s="1901"/>
      <c r="J42" s="3403" t="s">
        <v>620</v>
      </c>
      <c r="K42" s="3404"/>
      <c r="L42" s="3404"/>
      <c r="M42" s="3391"/>
      <c r="N42" s="3391"/>
      <c r="O42" s="3391"/>
      <c r="P42" s="3391"/>
      <c r="Q42" s="3391"/>
      <c r="R42" s="3391"/>
      <c r="S42" s="3391"/>
      <c r="T42" s="3391"/>
      <c r="U42" s="3391"/>
      <c r="V42" s="3391"/>
      <c r="W42" s="3391"/>
      <c r="X42" s="2899" t="s">
        <v>156</v>
      </c>
      <c r="Y42" s="2892"/>
      <c r="Z42" s="883"/>
      <c r="AA42" s="883"/>
      <c r="AB42" s="883"/>
      <c r="AC42" s="883"/>
      <c r="AD42" s="883"/>
    </row>
    <row r="43" spans="1:30" ht="30" customHeight="1">
      <c r="A43" s="3358"/>
      <c r="B43" s="3365"/>
      <c r="C43" s="3393"/>
      <c r="D43" s="2896" t="s">
        <v>104</v>
      </c>
      <c r="E43" s="1901"/>
      <c r="F43" s="3342" t="s">
        <v>621</v>
      </c>
      <c r="G43" s="3343"/>
      <c r="H43" s="3343"/>
      <c r="I43" s="3343"/>
      <c r="J43" s="3345"/>
      <c r="K43" s="1901"/>
      <c r="L43" s="3342" t="s">
        <v>105</v>
      </c>
      <c r="M43" s="3343"/>
      <c r="N43" s="3343"/>
      <c r="O43" s="3343"/>
      <c r="P43" s="3343"/>
      <c r="Q43" s="1901"/>
      <c r="R43" s="3335" t="s">
        <v>106</v>
      </c>
      <c r="S43" s="3336"/>
      <c r="T43" s="3336"/>
      <c r="U43" s="3391"/>
      <c r="V43" s="3391"/>
      <c r="W43" s="3391"/>
      <c r="X43" s="2912" t="s">
        <v>381</v>
      </c>
      <c r="Y43" s="2913"/>
      <c r="Z43" s="883"/>
      <c r="AA43" s="883"/>
      <c r="AB43" s="883"/>
      <c r="AC43" s="883"/>
      <c r="AD43" s="883"/>
    </row>
    <row r="44" spans="1:30" ht="39.950000000000003" customHeight="1">
      <c r="A44" s="3358"/>
      <c r="B44" s="3365"/>
      <c r="C44" s="3393"/>
      <c r="D44" s="2911" t="s">
        <v>107</v>
      </c>
      <c r="E44" s="2894" t="s">
        <v>622</v>
      </c>
      <c r="F44" s="2914"/>
      <c r="G44" s="3336" t="s">
        <v>623</v>
      </c>
      <c r="H44" s="3336"/>
      <c r="I44" s="2899"/>
      <c r="J44" s="2899"/>
      <c r="K44" s="2899"/>
      <c r="L44" s="2899"/>
      <c r="M44" s="2899"/>
      <c r="N44" s="2899"/>
      <c r="O44" s="2899"/>
      <c r="P44" s="2824"/>
      <c r="Q44" s="2824"/>
      <c r="R44" s="2824"/>
      <c r="S44" s="2824"/>
      <c r="T44" s="2824"/>
      <c r="U44" s="2899"/>
      <c r="V44" s="2899"/>
      <c r="W44" s="2899"/>
      <c r="X44" s="2899"/>
      <c r="Y44" s="2892"/>
      <c r="Z44" s="883"/>
      <c r="AA44" s="883"/>
      <c r="AB44" s="883"/>
      <c r="AC44" s="883"/>
      <c r="AD44" s="883"/>
    </row>
    <row r="45" spans="1:30" ht="30" customHeight="1">
      <c r="A45" s="3359"/>
      <c r="B45" s="3365"/>
      <c r="C45" s="3394"/>
      <c r="D45" s="2911" t="s">
        <v>108</v>
      </c>
      <c r="E45" s="1893"/>
      <c r="F45" s="3397" t="s">
        <v>624</v>
      </c>
      <c r="G45" s="3398"/>
      <c r="H45" s="3398"/>
      <c r="I45" s="3398"/>
      <c r="J45" s="3398"/>
      <c r="K45" s="3398"/>
      <c r="L45" s="3398"/>
      <c r="M45" s="3398"/>
      <c r="N45" s="3398"/>
      <c r="O45" s="3398"/>
      <c r="P45" s="3398"/>
      <c r="Q45" s="3398"/>
      <c r="R45" s="3398"/>
      <c r="S45" s="3398"/>
      <c r="T45" s="3398"/>
      <c r="U45" s="3398"/>
      <c r="V45" s="3398"/>
      <c r="W45" s="3398"/>
      <c r="X45" s="3398"/>
      <c r="Y45" s="2892"/>
      <c r="Z45" s="883"/>
      <c r="AA45" s="883"/>
      <c r="AB45" s="883"/>
      <c r="AC45" s="883"/>
      <c r="AD45" s="883"/>
    </row>
    <row r="46" spans="1:30" ht="30" customHeight="1">
      <c r="A46" s="3357">
        <v>9</v>
      </c>
      <c r="B46" s="3365"/>
      <c r="C46" s="3370" t="s">
        <v>625</v>
      </c>
      <c r="D46" s="1892" t="s">
        <v>626</v>
      </c>
      <c r="E46" s="1901"/>
      <c r="F46" s="3335" t="s">
        <v>627</v>
      </c>
      <c r="G46" s="3336"/>
      <c r="H46" s="3336"/>
      <c r="I46" s="3336"/>
      <c r="J46" s="3336"/>
      <c r="K46" s="3336"/>
      <c r="L46" s="3336"/>
      <c r="M46" s="3336"/>
      <c r="N46" s="3336"/>
      <c r="O46" s="3336"/>
      <c r="P46" s="3336"/>
      <c r="Q46" s="1901"/>
      <c r="R46" s="3335" t="s">
        <v>628</v>
      </c>
      <c r="S46" s="3336"/>
      <c r="T46" s="3336"/>
      <c r="U46" s="3336"/>
      <c r="V46" s="3336"/>
      <c r="W46" s="3336"/>
      <c r="X46" s="3336"/>
      <c r="Y46" s="1892"/>
      <c r="Z46" s="883"/>
      <c r="AA46" s="883"/>
      <c r="AB46" s="883"/>
      <c r="AC46" s="883"/>
      <c r="AD46" s="883"/>
    </row>
    <row r="47" spans="1:30" ht="30" customHeight="1">
      <c r="A47" s="3358"/>
      <c r="B47" s="3365"/>
      <c r="C47" s="3371"/>
      <c r="D47" s="3373" t="s">
        <v>629</v>
      </c>
      <c r="E47" s="3375" t="s">
        <v>109</v>
      </c>
      <c r="F47" s="3376"/>
      <c r="G47" s="3376"/>
      <c r="H47" s="3376"/>
      <c r="I47" s="3376"/>
      <c r="J47" s="3376"/>
      <c r="K47" s="3377"/>
      <c r="L47" s="3377"/>
      <c r="M47" s="3377"/>
      <c r="N47" s="3377"/>
      <c r="O47" s="3377"/>
      <c r="P47" s="3377"/>
      <c r="Q47" s="3377"/>
      <c r="R47" s="1894" t="s">
        <v>156</v>
      </c>
      <c r="S47" s="1894"/>
      <c r="T47" s="1894"/>
      <c r="U47" s="1895"/>
      <c r="V47" s="1895"/>
      <c r="W47" s="1895"/>
      <c r="X47" s="1895"/>
      <c r="Y47" s="2907"/>
      <c r="Z47" s="883"/>
      <c r="AA47" s="883"/>
      <c r="AB47" s="883"/>
      <c r="AC47" s="883"/>
      <c r="AD47" s="883"/>
    </row>
    <row r="48" spans="1:30" ht="30" customHeight="1">
      <c r="A48" s="3358"/>
      <c r="B48" s="3365"/>
      <c r="C48" s="3371"/>
      <c r="D48" s="3374"/>
      <c r="E48" s="1901"/>
      <c r="F48" s="3378" t="s">
        <v>2363</v>
      </c>
      <c r="G48" s="3379"/>
      <c r="H48" s="3379"/>
      <c r="I48" s="3379"/>
      <c r="J48" s="3379"/>
      <c r="K48" s="3379"/>
      <c r="L48" s="3379"/>
      <c r="M48" s="3379"/>
      <c r="N48" s="1901"/>
      <c r="O48" s="3380" t="s">
        <v>2364</v>
      </c>
      <c r="P48" s="3380"/>
      <c r="Q48" s="3380"/>
      <c r="R48" s="3380"/>
      <c r="S48" s="3380"/>
      <c r="T48" s="3380"/>
      <c r="U48" s="3380"/>
      <c r="V48" s="3380"/>
      <c r="W48" s="3380"/>
      <c r="X48" s="3380"/>
      <c r="Y48" s="2915"/>
      <c r="Z48" s="883"/>
      <c r="AA48" s="883"/>
      <c r="AB48" s="883"/>
      <c r="AC48" s="883"/>
      <c r="AD48" s="883"/>
    </row>
    <row r="49" spans="1:31" ht="30" customHeight="1">
      <c r="A49" s="3358"/>
      <c r="B49" s="3365"/>
      <c r="C49" s="3371"/>
      <c r="D49" s="3381" t="s">
        <v>110</v>
      </c>
      <c r="E49" s="3384" t="s">
        <v>111</v>
      </c>
      <c r="F49" s="3385"/>
      <c r="G49" s="3385"/>
      <c r="H49" s="3385"/>
      <c r="I49" s="3385"/>
      <c r="J49" s="3385"/>
      <c r="K49" s="3385"/>
      <c r="L49" s="3386"/>
      <c r="M49" s="3386"/>
      <c r="N49" s="3386"/>
      <c r="O49" s="3386"/>
      <c r="P49" s="3386"/>
      <c r="Q49" s="3386"/>
      <c r="R49" s="3386"/>
      <c r="S49" s="3386"/>
      <c r="T49" s="1894" t="s">
        <v>156</v>
      </c>
      <c r="U49" s="1895"/>
      <c r="V49" s="1895"/>
      <c r="W49" s="1895"/>
      <c r="X49" s="1895"/>
      <c r="Y49" s="2907"/>
      <c r="Z49" s="883"/>
      <c r="AA49" s="883"/>
      <c r="AB49" s="883"/>
      <c r="AC49" s="883"/>
      <c r="AD49" s="883"/>
    </row>
    <row r="50" spans="1:31" s="1275" customFormat="1" ht="30" customHeight="1">
      <c r="A50" s="3358"/>
      <c r="B50" s="3365"/>
      <c r="C50" s="3371"/>
      <c r="D50" s="3382"/>
      <c r="E50" s="3387" t="s">
        <v>111</v>
      </c>
      <c r="F50" s="3388"/>
      <c r="G50" s="3388"/>
      <c r="H50" s="3388"/>
      <c r="I50" s="3388"/>
      <c r="J50" s="3388"/>
      <c r="K50" s="3388"/>
      <c r="L50" s="3389"/>
      <c r="M50" s="3389"/>
      <c r="N50" s="3389"/>
      <c r="O50" s="3389"/>
      <c r="P50" s="3389"/>
      <c r="Q50" s="3389"/>
      <c r="R50" s="3389"/>
      <c r="S50" s="3389"/>
      <c r="T50" s="2828" t="s">
        <v>156</v>
      </c>
      <c r="U50" s="1898"/>
      <c r="V50" s="1898"/>
      <c r="W50" s="1898"/>
      <c r="X50" s="1898"/>
      <c r="Y50" s="2916"/>
      <c r="Z50" s="883"/>
      <c r="AA50" s="883"/>
      <c r="AB50" s="883"/>
      <c r="AC50" s="883"/>
      <c r="AD50" s="883"/>
      <c r="AE50" s="387"/>
    </row>
    <row r="51" spans="1:31" s="1275" customFormat="1" ht="30" hidden="1" customHeight="1">
      <c r="A51" s="3358"/>
      <c r="B51" s="3365"/>
      <c r="C51" s="3371"/>
      <c r="D51" s="3382"/>
      <c r="E51" s="3387" t="s">
        <v>111</v>
      </c>
      <c r="F51" s="3388"/>
      <c r="G51" s="3388"/>
      <c r="H51" s="3388"/>
      <c r="I51" s="3388"/>
      <c r="J51" s="3388"/>
      <c r="K51" s="3388"/>
      <c r="L51" s="3389"/>
      <c r="M51" s="3389"/>
      <c r="N51" s="3389"/>
      <c r="O51" s="3389"/>
      <c r="P51" s="3389"/>
      <c r="Q51" s="3389"/>
      <c r="R51" s="3389"/>
      <c r="S51" s="3389"/>
      <c r="T51" s="2828" t="s">
        <v>156</v>
      </c>
      <c r="U51" s="1898"/>
      <c r="V51" s="1898"/>
      <c r="W51" s="1898"/>
      <c r="X51" s="1898"/>
      <c r="Y51" s="2916"/>
      <c r="Z51" s="883"/>
      <c r="AA51" s="883"/>
      <c r="AB51" s="883"/>
      <c r="AC51" s="883"/>
      <c r="AD51" s="883"/>
      <c r="AE51" s="387"/>
    </row>
    <row r="52" spans="1:31" ht="30" hidden="1" customHeight="1">
      <c r="A52" s="3358"/>
      <c r="B52" s="3365"/>
      <c r="C52" s="3371"/>
      <c r="D52" s="3382"/>
      <c r="E52" s="3387" t="s">
        <v>111</v>
      </c>
      <c r="F52" s="3388"/>
      <c r="G52" s="3388"/>
      <c r="H52" s="3388"/>
      <c r="I52" s="3388"/>
      <c r="J52" s="3388"/>
      <c r="K52" s="3388"/>
      <c r="L52" s="3389"/>
      <c r="M52" s="3389"/>
      <c r="N52" s="3389"/>
      <c r="O52" s="3389"/>
      <c r="P52" s="3389"/>
      <c r="Q52" s="3389"/>
      <c r="R52" s="3389"/>
      <c r="S52" s="3389"/>
      <c r="T52" s="2828" t="s">
        <v>156</v>
      </c>
      <c r="U52" s="1898"/>
      <c r="V52" s="1898"/>
      <c r="W52" s="1898"/>
      <c r="X52" s="1898"/>
      <c r="Y52" s="2916"/>
      <c r="Z52" s="883"/>
      <c r="AA52" s="883"/>
      <c r="AB52" s="883"/>
      <c r="AC52" s="883"/>
      <c r="AD52" s="883"/>
    </row>
    <row r="53" spans="1:31" ht="30" customHeight="1">
      <c r="A53" s="3358"/>
      <c r="B53" s="3365"/>
      <c r="C53" s="3371"/>
      <c r="D53" s="3382"/>
      <c r="E53" s="3387" t="s">
        <v>111</v>
      </c>
      <c r="F53" s="3388"/>
      <c r="G53" s="3388"/>
      <c r="H53" s="3388"/>
      <c r="I53" s="3388"/>
      <c r="J53" s="3388"/>
      <c r="K53" s="3388"/>
      <c r="L53" s="3389"/>
      <c r="M53" s="3389"/>
      <c r="N53" s="3389"/>
      <c r="O53" s="3389"/>
      <c r="P53" s="3389"/>
      <c r="Q53" s="3389"/>
      <c r="R53" s="3389"/>
      <c r="S53" s="3389"/>
      <c r="T53" s="2828" t="s">
        <v>156</v>
      </c>
      <c r="U53" s="1898"/>
      <c r="V53" s="1898"/>
      <c r="W53" s="1898"/>
      <c r="X53" s="1898"/>
      <c r="Y53" s="2916"/>
      <c r="Z53" s="883"/>
      <c r="AA53" s="883"/>
      <c r="AB53" s="883"/>
      <c r="AC53" s="883"/>
      <c r="AD53" s="883"/>
    </row>
    <row r="54" spans="1:31" ht="30" customHeight="1">
      <c r="A54" s="3359"/>
      <c r="B54" s="3365"/>
      <c r="C54" s="3372"/>
      <c r="D54" s="3383"/>
      <c r="E54" s="1901"/>
      <c r="F54" s="1902" t="s">
        <v>1391</v>
      </c>
      <c r="G54" s="1903"/>
      <c r="H54" s="1903"/>
      <c r="I54" s="1903"/>
      <c r="J54" s="1903"/>
      <c r="K54" s="1903"/>
      <c r="L54" s="1904"/>
      <c r="M54" s="1905"/>
      <c r="N54" s="1901"/>
      <c r="O54" s="3390" t="s">
        <v>1399</v>
      </c>
      <c r="P54" s="3390"/>
      <c r="Q54" s="3390"/>
      <c r="R54" s="3390"/>
      <c r="S54" s="3390"/>
      <c r="T54" s="3390"/>
      <c r="U54" s="3390"/>
      <c r="V54" s="3390"/>
      <c r="W54" s="3390"/>
      <c r="X54" s="3390"/>
      <c r="Y54" s="2917"/>
      <c r="Z54" s="883"/>
      <c r="AA54" s="883"/>
      <c r="AB54" s="883"/>
      <c r="AC54" s="883"/>
      <c r="AD54" s="883"/>
    </row>
    <row r="55" spans="1:31" ht="30" customHeight="1">
      <c r="A55" s="2890">
        <v>10</v>
      </c>
      <c r="B55" s="3365"/>
      <c r="C55" s="2891" t="s">
        <v>112</v>
      </c>
      <c r="D55" s="2892"/>
      <c r="E55" s="1901"/>
      <c r="F55" s="3335" t="s">
        <v>630</v>
      </c>
      <c r="G55" s="3336"/>
      <c r="H55" s="3336"/>
      <c r="I55" s="3336"/>
      <c r="J55" s="3341"/>
      <c r="K55" s="1901"/>
      <c r="L55" s="3335" t="s">
        <v>113</v>
      </c>
      <c r="M55" s="3336"/>
      <c r="N55" s="3336"/>
      <c r="O55" s="3336"/>
      <c r="P55" s="3336"/>
      <c r="Q55" s="1901"/>
      <c r="R55" s="3335" t="s">
        <v>114</v>
      </c>
      <c r="S55" s="3336"/>
      <c r="T55" s="3336"/>
      <c r="U55" s="3336"/>
      <c r="V55" s="3336"/>
      <c r="W55" s="3336"/>
      <c r="X55" s="3336"/>
      <c r="Y55" s="1892"/>
      <c r="Z55" s="883"/>
      <c r="AA55" s="883"/>
      <c r="AB55" s="883"/>
      <c r="AC55" s="883"/>
      <c r="AD55" s="883"/>
    </row>
    <row r="56" spans="1:31" ht="30" customHeight="1">
      <c r="A56" s="2890">
        <v>11</v>
      </c>
      <c r="B56" s="3365"/>
      <c r="C56" s="2891" t="s">
        <v>115</v>
      </c>
      <c r="D56" s="2892"/>
      <c r="E56" s="1901"/>
      <c r="F56" s="3342" t="s">
        <v>2420</v>
      </c>
      <c r="G56" s="3343"/>
      <c r="H56" s="3343"/>
      <c r="I56" s="3343"/>
      <c r="J56" s="3343"/>
      <c r="K56" s="1901"/>
      <c r="L56" s="3335" t="s">
        <v>2421</v>
      </c>
      <c r="M56" s="3336"/>
      <c r="N56" s="3336"/>
      <c r="O56" s="3336"/>
      <c r="P56" s="3336"/>
      <c r="Q56" s="3336"/>
      <c r="R56" s="3336"/>
      <c r="S56" s="3336"/>
      <c r="T56" s="3336"/>
      <c r="U56" s="3336"/>
      <c r="V56" s="3336"/>
      <c r="W56" s="3336"/>
      <c r="X56" s="3336"/>
      <c r="Y56" s="1892"/>
      <c r="Z56" s="883"/>
      <c r="AA56" s="883"/>
      <c r="AB56" s="883"/>
      <c r="AC56" s="883"/>
      <c r="AD56" s="883"/>
    </row>
    <row r="57" spans="1:31" ht="30" customHeight="1">
      <c r="A57" s="2890">
        <v>12</v>
      </c>
      <c r="B57" s="3365"/>
      <c r="C57" s="2891" t="s">
        <v>116</v>
      </c>
      <c r="D57" s="2892"/>
      <c r="E57" s="1901"/>
      <c r="F57" s="3335" t="s">
        <v>627</v>
      </c>
      <c r="G57" s="3336"/>
      <c r="H57" s="3336"/>
      <c r="I57" s="3336"/>
      <c r="J57" s="3341"/>
      <c r="K57" s="1901"/>
      <c r="L57" s="3335" t="s">
        <v>628</v>
      </c>
      <c r="M57" s="3336"/>
      <c r="N57" s="3336"/>
      <c r="O57" s="3336"/>
      <c r="P57" s="3336"/>
      <c r="Q57" s="3336"/>
      <c r="R57" s="3336"/>
      <c r="S57" s="3336"/>
      <c r="T57" s="3336"/>
      <c r="U57" s="3336"/>
      <c r="V57" s="3336"/>
      <c r="W57" s="3336"/>
      <c r="X57" s="3336"/>
      <c r="Y57" s="1892"/>
      <c r="Z57" s="883"/>
      <c r="AA57" s="883"/>
      <c r="AB57" s="883"/>
      <c r="AC57" s="883"/>
      <c r="AD57" s="883"/>
    </row>
    <row r="58" spans="1:31" ht="30" customHeight="1">
      <c r="A58" s="2890">
        <v>13</v>
      </c>
      <c r="B58" s="3365"/>
      <c r="C58" s="2891" t="s">
        <v>117</v>
      </c>
      <c r="D58" s="2892"/>
      <c r="E58" s="1901"/>
      <c r="F58" s="3335" t="s">
        <v>627</v>
      </c>
      <c r="G58" s="3336"/>
      <c r="H58" s="3336"/>
      <c r="I58" s="3336"/>
      <c r="J58" s="3341"/>
      <c r="K58" s="1901"/>
      <c r="L58" s="3335" t="s">
        <v>628</v>
      </c>
      <c r="M58" s="3336"/>
      <c r="N58" s="3336"/>
      <c r="O58" s="3336"/>
      <c r="P58" s="3336"/>
      <c r="Q58" s="3336"/>
      <c r="R58" s="3336"/>
      <c r="S58" s="3336"/>
      <c r="T58" s="3336"/>
      <c r="U58" s="3336"/>
      <c r="V58" s="3336"/>
      <c r="W58" s="3336"/>
      <c r="X58" s="3336"/>
      <c r="Y58" s="1892"/>
      <c r="Z58" s="883"/>
      <c r="AA58" s="883"/>
      <c r="AB58" s="883"/>
      <c r="AC58" s="883"/>
      <c r="AD58" s="883"/>
    </row>
    <row r="59" spans="1:31" ht="30" customHeight="1">
      <c r="A59" s="2890">
        <v>14</v>
      </c>
      <c r="B59" s="3365"/>
      <c r="C59" s="3369" t="s">
        <v>118</v>
      </c>
      <c r="D59" s="3367"/>
      <c r="E59" s="1901"/>
      <c r="F59" s="3342" t="s">
        <v>119</v>
      </c>
      <c r="G59" s="3343"/>
      <c r="H59" s="3343"/>
      <c r="I59" s="3343"/>
      <c r="J59" s="3345"/>
      <c r="K59" s="1901"/>
      <c r="L59" s="3335" t="s">
        <v>628</v>
      </c>
      <c r="M59" s="3336"/>
      <c r="N59" s="3336"/>
      <c r="O59" s="3336"/>
      <c r="P59" s="3336"/>
      <c r="Q59" s="3336"/>
      <c r="R59" s="3336"/>
      <c r="S59" s="3336"/>
      <c r="T59" s="3336"/>
      <c r="U59" s="3336"/>
      <c r="V59" s="3336"/>
      <c r="W59" s="3336"/>
      <c r="X59" s="3336"/>
      <c r="Y59" s="1892"/>
      <c r="Z59" s="883"/>
      <c r="AA59" s="883"/>
      <c r="AB59" s="883"/>
      <c r="AC59" s="883"/>
      <c r="AD59" s="883"/>
    </row>
    <row r="60" spans="1:31" ht="30" customHeight="1">
      <c r="A60" s="2890">
        <v>15</v>
      </c>
      <c r="B60" s="3365"/>
      <c r="C60" s="2891" t="s">
        <v>120</v>
      </c>
      <c r="D60" s="2892"/>
      <c r="E60" s="1901"/>
      <c r="F60" s="3335" t="s">
        <v>627</v>
      </c>
      <c r="G60" s="3336"/>
      <c r="H60" s="3336"/>
      <c r="I60" s="3336"/>
      <c r="J60" s="3341"/>
      <c r="K60" s="1901"/>
      <c r="L60" s="3335" t="s">
        <v>628</v>
      </c>
      <c r="M60" s="3336"/>
      <c r="N60" s="3336"/>
      <c r="O60" s="3336"/>
      <c r="P60" s="3336"/>
      <c r="Q60" s="3336"/>
      <c r="R60" s="3336"/>
      <c r="S60" s="3336"/>
      <c r="T60" s="3336"/>
      <c r="U60" s="3336"/>
      <c r="V60" s="3336"/>
      <c r="W60" s="3336"/>
      <c r="X60" s="3336"/>
      <c r="Y60" s="1892"/>
      <c r="Z60" s="883"/>
      <c r="AA60" s="883"/>
      <c r="AB60" s="883"/>
      <c r="AC60" s="883"/>
      <c r="AD60" s="883"/>
    </row>
    <row r="61" spans="1:31" ht="39.950000000000003" customHeight="1">
      <c r="A61" s="2890">
        <v>16</v>
      </c>
      <c r="B61" s="3365"/>
      <c r="C61" s="3366" t="s">
        <v>121</v>
      </c>
      <c r="D61" s="3367"/>
      <c r="E61" s="1901"/>
      <c r="F61" s="3340" t="s">
        <v>631</v>
      </c>
      <c r="G61" s="3363"/>
      <c r="H61" s="3363"/>
      <c r="I61" s="3363"/>
      <c r="J61" s="3363"/>
      <c r="K61" s="1901"/>
      <c r="L61" s="3335" t="s">
        <v>122</v>
      </c>
      <c r="M61" s="3336"/>
      <c r="N61" s="3336"/>
      <c r="O61" s="3336"/>
      <c r="P61" s="3336"/>
      <c r="Q61" s="3336"/>
      <c r="R61" s="3336"/>
      <c r="S61" s="3336"/>
      <c r="T61" s="3336"/>
      <c r="U61" s="1901"/>
      <c r="V61" s="3336" t="s">
        <v>628</v>
      </c>
      <c r="W61" s="3336"/>
      <c r="X61" s="3336"/>
      <c r="Y61" s="1892"/>
      <c r="Z61" s="883"/>
      <c r="AA61" s="883"/>
      <c r="AB61" s="883"/>
      <c r="AC61" s="883"/>
      <c r="AD61" s="883"/>
    </row>
    <row r="62" spans="1:31" ht="39.950000000000003" customHeight="1">
      <c r="A62" s="3357">
        <v>17</v>
      </c>
      <c r="B62" s="3365"/>
      <c r="C62" s="3360" t="s">
        <v>123</v>
      </c>
      <c r="D62" s="2918" t="s">
        <v>1651</v>
      </c>
      <c r="E62" s="1901"/>
      <c r="F62" s="3335" t="s">
        <v>632</v>
      </c>
      <c r="G62" s="3336"/>
      <c r="H62" s="3336"/>
      <c r="I62" s="3336"/>
      <c r="J62" s="3341"/>
      <c r="K62" s="1901"/>
      <c r="L62" s="3335" t="s">
        <v>633</v>
      </c>
      <c r="M62" s="3336"/>
      <c r="N62" s="3336"/>
      <c r="O62" s="3336"/>
      <c r="P62" s="3336"/>
      <c r="Q62" s="1901"/>
      <c r="R62" s="2894" t="s">
        <v>124</v>
      </c>
      <c r="S62" s="2983" t="s">
        <v>56</v>
      </c>
      <c r="T62" s="3344"/>
      <c r="U62" s="3344"/>
      <c r="V62" s="3344"/>
      <c r="W62" s="3344"/>
      <c r="X62" s="3344"/>
      <c r="Y62" s="2919" t="s">
        <v>156</v>
      </c>
      <c r="Z62" s="883"/>
      <c r="AA62" s="883"/>
      <c r="AB62" s="883"/>
      <c r="AC62" s="883"/>
      <c r="AD62" s="883"/>
    </row>
    <row r="63" spans="1:31" ht="39.950000000000003" customHeight="1">
      <c r="A63" s="3359"/>
      <c r="B63" s="3365"/>
      <c r="C63" s="3362"/>
      <c r="D63" s="2918" t="s">
        <v>125</v>
      </c>
      <c r="E63" s="1901"/>
      <c r="F63" s="3335" t="s">
        <v>632</v>
      </c>
      <c r="G63" s="3336"/>
      <c r="H63" s="3336"/>
      <c r="I63" s="3336"/>
      <c r="J63" s="3341"/>
      <c r="K63" s="1901"/>
      <c r="L63" s="3340" t="s">
        <v>634</v>
      </c>
      <c r="M63" s="3363"/>
      <c r="N63" s="3363"/>
      <c r="O63" s="3363"/>
      <c r="P63" s="3363"/>
      <c r="Q63" s="1901"/>
      <c r="R63" s="2894" t="s">
        <v>124</v>
      </c>
      <c r="S63" s="2983" t="s">
        <v>56</v>
      </c>
      <c r="T63" s="3344"/>
      <c r="U63" s="3344"/>
      <c r="V63" s="3344"/>
      <c r="W63" s="3344"/>
      <c r="X63" s="3344"/>
      <c r="Y63" s="2919" t="s">
        <v>156</v>
      </c>
      <c r="Z63" s="883"/>
      <c r="AA63" s="883"/>
      <c r="AB63" s="883"/>
      <c r="AC63" s="883"/>
      <c r="AD63" s="883"/>
    </row>
    <row r="64" spans="1:31" ht="30" customHeight="1">
      <c r="A64" s="2890">
        <v>18</v>
      </c>
      <c r="B64" s="3429"/>
      <c r="C64" s="2897" t="s">
        <v>635</v>
      </c>
      <c r="D64" s="2892"/>
      <c r="E64" s="1901"/>
      <c r="F64" s="3335" t="s">
        <v>636</v>
      </c>
      <c r="G64" s="3336"/>
      <c r="H64" s="3336"/>
      <c r="I64" s="3336"/>
      <c r="J64" s="3341"/>
      <c r="K64" s="1901"/>
      <c r="L64" s="3340" t="s">
        <v>126</v>
      </c>
      <c r="M64" s="3363"/>
      <c r="N64" s="3363"/>
      <c r="O64" s="3363"/>
      <c r="P64" s="3363"/>
      <c r="Q64" s="3363"/>
      <c r="R64" s="3363"/>
      <c r="S64" s="3363"/>
      <c r="T64" s="3363"/>
      <c r="U64" s="1901"/>
      <c r="V64" s="3336" t="s">
        <v>628</v>
      </c>
      <c r="W64" s="3336"/>
      <c r="X64" s="3336"/>
      <c r="Y64" s="1892"/>
      <c r="Z64" s="883"/>
      <c r="AA64" s="883"/>
      <c r="AB64" s="883"/>
      <c r="AC64" s="883"/>
      <c r="AD64" s="883"/>
    </row>
    <row r="65" spans="1:31" ht="30" customHeight="1">
      <c r="A65" s="2890">
        <v>19</v>
      </c>
      <c r="B65" s="3364" t="s">
        <v>127</v>
      </c>
      <c r="C65" s="3366" t="s">
        <v>128</v>
      </c>
      <c r="D65" s="3367"/>
      <c r="E65" s="3335" t="s">
        <v>865</v>
      </c>
      <c r="F65" s="3336"/>
      <c r="G65" s="3336"/>
      <c r="H65" s="3336"/>
      <c r="I65" s="3336"/>
      <c r="J65" s="3336"/>
      <c r="K65" s="3336"/>
      <c r="L65" s="3336"/>
      <c r="M65" s="3336"/>
      <c r="N65" s="3336"/>
      <c r="O65" s="3336"/>
      <c r="P65" s="3336"/>
      <c r="Q65" s="3336"/>
      <c r="R65" s="3336"/>
      <c r="S65" s="3336"/>
      <c r="T65" s="3336"/>
      <c r="U65" s="3336"/>
      <c r="V65" s="3336"/>
      <c r="W65" s="3336"/>
      <c r="X65" s="3336"/>
      <c r="Y65" s="1892"/>
      <c r="Z65" s="883"/>
      <c r="AA65" s="883"/>
      <c r="AB65" s="883"/>
      <c r="AC65" s="883"/>
      <c r="AD65" s="883"/>
    </row>
    <row r="66" spans="1:31" ht="30" customHeight="1">
      <c r="A66" s="2890">
        <v>20</v>
      </c>
      <c r="B66" s="3365"/>
      <c r="C66" s="3366" t="s">
        <v>129</v>
      </c>
      <c r="D66" s="3367"/>
      <c r="E66" s="3335" t="s">
        <v>865</v>
      </c>
      <c r="F66" s="3336"/>
      <c r="G66" s="3336"/>
      <c r="H66" s="3336"/>
      <c r="I66" s="3336"/>
      <c r="J66" s="3336"/>
      <c r="K66" s="3336"/>
      <c r="L66" s="3336"/>
      <c r="M66" s="3336"/>
      <c r="N66" s="3336"/>
      <c r="O66" s="3336"/>
      <c r="P66" s="3336"/>
      <c r="Q66" s="3336"/>
      <c r="R66" s="3336"/>
      <c r="S66" s="3336"/>
      <c r="T66" s="3336"/>
      <c r="U66" s="3336"/>
      <c r="V66" s="3336"/>
      <c r="W66" s="3336"/>
      <c r="X66" s="3336"/>
      <c r="Y66" s="1892"/>
      <c r="Z66" s="883"/>
      <c r="AA66" s="883"/>
      <c r="AB66" s="883"/>
      <c r="AC66" s="883"/>
      <c r="AD66" s="883"/>
    </row>
    <row r="67" spans="1:31" ht="39.950000000000003" customHeight="1">
      <c r="A67" s="3357">
        <v>21</v>
      </c>
      <c r="B67" s="3365"/>
      <c r="C67" s="3360" t="s">
        <v>130</v>
      </c>
      <c r="D67" s="2920" t="s">
        <v>637</v>
      </c>
      <c r="E67" s="1893"/>
      <c r="F67" s="3363" t="s">
        <v>638</v>
      </c>
      <c r="G67" s="3363"/>
      <c r="H67" s="3363"/>
      <c r="I67" s="3363"/>
      <c r="J67" s="3363"/>
      <c r="K67" s="3363"/>
      <c r="L67" s="3363"/>
      <c r="M67" s="3363"/>
      <c r="N67" s="3363"/>
      <c r="O67" s="3363"/>
      <c r="P67" s="3363"/>
      <c r="Q67" s="3363"/>
      <c r="R67" s="3363"/>
      <c r="S67" s="3363"/>
      <c r="T67" s="3363"/>
      <c r="U67" s="3363"/>
      <c r="V67" s="3363"/>
      <c r="W67" s="3363"/>
      <c r="X67" s="3363"/>
      <c r="Y67" s="2922"/>
      <c r="Z67" s="883"/>
      <c r="AA67" s="883"/>
      <c r="AB67" s="883"/>
      <c r="AC67" s="883"/>
      <c r="AD67" s="883"/>
    </row>
    <row r="68" spans="1:31" ht="39.950000000000003" customHeight="1">
      <c r="A68" s="3358"/>
      <c r="B68" s="3365"/>
      <c r="C68" s="3361"/>
      <c r="D68" s="2984" t="s">
        <v>639</v>
      </c>
      <c r="E68" s="1893"/>
      <c r="F68" s="3363" t="s">
        <v>638</v>
      </c>
      <c r="G68" s="3363"/>
      <c r="H68" s="3363"/>
      <c r="I68" s="3363"/>
      <c r="J68" s="3363"/>
      <c r="K68" s="3363"/>
      <c r="L68" s="3363"/>
      <c r="M68" s="3363"/>
      <c r="N68" s="3363"/>
      <c r="O68" s="3363"/>
      <c r="P68" s="3363"/>
      <c r="Q68" s="3363"/>
      <c r="R68" s="3363"/>
      <c r="S68" s="3363"/>
      <c r="T68" s="3363"/>
      <c r="U68" s="3363"/>
      <c r="V68" s="3363"/>
      <c r="W68" s="3363"/>
      <c r="X68" s="3363"/>
      <c r="Y68" s="2922"/>
      <c r="Z68" s="883"/>
      <c r="AA68" s="883"/>
      <c r="AB68" s="883"/>
      <c r="AC68" s="883"/>
      <c r="AD68" s="883"/>
    </row>
    <row r="69" spans="1:31" ht="39.950000000000003" customHeight="1">
      <c r="A69" s="3359"/>
      <c r="B69" s="3365"/>
      <c r="C69" s="3362"/>
      <c r="D69" s="2923" t="s">
        <v>1650</v>
      </c>
      <c r="E69" s="1893"/>
      <c r="F69" s="3363" t="s">
        <v>640</v>
      </c>
      <c r="G69" s="3363"/>
      <c r="H69" s="3363"/>
      <c r="I69" s="3363"/>
      <c r="J69" s="3363"/>
      <c r="K69" s="3363"/>
      <c r="L69" s="3363"/>
      <c r="M69" s="3363"/>
      <c r="N69" s="3363"/>
      <c r="O69" s="3363"/>
      <c r="P69" s="3363"/>
      <c r="Q69" s="3363"/>
      <c r="R69" s="3363"/>
      <c r="S69" s="3363"/>
      <c r="T69" s="3363"/>
      <c r="U69" s="3363"/>
      <c r="V69" s="3363"/>
      <c r="W69" s="3363"/>
      <c r="X69" s="3363"/>
      <c r="Y69" s="2922"/>
      <c r="Z69" s="883"/>
      <c r="AA69" s="883"/>
      <c r="AB69" s="883"/>
      <c r="AC69" s="883"/>
      <c r="AD69" s="883"/>
    </row>
    <row r="70" spans="1:31" ht="30" customHeight="1">
      <c r="A70" s="2924">
        <v>22</v>
      </c>
      <c r="B70" s="3365"/>
      <c r="C70" s="2925" t="s">
        <v>641</v>
      </c>
      <c r="D70" s="2920"/>
      <c r="E70" s="1893"/>
      <c r="F70" s="3363" t="s">
        <v>642</v>
      </c>
      <c r="G70" s="3363"/>
      <c r="H70" s="3363"/>
      <c r="I70" s="3363"/>
      <c r="J70" s="3363"/>
      <c r="K70" s="3363"/>
      <c r="L70" s="3363"/>
      <c r="M70" s="3363"/>
      <c r="N70" s="3363"/>
      <c r="O70" s="3363"/>
      <c r="P70" s="3363"/>
      <c r="Q70" s="3363"/>
      <c r="R70" s="3363"/>
      <c r="S70" s="3363"/>
      <c r="T70" s="3363"/>
      <c r="U70" s="3363"/>
      <c r="V70" s="3363"/>
      <c r="W70" s="3363"/>
      <c r="X70" s="3363"/>
      <c r="Y70" s="2922"/>
      <c r="Z70" s="883"/>
      <c r="AA70" s="883"/>
      <c r="AB70" s="883"/>
      <c r="AC70" s="883"/>
      <c r="AD70" s="883"/>
    </row>
    <row r="71" spans="1:31" ht="30" customHeight="1">
      <c r="A71" s="3357">
        <v>23</v>
      </c>
      <c r="B71" s="3365"/>
      <c r="C71" s="3348" t="s">
        <v>131</v>
      </c>
      <c r="D71" s="2926" t="s">
        <v>132</v>
      </c>
      <c r="E71" s="1901"/>
      <c r="F71" s="3335" t="s">
        <v>627</v>
      </c>
      <c r="G71" s="3336"/>
      <c r="H71" s="3336"/>
      <c r="I71" s="3336"/>
      <c r="J71" s="3341"/>
      <c r="K71" s="1901"/>
      <c r="L71" s="3335" t="s">
        <v>628</v>
      </c>
      <c r="M71" s="3336"/>
      <c r="N71" s="3336"/>
      <c r="O71" s="3336"/>
      <c r="P71" s="3336"/>
      <c r="Q71" s="3336"/>
      <c r="R71" s="3336"/>
      <c r="S71" s="3336"/>
      <c r="T71" s="3336"/>
      <c r="U71" s="3336"/>
      <c r="V71" s="3336"/>
      <c r="W71" s="3336"/>
      <c r="X71" s="3336"/>
      <c r="Y71" s="1892"/>
      <c r="Z71" s="883"/>
      <c r="AA71" s="883"/>
      <c r="AB71" s="883"/>
      <c r="AC71" s="883"/>
      <c r="AD71" s="883"/>
    </row>
    <row r="72" spans="1:31" ht="30" customHeight="1">
      <c r="A72" s="3358"/>
      <c r="B72" s="3365"/>
      <c r="C72" s="3368"/>
      <c r="D72" s="2926" t="s">
        <v>133</v>
      </c>
      <c r="E72" s="1901"/>
      <c r="F72" s="2985" t="s">
        <v>643</v>
      </c>
      <c r="G72" s="2847"/>
      <c r="H72" s="2847"/>
      <c r="I72" s="2847"/>
      <c r="J72" s="2847"/>
      <c r="K72" s="2847"/>
      <c r="L72" s="2847"/>
      <c r="M72" s="2847"/>
      <c r="N72" s="2847"/>
      <c r="O72" s="2847"/>
      <c r="P72" s="2847"/>
      <c r="Q72" s="2847"/>
      <c r="R72" s="2847"/>
      <c r="S72" s="2847"/>
      <c r="T72" s="2847"/>
      <c r="U72" s="2881"/>
      <c r="V72" s="2881"/>
      <c r="W72" s="2881"/>
      <c r="X72" s="2881"/>
      <c r="Y72" s="2927"/>
      <c r="Z72" s="883"/>
      <c r="AA72" s="883"/>
      <c r="AB72" s="883"/>
      <c r="AC72" s="883"/>
      <c r="AD72" s="883"/>
    </row>
    <row r="73" spans="1:31" ht="30" customHeight="1">
      <c r="A73" s="2890">
        <v>24</v>
      </c>
      <c r="B73" s="3365"/>
      <c r="C73" s="3366" t="s">
        <v>134</v>
      </c>
      <c r="D73" s="3367"/>
      <c r="E73" s="3342" t="s">
        <v>135</v>
      </c>
      <c r="F73" s="3343"/>
      <c r="G73" s="3343"/>
      <c r="H73" s="1901"/>
      <c r="I73" s="3335" t="s">
        <v>644</v>
      </c>
      <c r="J73" s="3336"/>
      <c r="K73" s="1901"/>
      <c r="L73" s="3335" t="s">
        <v>645</v>
      </c>
      <c r="M73" s="3341"/>
      <c r="N73" s="3335" t="s">
        <v>136</v>
      </c>
      <c r="O73" s="3336"/>
      <c r="P73" s="3336"/>
      <c r="Q73" s="1901"/>
      <c r="R73" s="3335" t="s">
        <v>644</v>
      </c>
      <c r="S73" s="3336"/>
      <c r="T73" s="3337"/>
      <c r="U73" s="1901"/>
      <c r="V73" s="3335" t="s">
        <v>645</v>
      </c>
      <c r="W73" s="3336"/>
      <c r="X73" s="3336"/>
      <c r="Y73" s="1892"/>
      <c r="Z73" s="883"/>
      <c r="AA73" s="883"/>
      <c r="AB73" s="883"/>
      <c r="AC73" s="883"/>
      <c r="AD73" s="883"/>
    </row>
    <row r="74" spans="1:31" ht="30" customHeight="1">
      <c r="A74" s="2928">
        <v>25</v>
      </c>
      <c r="B74" s="3365"/>
      <c r="C74" s="2929" t="s">
        <v>137</v>
      </c>
      <c r="D74" s="2930"/>
      <c r="E74" s="1901"/>
      <c r="F74" s="3342" t="s">
        <v>646</v>
      </c>
      <c r="G74" s="3343"/>
      <c r="H74" s="3343"/>
      <c r="I74" s="3343"/>
      <c r="J74" s="3343"/>
      <c r="K74" s="1901"/>
      <c r="L74" s="3335" t="s">
        <v>138</v>
      </c>
      <c r="M74" s="3336"/>
      <c r="N74" s="3336"/>
      <c r="O74" s="3336"/>
      <c r="P74" s="3341"/>
      <c r="Q74" s="1901"/>
      <c r="R74" s="2894" t="s">
        <v>124</v>
      </c>
      <c r="S74" s="2983" t="s">
        <v>56</v>
      </c>
      <c r="T74" s="3344"/>
      <c r="U74" s="3344"/>
      <c r="V74" s="3344"/>
      <c r="W74" s="3344"/>
      <c r="X74" s="3344"/>
      <c r="Y74" s="2919" t="s">
        <v>156</v>
      </c>
      <c r="Z74" s="883"/>
      <c r="AA74" s="883"/>
      <c r="AB74" s="883"/>
      <c r="AC74" s="883"/>
      <c r="AD74" s="883"/>
    </row>
    <row r="75" spans="1:31" ht="30" customHeight="1">
      <c r="A75" s="2928">
        <v>26</v>
      </c>
      <c r="B75" s="3365"/>
      <c r="C75" s="2929" t="s">
        <v>514</v>
      </c>
      <c r="D75" s="2930"/>
      <c r="E75" s="1901"/>
      <c r="F75" s="3342" t="s">
        <v>533</v>
      </c>
      <c r="G75" s="3343"/>
      <c r="H75" s="3343"/>
      <c r="I75" s="3343"/>
      <c r="J75" s="3343"/>
      <c r="K75" s="3343"/>
      <c r="L75" s="3343"/>
      <c r="M75" s="3343"/>
      <c r="N75" s="3343"/>
      <c r="O75" s="3343"/>
      <c r="P75" s="3345"/>
      <c r="Q75" s="1901"/>
      <c r="R75" s="2894" t="s">
        <v>124</v>
      </c>
      <c r="S75" s="2983" t="s">
        <v>56</v>
      </c>
      <c r="T75" s="3344"/>
      <c r="U75" s="3344"/>
      <c r="V75" s="3344"/>
      <c r="W75" s="3344"/>
      <c r="X75" s="3344"/>
      <c r="Y75" s="2919" t="s">
        <v>156</v>
      </c>
      <c r="Z75" s="883"/>
      <c r="AA75" s="883"/>
      <c r="AB75" s="883"/>
      <c r="AC75" s="883"/>
      <c r="AD75" s="883"/>
    </row>
    <row r="76" spans="1:31" ht="45.2" customHeight="1">
      <c r="A76" s="2931">
        <v>27</v>
      </c>
      <c r="B76" s="3365"/>
      <c r="C76" s="3338" t="s">
        <v>532</v>
      </c>
      <c r="D76" s="3339"/>
      <c r="E76" s="1901"/>
      <c r="F76" s="3340" t="s">
        <v>1461</v>
      </c>
      <c r="G76" s="3336"/>
      <c r="H76" s="3336"/>
      <c r="I76" s="3336"/>
      <c r="J76" s="3336"/>
      <c r="K76" s="3336"/>
      <c r="L76" s="3336"/>
      <c r="M76" s="3336"/>
      <c r="N76" s="3336"/>
      <c r="O76" s="3336"/>
      <c r="P76" s="3336"/>
      <c r="Q76" s="3336"/>
      <c r="R76" s="3336"/>
      <c r="S76" s="3336"/>
      <c r="T76" s="3341"/>
      <c r="U76" s="1901"/>
      <c r="V76" s="3335" t="s">
        <v>647</v>
      </c>
      <c r="W76" s="3336"/>
      <c r="X76" s="3336"/>
      <c r="Y76" s="1892"/>
      <c r="Z76" s="883"/>
      <c r="AA76" s="883"/>
      <c r="AB76" s="883"/>
      <c r="AC76" s="883"/>
      <c r="AD76" s="883"/>
    </row>
    <row r="77" spans="1:31" ht="45.2" customHeight="1">
      <c r="A77" s="2931">
        <v>28</v>
      </c>
      <c r="B77" s="3365"/>
      <c r="C77" s="3338" t="s">
        <v>648</v>
      </c>
      <c r="D77" s="3339"/>
      <c r="E77" s="1901"/>
      <c r="F77" s="3335" t="s">
        <v>688</v>
      </c>
      <c r="G77" s="3336"/>
      <c r="H77" s="3336"/>
      <c r="I77" s="3336"/>
      <c r="J77" s="3341"/>
      <c r="K77" s="1901"/>
      <c r="L77" s="3335" t="s">
        <v>628</v>
      </c>
      <c r="M77" s="3336"/>
      <c r="N77" s="3336"/>
      <c r="O77" s="3336"/>
      <c r="P77" s="3336"/>
      <c r="Q77" s="3336"/>
      <c r="R77" s="3336"/>
      <c r="S77" s="3336"/>
      <c r="T77" s="3336"/>
      <c r="U77" s="3336"/>
      <c r="V77" s="3336"/>
      <c r="W77" s="3336"/>
      <c r="X77" s="3336"/>
      <c r="Y77" s="1892"/>
      <c r="Z77" s="883"/>
      <c r="AA77" s="883"/>
      <c r="AB77" s="883"/>
      <c r="AC77" s="883"/>
      <c r="AD77" s="883"/>
    </row>
    <row r="78" spans="1:31" s="1249" customFormat="1" ht="57.95" customHeight="1">
      <c r="A78" s="3357">
        <v>29</v>
      </c>
      <c r="B78" s="2986"/>
      <c r="C78" s="3348" t="s">
        <v>1678</v>
      </c>
      <c r="D78" s="3454"/>
      <c r="E78" s="1901"/>
      <c r="F78" s="3340" t="s">
        <v>1458</v>
      </c>
      <c r="G78" s="3457"/>
      <c r="H78" s="3457"/>
      <c r="I78" s="3457"/>
      <c r="J78" s="3457"/>
      <c r="K78" s="3457"/>
      <c r="L78" s="3457"/>
      <c r="M78" s="3457"/>
      <c r="N78" s="3457"/>
      <c r="O78" s="3457"/>
      <c r="P78" s="3457"/>
      <c r="Q78" s="3457"/>
      <c r="R78" s="3457"/>
      <c r="S78" s="3457"/>
      <c r="T78" s="2824"/>
      <c r="U78" s="1901"/>
      <c r="V78" s="3335" t="s">
        <v>1446</v>
      </c>
      <c r="W78" s="3336"/>
      <c r="X78" s="3336"/>
      <c r="Y78" s="1892"/>
      <c r="Z78" s="883"/>
      <c r="AA78" s="883"/>
      <c r="AB78" s="883"/>
      <c r="AC78" s="883"/>
      <c r="AD78" s="883"/>
      <c r="AE78" s="387"/>
    </row>
    <row r="79" spans="1:31" s="1249" customFormat="1" ht="57.95" customHeight="1">
      <c r="A79" s="3453"/>
      <c r="B79" s="2986"/>
      <c r="C79" s="3455"/>
      <c r="D79" s="3456"/>
      <c r="E79" s="1901"/>
      <c r="F79" s="3340" t="s">
        <v>1998</v>
      </c>
      <c r="G79" s="3363"/>
      <c r="H79" s="3363"/>
      <c r="I79" s="3363"/>
      <c r="J79" s="3363"/>
      <c r="K79" s="3363"/>
      <c r="L79" s="3363"/>
      <c r="M79" s="3363"/>
      <c r="N79" s="3363"/>
      <c r="O79" s="3363"/>
      <c r="P79" s="3363"/>
      <c r="Q79" s="3363"/>
      <c r="R79" s="3363"/>
      <c r="S79" s="3363"/>
      <c r="T79" s="2824"/>
      <c r="U79" s="1901"/>
      <c r="V79" s="3335" t="s">
        <v>1446</v>
      </c>
      <c r="W79" s="3336"/>
      <c r="X79" s="3336"/>
      <c r="Y79" s="1892"/>
      <c r="Z79" s="883"/>
      <c r="AA79" s="883"/>
      <c r="AB79" s="883"/>
      <c r="AC79" s="883"/>
      <c r="AD79" s="883"/>
      <c r="AE79" s="387"/>
    </row>
    <row r="80" spans="1:31" ht="30" customHeight="1">
      <c r="A80" s="3462">
        <v>30</v>
      </c>
      <c r="B80" s="3463" t="s">
        <v>139</v>
      </c>
      <c r="C80" s="3356" t="s">
        <v>140</v>
      </c>
      <c r="D80" s="3349"/>
      <c r="E80" s="1893"/>
      <c r="F80" s="3335" t="s">
        <v>1462</v>
      </c>
      <c r="G80" s="3336"/>
      <c r="H80" s="3336"/>
      <c r="I80" s="3336"/>
      <c r="J80" s="3336"/>
      <c r="K80" s="3336"/>
      <c r="L80" s="3336"/>
      <c r="M80" s="3336"/>
      <c r="N80" s="3336"/>
      <c r="O80" s="3336"/>
      <c r="P80" s="3336"/>
      <c r="Q80" s="3336"/>
      <c r="R80" s="3336"/>
      <c r="S80" s="3336"/>
      <c r="T80" s="3336"/>
      <c r="U80" s="3336"/>
      <c r="V80" s="3336"/>
      <c r="W80" s="3336"/>
      <c r="X80" s="3336"/>
      <c r="Y80" s="1892"/>
      <c r="Z80" s="883"/>
      <c r="AA80" s="883"/>
      <c r="AB80" s="883"/>
      <c r="AC80" s="883"/>
      <c r="AD80" s="883"/>
    </row>
    <row r="81" spans="1:30" ht="30" customHeight="1">
      <c r="A81" s="3462"/>
      <c r="B81" s="3463"/>
      <c r="C81" s="3350"/>
      <c r="D81" s="3351"/>
      <c r="E81" s="1893"/>
      <c r="F81" s="3335" t="s">
        <v>1463</v>
      </c>
      <c r="G81" s="3336"/>
      <c r="H81" s="3336"/>
      <c r="I81" s="3336"/>
      <c r="J81" s="3336"/>
      <c r="K81" s="3336"/>
      <c r="L81" s="3336"/>
      <c r="M81" s="3336"/>
      <c r="N81" s="3336"/>
      <c r="O81" s="3336"/>
      <c r="P81" s="3336"/>
      <c r="Q81" s="3336"/>
      <c r="R81" s="3336"/>
      <c r="S81" s="3336"/>
      <c r="T81" s="3336"/>
      <c r="U81" s="3336"/>
      <c r="V81" s="3336"/>
      <c r="W81" s="3336"/>
      <c r="X81" s="3336"/>
      <c r="Y81" s="1892"/>
      <c r="Z81" s="883"/>
      <c r="AA81" s="883"/>
      <c r="AB81" s="883"/>
      <c r="AC81" s="883"/>
      <c r="AD81" s="883"/>
    </row>
    <row r="82" spans="1:30" ht="30" customHeight="1">
      <c r="A82" s="3462"/>
      <c r="B82" s="3463"/>
      <c r="C82" s="3350"/>
      <c r="D82" s="3351"/>
      <c r="E82" s="1893"/>
      <c r="F82" s="3335" t="s">
        <v>1464</v>
      </c>
      <c r="G82" s="3336"/>
      <c r="H82" s="3336"/>
      <c r="I82" s="3336"/>
      <c r="J82" s="3336"/>
      <c r="K82" s="3336"/>
      <c r="L82" s="3336"/>
      <c r="M82" s="3336"/>
      <c r="N82" s="3336"/>
      <c r="O82" s="3336"/>
      <c r="P82" s="3336"/>
      <c r="Q82" s="3336"/>
      <c r="R82" s="3336"/>
      <c r="S82" s="3336"/>
      <c r="T82" s="3336"/>
      <c r="U82" s="3336"/>
      <c r="V82" s="3336"/>
      <c r="W82" s="3336"/>
      <c r="X82" s="3336"/>
      <c r="Y82" s="1892"/>
      <c r="Z82" s="883"/>
      <c r="AA82" s="883"/>
      <c r="AB82" s="883"/>
      <c r="AC82" s="883"/>
      <c r="AD82" s="883"/>
    </row>
    <row r="83" spans="1:30" ht="30" customHeight="1">
      <c r="A83" s="3462"/>
      <c r="B83" s="3463"/>
      <c r="C83" s="3350"/>
      <c r="D83" s="3351"/>
      <c r="E83" s="1893"/>
      <c r="F83" s="3335" t="s">
        <v>1465</v>
      </c>
      <c r="G83" s="3336"/>
      <c r="H83" s="3336"/>
      <c r="I83" s="3336"/>
      <c r="J83" s="3336"/>
      <c r="K83" s="3336"/>
      <c r="L83" s="3336"/>
      <c r="M83" s="3336"/>
      <c r="N83" s="3336"/>
      <c r="O83" s="3336"/>
      <c r="P83" s="3336"/>
      <c r="Q83" s="3336"/>
      <c r="R83" s="3336"/>
      <c r="S83" s="3336"/>
      <c r="T83" s="3336"/>
      <c r="U83" s="3336"/>
      <c r="V83" s="3336"/>
      <c r="W83" s="3336"/>
      <c r="X83" s="3336"/>
      <c r="Y83" s="1892"/>
      <c r="Z83" s="883"/>
      <c r="AA83" s="883"/>
      <c r="AB83" s="883"/>
      <c r="AC83" s="883"/>
      <c r="AD83" s="883"/>
    </row>
    <row r="84" spans="1:30" ht="30" customHeight="1">
      <c r="A84" s="3462"/>
      <c r="B84" s="3463"/>
      <c r="C84" s="3350"/>
      <c r="D84" s="3351"/>
      <c r="E84" s="1893"/>
      <c r="F84" s="3335" t="s">
        <v>1466</v>
      </c>
      <c r="G84" s="3336"/>
      <c r="H84" s="3336"/>
      <c r="I84" s="3336"/>
      <c r="J84" s="3336"/>
      <c r="K84" s="3336"/>
      <c r="L84" s="3336"/>
      <c r="M84" s="3336"/>
      <c r="N84" s="3336"/>
      <c r="O84" s="3336"/>
      <c r="P84" s="3336"/>
      <c r="Q84" s="3336"/>
      <c r="R84" s="3336"/>
      <c r="S84" s="3336"/>
      <c r="T84" s="3336"/>
      <c r="U84" s="3336"/>
      <c r="V84" s="3336"/>
      <c r="W84" s="3336"/>
      <c r="X84" s="3336"/>
      <c r="Y84" s="1892"/>
      <c r="Z84" s="883"/>
      <c r="AA84" s="883"/>
      <c r="AB84" s="883"/>
      <c r="AC84" s="883"/>
      <c r="AD84" s="883"/>
    </row>
    <row r="85" spans="1:30" ht="30" customHeight="1">
      <c r="A85" s="3462"/>
      <c r="B85" s="3463"/>
      <c r="C85" s="3350"/>
      <c r="D85" s="3351"/>
      <c r="E85" s="1893"/>
      <c r="F85" s="3335" t="s">
        <v>1467</v>
      </c>
      <c r="G85" s="3336"/>
      <c r="H85" s="3336"/>
      <c r="I85" s="3336"/>
      <c r="J85" s="3336"/>
      <c r="K85" s="3336"/>
      <c r="L85" s="3336"/>
      <c r="M85" s="3336"/>
      <c r="N85" s="3336"/>
      <c r="O85" s="3336"/>
      <c r="P85" s="3336"/>
      <c r="Q85" s="3336"/>
      <c r="R85" s="3336"/>
      <c r="S85" s="3336"/>
      <c r="T85" s="3336"/>
      <c r="U85" s="3336"/>
      <c r="V85" s="3336"/>
      <c r="W85" s="3336"/>
      <c r="X85" s="3336"/>
      <c r="Y85" s="1892"/>
      <c r="Z85" s="883"/>
      <c r="AA85" s="883"/>
      <c r="AB85" s="883"/>
      <c r="AC85" s="883"/>
      <c r="AD85" s="883"/>
    </row>
    <row r="86" spans="1:30" ht="30" customHeight="1">
      <c r="A86" s="3462"/>
      <c r="B86" s="3463"/>
      <c r="C86" s="3350"/>
      <c r="D86" s="3351"/>
      <c r="E86" s="1893"/>
      <c r="F86" s="3335" t="s">
        <v>1468</v>
      </c>
      <c r="G86" s="3336"/>
      <c r="H86" s="3336"/>
      <c r="I86" s="3336"/>
      <c r="J86" s="3336"/>
      <c r="K86" s="3336"/>
      <c r="L86" s="3336"/>
      <c r="M86" s="3336"/>
      <c r="N86" s="3336"/>
      <c r="O86" s="3336"/>
      <c r="P86" s="3336"/>
      <c r="Q86" s="3336"/>
      <c r="R86" s="3336"/>
      <c r="S86" s="3336"/>
      <c r="T86" s="3336"/>
      <c r="U86" s="3336"/>
      <c r="V86" s="3336"/>
      <c r="W86" s="3336"/>
      <c r="X86" s="3336"/>
      <c r="Y86" s="1892"/>
      <c r="Z86" s="883"/>
      <c r="AA86" s="883"/>
      <c r="AB86" s="883"/>
      <c r="AC86" s="883"/>
      <c r="AD86" s="883"/>
    </row>
    <row r="87" spans="1:30" ht="30" customHeight="1">
      <c r="A87" s="3462"/>
      <c r="B87" s="3463"/>
      <c r="C87" s="3352"/>
      <c r="D87" s="3353"/>
      <c r="E87" s="1893"/>
      <c r="F87" s="3335" t="s">
        <v>1469</v>
      </c>
      <c r="G87" s="3336"/>
      <c r="H87" s="3336"/>
      <c r="I87" s="3336"/>
      <c r="J87" s="3336"/>
      <c r="K87" s="3336"/>
      <c r="L87" s="3336"/>
      <c r="M87" s="3336"/>
      <c r="N87" s="3336"/>
      <c r="O87" s="3336"/>
      <c r="P87" s="3336"/>
      <c r="Q87" s="3336"/>
      <c r="R87" s="3336"/>
      <c r="S87" s="3336"/>
      <c r="T87" s="3336"/>
      <c r="U87" s="3336"/>
      <c r="V87" s="3336"/>
      <c r="W87" s="3336"/>
      <c r="X87" s="3336"/>
      <c r="Y87" s="1892"/>
      <c r="Z87" s="883"/>
      <c r="AA87" s="883"/>
      <c r="AB87" s="883"/>
      <c r="AC87" s="883"/>
      <c r="AD87" s="883"/>
    </row>
    <row r="88" spans="1:30" ht="30" customHeight="1">
      <c r="A88" s="3462"/>
      <c r="B88" s="3463"/>
      <c r="C88" s="3348" t="s">
        <v>649</v>
      </c>
      <c r="D88" s="3349"/>
      <c r="E88" s="1893"/>
      <c r="F88" s="3335" t="s">
        <v>1470</v>
      </c>
      <c r="G88" s="3336"/>
      <c r="H88" s="3336"/>
      <c r="I88" s="3336"/>
      <c r="J88" s="3336"/>
      <c r="K88" s="3336"/>
      <c r="L88" s="3336"/>
      <c r="M88" s="3336"/>
      <c r="N88" s="3336"/>
      <c r="O88" s="3336"/>
      <c r="P88" s="3336"/>
      <c r="Q88" s="3336"/>
      <c r="R88" s="3336"/>
      <c r="S88" s="3336"/>
      <c r="T88" s="3336"/>
      <c r="U88" s="3336"/>
      <c r="V88" s="3336"/>
      <c r="W88" s="3336"/>
      <c r="X88" s="3336"/>
      <c r="Y88" s="1892"/>
      <c r="Z88" s="883"/>
      <c r="AA88" s="883"/>
      <c r="AB88" s="883"/>
      <c r="AC88" s="883"/>
      <c r="AD88" s="883"/>
    </row>
    <row r="89" spans="1:30" ht="30" customHeight="1">
      <c r="A89" s="3462"/>
      <c r="B89" s="3463"/>
      <c r="C89" s="3350"/>
      <c r="D89" s="3351"/>
      <c r="E89" s="1893"/>
      <c r="F89" s="3335" t="s">
        <v>1471</v>
      </c>
      <c r="G89" s="3336"/>
      <c r="H89" s="3336"/>
      <c r="I89" s="3336"/>
      <c r="J89" s="3336"/>
      <c r="K89" s="3336"/>
      <c r="L89" s="3336"/>
      <c r="M89" s="3336"/>
      <c r="N89" s="3336"/>
      <c r="O89" s="3336"/>
      <c r="P89" s="3336"/>
      <c r="Q89" s="3336"/>
      <c r="R89" s="3336"/>
      <c r="S89" s="3336"/>
      <c r="T89" s="3336"/>
      <c r="U89" s="3336"/>
      <c r="V89" s="3336"/>
      <c r="W89" s="3336"/>
      <c r="X89" s="3336"/>
      <c r="Y89" s="1892"/>
      <c r="Z89" s="883"/>
      <c r="AA89" s="883"/>
      <c r="AB89" s="883"/>
      <c r="AC89" s="883"/>
      <c r="AD89" s="883"/>
    </row>
    <row r="90" spans="1:30" ht="30" customHeight="1">
      <c r="A90" s="3462"/>
      <c r="B90" s="3463"/>
      <c r="C90" s="3350"/>
      <c r="D90" s="3351"/>
      <c r="E90" s="1893"/>
      <c r="F90" s="3335" t="s">
        <v>1472</v>
      </c>
      <c r="G90" s="3336"/>
      <c r="H90" s="3336"/>
      <c r="I90" s="3336"/>
      <c r="J90" s="3336"/>
      <c r="K90" s="3336"/>
      <c r="L90" s="3336"/>
      <c r="M90" s="3336"/>
      <c r="N90" s="3336"/>
      <c r="O90" s="3336"/>
      <c r="P90" s="3336"/>
      <c r="Q90" s="3336"/>
      <c r="R90" s="3336"/>
      <c r="S90" s="3336"/>
      <c r="T90" s="3336"/>
      <c r="U90" s="3336"/>
      <c r="V90" s="3336"/>
      <c r="W90" s="3336"/>
      <c r="X90" s="3336"/>
      <c r="Y90" s="1892"/>
      <c r="Z90" s="883"/>
      <c r="AA90" s="883"/>
      <c r="AB90" s="883"/>
      <c r="AC90" s="883"/>
      <c r="AD90" s="883"/>
    </row>
    <row r="91" spans="1:30" ht="30" customHeight="1">
      <c r="A91" s="3462"/>
      <c r="B91" s="3463"/>
      <c r="C91" s="3350"/>
      <c r="D91" s="3351"/>
      <c r="E91" s="1893"/>
      <c r="F91" s="3335" t="s">
        <v>1473</v>
      </c>
      <c r="G91" s="3336"/>
      <c r="H91" s="3336"/>
      <c r="I91" s="3336"/>
      <c r="J91" s="3336"/>
      <c r="K91" s="3336"/>
      <c r="L91" s="3336"/>
      <c r="M91" s="3336"/>
      <c r="N91" s="3336"/>
      <c r="O91" s="3336"/>
      <c r="P91" s="3336"/>
      <c r="Q91" s="3336"/>
      <c r="R91" s="3336"/>
      <c r="S91" s="3336"/>
      <c r="T91" s="3336"/>
      <c r="U91" s="3336"/>
      <c r="V91" s="3336"/>
      <c r="W91" s="3336"/>
      <c r="X91" s="3336"/>
      <c r="Y91" s="1892"/>
      <c r="Z91" s="883"/>
      <c r="AA91" s="1911"/>
      <c r="AB91" s="883"/>
      <c r="AC91" s="883"/>
      <c r="AD91" s="883"/>
    </row>
    <row r="92" spans="1:30" ht="30" customHeight="1">
      <c r="A92" s="3462"/>
      <c r="B92" s="3463"/>
      <c r="C92" s="3350"/>
      <c r="D92" s="3351"/>
      <c r="E92" s="1893"/>
      <c r="F92" s="3335" t="s">
        <v>1474</v>
      </c>
      <c r="G92" s="3336"/>
      <c r="H92" s="3336"/>
      <c r="I92" s="3336"/>
      <c r="J92" s="3336"/>
      <c r="K92" s="3336"/>
      <c r="L92" s="3336"/>
      <c r="M92" s="3336"/>
      <c r="N92" s="3336"/>
      <c r="O92" s="3336"/>
      <c r="P92" s="3336"/>
      <c r="Q92" s="3336"/>
      <c r="R92" s="3336"/>
      <c r="S92" s="3336"/>
      <c r="T92" s="3336"/>
      <c r="U92" s="3336"/>
      <c r="V92" s="3336"/>
      <c r="W92" s="3336"/>
      <c r="X92" s="3336"/>
      <c r="Y92" s="1892"/>
      <c r="Z92" s="883"/>
      <c r="AA92" s="1910"/>
      <c r="AB92" s="883"/>
      <c r="AC92" s="883"/>
      <c r="AD92" s="883"/>
    </row>
    <row r="93" spans="1:30" ht="30" customHeight="1">
      <c r="A93" s="3462"/>
      <c r="B93" s="3463"/>
      <c r="C93" s="3352"/>
      <c r="D93" s="3353"/>
      <c r="E93" s="1893"/>
      <c r="F93" s="3335" t="s">
        <v>1475</v>
      </c>
      <c r="G93" s="3336"/>
      <c r="H93" s="3336"/>
      <c r="I93" s="3336"/>
      <c r="J93" s="3336"/>
      <c r="K93" s="3336"/>
      <c r="L93" s="3336"/>
      <c r="M93" s="3336"/>
      <c r="N93" s="3336"/>
      <c r="O93" s="3336"/>
      <c r="P93" s="3336"/>
      <c r="Q93" s="3336"/>
      <c r="R93" s="3336"/>
      <c r="S93" s="3336"/>
      <c r="T93" s="3336"/>
      <c r="U93" s="3336"/>
      <c r="V93" s="3336"/>
      <c r="W93" s="3336"/>
      <c r="X93" s="3336"/>
      <c r="Y93" s="1892"/>
      <c r="Z93" s="883"/>
      <c r="AA93" s="1911"/>
      <c r="AB93" s="883"/>
      <c r="AC93" s="883"/>
      <c r="AD93" s="883"/>
    </row>
    <row r="94" spans="1:30" s="846" customFormat="1" ht="32.1" customHeight="1">
      <c r="A94" s="3462"/>
      <c r="B94" s="3463"/>
      <c r="C94" s="3348" t="s">
        <v>1888</v>
      </c>
      <c r="D94" s="3464" t="s">
        <v>1535</v>
      </c>
      <c r="E94" s="1891"/>
      <c r="F94" s="3342" t="s">
        <v>1889</v>
      </c>
      <c r="G94" s="3343"/>
      <c r="H94" s="3343"/>
      <c r="I94" s="3343"/>
      <c r="J94" s="3343"/>
      <c r="K94" s="3343"/>
      <c r="L94" s="3343"/>
      <c r="M94" s="3343"/>
      <c r="N94" s="3343"/>
      <c r="O94" s="3343"/>
      <c r="P94" s="3343"/>
      <c r="Q94" s="3343"/>
      <c r="R94" s="3343"/>
      <c r="S94" s="3343"/>
      <c r="T94" s="3343"/>
      <c r="U94" s="3343"/>
      <c r="V94" s="3343"/>
      <c r="W94" s="3343"/>
      <c r="X94" s="3343"/>
      <c r="Y94" s="1892"/>
      <c r="Z94" s="1908"/>
      <c r="AA94" s="1909"/>
      <c r="AB94" s="1908"/>
      <c r="AC94" s="1908"/>
      <c r="AD94" s="1908"/>
    </row>
    <row r="95" spans="1:30" s="846" customFormat="1" ht="32.1" customHeight="1">
      <c r="A95" s="3462"/>
      <c r="B95" s="3463"/>
      <c r="C95" s="3368"/>
      <c r="D95" s="3465"/>
      <c r="E95" s="1891"/>
      <c r="F95" s="3467" t="s">
        <v>1890</v>
      </c>
      <c r="G95" s="3468"/>
      <c r="H95" s="3468"/>
      <c r="I95" s="3468"/>
      <c r="J95" s="3468"/>
      <c r="K95" s="3468"/>
      <c r="L95" s="3468"/>
      <c r="M95" s="3468"/>
      <c r="N95" s="3468"/>
      <c r="O95" s="3468"/>
      <c r="P95" s="3468"/>
      <c r="Q95" s="3468"/>
      <c r="R95" s="3468"/>
      <c r="S95" s="3468"/>
      <c r="T95" s="3468"/>
      <c r="U95" s="3468"/>
      <c r="V95" s="3468"/>
      <c r="W95" s="3468"/>
      <c r="X95" s="3468"/>
      <c r="Y95" s="3469"/>
      <c r="Z95" s="1908"/>
      <c r="AA95" s="1908"/>
      <c r="AB95" s="1908"/>
      <c r="AC95" s="1908"/>
      <c r="AD95" s="1908"/>
    </row>
    <row r="96" spans="1:30" s="846" customFormat="1" ht="32.1" customHeight="1">
      <c r="A96" s="3462"/>
      <c r="B96" s="3463"/>
      <c r="C96" s="3368"/>
      <c r="D96" s="3466"/>
      <c r="E96" s="1891"/>
      <c r="F96" s="3470" t="s">
        <v>1891</v>
      </c>
      <c r="G96" s="3471"/>
      <c r="H96" s="3471"/>
      <c r="I96" s="3471"/>
      <c r="J96" s="3471"/>
      <c r="K96" s="3471"/>
      <c r="L96" s="3471"/>
      <c r="M96" s="3471"/>
      <c r="N96" s="3471"/>
      <c r="O96" s="3471"/>
      <c r="P96" s="3471"/>
      <c r="Q96" s="3471"/>
      <c r="R96" s="3471"/>
      <c r="S96" s="3471"/>
      <c r="T96" s="3471"/>
      <c r="U96" s="3471"/>
      <c r="V96" s="3471"/>
      <c r="W96" s="3471"/>
      <c r="X96" s="3471"/>
      <c r="Y96" s="1892"/>
      <c r="Z96" s="1908"/>
      <c r="AA96" s="1908"/>
      <c r="AB96" s="1908"/>
      <c r="AC96" s="1908"/>
      <c r="AD96" s="1908"/>
    </row>
    <row r="97" spans="1:30" s="846" customFormat="1" ht="32.1" customHeight="1">
      <c r="A97" s="3462"/>
      <c r="B97" s="3463"/>
      <c r="C97" s="3368"/>
      <c r="D97" s="2140" t="s">
        <v>1892</v>
      </c>
      <c r="E97" s="1891"/>
      <c r="F97" s="3342" t="s">
        <v>1491</v>
      </c>
      <c r="G97" s="3343"/>
      <c r="H97" s="3343"/>
      <c r="I97" s="3343"/>
      <c r="J97" s="3343"/>
      <c r="K97" s="3343"/>
      <c r="L97" s="3343"/>
      <c r="M97" s="3343"/>
      <c r="N97" s="3343"/>
      <c r="O97" s="3343"/>
      <c r="P97" s="3343"/>
      <c r="Q97" s="3343"/>
      <c r="R97" s="3343"/>
      <c r="S97" s="3343"/>
      <c r="T97" s="3343"/>
      <c r="U97" s="3343"/>
      <c r="V97" s="3343"/>
      <c r="W97" s="3343"/>
      <c r="X97" s="3343"/>
      <c r="Y97" s="1892"/>
      <c r="Z97" s="1908"/>
      <c r="AA97" s="1908"/>
      <c r="AB97" s="1908"/>
      <c r="AC97" s="1908"/>
      <c r="AD97" s="1908"/>
    </row>
    <row r="98" spans="1:30" s="846" customFormat="1" ht="32.1" customHeight="1">
      <c r="A98" s="3462"/>
      <c r="B98" s="3463"/>
      <c r="C98" s="3368"/>
      <c r="D98" s="3464" t="s">
        <v>1496</v>
      </c>
      <c r="E98" s="1891"/>
      <c r="F98" s="3335" t="s">
        <v>1893</v>
      </c>
      <c r="G98" s="3336"/>
      <c r="H98" s="3336"/>
      <c r="I98" s="3336"/>
      <c r="J98" s="3336"/>
      <c r="K98" s="3336"/>
      <c r="L98" s="3336"/>
      <c r="M98" s="3336"/>
      <c r="N98" s="3336"/>
      <c r="O98" s="3336"/>
      <c r="P98" s="3336"/>
      <c r="Q98" s="1893"/>
      <c r="R98" s="3335" t="s">
        <v>1894</v>
      </c>
      <c r="S98" s="3336"/>
      <c r="T98" s="3336"/>
      <c r="U98" s="3336"/>
      <c r="V98" s="3336"/>
      <c r="W98" s="3336"/>
      <c r="X98" s="3336"/>
      <c r="Y98" s="1892"/>
      <c r="Z98" s="1908"/>
      <c r="AA98" s="1908"/>
      <c r="AB98" s="1908"/>
      <c r="AC98" s="1908"/>
      <c r="AD98" s="1908"/>
    </row>
    <row r="99" spans="1:30" s="846" customFormat="1" ht="32.1" customHeight="1">
      <c r="A99" s="3462"/>
      <c r="B99" s="3463"/>
      <c r="C99" s="3368"/>
      <c r="D99" s="3465"/>
      <c r="E99" s="3384" t="s">
        <v>111</v>
      </c>
      <c r="F99" s="3385"/>
      <c r="G99" s="3385"/>
      <c r="H99" s="3385"/>
      <c r="I99" s="3385"/>
      <c r="J99" s="3385"/>
      <c r="K99" s="3385"/>
      <c r="L99" s="3386"/>
      <c r="M99" s="3386"/>
      <c r="N99" s="3386"/>
      <c r="O99" s="3386"/>
      <c r="P99" s="3386"/>
      <c r="Q99" s="3386"/>
      <c r="R99" s="3386"/>
      <c r="S99" s="3386"/>
      <c r="T99" s="1894" t="s">
        <v>49</v>
      </c>
      <c r="U99" s="1895"/>
      <c r="V99" s="1895"/>
      <c r="W99" s="1895"/>
      <c r="X99" s="1896"/>
      <c r="Y99" s="1897"/>
      <c r="Z99" s="1908"/>
      <c r="AA99" s="1908"/>
      <c r="AB99" s="1908"/>
      <c r="AC99" s="1908"/>
      <c r="AD99" s="1908"/>
    </row>
    <row r="100" spans="1:30" s="846" customFormat="1" ht="32.1" customHeight="1" thickBot="1">
      <c r="A100" s="3462"/>
      <c r="B100" s="3463"/>
      <c r="C100" s="3368"/>
      <c r="D100" s="3465"/>
      <c r="E100" s="3387" t="s">
        <v>111</v>
      </c>
      <c r="F100" s="3388"/>
      <c r="G100" s="3388"/>
      <c r="H100" s="3388"/>
      <c r="I100" s="3388"/>
      <c r="J100" s="3388"/>
      <c r="K100" s="3388"/>
      <c r="L100" s="3389"/>
      <c r="M100" s="3389"/>
      <c r="N100" s="3389"/>
      <c r="O100" s="3389"/>
      <c r="P100" s="3389"/>
      <c r="Q100" s="3389"/>
      <c r="R100" s="3389"/>
      <c r="S100" s="3389"/>
      <c r="T100" s="2828" t="s">
        <v>49</v>
      </c>
      <c r="U100" s="1898"/>
      <c r="V100" s="1898"/>
      <c r="W100" s="1898"/>
      <c r="X100" s="1899"/>
      <c r="Y100" s="1900"/>
      <c r="Z100" s="1908"/>
      <c r="AA100" s="1356" t="s">
        <v>1249</v>
      </c>
      <c r="AB100" s="1908"/>
      <c r="AC100" s="1908"/>
      <c r="AD100" s="1908"/>
    </row>
    <row r="101" spans="1:30" s="846" customFormat="1" ht="32.1" customHeight="1" thickTop="1">
      <c r="A101" s="3462"/>
      <c r="B101" s="3463"/>
      <c r="C101" s="3368"/>
      <c r="D101" s="3466"/>
      <c r="E101" s="1901"/>
      <c r="F101" s="1902" t="s">
        <v>1391</v>
      </c>
      <c r="G101" s="1903"/>
      <c r="H101" s="1903"/>
      <c r="I101" s="1903"/>
      <c r="J101" s="1903"/>
      <c r="K101" s="1903"/>
      <c r="L101" s="1904"/>
      <c r="M101" s="1905"/>
      <c r="N101" s="1901"/>
      <c r="O101" s="3390" t="s">
        <v>1397</v>
      </c>
      <c r="P101" s="3390"/>
      <c r="Q101" s="3390"/>
      <c r="R101" s="3390"/>
      <c r="S101" s="3390"/>
      <c r="T101" s="3390"/>
      <c r="U101" s="3390"/>
      <c r="V101" s="3390"/>
      <c r="W101" s="3390"/>
      <c r="X101" s="3390"/>
      <c r="Y101" s="1906"/>
      <c r="Z101" s="1908"/>
      <c r="AA101" s="1908"/>
      <c r="AB101" s="1908"/>
      <c r="AC101" s="1908"/>
      <c r="AD101" s="1908"/>
    </row>
    <row r="102" spans="1:30" s="846" customFormat="1" ht="32.1" customHeight="1" thickBot="1">
      <c r="A102" s="3462"/>
      <c r="B102" s="3463"/>
      <c r="C102" s="3368"/>
      <c r="D102" s="2822" t="s">
        <v>1895</v>
      </c>
      <c r="E102" s="1893"/>
      <c r="F102" s="2824" t="s">
        <v>1896</v>
      </c>
      <c r="G102" s="2824"/>
      <c r="H102" s="2824"/>
      <c r="I102" s="2824"/>
      <c r="J102" s="2824"/>
      <c r="K102" s="2824"/>
      <c r="L102" s="2824"/>
      <c r="M102" s="2824"/>
      <c r="N102" s="2824"/>
      <c r="O102" s="2824"/>
      <c r="P102" s="2824"/>
      <c r="Q102" s="1907"/>
      <c r="R102" s="2824"/>
      <c r="S102" s="2824"/>
      <c r="T102" s="2824"/>
      <c r="U102" s="2824"/>
      <c r="V102" s="2824"/>
      <c r="W102" s="2824"/>
      <c r="X102" s="2824"/>
      <c r="Y102" s="1892"/>
      <c r="Z102" s="1908"/>
      <c r="AA102" s="1356" t="s">
        <v>1090</v>
      </c>
      <c r="AB102" s="1908"/>
      <c r="AC102" s="1908"/>
      <c r="AD102" s="1908"/>
    </row>
    <row r="103" spans="1:30" ht="20.45" customHeight="1" thickTop="1">
      <c r="A103" s="363"/>
      <c r="B103" s="364"/>
      <c r="C103" s="3354" t="s">
        <v>141</v>
      </c>
      <c r="D103" s="3355"/>
      <c r="E103" s="3355"/>
      <c r="F103" s="3355"/>
      <c r="G103" s="3355"/>
      <c r="H103" s="3355"/>
      <c r="I103" s="3355"/>
      <c r="J103" s="3355"/>
      <c r="K103" s="3355"/>
      <c r="L103" s="3355"/>
      <c r="M103" s="3355"/>
      <c r="N103" s="3355"/>
      <c r="O103" s="3355"/>
      <c r="P103" s="3355"/>
      <c r="Q103" s="3355"/>
      <c r="R103" s="3355"/>
      <c r="S103" s="3355"/>
      <c r="T103" s="3355"/>
      <c r="U103" s="3355"/>
      <c r="V103" s="3355"/>
      <c r="W103" s="3355"/>
      <c r="X103" s="3355"/>
      <c r="Y103" s="365"/>
      <c r="Z103" s="883"/>
      <c r="AA103" s="883"/>
      <c r="AB103" s="883"/>
      <c r="AC103" s="883"/>
      <c r="AD103" s="883"/>
    </row>
    <row r="104" spans="1:30" ht="20.45" customHeight="1">
      <c r="A104" s="482"/>
      <c r="B104" s="366"/>
      <c r="C104" s="3346" t="s">
        <v>1660</v>
      </c>
      <c r="D104" s="3346"/>
      <c r="E104" s="3346"/>
      <c r="F104" s="3346"/>
      <c r="G104" s="3346"/>
      <c r="H104" s="3346"/>
      <c r="I104" s="3346"/>
      <c r="J104" s="3346"/>
      <c r="K104" s="3346"/>
      <c r="L104" s="3346"/>
      <c r="M104" s="3346"/>
      <c r="N104" s="3346"/>
      <c r="O104" s="3346"/>
      <c r="P104" s="3346"/>
      <c r="Q104" s="3346"/>
      <c r="R104" s="3346"/>
      <c r="S104" s="3346"/>
      <c r="T104" s="3346"/>
      <c r="U104" s="3346"/>
      <c r="V104" s="3346"/>
      <c r="W104" s="3346"/>
      <c r="X104" s="3346"/>
      <c r="Y104" s="857"/>
      <c r="Z104" s="883"/>
      <c r="AA104" s="883"/>
      <c r="AB104" s="883"/>
      <c r="AC104" s="883"/>
      <c r="AD104" s="883"/>
    </row>
    <row r="105" spans="1:30" ht="20.45" customHeight="1">
      <c r="A105" s="3347" t="s">
        <v>142</v>
      </c>
      <c r="B105" s="3347"/>
      <c r="C105" s="3347"/>
      <c r="D105" s="3347"/>
      <c r="E105" s="367"/>
      <c r="F105" s="368"/>
      <c r="G105" s="368"/>
      <c r="H105" s="368"/>
      <c r="I105" s="368"/>
      <c r="J105" s="368"/>
      <c r="K105" s="368"/>
      <c r="L105" s="369"/>
      <c r="M105" s="369"/>
      <c r="N105" s="369"/>
      <c r="O105" s="369"/>
      <c r="P105" s="369"/>
      <c r="Q105" s="369"/>
      <c r="R105" s="369"/>
      <c r="S105" s="369"/>
      <c r="T105" s="369"/>
      <c r="U105" s="368"/>
      <c r="V105" s="368"/>
      <c r="W105" s="368"/>
      <c r="X105" s="368"/>
      <c r="Y105" s="368"/>
      <c r="Z105" s="883"/>
      <c r="AA105" s="883"/>
      <c r="AB105" s="883"/>
      <c r="AC105" s="883"/>
      <c r="AD105" s="883"/>
    </row>
    <row r="106" spans="1:30" ht="15.75" customHeight="1">
      <c r="A106" s="873" t="s">
        <v>143</v>
      </c>
      <c r="B106" s="874"/>
      <c r="C106" s="874"/>
      <c r="D106" s="874"/>
      <c r="E106" s="874"/>
      <c r="F106" s="874"/>
      <c r="G106" s="874"/>
      <c r="H106" s="874"/>
      <c r="I106" s="874"/>
      <c r="J106" s="874"/>
      <c r="K106" s="874"/>
      <c r="L106" s="874"/>
      <c r="M106" s="874"/>
      <c r="N106" s="874"/>
      <c r="O106" s="874"/>
      <c r="P106" s="874"/>
      <c r="Q106" s="874"/>
      <c r="R106" s="874"/>
      <c r="S106" s="874"/>
      <c r="T106" s="874"/>
      <c r="U106" s="874"/>
      <c r="V106" s="874"/>
      <c r="W106" s="874"/>
      <c r="X106" s="874"/>
      <c r="Y106" s="370"/>
      <c r="Z106" s="883"/>
      <c r="AA106" s="883"/>
      <c r="AB106" s="883"/>
      <c r="AC106" s="883"/>
      <c r="AD106" s="883"/>
    </row>
    <row r="107" spans="1:30">
      <c r="A107" s="875"/>
      <c r="B107" s="3332"/>
      <c r="C107" s="3333"/>
      <c r="D107" s="3333"/>
      <c r="E107" s="3333"/>
      <c r="F107" s="3333"/>
      <c r="G107" s="3333"/>
      <c r="H107" s="3333"/>
      <c r="I107" s="3333"/>
      <c r="J107" s="3333"/>
      <c r="K107" s="3333"/>
      <c r="L107" s="3333"/>
      <c r="M107" s="3333"/>
      <c r="N107" s="3333"/>
      <c r="O107" s="3333"/>
      <c r="P107" s="3333"/>
      <c r="Q107" s="3333"/>
      <c r="R107" s="3333"/>
      <c r="S107" s="3333"/>
      <c r="T107" s="3333"/>
      <c r="U107" s="3333"/>
      <c r="V107" s="3333"/>
      <c r="W107" s="3333"/>
      <c r="X107" s="3333"/>
      <c r="Y107" s="371"/>
      <c r="Z107" s="883"/>
      <c r="AA107" s="883"/>
      <c r="AB107" s="883"/>
      <c r="AC107" s="883"/>
      <c r="AD107" s="883"/>
    </row>
    <row r="108" spans="1:30" ht="97.5" customHeight="1">
      <c r="A108" s="876"/>
      <c r="B108" s="3334"/>
      <c r="C108" s="3334"/>
      <c r="D108" s="3334"/>
      <c r="E108" s="3334"/>
      <c r="F108" s="3334"/>
      <c r="G108" s="3334"/>
      <c r="H108" s="3334"/>
      <c r="I108" s="3334"/>
      <c r="J108" s="3334"/>
      <c r="K108" s="3334"/>
      <c r="L108" s="3334"/>
      <c r="M108" s="3334"/>
      <c r="N108" s="3334"/>
      <c r="O108" s="3334"/>
      <c r="P108" s="3334"/>
      <c r="Q108" s="3334"/>
      <c r="R108" s="3334"/>
      <c r="S108" s="3334"/>
      <c r="T108" s="3334"/>
      <c r="U108" s="3334"/>
      <c r="V108" s="3334"/>
      <c r="W108" s="3334"/>
      <c r="X108" s="3334"/>
      <c r="Y108" s="372"/>
      <c r="Z108" s="883"/>
      <c r="AA108" s="883"/>
      <c r="AB108" s="883"/>
      <c r="AC108" s="883"/>
      <c r="AD108" s="883"/>
    </row>
    <row r="109" spans="1:30">
      <c r="Z109" s="883"/>
      <c r="AA109" s="883"/>
      <c r="AB109" s="883"/>
      <c r="AC109" s="883"/>
      <c r="AD109" s="883"/>
    </row>
    <row r="110" spans="1:30">
      <c r="Z110" s="883"/>
      <c r="AA110" s="883"/>
      <c r="AB110" s="883"/>
      <c r="AC110" s="883"/>
      <c r="AD110" s="883"/>
    </row>
    <row r="111" spans="1:30">
      <c r="A111" s="883"/>
      <c r="B111" s="883"/>
      <c r="C111" s="883"/>
      <c r="D111" s="883"/>
      <c r="E111" s="883"/>
      <c r="F111" s="883"/>
      <c r="G111" s="883"/>
      <c r="H111" s="883"/>
      <c r="I111" s="883"/>
      <c r="J111" s="883"/>
      <c r="K111" s="883"/>
      <c r="L111" s="883"/>
      <c r="M111" s="883"/>
      <c r="N111" s="883"/>
      <c r="O111" s="883"/>
      <c r="P111" s="883"/>
      <c r="Q111" s="883"/>
      <c r="R111" s="883"/>
      <c r="S111" s="883"/>
      <c r="T111" s="883"/>
      <c r="U111" s="883"/>
      <c r="V111" s="883"/>
      <c r="W111" s="883"/>
      <c r="X111" s="883"/>
      <c r="Y111" s="883"/>
      <c r="Z111" s="883"/>
      <c r="AA111" s="883"/>
      <c r="AB111" s="883"/>
      <c r="AC111" s="883"/>
      <c r="AD111" s="883"/>
    </row>
    <row r="112" spans="1:30">
      <c r="A112" s="883"/>
      <c r="B112" s="883"/>
      <c r="C112" s="883"/>
      <c r="D112" s="883"/>
      <c r="E112" s="883"/>
      <c r="F112" s="883"/>
      <c r="G112" s="883"/>
      <c r="H112" s="883"/>
      <c r="I112" s="883"/>
      <c r="J112" s="883"/>
      <c r="K112" s="883"/>
      <c r="L112" s="883"/>
      <c r="M112" s="883"/>
      <c r="N112" s="883"/>
      <c r="O112" s="883"/>
      <c r="P112" s="883"/>
      <c r="Q112" s="883"/>
      <c r="R112" s="883"/>
      <c r="S112" s="883"/>
      <c r="T112" s="883"/>
      <c r="U112" s="883"/>
      <c r="V112" s="883"/>
      <c r="W112" s="883"/>
      <c r="X112" s="883"/>
      <c r="Y112" s="883"/>
      <c r="Z112" s="883"/>
      <c r="AA112" s="883"/>
      <c r="AB112" s="883"/>
      <c r="AC112" s="883"/>
      <c r="AD112" s="883"/>
    </row>
  </sheetData>
  <sheetProtection sheet="1" objects="1" scenarios="1" formatCells="0" formatColumns="0" formatRows="0"/>
  <mergeCells count="218">
    <mergeCell ref="A80:A102"/>
    <mergeCell ref="B80:B102"/>
    <mergeCell ref="C94:C102"/>
    <mergeCell ref="D94:D96"/>
    <mergeCell ref="F94:X94"/>
    <mergeCell ref="F95:Y95"/>
    <mergeCell ref="F96:X96"/>
    <mergeCell ref="F97:X97"/>
    <mergeCell ref="D98:D101"/>
    <mergeCell ref="F98:P98"/>
    <mergeCell ref="R98:X98"/>
    <mergeCell ref="E99:K99"/>
    <mergeCell ref="L99:S99"/>
    <mergeCell ref="E100:K100"/>
    <mergeCell ref="L100:S100"/>
    <mergeCell ref="F80:X80"/>
    <mergeCell ref="F81:X81"/>
    <mergeCell ref="F82:X82"/>
    <mergeCell ref="F83:X83"/>
    <mergeCell ref="F84:X84"/>
    <mergeCell ref="F85:X85"/>
    <mergeCell ref="F86:X86"/>
    <mergeCell ref="O101:X101"/>
    <mergeCell ref="F79:S79"/>
    <mergeCell ref="V78:X78"/>
    <mergeCell ref="V79:X79"/>
    <mergeCell ref="F90:X90"/>
    <mergeCell ref="F91:X91"/>
    <mergeCell ref="F92:X92"/>
    <mergeCell ref="F10:X10"/>
    <mergeCell ref="A78:A79"/>
    <mergeCell ref="C78:D79"/>
    <mergeCell ref="F78:S78"/>
    <mergeCell ref="A10:A26"/>
    <mergeCell ref="C10:D26"/>
    <mergeCell ref="K15:X15"/>
    <mergeCell ref="L16:N16"/>
    <mergeCell ref="L26:N26"/>
    <mergeCell ref="G30:H30"/>
    <mergeCell ref="I30:K30"/>
    <mergeCell ref="E31:F31"/>
    <mergeCell ref="G31:H31"/>
    <mergeCell ref="I31:K31"/>
    <mergeCell ref="L31:X31"/>
    <mergeCell ref="A29:A31"/>
    <mergeCell ref="B29:B64"/>
    <mergeCell ref="C29:D31"/>
    <mergeCell ref="W1:Y1"/>
    <mergeCell ref="A2:Y2"/>
    <mergeCell ref="R3:S3"/>
    <mergeCell ref="T3:X3"/>
    <mergeCell ref="A4:C4"/>
    <mergeCell ref="D4:F4"/>
    <mergeCell ref="I4:P4"/>
    <mergeCell ref="R4:S4"/>
    <mergeCell ref="T4:X4"/>
    <mergeCell ref="A5:D5"/>
    <mergeCell ref="A6:B6"/>
    <mergeCell ref="C6:D6"/>
    <mergeCell ref="E6:X6"/>
    <mergeCell ref="B7:B28"/>
    <mergeCell ref="C7:D7"/>
    <mergeCell ref="E7:X7"/>
    <mergeCell ref="A8:A9"/>
    <mergeCell ref="C8:D9"/>
    <mergeCell ref="E22:Y22"/>
    <mergeCell ref="E23:Y23"/>
    <mergeCell ref="F14:Y14"/>
    <mergeCell ref="F15:J15"/>
    <mergeCell ref="E11:X11"/>
    <mergeCell ref="E12:X12"/>
    <mergeCell ref="E13:X13"/>
    <mergeCell ref="A27:A28"/>
    <mergeCell ref="C27:D28"/>
    <mergeCell ref="F27:X27"/>
    <mergeCell ref="E29:F29"/>
    <mergeCell ref="G29:H29"/>
    <mergeCell ref="I29:K29"/>
    <mergeCell ref="E30:F30"/>
    <mergeCell ref="A32:A36"/>
    <mergeCell ref="C32:D36"/>
    <mergeCell ref="E32:F32"/>
    <mergeCell ref="G32:O32"/>
    <mergeCell ref="P32:Q32"/>
    <mergeCell ref="G36:O36"/>
    <mergeCell ref="P36:Q36"/>
    <mergeCell ref="R32:S32"/>
    <mergeCell ref="G35:O35"/>
    <mergeCell ref="P35:Q35"/>
    <mergeCell ref="R35:S35"/>
    <mergeCell ref="U32:V32"/>
    <mergeCell ref="G33:O33"/>
    <mergeCell ref="P33:Q33"/>
    <mergeCell ref="R33:S33"/>
    <mergeCell ref="U33:V33"/>
    <mergeCell ref="G34:O34"/>
    <mergeCell ref="P34:Q34"/>
    <mergeCell ref="R34:S34"/>
    <mergeCell ref="U34:V34"/>
    <mergeCell ref="U35:V35"/>
    <mergeCell ref="R36:S36"/>
    <mergeCell ref="U36:V36"/>
    <mergeCell ref="E37:F37"/>
    <mergeCell ref="J37:K37"/>
    <mergeCell ref="L37:M37"/>
    <mergeCell ref="R37:T37"/>
    <mergeCell ref="F42:H42"/>
    <mergeCell ref="J42:L42"/>
    <mergeCell ref="M42:W42"/>
    <mergeCell ref="F43:J43"/>
    <mergeCell ref="L43:P43"/>
    <mergeCell ref="R43:T43"/>
    <mergeCell ref="U43:W43"/>
    <mergeCell ref="A38:A45"/>
    <mergeCell ref="C38:C45"/>
    <mergeCell ref="F39:J39"/>
    <mergeCell ref="L39:P39"/>
    <mergeCell ref="R39:X39"/>
    <mergeCell ref="D40:D41"/>
    <mergeCell ref="E40:H40"/>
    <mergeCell ref="E41:H41"/>
    <mergeCell ref="G44:H44"/>
    <mergeCell ref="I40:L40"/>
    <mergeCell ref="P40:S40"/>
    <mergeCell ref="F45:X45"/>
    <mergeCell ref="A46:A54"/>
    <mergeCell ref="C46:C54"/>
    <mergeCell ref="F46:P46"/>
    <mergeCell ref="R46:X46"/>
    <mergeCell ref="D47:D48"/>
    <mergeCell ref="E47:J47"/>
    <mergeCell ref="K47:Q47"/>
    <mergeCell ref="F48:M48"/>
    <mergeCell ref="O48:X48"/>
    <mergeCell ref="D49:D54"/>
    <mergeCell ref="E49:K49"/>
    <mergeCell ref="L49:S49"/>
    <mergeCell ref="E52:K52"/>
    <mergeCell ref="L52:S52"/>
    <mergeCell ref="E53:K53"/>
    <mergeCell ref="L53:S53"/>
    <mergeCell ref="O54:X54"/>
    <mergeCell ref="E51:K51"/>
    <mergeCell ref="L51:S51"/>
    <mergeCell ref="E50:K50"/>
    <mergeCell ref="L50:S50"/>
    <mergeCell ref="F58:J58"/>
    <mergeCell ref="L58:X58"/>
    <mergeCell ref="C59:D59"/>
    <mergeCell ref="F59:J59"/>
    <mergeCell ref="L59:X59"/>
    <mergeCell ref="F60:J60"/>
    <mergeCell ref="L60:X60"/>
    <mergeCell ref="F55:J55"/>
    <mergeCell ref="L55:P55"/>
    <mergeCell ref="R55:X55"/>
    <mergeCell ref="F56:J56"/>
    <mergeCell ref="L56:X56"/>
    <mergeCell ref="F57:J57"/>
    <mergeCell ref="L57:X57"/>
    <mergeCell ref="C61:D61"/>
    <mergeCell ref="F61:J61"/>
    <mergeCell ref="L61:T61"/>
    <mergeCell ref="V61:X61"/>
    <mergeCell ref="A62:A63"/>
    <mergeCell ref="C62:C63"/>
    <mergeCell ref="F62:J62"/>
    <mergeCell ref="L62:P62"/>
    <mergeCell ref="T62:X62"/>
    <mergeCell ref="F63:J63"/>
    <mergeCell ref="A67:A69"/>
    <mergeCell ref="C67:C69"/>
    <mergeCell ref="F67:X67"/>
    <mergeCell ref="F68:X68"/>
    <mergeCell ref="F69:X69"/>
    <mergeCell ref="F70:X70"/>
    <mergeCell ref="L63:P63"/>
    <mergeCell ref="T63:X63"/>
    <mergeCell ref="F64:J64"/>
    <mergeCell ref="L64:T64"/>
    <mergeCell ref="V64:X64"/>
    <mergeCell ref="B65:B77"/>
    <mergeCell ref="C65:D65"/>
    <mergeCell ref="E65:X65"/>
    <mergeCell ref="C66:D66"/>
    <mergeCell ref="E66:X66"/>
    <mergeCell ref="A71:A72"/>
    <mergeCell ref="C71:C72"/>
    <mergeCell ref="F71:J71"/>
    <mergeCell ref="L71:X71"/>
    <mergeCell ref="C73:D73"/>
    <mergeCell ref="E73:G73"/>
    <mergeCell ref="I73:J73"/>
    <mergeCell ref="L73:M73"/>
    <mergeCell ref="B107:X108"/>
    <mergeCell ref="N73:P73"/>
    <mergeCell ref="R73:T73"/>
    <mergeCell ref="C76:D76"/>
    <mergeCell ref="F76:T76"/>
    <mergeCell ref="V76:X76"/>
    <mergeCell ref="C77:D77"/>
    <mergeCell ref="F77:J77"/>
    <mergeCell ref="L77:X77"/>
    <mergeCell ref="V73:X73"/>
    <mergeCell ref="F74:J74"/>
    <mergeCell ref="L74:P74"/>
    <mergeCell ref="T74:X74"/>
    <mergeCell ref="F75:P75"/>
    <mergeCell ref="T75:X75"/>
    <mergeCell ref="C104:X104"/>
    <mergeCell ref="A105:D105"/>
    <mergeCell ref="F87:X87"/>
    <mergeCell ref="C88:D93"/>
    <mergeCell ref="F88:X88"/>
    <mergeCell ref="F89:X89"/>
    <mergeCell ref="F93:X93"/>
    <mergeCell ref="C103:X103"/>
    <mergeCell ref="C80:D87"/>
  </mergeCells>
  <phoneticPr fontId="22"/>
  <conditionalFormatting sqref="G32:G36 T32:T36 G29:H29 T4:X4 E67:E70 G31:H31">
    <cfRule type="cellIs" dxfId="629" priority="94" stopIfTrue="1" operator="equal">
      <formula>""</formula>
    </cfRule>
  </conditionalFormatting>
  <conditionalFormatting sqref="F38 K47 F44 L49 E27 E45 M40 T40 I41 L52:S53 L50 L51">
    <cfRule type="containsBlanks" dxfId="628" priority="95" stopIfTrue="1">
      <formula>LEN(TRIM(E27))=0</formula>
    </cfRule>
  </conditionalFormatting>
  <conditionalFormatting sqref="E80:E93">
    <cfRule type="cellIs" dxfId="627" priority="54" operator="equal">
      <formula>""</formula>
    </cfRule>
  </conditionalFormatting>
  <conditionalFormatting sqref="G30:H30">
    <cfRule type="cellIs" dxfId="626" priority="53" operator="lessThan">
      <formula>1.65</formula>
    </cfRule>
  </conditionalFormatting>
  <conditionalFormatting sqref="E10:F10 E16:Y16 E14:F15 K15:Y15 E11:E13 Y10:Y13">
    <cfRule type="expression" dxfId="625" priority="46">
      <formula>$E$17="✔"</formula>
    </cfRule>
  </conditionalFormatting>
  <conditionalFormatting sqref="C88:Y89 C93:Y93 C90:F92 Y90:Y92">
    <cfRule type="expression" dxfId="624" priority="45">
      <formula>$E$17="✔"</formula>
    </cfRule>
  </conditionalFormatting>
  <conditionalFormatting sqref="D67:Y67">
    <cfRule type="expression" dxfId="623" priority="44">
      <formula>$E$17="✔"</formula>
    </cfRule>
  </conditionalFormatting>
  <conditionalFormatting sqref="E16 K16">
    <cfRule type="expression" dxfId="622" priority="91" stopIfTrue="1">
      <formula>($E$10&lt;&gt;"")*($E$16="")*($K$16="")</formula>
    </cfRule>
  </conditionalFormatting>
  <conditionalFormatting sqref="G37 I37">
    <cfRule type="expression" dxfId="621" priority="89" stopIfTrue="1">
      <formula>($G$37="")*($I$37="")</formula>
    </cfRule>
  </conditionalFormatting>
  <conditionalFormatting sqref="N37 P37">
    <cfRule type="expression" dxfId="620" priority="88" stopIfTrue="1">
      <formula>($N$37="")*($P$37="")</formula>
    </cfRule>
  </conditionalFormatting>
  <conditionalFormatting sqref="U37 W37">
    <cfRule type="expression" dxfId="619" priority="87" stopIfTrue="1">
      <formula>($U$37="")*($W$37="")</formula>
    </cfRule>
  </conditionalFormatting>
  <conditionalFormatting sqref="E39 K39 Q39">
    <cfRule type="expression" dxfId="618" priority="86" stopIfTrue="1">
      <formula>($E$39="")*($K$39="")*($Q$39="")</formula>
    </cfRule>
  </conditionalFormatting>
  <conditionalFormatting sqref="E42 I42">
    <cfRule type="expression" dxfId="617" priority="85" stopIfTrue="1">
      <formula>($E$42="")*($I$42="")</formula>
    </cfRule>
  </conditionalFormatting>
  <conditionalFormatting sqref="E43 K43 Q43">
    <cfRule type="expression" dxfId="616" priority="84" stopIfTrue="1">
      <formula>($E$43="")*($K$43="")*($Q$43="")</formula>
    </cfRule>
  </conditionalFormatting>
  <conditionalFormatting sqref="E46 Q46">
    <cfRule type="expression" dxfId="615" priority="83" stopIfTrue="1">
      <formula>($E$46="")*($Q$46="")</formula>
    </cfRule>
  </conditionalFormatting>
  <conditionalFormatting sqref="E48 N48">
    <cfRule type="expression" dxfId="614" priority="82" stopIfTrue="1">
      <formula>($E$48="")*($N$48="")</formula>
    </cfRule>
  </conditionalFormatting>
  <conditionalFormatting sqref="E55 K55 Q55">
    <cfRule type="expression" dxfId="613" priority="80" stopIfTrue="1">
      <formula>($E$55="")*($K$55="")*($Q$55="")</formula>
    </cfRule>
  </conditionalFormatting>
  <conditionalFormatting sqref="E56 K56">
    <cfRule type="expression" dxfId="612" priority="79" stopIfTrue="1">
      <formula>($E$56="")*($K$56="")</formula>
    </cfRule>
  </conditionalFormatting>
  <conditionalFormatting sqref="E57 K57">
    <cfRule type="expression" dxfId="611" priority="78" stopIfTrue="1">
      <formula>($E$57="")*($K$57="")</formula>
    </cfRule>
  </conditionalFormatting>
  <conditionalFormatting sqref="E58 K58">
    <cfRule type="expression" dxfId="610" priority="77" stopIfTrue="1">
      <formula>($E$58="")*($K$58="")</formula>
    </cfRule>
  </conditionalFormatting>
  <conditionalFormatting sqref="E59 K59">
    <cfRule type="expression" dxfId="609" priority="76" stopIfTrue="1">
      <formula>($E$59="")*($K$59="")</formula>
    </cfRule>
  </conditionalFormatting>
  <conditionalFormatting sqref="E60 K60">
    <cfRule type="expression" dxfId="608" priority="75" stopIfTrue="1">
      <formula>($E$60="")*($K$60="")</formula>
    </cfRule>
  </conditionalFormatting>
  <conditionalFormatting sqref="E61 K61 U61">
    <cfRule type="expression" dxfId="607" priority="74" stopIfTrue="1">
      <formula>($E$61="")*($K$61="")*($U$61="")</formula>
    </cfRule>
  </conditionalFormatting>
  <conditionalFormatting sqref="E63 K63 Q63">
    <cfRule type="expression" dxfId="606" priority="72" stopIfTrue="1">
      <formula>($E$63="")*($K$63="")*($Q$63="")</formula>
    </cfRule>
  </conditionalFormatting>
  <conditionalFormatting sqref="E71 K71">
    <cfRule type="expression" dxfId="605" priority="70" stopIfTrue="1">
      <formula>($E$71="")*($K$71="")</formula>
    </cfRule>
  </conditionalFormatting>
  <conditionalFormatting sqref="H73 K73">
    <cfRule type="expression" dxfId="604" priority="69" stopIfTrue="1">
      <formula>($H$73="")*($K$73="")</formula>
    </cfRule>
  </conditionalFormatting>
  <conditionalFormatting sqref="Q73 U73">
    <cfRule type="expression" dxfId="603" priority="68" stopIfTrue="1">
      <formula>($Q$73="")*($U$73="")</formula>
    </cfRule>
  </conditionalFormatting>
  <conditionalFormatting sqref="E74 K74 Q74">
    <cfRule type="expression" dxfId="602" priority="67" stopIfTrue="1">
      <formula>($E$74="")*($K$74="")*($Q$74="")</formula>
    </cfRule>
  </conditionalFormatting>
  <conditionalFormatting sqref="E75 Q75">
    <cfRule type="expression" dxfId="601" priority="66" stopIfTrue="1">
      <formula>($E$75="")*($Q$75="")</formula>
    </cfRule>
  </conditionalFormatting>
  <conditionalFormatting sqref="T62:X62">
    <cfRule type="cellIs" dxfId="600" priority="64" stopIfTrue="1" operator="equal">
      <formula>(COUNTIF($Q$62,"○")&lt;1)</formula>
    </cfRule>
  </conditionalFormatting>
  <conditionalFormatting sqref="T63:X63">
    <cfRule type="cellIs" dxfId="599" priority="63" stopIfTrue="1" operator="equal">
      <formula>(COUNTIF($Q$63,"○")&lt;1)</formula>
    </cfRule>
  </conditionalFormatting>
  <conditionalFormatting sqref="T74:X74">
    <cfRule type="cellIs" dxfId="598" priority="62" stopIfTrue="1" operator="equal">
      <formula>(COUNTIF($Q$74,"○")&lt;1)</formula>
    </cfRule>
  </conditionalFormatting>
  <conditionalFormatting sqref="T75:X75">
    <cfRule type="cellIs" dxfId="597" priority="61" stopIfTrue="1" operator="equal">
      <formula>(COUNTIF($Q$75,"○")&lt;1)</formula>
    </cfRule>
  </conditionalFormatting>
  <conditionalFormatting sqref="U43:W43">
    <cfRule type="cellIs" dxfId="596" priority="60" stopIfTrue="1" operator="equal">
      <formula>(COUNTIF(#REF!,"○")&lt;1)</formula>
    </cfRule>
  </conditionalFormatting>
  <conditionalFormatting sqref="M42:W42">
    <cfRule type="cellIs" dxfId="595" priority="59" stopIfTrue="1" operator="equal">
      <formula>(COUNTIF($I$42,"○")&lt;1)</formula>
    </cfRule>
  </conditionalFormatting>
  <conditionalFormatting sqref="E8:E9">
    <cfRule type="expression" dxfId="594" priority="58" stopIfTrue="1">
      <formula>($E$8="")*($E$9="")</formula>
    </cfRule>
  </conditionalFormatting>
  <conditionalFormatting sqref="E76 U76">
    <cfRule type="expression" dxfId="593" priority="57">
      <formula>($E$76="")*($U$76="")</formula>
    </cfRule>
  </conditionalFormatting>
  <conditionalFormatting sqref="E72">
    <cfRule type="expression" dxfId="592" priority="51" stopIfTrue="1">
      <formula>$E$72=""</formula>
    </cfRule>
  </conditionalFormatting>
  <conditionalFormatting sqref="E26 K26">
    <cfRule type="expression" dxfId="591" priority="48" stopIfTrue="1">
      <formula>($E$17&lt;&gt;"")*($E$26="")*($K$26="")</formula>
    </cfRule>
  </conditionalFormatting>
  <conditionalFormatting sqref="E62 K62 Q62">
    <cfRule type="expression" dxfId="590" priority="43">
      <formula>($E$62="")*($K$62="")*($Q$62="")</formula>
    </cfRule>
  </conditionalFormatting>
  <conditionalFormatting sqref="E64 K64 U64">
    <cfRule type="expression" dxfId="589" priority="42">
      <formula>($E$64="")*($K$64="")*($U$64="")</formula>
    </cfRule>
  </conditionalFormatting>
  <conditionalFormatting sqref="G31:H31">
    <cfRule type="containsBlanks" dxfId="588" priority="41">
      <formula>LEN(TRIM(G31))=0</formula>
    </cfRule>
  </conditionalFormatting>
  <conditionalFormatting sqref="G32:O36">
    <cfRule type="containsBlanks" dxfId="587" priority="40">
      <formula>LEN(TRIM(G32))=0</formula>
    </cfRule>
  </conditionalFormatting>
  <conditionalFormatting sqref="T32:T36">
    <cfRule type="containsBlanks" dxfId="586" priority="39">
      <formula>LEN(TRIM(T32))=0</formula>
    </cfRule>
  </conditionalFormatting>
  <conditionalFormatting sqref="E77">
    <cfRule type="expression" dxfId="585" priority="38">
      <formula>($E$77="")*($K$77="")</formula>
    </cfRule>
  </conditionalFormatting>
  <conditionalFormatting sqref="K77">
    <cfRule type="expression" dxfId="584" priority="35">
      <formula>($E$77="")*($K$77="")</formula>
    </cfRule>
  </conditionalFormatting>
  <conditionalFormatting sqref="E78 U78">
    <cfRule type="expression" dxfId="583" priority="36">
      <formula>($E$78="")*($U$78="")</formula>
    </cfRule>
  </conditionalFormatting>
  <conditionalFormatting sqref="U78">
    <cfRule type="expression" dxfId="582" priority="34">
      <formula>($E$78="")*($U$78="")</formula>
    </cfRule>
  </conditionalFormatting>
  <conditionalFormatting sqref="E79 U79">
    <cfRule type="expression" dxfId="581" priority="7">
      <formula>OR($E$79&lt;&gt;"",$U$79&lt;&gt;"")</formula>
    </cfRule>
    <cfRule type="expression" dxfId="580" priority="8">
      <formula>$E$78="○"</formula>
    </cfRule>
    <cfRule type="expression" dxfId="579" priority="33">
      <formula>($E$79="")*($U$79="")</formula>
    </cfRule>
  </conditionalFormatting>
  <conditionalFormatting sqref="M40 I41">
    <cfRule type="expression" dxfId="578" priority="22">
      <formula>IF($M$40&lt;&gt;"",$I$41="",$I$41&lt;&gt;"")</formula>
    </cfRule>
  </conditionalFormatting>
  <conditionalFormatting sqref="T40 I41">
    <cfRule type="expression" dxfId="577" priority="23">
      <formula>IF($T$40&lt;&gt;"",$I$41="",$I$41&lt;&gt;"")</formula>
    </cfRule>
  </conditionalFormatting>
  <conditionalFormatting sqref="E94:E97 E102 L99 L100">
    <cfRule type="containsBlanks" dxfId="576" priority="21">
      <formula>LEN(TRIM(E94))=0</formula>
    </cfRule>
  </conditionalFormatting>
  <conditionalFormatting sqref="E98 Q98">
    <cfRule type="expression" dxfId="575" priority="9">
      <formula>($E$98="")*($Q$98="")</formula>
    </cfRule>
  </conditionalFormatting>
  <conditionalFormatting sqref="U78:U79">
    <cfRule type="expression" dxfId="574" priority="6">
      <formula>AND($U$78="○",$U$79="○")</formula>
    </cfRule>
  </conditionalFormatting>
  <conditionalFormatting sqref="E54 N54">
    <cfRule type="containsBlanks" dxfId="573" priority="3">
      <formula>LEN(TRIM(E54))=0</formula>
    </cfRule>
  </conditionalFormatting>
  <conditionalFormatting sqref="E101 N101">
    <cfRule type="containsBlanks" dxfId="572" priority="2">
      <formula>LEN(TRIM(E101))=0</formula>
    </cfRule>
  </conditionalFormatting>
  <dataValidations count="5">
    <dataValidation type="custom" imeMode="off" allowBlank="1" showInputMessage="1" showErrorMessage="1" error="小数点第３位を切り捨て、小数点第２位までを入力してください。" sqref="G29:H29 G31:H31">
      <formula1>G29-ROUNDDOWN(G29,2)=0</formula1>
    </dataValidation>
    <dataValidation imeMode="off" allowBlank="1" showInputMessage="1" showErrorMessage="1" sqref="K47:Q47 T32:T36 F38 G30:H30 F44 J41 M40 T40 L49:S53 L99:S100"/>
    <dataValidation imeMode="hiragana" allowBlank="1" showInputMessage="1" showErrorMessage="1" sqref="G32:O36 M42:W42 U43:W43 T62:Y63 T4:Y4 T74:Y75 B107:X108"/>
    <dataValidation type="list" allowBlank="1" showInputMessage="1" showErrorMessage="1" sqref="K71 E67:E72 U64 E54:E64 K55:K64 E27 U78:U79 G37 I37 N37 P37 U37 W37 E39 K39 Q39 E42:E43 I42 K43 Q43 E45:E46 Q46 E48 N48 N54 Q55 U61 Q62:Q63 H73 U73 K16 K73:K74 E8:E9 E16 Q73:Q75 U76 K77 E74:E98 Q98 E101:E102 N101">
      <formula1>"○"</formula1>
    </dataValidation>
    <dataValidation type="list" imeMode="off" allowBlank="1" showInputMessage="1" showErrorMessage="1" sqref="I41">
      <formula1>"〇"</formula1>
    </dataValidation>
  </dataValidations>
  <hyperlinks>
    <hyperlink ref="AA102" location="一覧表!M11" display="一覧表へ戻る"/>
    <hyperlink ref="AA100" location="様式4!B8" display="様式4作成へ"/>
  </hyperlinks>
  <printOptions horizontalCentered="1"/>
  <pageMargins left="0.55118110236220474" right="0.27559055118110237" top="0.78740157480314965" bottom="0.31496062992125984" header="0.31496062992125984" footer="0.19685039370078741"/>
  <pageSetup paperSize="9" scale="48" orientation="portrait" r:id="rId1"/>
  <rowBreaks count="1" manualBreakCount="1">
    <brk id="64"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A22DFE30-E496-40DD-B1C0-02A48BC67CB2}">
            <xm:f>様式1!$E$20=""</xm:f>
            <x14:dxf>
              <fill>
                <patternFill>
                  <bgColor theme="0" tint="-0.499984740745262"/>
                </patternFill>
              </fill>
            </x14:dxf>
          </x14:cfRule>
          <xm:sqref>A1:Y110</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sheetPr>
  <dimension ref="A1:AE117"/>
  <sheetViews>
    <sheetView zoomScale="75" zoomScaleNormal="75" zoomScaleSheetLayoutView="70" workbookViewId="0">
      <selection activeCell="T4" sqref="T4:X4"/>
    </sheetView>
  </sheetViews>
  <sheetFormatPr defaultRowHeight="13.5"/>
  <cols>
    <col min="1" max="1" width="4.125" style="2976" customWidth="1"/>
    <col min="2" max="2" width="4.125" style="2835" customWidth="1"/>
    <col min="3" max="3" width="20.625" style="2835" customWidth="1"/>
    <col min="4" max="4" width="24.625" style="2835" customWidth="1"/>
    <col min="5" max="5" width="5.125" style="2835" customWidth="1"/>
    <col min="6" max="6" width="12" style="2835" customWidth="1"/>
    <col min="7" max="7" width="5.75" style="2835" customWidth="1"/>
    <col min="8" max="10" width="5.375" style="2835" customWidth="1"/>
    <col min="11" max="11" width="5.125" style="2835" customWidth="1"/>
    <col min="12" max="12" width="6" style="2835" customWidth="1"/>
    <col min="13" max="13" width="11.625" style="2835" customWidth="1"/>
    <col min="14" max="14" width="5.375" style="2835" customWidth="1"/>
    <col min="15" max="15" width="7.75" style="2835" customWidth="1"/>
    <col min="16" max="17" width="5.375" style="2835" customWidth="1"/>
    <col min="18" max="18" width="6.625" style="2835" customWidth="1"/>
    <col min="19" max="19" width="6" style="2835" customWidth="1"/>
    <col min="20" max="20" width="11" style="2835" customWidth="1"/>
    <col min="21" max="23" width="5.375" style="2835" customWidth="1"/>
    <col min="24" max="24" width="12.25" style="2835" customWidth="1"/>
    <col min="25" max="25" width="7.625" style="2835" customWidth="1"/>
    <col min="26" max="26" width="4" style="2835" customWidth="1"/>
    <col min="27" max="27" width="19.625" style="2835" customWidth="1"/>
    <col min="28" max="28" width="8.625" style="2835" customWidth="1"/>
    <col min="29" max="29" width="3.625" style="2835" customWidth="1"/>
    <col min="30" max="30" width="10.625" style="2835" customWidth="1"/>
    <col min="31" max="31" width="10.625" style="2834" customWidth="1"/>
    <col min="32" max="37" width="10.625" style="2835" customWidth="1"/>
    <col min="38" max="16384" width="9" style="2835"/>
  </cols>
  <sheetData>
    <row r="1" spans="1:30" ht="17.25">
      <c r="A1" s="2833"/>
      <c r="B1" s="2834"/>
      <c r="D1" s="2834"/>
      <c r="E1" s="2834"/>
      <c r="F1" s="2834"/>
      <c r="G1" s="2834"/>
      <c r="H1" s="2834"/>
      <c r="I1" s="2834"/>
      <c r="J1" s="2834"/>
      <c r="K1" s="2834"/>
      <c r="L1" s="2834"/>
      <c r="M1" s="2834"/>
      <c r="N1" s="2834"/>
      <c r="O1" s="2834"/>
      <c r="P1" s="2834"/>
      <c r="Q1" s="2834"/>
      <c r="R1" s="2834"/>
      <c r="S1" s="2834"/>
      <c r="T1" s="2834"/>
      <c r="U1" s="2834"/>
      <c r="V1" s="2834"/>
      <c r="W1" s="3501" t="s">
        <v>599</v>
      </c>
      <c r="X1" s="3501"/>
      <c r="Y1" s="3501"/>
      <c r="Z1" s="2836"/>
      <c r="AA1" s="2836"/>
      <c r="AB1" s="2836"/>
      <c r="AC1" s="2836"/>
      <c r="AD1" s="2836"/>
    </row>
    <row r="2" spans="1:30" ht="21">
      <c r="A2" s="3502" t="s">
        <v>77</v>
      </c>
      <c r="B2" s="3502"/>
      <c r="C2" s="3502"/>
      <c r="D2" s="3502"/>
      <c r="E2" s="3502"/>
      <c r="F2" s="3502"/>
      <c r="G2" s="3502"/>
      <c r="H2" s="3502"/>
      <c r="I2" s="3502"/>
      <c r="J2" s="3502"/>
      <c r="K2" s="3502"/>
      <c r="L2" s="3502"/>
      <c r="M2" s="3502"/>
      <c r="N2" s="3502"/>
      <c r="O2" s="3502"/>
      <c r="P2" s="3502"/>
      <c r="Q2" s="3502"/>
      <c r="R2" s="3502"/>
      <c r="S2" s="3502"/>
      <c r="T2" s="3502"/>
      <c r="U2" s="3502"/>
      <c r="V2" s="3502"/>
      <c r="W2" s="3502"/>
      <c r="X2" s="3502"/>
      <c r="Y2" s="3502"/>
      <c r="Z2" s="2836"/>
      <c r="AA2" s="2836"/>
      <c r="AB2" s="2836"/>
      <c r="AC2" s="2836"/>
      <c r="AD2" s="2836"/>
    </row>
    <row r="3" spans="1:30" ht="32.1" customHeight="1">
      <c r="A3" s="2833"/>
      <c r="B3" s="2837"/>
      <c r="C3" s="2837"/>
      <c r="D3" s="2978"/>
      <c r="E3" s="2837"/>
      <c r="F3" s="2285" t="s">
        <v>1333</v>
      </c>
      <c r="G3" s="2837"/>
      <c r="H3" s="2837"/>
      <c r="I3" s="2837"/>
      <c r="J3" s="2837"/>
      <c r="K3" s="2837"/>
      <c r="L3" s="2837"/>
      <c r="M3" s="2837"/>
      <c r="N3" s="2837"/>
      <c r="O3" s="2837"/>
      <c r="P3" s="2838"/>
      <c r="Q3" s="2838"/>
      <c r="R3" s="3503" t="s">
        <v>1478</v>
      </c>
      <c r="S3" s="3503"/>
      <c r="T3" s="3504" t="str">
        <f>IF(申請日="","令和　　　年　　　月　　　日",申請日)</f>
        <v>令和　　　年　　　月　　　日</v>
      </c>
      <c r="U3" s="3504"/>
      <c r="V3" s="3504"/>
      <c r="W3" s="3504"/>
      <c r="X3" s="3504"/>
      <c r="Y3" s="2839"/>
      <c r="Z3" s="2836"/>
      <c r="AA3" s="2836"/>
      <c r="AB3" s="2836"/>
      <c r="AC3" s="2836"/>
      <c r="AD3" s="2836"/>
    </row>
    <row r="4" spans="1:30" ht="32.1" customHeight="1">
      <c r="A4" s="3505" t="s">
        <v>78</v>
      </c>
      <c r="B4" s="3505"/>
      <c r="C4" s="3505"/>
      <c r="D4" s="3506" t="str">
        <f>実施機関名</f>
        <v/>
      </c>
      <c r="E4" s="3506"/>
      <c r="F4" s="3506"/>
      <c r="G4" s="3509" t="s">
        <v>79</v>
      </c>
      <c r="H4" s="3509"/>
      <c r="I4" s="3506" t="str">
        <f>訓練科名</f>
        <v/>
      </c>
      <c r="J4" s="3506"/>
      <c r="K4" s="3506"/>
      <c r="L4" s="3506"/>
      <c r="M4" s="3506"/>
      <c r="N4" s="3506"/>
      <c r="O4" s="3506"/>
      <c r="P4" s="3506"/>
      <c r="Q4" s="2840"/>
      <c r="R4" s="3507" t="s">
        <v>1477</v>
      </c>
      <c r="S4" s="3507"/>
      <c r="T4" s="3508"/>
      <c r="U4" s="3508"/>
      <c r="V4" s="3508"/>
      <c r="W4" s="3508"/>
      <c r="X4" s="3508"/>
      <c r="Y4" s="2841"/>
      <c r="Z4" s="2836"/>
      <c r="AA4" s="2836"/>
      <c r="AB4" s="2836"/>
      <c r="AC4" s="2836"/>
      <c r="AD4" s="2836"/>
    </row>
    <row r="5" spans="1:30" ht="22.5" customHeight="1">
      <c r="A5" s="3423"/>
      <c r="B5" s="3423"/>
      <c r="C5" s="3423"/>
      <c r="D5" s="3423"/>
      <c r="E5" s="2834"/>
      <c r="F5" s="2834"/>
      <c r="G5" s="2834"/>
      <c r="H5" s="2834"/>
      <c r="I5" s="2834"/>
      <c r="J5" s="2834"/>
      <c r="K5" s="2834"/>
      <c r="L5" s="2834"/>
      <c r="M5" s="2834"/>
      <c r="N5" s="2834"/>
      <c r="O5" s="2834"/>
      <c r="P5" s="2834"/>
      <c r="Q5" s="2834"/>
      <c r="R5" s="2834"/>
      <c r="S5" s="2834"/>
      <c r="T5" s="2834"/>
      <c r="U5" s="2834"/>
      <c r="V5" s="2834"/>
      <c r="W5" s="2834"/>
      <c r="X5" s="2834"/>
      <c r="Y5" s="2834"/>
      <c r="Z5" s="2836"/>
      <c r="AA5" s="2836"/>
      <c r="AB5" s="2836"/>
      <c r="AC5" s="2836"/>
      <c r="AD5" s="2836"/>
    </row>
    <row r="6" spans="1:30" ht="28.5" customHeight="1">
      <c r="A6" s="3424"/>
      <c r="B6" s="3425"/>
      <c r="C6" s="3426" t="s">
        <v>80</v>
      </c>
      <c r="D6" s="3427"/>
      <c r="E6" s="3426" t="s">
        <v>81</v>
      </c>
      <c r="F6" s="3428"/>
      <c r="G6" s="3428"/>
      <c r="H6" s="3428"/>
      <c r="I6" s="3428"/>
      <c r="J6" s="3428"/>
      <c r="K6" s="3428"/>
      <c r="L6" s="3428"/>
      <c r="M6" s="3428"/>
      <c r="N6" s="3428"/>
      <c r="O6" s="3428"/>
      <c r="P6" s="3428"/>
      <c r="Q6" s="3428"/>
      <c r="R6" s="3428"/>
      <c r="S6" s="3428"/>
      <c r="T6" s="3428"/>
      <c r="U6" s="3428"/>
      <c r="V6" s="3428"/>
      <c r="W6" s="3428"/>
      <c r="X6" s="3428"/>
      <c r="Y6" s="2842"/>
      <c r="Z6" s="2836"/>
      <c r="AA6" s="2836"/>
      <c r="AB6" s="2836"/>
      <c r="AC6" s="2836"/>
      <c r="AD6" s="2836"/>
    </row>
    <row r="7" spans="1:30" ht="30" customHeight="1">
      <c r="A7" s="2843">
        <v>1</v>
      </c>
      <c r="B7" s="3495" t="s">
        <v>82</v>
      </c>
      <c r="C7" s="3366" t="s">
        <v>2383</v>
      </c>
      <c r="D7" s="3367"/>
      <c r="E7" s="3369" t="s">
        <v>83</v>
      </c>
      <c r="F7" s="3430"/>
      <c r="G7" s="3430"/>
      <c r="H7" s="3430"/>
      <c r="I7" s="3430"/>
      <c r="J7" s="3430"/>
      <c r="K7" s="3430"/>
      <c r="L7" s="3430"/>
      <c r="M7" s="3430"/>
      <c r="N7" s="3430"/>
      <c r="O7" s="3430"/>
      <c r="P7" s="3430"/>
      <c r="Q7" s="3430"/>
      <c r="R7" s="3430"/>
      <c r="S7" s="3430"/>
      <c r="T7" s="3430"/>
      <c r="U7" s="3430"/>
      <c r="V7" s="3430"/>
      <c r="W7" s="3430"/>
      <c r="X7" s="3430"/>
      <c r="Y7" s="2844"/>
      <c r="Z7" s="2836"/>
      <c r="AA7" s="2836"/>
      <c r="AB7" s="2836"/>
      <c r="AC7" s="2836"/>
      <c r="AD7" s="2836"/>
    </row>
    <row r="8" spans="1:30" ht="30" customHeight="1">
      <c r="A8" s="3411">
        <v>2</v>
      </c>
      <c r="B8" s="3496"/>
      <c r="C8" s="3356" t="s">
        <v>84</v>
      </c>
      <c r="D8" s="3349"/>
      <c r="E8" s="2845"/>
      <c r="F8" s="2846" t="s">
        <v>1644</v>
      </c>
      <c r="G8" s="2847"/>
      <c r="H8" s="2847"/>
      <c r="I8" s="2847"/>
      <c r="J8" s="2847"/>
      <c r="K8" s="2847"/>
      <c r="L8" s="2847"/>
      <c r="M8" s="2847"/>
      <c r="N8" s="2847" t="s">
        <v>1645</v>
      </c>
      <c r="O8" s="2847"/>
      <c r="P8" s="2847"/>
      <c r="Q8" s="2847"/>
      <c r="R8" s="2847"/>
      <c r="S8" s="2847"/>
      <c r="T8" s="2847"/>
      <c r="U8" s="2847"/>
      <c r="V8" s="2847"/>
      <c r="W8" s="2847"/>
      <c r="X8" s="2847"/>
      <c r="Y8" s="2848"/>
      <c r="Z8" s="2836"/>
      <c r="AA8" s="2836"/>
      <c r="AB8" s="2836"/>
      <c r="AC8" s="2836"/>
      <c r="AD8" s="2836"/>
    </row>
    <row r="9" spans="1:30" ht="30" customHeight="1">
      <c r="A9" s="3431"/>
      <c r="B9" s="3496"/>
      <c r="C9" s="3352"/>
      <c r="D9" s="3353"/>
      <c r="E9" s="2845"/>
      <c r="F9" s="2849" t="s">
        <v>1646</v>
      </c>
      <c r="G9" s="2850"/>
      <c r="H9" s="2850"/>
      <c r="I9" s="2850"/>
      <c r="J9" s="2850"/>
      <c r="K9" s="2850"/>
      <c r="L9" s="2850"/>
      <c r="M9" s="2850"/>
      <c r="N9" s="2850" t="s">
        <v>1647</v>
      </c>
      <c r="O9" s="2850"/>
      <c r="P9" s="2850"/>
      <c r="Q9" s="2850"/>
      <c r="R9" s="2850"/>
      <c r="S9" s="2850"/>
      <c r="T9" s="2850"/>
      <c r="U9" s="2850"/>
      <c r="V9" s="2850"/>
      <c r="W9" s="2850"/>
      <c r="X9" s="2850"/>
      <c r="Y9" s="2851"/>
      <c r="Z9" s="2836"/>
      <c r="AA9" s="2836"/>
      <c r="AB9" s="2836"/>
      <c r="AC9" s="2836"/>
      <c r="AD9" s="2836"/>
    </row>
    <row r="10" spans="1:30" ht="29.25" hidden="1" customHeight="1">
      <c r="A10" s="3411">
        <v>3</v>
      </c>
      <c r="B10" s="3496"/>
      <c r="C10" s="3356" t="s">
        <v>85</v>
      </c>
      <c r="D10" s="3349"/>
      <c r="E10" s="2852"/>
      <c r="F10" s="1894" t="s">
        <v>602</v>
      </c>
      <c r="G10" s="1895"/>
      <c r="H10" s="1895"/>
      <c r="I10" s="1895"/>
      <c r="J10" s="1895"/>
      <c r="K10" s="1895"/>
      <c r="L10" s="1894"/>
      <c r="M10" s="1894"/>
      <c r="N10" s="2825"/>
      <c r="O10" s="2825"/>
      <c r="P10" s="2825"/>
      <c r="Q10" s="2825"/>
      <c r="R10" s="2825"/>
      <c r="S10" s="2825"/>
      <c r="T10" s="2853"/>
      <c r="U10" s="2853"/>
      <c r="V10" s="2853"/>
      <c r="W10" s="2853"/>
      <c r="X10" s="2853"/>
      <c r="Y10" s="2854"/>
      <c r="Z10" s="2836"/>
      <c r="AA10" s="2836"/>
      <c r="AB10" s="2836"/>
      <c r="AC10" s="2836"/>
      <c r="AD10" s="2836"/>
    </row>
    <row r="11" spans="1:30" ht="18.75" hidden="1" customHeight="1">
      <c r="A11" s="3458"/>
      <c r="B11" s="3496"/>
      <c r="C11" s="3350"/>
      <c r="D11" s="3351"/>
      <c r="E11" s="2827" t="s">
        <v>753</v>
      </c>
      <c r="F11" s="2855"/>
      <c r="G11" s="2855"/>
      <c r="H11" s="2855"/>
      <c r="I11" s="2855"/>
      <c r="J11" s="2855"/>
      <c r="K11" s="2855"/>
      <c r="L11" s="2855"/>
      <c r="M11" s="2855"/>
      <c r="N11" s="2826"/>
      <c r="O11" s="2826"/>
      <c r="P11" s="2826"/>
      <c r="Q11" s="2826"/>
      <c r="R11" s="2826"/>
      <c r="S11" s="2826"/>
      <c r="T11" s="2856"/>
      <c r="U11" s="2856"/>
      <c r="V11" s="2856"/>
      <c r="W11" s="2856"/>
      <c r="X11" s="2856"/>
      <c r="Y11" s="2857"/>
      <c r="Z11" s="2836"/>
      <c r="AA11" s="2836"/>
      <c r="AB11" s="2836"/>
      <c r="AC11" s="2836"/>
      <c r="AD11" s="2836"/>
    </row>
    <row r="12" spans="1:30" ht="18.75" hidden="1" customHeight="1">
      <c r="A12" s="3458"/>
      <c r="B12" s="3496"/>
      <c r="C12" s="3350"/>
      <c r="D12" s="3351"/>
      <c r="E12" s="2827" t="s">
        <v>1400</v>
      </c>
      <c r="F12" s="2855"/>
      <c r="G12" s="2855"/>
      <c r="H12" s="2855"/>
      <c r="I12" s="2855"/>
      <c r="J12" s="2855"/>
      <c r="K12" s="2855"/>
      <c r="L12" s="2855"/>
      <c r="M12" s="2855"/>
      <c r="N12" s="2826"/>
      <c r="O12" s="2826"/>
      <c r="P12" s="2826"/>
      <c r="Q12" s="2826"/>
      <c r="R12" s="2826"/>
      <c r="S12" s="2826"/>
      <c r="T12" s="2856"/>
      <c r="U12" s="2856"/>
      <c r="V12" s="2856"/>
      <c r="W12" s="2856"/>
      <c r="X12" s="2856"/>
      <c r="Y12" s="2857"/>
      <c r="Z12" s="2836"/>
      <c r="AA12" s="2836"/>
      <c r="AB12" s="2836"/>
      <c r="AC12" s="2836"/>
      <c r="AD12" s="2836"/>
    </row>
    <row r="13" spans="1:30" ht="18.75" hidden="1" customHeight="1">
      <c r="A13" s="3458"/>
      <c r="B13" s="3496"/>
      <c r="C13" s="3350"/>
      <c r="D13" s="3351"/>
      <c r="E13" s="2827" t="s">
        <v>86</v>
      </c>
      <c r="F13" s="2855"/>
      <c r="G13" s="2855"/>
      <c r="H13" s="2855"/>
      <c r="I13" s="2855"/>
      <c r="J13" s="2855"/>
      <c r="K13" s="2855"/>
      <c r="L13" s="2855"/>
      <c r="M13" s="2855"/>
      <c r="N13" s="2826"/>
      <c r="O13" s="2826"/>
      <c r="P13" s="2826"/>
      <c r="Q13" s="2826"/>
      <c r="R13" s="2826"/>
      <c r="S13" s="2826"/>
      <c r="T13" s="2856"/>
      <c r="U13" s="2856"/>
      <c r="V13" s="2856"/>
      <c r="W13" s="2856"/>
      <c r="X13" s="2856"/>
      <c r="Y13" s="2857"/>
      <c r="Z13" s="2836"/>
      <c r="AA13" s="2836"/>
      <c r="AB13" s="2836"/>
      <c r="AC13" s="2836"/>
      <c r="AD13" s="2836"/>
    </row>
    <row r="14" spans="1:30" ht="18.75" hidden="1" customHeight="1">
      <c r="A14" s="3458"/>
      <c r="B14" s="3496"/>
      <c r="C14" s="3350"/>
      <c r="D14" s="3351"/>
      <c r="E14" s="2858"/>
      <c r="F14" s="2859" t="s">
        <v>1417</v>
      </c>
      <c r="G14" s="2859"/>
      <c r="H14" s="2859"/>
      <c r="I14" s="2859"/>
      <c r="J14" s="2859"/>
      <c r="K14" s="2859"/>
      <c r="L14" s="2859"/>
      <c r="M14" s="2859"/>
      <c r="N14" s="2856"/>
      <c r="O14" s="2856"/>
      <c r="P14" s="2856"/>
      <c r="Q14" s="2856"/>
      <c r="R14" s="2859"/>
      <c r="S14" s="2859"/>
      <c r="T14" s="2860"/>
      <c r="U14" s="2861"/>
      <c r="V14" s="2856"/>
      <c r="W14" s="2856"/>
      <c r="X14" s="2856"/>
      <c r="Y14" s="2857"/>
      <c r="Z14" s="2836"/>
      <c r="AA14" s="2836"/>
      <c r="AB14" s="2836"/>
      <c r="AC14" s="2836"/>
      <c r="AD14" s="2836"/>
    </row>
    <row r="15" spans="1:30" ht="18.75" hidden="1" customHeight="1">
      <c r="A15" s="3458"/>
      <c r="B15" s="3496"/>
      <c r="C15" s="3350"/>
      <c r="D15" s="3351"/>
      <c r="E15" s="2858"/>
      <c r="F15" s="2859" t="s">
        <v>1424</v>
      </c>
      <c r="G15" s="2859"/>
      <c r="H15" s="2859"/>
      <c r="I15" s="2859"/>
      <c r="J15" s="2859"/>
      <c r="K15" s="3406" t="s">
        <v>754</v>
      </c>
      <c r="L15" s="3500"/>
      <c r="M15" s="3500"/>
      <c r="N15" s="3500"/>
      <c r="O15" s="3500"/>
      <c r="P15" s="3500"/>
      <c r="Q15" s="3500"/>
      <c r="R15" s="3500"/>
      <c r="S15" s="3500"/>
      <c r="T15" s="3500"/>
      <c r="U15" s="3500"/>
      <c r="V15" s="3500"/>
      <c r="W15" s="3500"/>
      <c r="X15" s="3500"/>
      <c r="Y15" s="2862"/>
      <c r="Z15" s="2836"/>
      <c r="AA15" s="2836"/>
      <c r="AB15" s="2836"/>
      <c r="AC15" s="2836"/>
      <c r="AD15" s="2836"/>
    </row>
    <row r="16" spans="1:30" ht="30" hidden="1" customHeight="1">
      <c r="A16" s="3458"/>
      <c r="B16" s="3496"/>
      <c r="C16" s="3350"/>
      <c r="D16" s="3351"/>
      <c r="E16" s="2863"/>
      <c r="F16" s="1902" t="s">
        <v>603</v>
      </c>
      <c r="G16" s="1903"/>
      <c r="H16" s="1903"/>
      <c r="I16" s="1903"/>
      <c r="J16" s="1903"/>
      <c r="K16" s="2863"/>
      <c r="L16" s="3460" t="s">
        <v>604</v>
      </c>
      <c r="M16" s="3380"/>
      <c r="N16" s="3380"/>
      <c r="O16" s="2850"/>
      <c r="P16" s="2864"/>
      <c r="Q16" s="2864"/>
      <c r="R16" s="2864"/>
      <c r="S16" s="2864"/>
      <c r="T16" s="2865"/>
      <c r="U16" s="2865"/>
      <c r="V16" s="2865"/>
      <c r="W16" s="2865"/>
      <c r="X16" s="2865"/>
      <c r="Y16" s="2866"/>
      <c r="Z16" s="2836"/>
      <c r="AA16" s="2836"/>
      <c r="AB16" s="2836"/>
      <c r="AC16" s="2836"/>
      <c r="AD16" s="2836"/>
    </row>
    <row r="17" spans="1:30" ht="30" customHeight="1">
      <c r="A17" s="3458"/>
      <c r="B17" s="3496"/>
      <c r="C17" s="3350"/>
      <c r="D17" s="3351"/>
      <c r="E17" s="2867" t="s">
        <v>1331</v>
      </c>
      <c r="F17" s="3451" t="s">
        <v>605</v>
      </c>
      <c r="G17" s="3452"/>
      <c r="H17" s="3452"/>
      <c r="I17" s="3452"/>
      <c r="J17" s="3452"/>
      <c r="K17" s="3452"/>
      <c r="L17" s="3452"/>
      <c r="M17" s="3452"/>
      <c r="N17" s="3452"/>
      <c r="O17" s="3452"/>
      <c r="P17" s="3452"/>
      <c r="Q17" s="3452"/>
      <c r="R17" s="3452"/>
      <c r="S17" s="3452"/>
      <c r="T17" s="3452"/>
      <c r="U17" s="3452"/>
      <c r="V17" s="3452"/>
      <c r="W17" s="3452"/>
      <c r="X17" s="3452"/>
      <c r="Y17" s="2854"/>
      <c r="Z17" s="2836"/>
      <c r="AA17" s="2836"/>
      <c r="AB17" s="2836"/>
      <c r="AC17" s="2836"/>
      <c r="AD17" s="2836"/>
    </row>
    <row r="18" spans="1:30" ht="19.5" customHeight="1">
      <c r="A18" s="3458"/>
      <c r="B18" s="3496"/>
      <c r="C18" s="3350"/>
      <c r="D18" s="3351"/>
      <c r="E18" s="3432" t="s">
        <v>1398</v>
      </c>
      <c r="F18" s="3433"/>
      <c r="G18" s="3433"/>
      <c r="H18" s="3433"/>
      <c r="I18" s="3433"/>
      <c r="J18" s="3433"/>
      <c r="K18" s="3433"/>
      <c r="L18" s="3433"/>
      <c r="M18" s="3433"/>
      <c r="N18" s="3433"/>
      <c r="O18" s="3433"/>
      <c r="P18" s="3433"/>
      <c r="Q18" s="3433"/>
      <c r="R18" s="3433"/>
      <c r="S18" s="3433"/>
      <c r="T18" s="3433"/>
      <c r="U18" s="3433"/>
      <c r="V18" s="3433"/>
      <c r="W18" s="3433"/>
      <c r="X18" s="3433"/>
      <c r="Y18" s="2868"/>
      <c r="Z18" s="2836"/>
      <c r="AA18" s="2836"/>
      <c r="AB18" s="2836"/>
      <c r="AC18" s="2836"/>
      <c r="AD18" s="2836"/>
    </row>
    <row r="19" spans="1:30" ht="19.5" customHeight="1">
      <c r="A19" s="3458"/>
      <c r="B19" s="3496"/>
      <c r="C19" s="3350"/>
      <c r="D19" s="3351"/>
      <c r="E19" s="3432" t="s">
        <v>1400</v>
      </c>
      <c r="F19" s="3433"/>
      <c r="G19" s="3433"/>
      <c r="H19" s="3433"/>
      <c r="I19" s="3433"/>
      <c r="J19" s="3433"/>
      <c r="K19" s="3433"/>
      <c r="L19" s="3433"/>
      <c r="M19" s="3433"/>
      <c r="N19" s="3433"/>
      <c r="O19" s="3433"/>
      <c r="P19" s="3433"/>
      <c r="Q19" s="3433"/>
      <c r="R19" s="3433"/>
      <c r="S19" s="3433"/>
      <c r="T19" s="3433"/>
      <c r="U19" s="3433"/>
      <c r="V19" s="3433"/>
      <c r="W19" s="3433"/>
      <c r="X19" s="3433"/>
      <c r="Y19" s="2868"/>
      <c r="Z19" s="2836"/>
      <c r="AA19" s="2836"/>
      <c r="AB19" s="2836"/>
      <c r="AC19" s="2836"/>
      <c r="AD19" s="2836"/>
    </row>
    <row r="20" spans="1:30" ht="19.5" customHeight="1">
      <c r="A20" s="3458"/>
      <c r="B20" s="3496"/>
      <c r="C20" s="3350"/>
      <c r="D20" s="3351"/>
      <c r="E20" s="3432" t="s">
        <v>1566</v>
      </c>
      <c r="F20" s="3433"/>
      <c r="G20" s="3433"/>
      <c r="H20" s="3433"/>
      <c r="I20" s="3433"/>
      <c r="J20" s="3433"/>
      <c r="K20" s="3433"/>
      <c r="L20" s="3433"/>
      <c r="M20" s="3433"/>
      <c r="N20" s="3433"/>
      <c r="O20" s="3433"/>
      <c r="P20" s="3433"/>
      <c r="Q20" s="3433"/>
      <c r="R20" s="3433"/>
      <c r="S20" s="3433"/>
      <c r="T20" s="3433"/>
      <c r="U20" s="3433"/>
      <c r="V20" s="3433"/>
      <c r="W20" s="3433"/>
      <c r="X20" s="3433"/>
      <c r="Y20" s="2868"/>
      <c r="Z20" s="2836"/>
      <c r="AA20" s="2836"/>
      <c r="AB20" s="2836"/>
      <c r="AC20" s="2836"/>
      <c r="AD20" s="2836"/>
    </row>
    <row r="21" spans="1:30" ht="19.5" customHeight="1">
      <c r="A21" s="3458"/>
      <c r="B21" s="3496"/>
      <c r="C21" s="3350"/>
      <c r="D21" s="3351"/>
      <c r="E21" s="3432" t="s">
        <v>1567</v>
      </c>
      <c r="F21" s="3433"/>
      <c r="G21" s="3433"/>
      <c r="H21" s="3433"/>
      <c r="I21" s="3433"/>
      <c r="J21" s="3433"/>
      <c r="K21" s="3433"/>
      <c r="L21" s="3433"/>
      <c r="M21" s="3433"/>
      <c r="N21" s="3433"/>
      <c r="O21" s="3433"/>
      <c r="P21" s="3433"/>
      <c r="Q21" s="3433"/>
      <c r="R21" s="3433"/>
      <c r="S21" s="3433"/>
      <c r="T21" s="3433"/>
      <c r="U21" s="3433"/>
      <c r="V21" s="3433"/>
      <c r="W21" s="3433"/>
      <c r="X21" s="3433"/>
      <c r="Y21" s="3434"/>
      <c r="Z21" s="2836"/>
      <c r="AA21" s="2836"/>
      <c r="AB21" s="2836"/>
      <c r="AC21" s="2836"/>
      <c r="AD21" s="2836"/>
    </row>
    <row r="22" spans="1:30" ht="39.950000000000003" customHeight="1">
      <c r="A22" s="3458"/>
      <c r="B22" s="3496"/>
      <c r="C22" s="3350"/>
      <c r="D22" s="3351"/>
      <c r="E22" s="3435" t="s">
        <v>1568</v>
      </c>
      <c r="F22" s="3436"/>
      <c r="G22" s="3436"/>
      <c r="H22" s="3436"/>
      <c r="I22" s="3436"/>
      <c r="J22" s="3436"/>
      <c r="K22" s="3436"/>
      <c r="L22" s="3436"/>
      <c r="M22" s="3436"/>
      <c r="N22" s="3436"/>
      <c r="O22" s="3436"/>
      <c r="P22" s="3436"/>
      <c r="Q22" s="3436"/>
      <c r="R22" s="3436"/>
      <c r="S22" s="3436"/>
      <c r="T22" s="3436"/>
      <c r="U22" s="3436"/>
      <c r="V22" s="3436"/>
      <c r="W22" s="3436"/>
      <c r="X22" s="3436"/>
      <c r="Y22" s="3437"/>
      <c r="Z22" s="2836"/>
      <c r="AA22" s="2836"/>
      <c r="AB22" s="2836"/>
      <c r="AC22" s="2836"/>
      <c r="AD22" s="2836"/>
    </row>
    <row r="23" spans="1:30" ht="25.5" customHeight="1">
      <c r="A23" s="3458"/>
      <c r="B23" s="3496"/>
      <c r="C23" s="3350"/>
      <c r="D23" s="3351"/>
      <c r="E23" s="3432" t="s">
        <v>86</v>
      </c>
      <c r="F23" s="3433"/>
      <c r="G23" s="3433"/>
      <c r="H23" s="3433"/>
      <c r="I23" s="3433"/>
      <c r="J23" s="3433"/>
      <c r="K23" s="3433"/>
      <c r="L23" s="3433"/>
      <c r="M23" s="3433"/>
      <c r="N23" s="3433"/>
      <c r="O23" s="3433"/>
      <c r="P23" s="3433"/>
      <c r="Q23" s="3433"/>
      <c r="R23" s="3433"/>
      <c r="S23" s="3433"/>
      <c r="T23" s="3433"/>
      <c r="U23" s="3433"/>
      <c r="V23" s="3433"/>
      <c r="W23" s="3433"/>
      <c r="X23" s="3433"/>
      <c r="Y23" s="3434"/>
      <c r="Z23" s="2836"/>
      <c r="AA23" s="2836"/>
      <c r="AB23" s="2836"/>
      <c r="AC23" s="2836"/>
      <c r="AD23" s="2836"/>
    </row>
    <row r="24" spans="1:30" ht="24.75" customHeight="1">
      <c r="A24" s="3458"/>
      <c r="B24" s="3496"/>
      <c r="C24" s="3350"/>
      <c r="D24" s="3351"/>
      <c r="E24" s="3432" t="s">
        <v>606</v>
      </c>
      <c r="F24" s="3433"/>
      <c r="G24" s="3433"/>
      <c r="H24" s="3433"/>
      <c r="I24" s="3433"/>
      <c r="J24" s="3433"/>
      <c r="K24" s="3433" t="s">
        <v>607</v>
      </c>
      <c r="L24" s="3433"/>
      <c r="M24" s="3433"/>
      <c r="N24" s="3433"/>
      <c r="O24" s="3433"/>
      <c r="P24" s="3433"/>
      <c r="Q24" s="3433"/>
      <c r="R24" s="3433"/>
      <c r="S24" s="3433"/>
      <c r="T24" s="2869"/>
      <c r="U24" s="2870"/>
      <c r="V24" s="2870"/>
      <c r="W24" s="2870"/>
      <c r="X24" s="2870"/>
      <c r="Y24" s="2857"/>
      <c r="Z24" s="2836"/>
      <c r="AA24" s="2836"/>
      <c r="AB24" s="2836"/>
      <c r="AC24" s="2836"/>
      <c r="AD24" s="2836"/>
    </row>
    <row r="25" spans="1:30" ht="30" customHeight="1">
      <c r="A25" s="3458"/>
      <c r="B25" s="3496"/>
      <c r="C25" s="3350"/>
      <c r="D25" s="3351"/>
      <c r="E25" s="1901"/>
      <c r="F25" s="1902" t="s">
        <v>603</v>
      </c>
      <c r="G25" s="1903"/>
      <c r="H25" s="1903"/>
      <c r="I25" s="1903"/>
      <c r="J25" s="1903"/>
      <c r="K25" s="1901"/>
      <c r="L25" s="3460" t="s">
        <v>604</v>
      </c>
      <c r="M25" s="3380"/>
      <c r="N25" s="3380"/>
      <c r="O25" s="2855"/>
      <c r="P25" s="2826"/>
      <c r="Q25" s="2826"/>
      <c r="R25" s="2826"/>
      <c r="S25" s="2826"/>
      <c r="T25" s="2870"/>
      <c r="U25" s="2870"/>
      <c r="V25" s="2870"/>
      <c r="W25" s="2870"/>
      <c r="X25" s="2870"/>
      <c r="Y25" s="2866"/>
      <c r="Z25" s="2836"/>
      <c r="AA25" s="2836"/>
      <c r="AB25" s="2836"/>
      <c r="AC25" s="2836"/>
      <c r="AD25" s="2836"/>
    </row>
    <row r="26" spans="1:30" ht="30" customHeight="1">
      <c r="A26" s="3411">
        <v>4</v>
      </c>
      <c r="B26" s="3496"/>
      <c r="C26" s="3348" t="s">
        <v>608</v>
      </c>
      <c r="D26" s="3439"/>
      <c r="E26" s="1893"/>
      <c r="F26" s="3442" t="s">
        <v>1459</v>
      </c>
      <c r="G26" s="3442"/>
      <c r="H26" s="3442"/>
      <c r="I26" s="3442"/>
      <c r="J26" s="3442"/>
      <c r="K26" s="3442"/>
      <c r="L26" s="3442"/>
      <c r="M26" s="3442"/>
      <c r="N26" s="3442"/>
      <c r="O26" s="3442"/>
      <c r="P26" s="3442"/>
      <c r="Q26" s="3442"/>
      <c r="R26" s="3442"/>
      <c r="S26" s="3442"/>
      <c r="T26" s="3442"/>
      <c r="U26" s="3442"/>
      <c r="V26" s="3442"/>
      <c r="W26" s="3442"/>
      <c r="X26" s="3442"/>
      <c r="Y26" s="2871"/>
      <c r="Z26" s="2836"/>
      <c r="AA26" s="2836"/>
      <c r="AB26" s="2836"/>
      <c r="AC26" s="2836"/>
      <c r="AD26" s="2836"/>
    </row>
    <row r="27" spans="1:30" ht="24.95" customHeight="1">
      <c r="A27" s="3431"/>
      <c r="B27" s="3497"/>
      <c r="C27" s="3440"/>
      <c r="D27" s="3441"/>
      <c r="E27" s="2872"/>
      <c r="F27" s="2873" t="s">
        <v>609</v>
      </c>
      <c r="G27" s="2874"/>
      <c r="H27" s="2874"/>
      <c r="I27" s="2874"/>
      <c r="J27" s="2874"/>
      <c r="K27" s="2874"/>
      <c r="L27" s="2874"/>
      <c r="M27" s="2874"/>
      <c r="N27" s="2874"/>
      <c r="O27" s="2874"/>
      <c r="P27" s="2874"/>
      <c r="Q27" s="2874"/>
      <c r="R27" s="2874"/>
      <c r="S27" s="2874"/>
      <c r="T27" s="2874"/>
      <c r="U27" s="2874"/>
      <c r="V27" s="2874"/>
      <c r="W27" s="2874"/>
      <c r="X27" s="2874"/>
      <c r="Y27" s="2875"/>
      <c r="Z27" s="2836"/>
      <c r="AA27" s="2836"/>
      <c r="AB27" s="2836"/>
      <c r="AC27" s="2836"/>
      <c r="AD27" s="2836"/>
    </row>
    <row r="28" spans="1:30" ht="35.1" customHeight="1">
      <c r="A28" s="3411">
        <v>5</v>
      </c>
      <c r="B28" s="3495" t="s">
        <v>87</v>
      </c>
      <c r="C28" s="3356" t="s">
        <v>88</v>
      </c>
      <c r="D28" s="3349"/>
      <c r="E28" s="3335" t="s">
        <v>89</v>
      </c>
      <c r="F28" s="3336"/>
      <c r="G28" s="3410"/>
      <c r="H28" s="3410"/>
      <c r="I28" s="3343" t="s">
        <v>610</v>
      </c>
      <c r="J28" s="3343"/>
      <c r="K28" s="3345"/>
      <c r="L28" s="2823" t="s">
        <v>1460</v>
      </c>
      <c r="M28" s="2876"/>
      <c r="N28" s="2876"/>
      <c r="O28" s="2876"/>
      <c r="P28" s="2876"/>
      <c r="Q28" s="2876"/>
      <c r="R28" s="2876"/>
      <c r="S28" s="2876"/>
      <c r="T28" s="2876"/>
      <c r="U28" s="2876"/>
      <c r="V28" s="2876"/>
      <c r="W28" s="2876"/>
      <c r="X28" s="2876"/>
      <c r="Y28" s="2877"/>
      <c r="Z28" s="2836"/>
      <c r="AA28" s="2836"/>
      <c r="AB28" s="2836"/>
      <c r="AC28" s="2836"/>
      <c r="AD28" s="2836"/>
    </row>
    <row r="29" spans="1:30" ht="35.1" customHeight="1">
      <c r="A29" s="3458"/>
      <c r="B29" s="3496"/>
      <c r="C29" s="3350"/>
      <c r="D29" s="3351"/>
      <c r="E29" s="3342" t="s">
        <v>90</v>
      </c>
      <c r="F29" s="3343"/>
      <c r="G29" s="3461" t="str">
        <f>IF(G28="","",ROUNDDOWN(G28/様式1!F38,2))</f>
        <v/>
      </c>
      <c r="H29" s="3461"/>
      <c r="I29" s="3343" t="s">
        <v>610</v>
      </c>
      <c r="J29" s="3343"/>
      <c r="K29" s="3345"/>
      <c r="L29" s="2823" t="s">
        <v>91</v>
      </c>
      <c r="M29" s="2876"/>
      <c r="N29" s="2876"/>
      <c r="O29" s="2876"/>
      <c r="P29" s="2876"/>
      <c r="Q29" s="2876"/>
      <c r="R29" s="2876"/>
      <c r="S29" s="2876"/>
      <c r="T29" s="2876"/>
      <c r="U29" s="2876"/>
      <c r="V29" s="2876"/>
      <c r="W29" s="2876"/>
      <c r="X29" s="2876"/>
      <c r="Y29" s="2877"/>
      <c r="Z29" s="2836"/>
      <c r="AA29" s="2836"/>
      <c r="AB29" s="2836"/>
      <c r="AC29" s="2836"/>
      <c r="AD29" s="2836"/>
    </row>
    <row r="30" spans="1:30" ht="35.1" customHeight="1">
      <c r="A30" s="3431"/>
      <c r="B30" s="3496"/>
      <c r="C30" s="3352"/>
      <c r="D30" s="3353"/>
      <c r="E30" s="3342" t="s">
        <v>92</v>
      </c>
      <c r="F30" s="3343"/>
      <c r="G30" s="3410"/>
      <c r="H30" s="3410"/>
      <c r="I30" s="3343" t="s">
        <v>610</v>
      </c>
      <c r="J30" s="3343"/>
      <c r="K30" s="3343"/>
      <c r="L30" s="3404"/>
      <c r="M30" s="3404"/>
      <c r="N30" s="3404"/>
      <c r="O30" s="3404"/>
      <c r="P30" s="3404"/>
      <c r="Q30" s="3404"/>
      <c r="R30" s="3404"/>
      <c r="S30" s="3404"/>
      <c r="T30" s="3404"/>
      <c r="U30" s="3404"/>
      <c r="V30" s="3404"/>
      <c r="W30" s="3404"/>
      <c r="X30" s="3404"/>
      <c r="Y30" s="2878"/>
      <c r="Z30" s="2836"/>
      <c r="AA30" s="2836"/>
      <c r="AB30" s="2836"/>
      <c r="AC30" s="2836"/>
      <c r="AD30" s="2836"/>
    </row>
    <row r="31" spans="1:30" ht="27.95" customHeight="1">
      <c r="A31" s="3411">
        <v>6</v>
      </c>
      <c r="B31" s="3496"/>
      <c r="C31" s="3414" t="s">
        <v>2384</v>
      </c>
      <c r="D31" s="3415"/>
      <c r="E31" s="3375" t="s">
        <v>93</v>
      </c>
      <c r="F31" s="3376"/>
      <c r="G31" s="3386"/>
      <c r="H31" s="3386"/>
      <c r="I31" s="3386"/>
      <c r="J31" s="3386"/>
      <c r="K31" s="3386"/>
      <c r="L31" s="3386"/>
      <c r="M31" s="3386"/>
      <c r="N31" s="3386"/>
      <c r="O31" s="3386"/>
      <c r="P31" s="3420" t="s">
        <v>611</v>
      </c>
      <c r="Q31" s="3420"/>
      <c r="R31" s="3405" t="s">
        <v>612</v>
      </c>
      <c r="S31" s="3405"/>
      <c r="T31" s="2879"/>
      <c r="U31" s="3408" t="s">
        <v>613</v>
      </c>
      <c r="V31" s="3408"/>
      <c r="W31" s="2880"/>
      <c r="X31" s="2881"/>
      <c r="Y31" s="2882"/>
      <c r="Z31" s="2836"/>
      <c r="AA31" s="2836"/>
      <c r="AB31" s="2836"/>
      <c r="AC31" s="2836"/>
      <c r="AD31" s="2836"/>
    </row>
    <row r="32" spans="1:30" ht="27.95" customHeight="1">
      <c r="A32" s="3498"/>
      <c r="B32" s="3496"/>
      <c r="C32" s="3416"/>
      <c r="D32" s="3417"/>
      <c r="E32" s="2855"/>
      <c r="F32" s="2855" t="s">
        <v>614</v>
      </c>
      <c r="G32" s="3389"/>
      <c r="H32" s="3389"/>
      <c r="I32" s="3389"/>
      <c r="J32" s="3389"/>
      <c r="K32" s="3389"/>
      <c r="L32" s="3389"/>
      <c r="M32" s="3389"/>
      <c r="N32" s="3389"/>
      <c r="O32" s="3389"/>
      <c r="P32" s="3406" t="s">
        <v>611</v>
      </c>
      <c r="Q32" s="3406"/>
      <c r="R32" s="3407" t="s">
        <v>612</v>
      </c>
      <c r="S32" s="3407"/>
      <c r="T32" s="2883"/>
      <c r="U32" s="3409" t="s">
        <v>613</v>
      </c>
      <c r="V32" s="3409"/>
      <c r="W32" s="2859"/>
      <c r="X32" s="2884"/>
      <c r="Y32" s="2885"/>
      <c r="Z32" s="2836"/>
      <c r="AA32" s="2836"/>
      <c r="AB32" s="2836"/>
      <c r="AC32" s="2836"/>
      <c r="AD32" s="2836"/>
    </row>
    <row r="33" spans="1:30" ht="27.95" customHeight="1">
      <c r="A33" s="3498"/>
      <c r="B33" s="3496"/>
      <c r="C33" s="3416"/>
      <c r="D33" s="3417"/>
      <c r="E33" s="2855"/>
      <c r="F33" s="2855" t="s">
        <v>614</v>
      </c>
      <c r="G33" s="3389"/>
      <c r="H33" s="3389"/>
      <c r="I33" s="3389"/>
      <c r="J33" s="3389"/>
      <c r="K33" s="3389"/>
      <c r="L33" s="3389"/>
      <c r="M33" s="3389"/>
      <c r="N33" s="3389"/>
      <c r="O33" s="3389"/>
      <c r="P33" s="3406" t="s">
        <v>611</v>
      </c>
      <c r="Q33" s="3406"/>
      <c r="R33" s="3407" t="s">
        <v>612</v>
      </c>
      <c r="S33" s="3407"/>
      <c r="T33" s="2883"/>
      <c r="U33" s="3409" t="s">
        <v>613</v>
      </c>
      <c r="V33" s="3409"/>
      <c r="W33" s="2859"/>
      <c r="X33" s="2884"/>
      <c r="Y33" s="2885"/>
      <c r="Z33" s="2836"/>
      <c r="AA33" s="2836"/>
      <c r="AB33" s="2836"/>
      <c r="AC33" s="2836"/>
      <c r="AD33" s="2836"/>
    </row>
    <row r="34" spans="1:30" ht="27.95" customHeight="1">
      <c r="A34" s="3498"/>
      <c r="B34" s="3496"/>
      <c r="C34" s="3416"/>
      <c r="D34" s="3417"/>
      <c r="E34" s="2855"/>
      <c r="F34" s="2855" t="s">
        <v>614</v>
      </c>
      <c r="G34" s="3389"/>
      <c r="H34" s="3389"/>
      <c r="I34" s="3389"/>
      <c r="J34" s="3389"/>
      <c r="K34" s="3389"/>
      <c r="L34" s="3389"/>
      <c r="M34" s="3389"/>
      <c r="N34" s="3389"/>
      <c r="O34" s="3389"/>
      <c r="P34" s="3406" t="s">
        <v>611</v>
      </c>
      <c r="Q34" s="3406"/>
      <c r="R34" s="3407" t="s">
        <v>612</v>
      </c>
      <c r="S34" s="3407"/>
      <c r="T34" s="2883"/>
      <c r="U34" s="3409" t="s">
        <v>613</v>
      </c>
      <c r="V34" s="3409"/>
      <c r="W34" s="2859"/>
      <c r="X34" s="2884"/>
      <c r="Y34" s="2885"/>
      <c r="Z34" s="2836"/>
      <c r="AA34" s="2836"/>
      <c r="AB34" s="2836"/>
      <c r="AC34" s="2836"/>
      <c r="AD34" s="2836"/>
    </row>
    <row r="35" spans="1:30" ht="27.95" customHeight="1">
      <c r="A35" s="3499"/>
      <c r="B35" s="3496"/>
      <c r="C35" s="3418"/>
      <c r="D35" s="3419"/>
      <c r="E35" s="2849"/>
      <c r="F35" s="2850" t="s">
        <v>614</v>
      </c>
      <c r="G35" s="3421"/>
      <c r="H35" s="3421"/>
      <c r="I35" s="3421"/>
      <c r="J35" s="3421"/>
      <c r="K35" s="3421"/>
      <c r="L35" s="3421"/>
      <c r="M35" s="3421"/>
      <c r="N35" s="3421"/>
      <c r="O35" s="3421"/>
      <c r="P35" s="3422" t="s">
        <v>611</v>
      </c>
      <c r="Q35" s="3422"/>
      <c r="R35" s="3399" t="s">
        <v>612</v>
      </c>
      <c r="S35" s="3399"/>
      <c r="T35" s="2886"/>
      <c r="U35" s="3380" t="s">
        <v>613</v>
      </c>
      <c r="V35" s="3380"/>
      <c r="W35" s="2887"/>
      <c r="X35" s="2888"/>
      <c r="Y35" s="2889"/>
      <c r="Z35" s="2836"/>
      <c r="AA35" s="2836"/>
      <c r="AB35" s="2836"/>
      <c r="AC35" s="2836"/>
      <c r="AD35" s="2836"/>
    </row>
    <row r="36" spans="1:30" ht="30" customHeight="1">
      <c r="A36" s="2890">
        <v>7</v>
      </c>
      <c r="B36" s="3496"/>
      <c r="C36" s="2891" t="s">
        <v>2385</v>
      </c>
      <c r="D36" s="2892"/>
      <c r="E36" s="3400" t="s">
        <v>94</v>
      </c>
      <c r="F36" s="3401"/>
      <c r="G36" s="1901"/>
      <c r="H36" s="2893" t="s">
        <v>615</v>
      </c>
      <c r="I36" s="1901"/>
      <c r="J36" s="3342" t="s">
        <v>95</v>
      </c>
      <c r="K36" s="3345"/>
      <c r="L36" s="3400" t="s">
        <v>96</v>
      </c>
      <c r="M36" s="3401"/>
      <c r="N36" s="1901"/>
      <c r="O36" s="2893" t="s">
        <v>615</v>
      </c>
      <c r="P36" s="1901"/>
      <c r="Q36" s="2893" t="s">
        <v>95</v>
      </c>
      <c r="R36" s="3400" t="s">
        <v>97</v>
      </c>
      <c r="S36" s="3402"/>
      <c r="T36" s="3401"/>
      <c r="U36" s="1901"/>
      <c r="V36" s="2893" t="s">
        <v>615</v>
      </c>
      <c r="W36" s="1901"/>
      <c r="X36" s="2894" t="s">
        <v>95</v>
      </c>
      <c r="Y36" s="2895"/>
      <c r="Z36" s="2836"/>
      <c r="AA36" s="2836"/>
      <c r="AB36" s="2836"/>
      <c r="AC36" s="2836"/>
      <c r="AD36" s="2836"/>
    </row>
    <row r="37" spans="1:30" ht="30" customHeight="1">
      <c r="A37" s="3357">
        <v>8</v>
      </c>
      <c r="B37" s="3496"/>
      <c r="C37" s="3392" t="s">
        <v>98</v>
      </c>
      <c r="D37" s="2896" t="s">
        <v>616</v>
      </c>
      <c r="E37" s="2897" t="s">
        <v>26</v>
      </c>
      <c r="F37" s="2898"/>
      <c r="G37" s="2899" t="s">
        <v>2386</v>
      </c>
      <c r="H37" s="2900"/>
      <c r="I37" s="2900"/>
      <c r="J37" s="2900"/>
      <c r="K37" s="2900"/>
      <c r="L37" s="2900"/>
      <c r="M37" s="2900"/>
      <c r="N37" s="2900"/>
      <c r="O37" s="2900"/>
      <c r="P37" s="2824"/>
      <c r="Q37" s="2824"/>
      <c r="R37" s="2824"/>
      <c r="S37" s="2824"/>
      <c r="T37" s="2824"/>
      <c r="U37" s="2901"/>
      <c r="V37" s="2901"/>
      <c r="W37" s="2901"/>
      <c r="X37" s="2901"/>
      <c r="Y37" s="2902"/>
      <c r="Z37" s="2836"/>
      <c r="AA37" s="2836"/>
      <c r="AB37" s="2836"/>
      <c r="AC37" s="2836"/>
      <c r="AD37" s="2836"/>
    </row>
    <row r="38" spans="1:30" ht="39" customHeight="1">
      <c r="A38" s="3358"/>
      <c r="B38" s="3496"/>
      <c r="C38" s="3393"/>
      <c r="D38" s="2896" t="s">
        <v>617</v>
      </c>
      <c r="E38" s="1901"/>
      <c r="F38" s="3342" t="s">
        <v>618</v>
      </c>
      <c r="G38" s="3343"/>
      <c r="H38" s="3343"/>
      <c r="I38" s="3343"/>
      <c r="J38" s="3345"/>
      <c r="K38" s="1901"/>
      <c r="L38" s="3340" t="s">
        <v>99</v>
      </c>
      <c r="M38" s="3363"/>
      <c r="N38" s="3363"/>
      <c r="O38" s="3363"/>
      <c r="P38" s="3363"/>
      <c r="Q38" s="1901"/>
      <c r="R38" s="3335" t="s">
        <v>100</v>
      </c>
      <c r="S38" s="3336"/>
      <c r="T38" s="3336"/>
      <c r="U38" s="3336"/>
      <c r="V38" s="3336"/>
      <c r="W38" s="3336"/>
      <c r="X38" s="3336"/>
      <c r="Y38" s="1892"/>
      <c r="Z38" s="2836"/>
      <c r="AA38" s="2836"/>
      <c r="AB38" s="2836"/>
      <c r="AC38" s="2836"/>
      <c r="AD38" s="2836"/>
    </row>
    <row r="39" spans="1:30" ht="30" customHeight="1">
      <c r="A39" s="3358"/>
      <c r="B39" s="3496"/>
      <c r="C39" s="3393"/>
      <c r="D39" s="3392" t="s">
        <v>101</v>
      </c>
      <c r="E39" s="3384" t="s">
        <v>1601</v>
      </c>
      <c r="F39" s="3385"/>
      <c r="G39" s="3385"/>
      <c r="H39" s="3385"/>
      <c r="I39" s="3395" t="s">
        <v>1613</v>
      </c>
      <c r="J39" s="3395"/>
      <c r="K39" s="3395"/>
      <c r="L39" s="3395"/>
      <c r="M39" s="2903"/>
      <c r="N39" s="2904" t="s">
        <v>102</v>
      </c>
      <c r="O39" s="2905"/>
      <c r="P39" s="3396" t="s">
        <v>1611</v>
      </c>
      <c r="Q39" s="3396"/>
      <c r="R39" s="3396"/>
      <c r="S39" s="3396"/>
      <c r="T39" s="2906"/>
      <c r="U39" s="2904" t="s">
        <v>102</v>
      </c>
      <c r="V39" s="1895"/>
      <c r="W39" s="1895"/>
      <c r="X39" s="1895"/>
      <c r="Y39" s="2907"/>
      <c r="Z39" s="2836"/>
      <c r="AA39" s="2836"/>
      <c r="AB39" s="2836"/>
      <c r="AC39" s="2836"/>
      <c r="AD39" s="2836"/>
    </row>
    <row r="40" spans="1:30" ht="30" customHeight="1">
      <c r="A40" s="3358"/>
      <c r="B40" s="3496"/>
      <c r="C40" s="3393"/>
      <c r="D40" s="3394"/>
      <c r="E40" s="3378" t="s">
        <v>1602</v>
      </c>
      <c r="F40" s="3379"/>
      <c r="G40" s="3379"/>
      <c r="H40" s="3379"/>
      <c r="I40" s="1901"/>
      <c r="J40" s="2908"/>
      <c r="K40" s="2828"/>
      <c r="L40" s="2909"/>
      <c r="M40" s="2909"/>
      <c r="N40" s="2909"/>
      <c r="O40" s="2909"/>
      <c r="P40" s="2850"/>
      <c r="Q40" s="2850"/>
      <c r="R40" s="2850"/>
      <c r="S40" s="2850"/>
      <c r="T40" s="2850"/>
      <c r="U40" s="1903"/>
      <c r="V40" s="1903"/>
      <c r="W40" s="1903"/>
      <c r="X40" s="1903"/>
      <c r="Y40" s="2910"/>
      <c r="Z40" s="2836"/>
      <c r="AA40" s="2836"/>
      <c r="AB40" s="2836"/>
      <c r="AC40" s="2836"/>
      <c r="AD40" s="2836"/>
    </row>
    <row r="41" spans="1:30" ht="57" customHeight="1">
      <c r="A41" s="3358"/>
      <c r="B41" s="3496"/>
      <c r="C41" s="3393"/>
      <c r="D41" s="2911" t="s">
        <v>103</v>
      </c>
      <c r="E41" s="1901"/>
      <c r="F41" s="3342" t="s">
        <v>619</v>
      </c>
      <c r="G41" s="3343"/>
      <c r="H41" s="3343"/>
      <c r="I41" s="1901"/>
      <c r="J41" s="3403" t="s">
        <v>620</v>
      </c>
      <c r="K41" s="3404"/>
      <c r="L41" s="3404"/>
      <c r="M41" s="3391"/>
      <c r="N41" s="3391"/>
      <c r="O41" s="3391"/>
      <c r="P41" s="3391"/>
      <c r="Q41" s="3391"/>
      <c r="R41" s="3391"/>
      <c r="S41" s="3391"/>
      <c r="T41" s="3391"/>
      <c r="U41" s="3391"/>
      <c r="V41" s="3391"/>
      <c r="W41" s="3391"/>
      <c r="X41" s="2899" t="s">
        <v>49</v>
      </c>
      <c r="Y41" s="2892"/>
      <c r="Z41" s="2836"/>
      <c r="AA41" s="2836"/>
      <c r="AB41" s="2836"/>
      <c r="AC41" s="2836"/>
      <c r="AD41" s="2836"/>
    </row>
    <row r="42" spans="1:30" ht="30" customHeight="1">
      <c r="A42" s="3358"/>
      <c r="B42" s="3496"/>
      <c r="C42" s="3393"/>
      <c r="D42" s="2896" t="s">
        <v>104</v>
      </c>
      <c r="E42" s="1901"/>
      <c r="F42" s="3342" t="s">
        <v>621</v>
      </c>
      <c r="G42" s="3343"/>
      <c r="H42" s="3343"/>
      <c r="I42" s="3343"/>
      <c r="J42" s="3345"/>
      <c r="K42" s="1901"/>
      <c r="L42" s="3342" t="s">
        <v>105</v>
      </c>
      <c r="M42" s="3343"/>
      <c r="N42" s="3343"/>
      <c r="O42" s="3343"/>
      <c r="P42" s="3343"/>
      <c r="Q42" s="1901"/>
      <c r="R42" s="3335" t="s">
        <v>106</v>
      </c>
      <c r="S42" s="3336"/>
      <c r="T42" s="3336"/>
      <c r="U42" s="3391"/>
      <c r="V42" s="3391"/>
      <c r="W42" s="3391"/>
      <c r="X42" s="2912" t="s">
        <v>381</v>
      </c>
      <c r="Y42" s="2913"/>
      <c r="Z42" s="2836"/>
      <c r="AA42" s="2836"/>
      <c r="AB42" s="2836"/>
      <c r="AC42" s="2836"/>
      <c r="AD42" s="2836"/>
    </row>
    <row r="43" spans="1:30" ht="39.950000000000003" customHeight="1">
      <c r="A43" s="3358"/>
      <c r="B43" s="3496"/>
      <c r="C43" s="3393"/>
      <c r="D43" s="2911" t="s">
        <v>107</v>
      </c>
      <c r="E43" s="2894" t="s">
        <v>622</v>
      </c>
      <c r="F43" s="2914"/>
      <c r="G43" s="3336" t="s">
        <v>623</v>
      </c>
      <c r="H43" s="3336"/>
      <c r="I43" s="2899"/>
      <c r="J43" s="2899"/>
      <c r="K43" s="2899"/>
      <c r="L43" s="2899"/>
      <c r="M43" s="2899"/>
      <c r="N43" s="2899"/>
      <c r="O43" s="2899"/>
      <c r="P43" s="2824"/>
      <c r="Q43" s="2824"/>
      <c r="R43" s="2824"/>
      <c r="S43" s="2824"/>
      <c r="T43" s="2824"/>
      <c r="U43" s="2899"/>
      <c r="V43" s="2899"/>
      <c r="W43" s="2899"/>
      <c r="X43" s="2899"/>
      <c r="Y43" s="2892"/>
      <c r="Z43" s="2836"/>
      <c r="AA43" s="2836"/>
      <c r="AB43" s="2836"/>
      <c r="AC43" s="2836"/>
      <c r="AD43" s="2836"/>
    </row>
    <row r="44" spans="1:30" ht="30" customHeight="1">
      <c r="A44" s="3359"/>
      <c r="B44" s="3496"/>
      <c r="C44" s="3394"/>
      <c r="D44" s="2911" t="s">
        <v>108</v>
      </c>
      <c r="E44" s="1893"/>
      <c r="F44" s="2912" t="s">
        <v>624</v>
      </c>
      <c r="G44" s="2899"/>
      <c r="H44" s="2899"/>
      <c r="I44" s="2899"/>
      <c r="J44" s="2899"/>
      <c r="K44" s="2899"/>
      <c r="L44" s="2899"/>
      <c r="M44" s="2899"/>
      <c r="N44" s="2899"/>
      <c r="O44" s="2899"/>
      <c r="P44" s="2824"/>
      <c r="Q44" s="2824"/>
      <c r="R44" s="2824"/>
      <c r="S44" s="2824"/>
      <c r="T44" s="2824"/>
      <c r="U44" s="2899"/>
      <c r="V44" s="2899"/>
      <c r="W44" s="2899"/>
      <c r="X44" s="2899"/>
      <c r="Y44" s="2892"/>
      <c r="Z44" s="2836"/>
      <c r="AA44" s="2836"/>
      <c r="AB44" s="2836"/>
      <c r="AC44" s="2836"/>
      <c r="AD44" s="2836"/>
    </row>
    <row r="45" spans="1:30" ht="30" customHeight="1">
      <c r="A45" s="3357">
        <v>9</v>
      </c>
      <c r="B45" s="3496"/>
      <c r="C45" s="3370" t="s">
        <v>625</v>
      </c>
      <c r="D45" s="1892" t="s">
        <v>626</v>
      </c>
      <c r="E45" s="1901"/>
      <c r="F45" s="3335" t="s">
        <v>627</v>
      </c>
      <c r="G45" s="3336"/>
      <c r="H45" s="3336"/>
      <c r="I45" s="3336"/>
      <c r="J45" s="3336"/>
      <c r="K45" s="3336"/>
      <c r="L45" s="3336"/>
      <c r="M45" s="3336"/>
      <c r="N45" s="3336"/>
      <c r="O45" s="3336"/>
      <c r="P45" s="3336"/>
      <c r="Q45" s="1901"/>
      <c r="R45" s="3335" t="s">
        <v>628</v>
      </c>
      <c r="S45" s="3336"/>
      <c r="T45" s="3336"/>
      <c r="U45" s="3336"/>
      <c r="V45" s="3336"/>
      <c r="W45" s="3336"/>
      <c r="X45" s="3336"/>
      <c r="Y45" s="1892"/>
      <c r="Z45" s="2836"/>
      <c r="AA45" s="2836"/>
      <c r="AB45" s="2836"/>
      <c r="AC45" s="2836"/>
      <c r="AD45" s="2836"/>
    </row>
    <row r="46" spans="1:30" ht="30" customHeight="1">
      <c r="A46" s="3358"/>
      <c r="B46" s="3496"/>
      <c r="C46" s="3371"/>
      <c r="D46" s="3373" t="s">
        <v>629</v>
      </c>
      <c r="E46" s="3375" t="s">
        <v>109</v>
      </c>
      <c r="F46" s="3376"/>
      <c r="G46" s="3376"/>
      <c r="H46" s="3376"/>
      <c r="I46" s="3376"/>
      <c r="J46" s="3376"/>
      <c r="K46" s="3377"/>
      <c r="L46" s="3377"/>
      <c r="M46" s="3377"/>
      <c r="N46" s="3377"/>
      <c r="O46" s="3377"/>
      <c r="P46" s="3377"/>
      <c r="Q46" s="3377"/>
      <c r="R46" s="1894" t="s">
        <v>49</v>
      </c>
      <c r="S46" s="1894"/>
      <c r="T46" s="1894"/>
      <c r="U46" s="1895"/>
      <c r="V46" s="1895"/>
      <c r="W46" s="1895"/>
      <c r="X46" s="1895"/>
      <c r="Y46" s="2907"/>
      <c r="Z46" s="2836"/>
      <c r="AA46" s="2836"/>
      <c r="AB46" s="2836"/>
      <c r="AC46" s="2836"/>
      <c r="AD46" s="2836"/>
    </row>
    <row r="47" spans="1:30" ht="30" customHeight="1">
      <c r="A47" s="3358"/>
      <c r="B47" s="3496"/>
      <c r="C47" s="3371"/>
      <c r="D47" s="3374"/>
      <c r="E47" s="1901"/>
      <c r="F47" s="3378" t="s">
        <v>2365</v>
      </c>
      <c r="G47" s="3379"/>
      <c r="H47" s="3379"/>
      <c r="I47" s="3379"/>
      <c r="J47" s="3379"/>
      <c r="K47" s="3379"/>
      <c r="L47" s="3379"/>
      <c r="M47" s="3379"/>
      <c r="N47" s="1901"/>
      <c r="O47" s="3380" t="s">
        <v>2366</v>
      </c>
      <c r="P47" s="3380"/>
      <c r="Q47" s="3380"/>
      <c r="R47" s="3380"/>
      <c r="S47" s="3380"/>
      <c r="T47" s="3380"/>
      <c r="U47" s="3380"/>
      <c r="V47" s="3380"/>
      <c r="W47" s="3380"/>
      <c r="X47" s="3380"/>
      <c r="Y47" s="2915"/>
      <c r="Z47" s="2836"/>
      <c r="AA47" s="2836"/>
      <c r="AB47" s="2836"/>
      <c r="AC47" s="2836"/>
      <c r="AD47" s="2836"/>
    </row>
    <row r="48" spans="1:30" ht="30" customHeight="1">
      <c r="A48" s="3358"/>
      <c r="B48" s="3496"/>
      <c r="C48" s="3371"/>
      <c r="D48" s="3381" t="s">
        <v>110</v>
      </c>
      <c r="E48" s="3384" t="s">
        <v>111</v>
      </c>
      <c r="F48" s="3385"/>
      <c r="G48" s="3385"/>
      <c r="H48" s="3385"/>
      <c r="I48" s="3385"/>
      <c r="J48" s="3385"/>
      <c r="K48" s="3385"/>
      <c r="L48" s="3386"/>
      <c r="M48" s="3386"/>
      <c r="N48" s="3386"/>
      <c r="O48" s="3386"/>
      <c r="P48" s="3386"/>
      <c r="Q48" s="3386"/>
      <c r="R48" s="3386"/>
      <c r="S48" s="3386"/>
      <c r="T48" s="1894" t="s">
        <v>49</v>
      </c>
      <c r="U48" s="1895"/>
      <c r="V48" s="1895"/>
      <c r="W48" s="1895"/>
      <c r="X48" s="1895"/>
      <c r="Y48" s="2907"/>
      <c r="Z48" s="2836"/>
      <c r="AA48" s="2836"/>
      <c r="AB48" s="2836"/>
      <c r="AC48" s="2836"/>
      <c r="AD48" s="2836"/>
    </row>
    <row r="49" spans="1:30" ht="30" customHeight="1">
      <c r="A49" s="3358"/>
      <c r="B49" s="3496"/>
      <c r="C49" s="3371"/>
      <c r="D49" s="3382"/>
      <c r="E49" s="3387" t="s">
        <v>111</v>
      </c>
      <c r="F49" s="3388"/>
      <c r="G49" s="3388"/>
      <c r="H49" s="3388"/>
      <c r="I49" s="3388"/>
      <c r="J49" s="3388"/>
      <c r="K49" s="3388"/>
      <c r="L49" s="3389"/>
      <c r="M49" s="3389"/>
      <c r="N49" s="3389"/>
      <c r="O49" s="3389"/>
      <c r="P49" s="3389"/>
      <c r="Q49" s="3389"/>
      <c r="R49" s="3389"/>
      <c r="S49" s="3389"/>
      <c r="T49" s="2828" t="s">
        <v>49</v>
      </c>
      <c r="U49" s="1898"/>
      <c r="V49" s="1898"/>
      <c r="W49" s="1898"/>
      <c r="X49" s="1898"/>
      <c r="Y49" s="2916"/>
      <c r="Z49" s="2836"/>
      <c r="AA49" s="2836"/>
      <c r="AB49" s="2836"/>
      <c r="AC49" s="2836"/>
      <c r="AD49" s="2836"/>
    </row>
    <row r="50" spans="1:30" ht="30" hidden="1" customHeight="1">
      <c r="A50" s="3358"/>
      <c r="B50" s="3496"/>
      <c r="C50" s="3371"/>
      <c r="D50" s="3382"/>
      <c r="E50" s="3387" t="s">
        <v>111</v>
      </c>
      <c r="F50" s="3388"/>
      <c r="G50" s="3388"/>
      <c r="H50" s="3388"/>
      <c r="I50" s="3388"/>
      <c r="J50" s="3388"/>
      <c r="K50" s="3388"/>
      <c r="L50" s="3389"/>
      <c r="M50" s="3389"/>
      <c r="N50" s="3389"/>
      <c r="O50" s="3389"/>
      <c r="P50" s="3389"/>
      <c r="Q50" s="3389"/>
      <c r="R50" s="3389"/>
      <c r="S50" s="3389"/>
      <c r="T50" s="2828" t="s">
        <v>49</v>
      </c>
      <c r="U50" s="1898"/>
      <c r="V50" s="1898"/>
      <c r="W50" s="1898"/>
      <c r="X50" s="1898"/>
      <c r="Y50" s="2916"/>
      <c r="Z50" s="2836"/>
      <c r="AA50" s="2836"/>
      <c r="AB50" s="2836"/>
      <c r="AC50" s="2836"/>
      <c r="AD50" s="2836"/>
    </row>
    <row r="51" spans="1:30" ht="30" hidden="1" customHeight="1">
      <c r="A51" s="3358"/>
      <c r="B51" s="3496"/>
      <c r="C51" s="3371"/>
      <c r="D51" s="3382"/>
      <c r="E51" s="3387" t="s">
        <v>111</v>
      </c>
      <c r="F51" s="3388"/>
      <c r="G51" s="3388"/>
      <c r="H51" s="3388"/>
      <c r="I51" s="3388"/>
      <c r="J51" s="3388"/>
      <c r="K51" s="3388"/>
      <c r="L51" s="3389"/>
      <c r="M51" s="3389"/>
      <c r="N51" s="3389"/>
      <c r="O51" s="3389"/>
      <c r="P51" s="3389"/>
      <c r="Q51" s="3389"/>
      <c r="R51" s="3389"/>
      <c r="S51" s="3389"/>
      <c r="T51" s="2828" t="s">
        <v>49</v>
      </c>
      <c r="U51" s="1898"/>
      <c r="V51" s="1898"/>
      <c r="W51" s="1898"/>
      <c r="X51" s="1898"/>
      <c r="Y51" s="2916"/>
      <c r="Z51" s="2836"/>
      <c r="AA51" s="2836"/>
      <c r="AB51" s="2836"/>
      <c r="AC51" s="2836"/>
      <c r="AD51" s="2836"/>
    </row>
    <row r="52" spans="1:30" ht="30" customHeight="1">
      <c r="A52" s="3358"/>
      <c r="B52" s="3496"/>
      <c r="C52" s="3371"/>
      <c r="D52" s="3382"/>
      <c r="E52" s="3387" t="s">
        <v>111</v>
      </c>
      <c r="F52" s="3388"/>
      <c r="G52" s="3388"/>
      <c r="H52" s="3388"/>
      <c r="I52" s="3388"/>
      <c r="J52" s="3388"/>
      <c r="K52" s="3388"/>
      <c r="L52" s="3389"/>
      <c r="M52" s="3389"/>
      <c r="N52" s="3389"/>
      <c r="O52" s="3389"/>
      <c r="P52" s="3389"/>
      <c r="Q52" s="3389"/>
      <c r="R52" s="3389"/>
      <c r="S52" s="3389"/>
      <c r="T52" s="2828" t="s">
        <v>49</v>
      </c>
      <c r="U52" s="1898"/>
      <c r="V52" s="1898"/>
      <c r="W52" s="1898"/>
      <c r="X52" s="1898"/>
      <c r="Y52" s="2916"/>
      <c r="Z52" s="2836"/>
      <c r="AA52" s="2836"/>
      <c r="AB52" s="2836"/>
      <c r="AC52" s="2836"/>
      <c r="AD52" s="2836"/>
    </row>
    <row r="53" spans="1:30" ht="30" customHeight="1">
      <c r="A53" s="3359"/>
      <c r="B53" s="3496"/>
      <c r="C53" s="3372"/>
      <c r="D53" s="3383"/>
      <c r="E53" s="1901"/>
      <c r="F53" s="1902" t="s">
        <v>1390</v>
      </c>
      <c r="G53" s="1903"/>
      <c r="H53" s="1903"/>
      <c r="I53" s="1903"/>
      <c r="J53" s="1903"/>
      <c r="K53" s="1903"/>
      <c r="L53" s="1904"/>
      <c r="M53" s="1905"/>
      <c r="N53" s="1901"/>
      <c r="O53" s="3390" t="s">
        <v>1397</v>
      </c>
      <c r="P53" s="3390"/>
      <c r="Q53" s="3390"/>
      <c r="R53" s="3390"/>
      <c r="S53" s="3390"/>
      <c r="T53" s="3390"/>
      <c r="U53" s="3390"/>
      <c r="V53" s="3390"/>
      <c r="W53" s="3390"/>
      <c r="X53" s="3390"/>
      <c r="Y53" s="2917"/>
      <c r="Z53" s="2836"/>
      <c r="AA53" s="2836"/>
      <c r="AB53" s="2836"/>
      <c r="AC53" s="2836"/>
      <c r="AD53" s="2836"/>
    </row>
    <row r="54" spans="1:30" ht="30" customHeight="1">
      <c r="A54" s="2890">
        <v>10</v>
      </c>
      <c r="B54" s="3496"/>
      <c r="C54" s="2891" t="s">
        <v>112</v>
      </c>
      <c r="D54" s="2892"/>
      <c r="E54" s="1901"/>
      <c r="F54" s="3335" t="s">
        <v>630</v>
      </c>
      <c r="G54" s="3336"/>
      <c r="H54" s="3336"/>
      <c r="I54" s="3336"/>
      <c r="J54" s="3341"/>
      <c r="K54" s="1901"/>
      <c r="L54" s="3335" t="s">
        <v>113</v>
      </c>
      <c r="M54" s="3336"/>
      <c r="N54" s="3336"/>
      <c r="O54" s="3336"/>
      <c r="P54" s="3336"/>
      <c r="Q54" s="1901"/>
      <c r="R54" s="3335" t="s">
        <v>114</v>
      </c>
      <c r="S54" s="3336"/>
      <c r="T54" s="3336"/>
      <c r="U54" s="3336"/>
      <c r="V54" s="3336"/>
      <c r="W54" s="3336"/>
      <c r="X54" s="3336"/>
      <c r="Y54" s="1892"/>
      <c r="Z54" s="2836"/>
      <c r="AA54" s="2836"/>
      <c r="AB54" s="2836"/>
      <c r="AC54" s="2836"/>
      <c r="AD54" s="2836"/>
    </row>
    <row r="55" spans="1:30" ht="30" customHeight="1">
      <c r="A55" s="2890">
        <v>11</v>
      </c>
      <c r="B55" s="3496"/>
      <c r="C55" s="2891" t="s">
        <v>115</v>
      </c>
      <c r="D55" s="2892"/>
      <c r="E55" s="1901"/>
      <c r="F55" s="3342" t="s">
        <v>2420</v>
      </c>
      <c r="G55" s="3343"/>
      <c r="H55" s="3343"/>
      <c r="I55" s="3343"/>
      <c r="J55" s="3343"/>
      <c r="K55" s="1901"/>
      <c r="L55" s="3335" t="s">
        <v>2421</v>
      </c>
      <c r="M55" s="3336"/>
      <c r="N55" s="3336"/>
      <c r="O55" s="3336"/>
      <c r="P55" s="3336"/>
      <c r="Q55" s="3336"/>
      <c r="R55" s="3336"/>
      <c r="S55" s="3336"/>
      <c r="T55" s="3336"/>
      <c r="U55" s="3336"/>
      <c r="V55" s="3336"/>
      <c r="W55" s="3336"/>
      <c r="X55" s="3336"/>
      <c r="Y55" s="1892"/>
      <c r="Z55" s="2836"/>
      <c r="AA55" s="2836"/>
      <c r="AB55" s="2836"/>
      <c r="AC55" s="2836"/>
      <c r="AD55" s="2836"/>
    </row>
    <row r="56" spans="1:30" ht="30" customHeight="1">
      <c r="A56" s="2890">
        <v>12</v>
      </c>
      <c r="B56" s="3496"/>
      <c r="C56" s="2891" t="s">
        <v>116</v>
      </c>
      <c r="D56" s="2892"/>
      <c r="E56" s="1901"/>
      <c r="F56" s="3335" t="s">
        <v>627</v>
      </c>
      <c r="G56" s="3336"/>
      <c r="H56" s="3336"/>
      <c r="I56" s="3336"/>
      <c r="J56" s="3341"/>
      <c r="K56" s="1901"/>
      <c r="L56" s="3335" t="s">
        <v>628</v>
      </c>
      <c r="M56" s="3336"/>
      <c r="N56" s="3336"/>
      <c r="O56" s="3336"/>
      <c r="P56" s="3336"/>
      <c r="Q56" s="3336"/>
      <c r="R56" s="3336"/>
      <c r="S56" s="3336"/>
      <c r="T56" s="3336"/>
      <c r="U56" s="3336"/>
      <c r="V56" s="3336"/>
      <c r="W56" s="3336"/>
      <c r="X56" s="3336"/>
      <c r="Y56" s="1892"/>
      <c r="Z56" s="2836"/>
      <c r="AA56" s="2836"/>
      <c r="AB56" s="2836"/>
      <c r="AC56" s="2836"/>
      <c r="AD56" s="2836"/>
    </row>
    <row r="57" spans="1:30" ht="30" customHeight="1">
      <c r="A57" s="2890">
        <v>13</v>
      </c>
      <c r="B57" s="3496"/>
      <c r="C57" s="2891" t="s">
        <v>117</v>
      </c>
      <c r="D57" s="2892"/>
      <c r="E57" s="1901"/>
      <c r="F57" s="3335" t="s">
        <v>627</v>
      </c>
      <c r="G57" s="3336"/>
      <c r="H57" s="3336"/>
      <c r="I57" s="3336"/>
      <c r="J57" s="3341"/>
      <c r="K57" s="1901"/>
      <c r="L57" s="3335" t="s">
        <v>628</v>
      </c>
      <c r="M57" s="3336"/>
      <c r="N57" s="3336"/>
      <c r="O57" s="3336"/>
      <c r="P57" s="3336"/>
      <c r="Q57" s="3336"/>
      <c r="R57" s="3336"/>
      <c r="S57" s="3336"/>
      <c r="T57" s="3336"/>
      <c r="U57" s="3336"/>
      <c r="V57" s="3336"/>
      <c r="W57" s="3336"/>
      <c r="X57" s="3336"/>
      <c r="Y57" s="1892"/>
      <c r="Z57" s="2836"/>
      <c r="AA57" s="2836"/>
      <c r="AB57" s="2836"/>
      <c r="AC57" s="2836"/>
      <c r="AD57" s="2836"/>
    </row>
    <row r="58" spans="1:30" ht="30" customHeight="1">
      <c r="A58" s="2890">
        <v>14</v>
      </c>
      <c r="B58" s="3496"/>
      <c r="C58" s="3369" t="s">
        <v>118</v>
      </c>
      <c r="D58" s="3367"/>
      <c r="E58" s="1901"/>
      <c r="F58" s="3342" t="s">
        <v>119</v>
      </c>
      <c r="G58" s="3343"/>
      <c r="H58" s="3343"/>
      <c r="I58" s="3343"/>
      <c r="J58" s="3345"/>
      <c r="K58" s="1901"/>
      <c r="L58" s="3335" t="s">
        <v>628</v>
      </c>
      <c r="M58" s="3336"/>
      <c r="N58" s="3336"/>
      <c r="O58" s="3336"/>
      <c r="P58" s="3336"/>
      <c r="Q58" s="3336"/>
      <c r="R58" s="3336"/>
      <c r="S58" s="3336"/>
      <c r="T58" s="3336"/>
      <c r="U58" s="3336"/>
      <c r="V58" s="3336"/>
      <c r="W58" s="3336"/>
      <c r="X58" s="3336"/>
      <c r="Y58" s="1892"/>
      <c r="Z58" s="2836"/>
      <c r="AA58" s="2836"/>
      <c r="AB58" s="2836"/>
      <c r="AC58" s="2836"/>
      <c r="AD58" s="2836"/>
    </row>
    <row r="59" spans="1:30" ht="30" customHeight="1">
      <c r="A59" s="2890">
        <v>15</v>
      </c>
      <c r="B59" s="3496"/>
      <c r="C59" s="2891" t="s">
        <v>120</v>
      </c>
      <c r="D59" s="2892"/>
      <c r="E59" s="1901"/>
      <c r="F59" s="3335" t="s">
        <v>627</v>
      </c>
      <c r="G59" s="3336"/>
      <c r="H59" s="3336"/>
      <c r="I59" s="3336"/>
      <c r="J59" s="3341"/>
      <c r="K59" s="1901"/>
      <c r="L59" s="3335" t="s">
        <v>628</v>
      </c>
      <c r="M59" s="3336"/>
      <c r="N59" s="3336"/>
      <c r="O59" s="3336"/>
      <c r="P59" s="3336"/>
      <c r="Q59" s="3336"/>
      <c r="R59" s="3336"/>
      <c r="S59" s="3336"/>
      <c r="T59" s="3336"/>
      <c r="U59" s="3336"/>
      <c r="V59" s="3336"/>
      <c r="W59" s="3336"/>
      <c r="X59" s="3336"/>
      <c r="Y59" s="1892"/>
      <c r="Z59" s="2836"/>
      <c r="AA59" s="2836"/>
      <c r="AB59" s="2836"/>
      <c r="AC59" s="2836"/>
      <c r="AD59" s="2836"/>
    </row>
    <row r="60" spans="1:30" ht="39.950000000000003" customHeight="1">
      <c r="A60" s="2890">
        <v>16</v>
      </c>
      <c r="B60" s="3496"/>
      <c r="C60" s="3366" t="s">
        <v>121</v>
      </c>
      <c r="D60" s="3367"/>
      <c r="E60" s="1901"/>
      <c r="F60" s="3340" t="s">
        <v>631</v>
      </c>
      <c r="G60" s="3363"/>
      <c r="H60" s="3363"/>
      <c r="I60" s="3363"/>
      <c r="J60" s="3363"/>
      <c r="K60" s="1901"/>
      <c r="L60" s="3335" t="s">
        <v>122</v>
      </c>
      <c r="M60" s="3336"/>
      <c r="N60" s="3336"/>
      <c r="O60" s="3336"/>
      <c r="P60" s="3336"/>
      <c r="Q60" s="3336"/>
      <c r="R60" s="3336"/>
      <c r="S60" s="3336"/>
      <c r="T60" s="3336"/>
      <c r="U60" s="1901"/>
      <c r="V60" s="3336" t="s">
        <v>628</v>
      </c>
      <c r="W60" s="3336"/>
      <c r="X60" s="3336"/>
      <c r="Y60" s="1892"/>
      <c r="Z60" s="2836"/>
      <c r="AA60" s="2836"/>
      <c r="AB60" s="2836"/>
      <c r="AC60" s="2836"/>
      <c r="AD60" s="2836"/>
    </row>
    <row r="61" spans="1:30" ht="39.950000000000003" customHeight="1">
      <c r="A61" s="3357">
        <v>17</v>
      </c>
      <c r="B61" s="3496"/>
      <c r="C61" s="3360" t="s">
        <v>123</v>
      </c>
      <c r="D61" s="2918" t="s">
        <v>1651</v>
      </c>
      <c r="E61" s="1901"/>
      <c r="F61" s="3335" t="s">
        <v>632</v>
      </c>
      <c r="G61" s="3336"/>
      <c r="H61" s="3336"/>
      <c r="I61" s="3336"/>
      <c r="J61" s="3341"/>
      <c r="K61" s="1901"/>
      <c r="L61" s="3335" t="s">
        <v>633</v>
      </c>
      <c r="M61" s="3336"/>
      <c r="N61" s="3336"/>
      <c r="O61" s="3336"/>
      <c r="P61" s="3336"/>
      <c r="Q61" s="1901"/>
      <c r="R61" s="3397" t="s">
        <v>1546</v>
      </c>
      <c r="S61" s="3494"/>
      <c r="T61" s="3344"/>
      <c r="U61" s="3344"/>
      <c r="V61" s="3344"/>
      <c r="W61" s="3344"/>
      <c r="X61" s="3344"/>
      <c r="Y61" s="2919" t="s">
        <v>49</v>
      </c>
      <c r="Z61" s="2836"/>
      <c r="AA61" s="2836"/>
      <c r="AB61" s="2836"/>
      <c r="AC61" s="2836"/>
      <c r="AD61" s="2836"/>
    </row>
    <row r="62" spans="1:30" ht="39.950000000000003" customHeight="1">
      <c r="A62" s="3359"/>
      <c r="B62" s="3496"/>
      <c r="C62" s="3362"/>
      <c r="D62" s="2918" t="s">
        <v>125</v>
      </c>
      <c r="E62" s="1901"/>
      <c r="F62" s="3335" t="s">
        <v>632</v>
      </c>
      <c r="G62" s="3336"/>
      <c r="H62" s="3336"/>
      <c r="I62" s="3336"/>
      <c r="J62" s="3341"/>
      <c r="K62" s="1901"/>
      <c r="L62" s="3340" t="s">
        <v>634</v>
      </c>
      <c r="M62" s="3363"/>
      <c r="N62" s="3363"/>
      <c r="O62" s="3363"/>
      <c r="P62" s="3363"/>
      <c r="Q62" s="1901"/>
      <c r="R62" s="3397" t="s">
        <v>1546</v>
      </c>
      <c r="S62" s="3494"/>
      <c r="T62" s="3344"/>
      <c r="U62" s="3344"/>
      <c r="V62" s="3344"/>
      <c r="W62" s="3344"/>
      <c r="X62" s="3344"/>
      <c r="Y62" s="2919" t="s">
        <v>49</v>
      </c>
      <c r="Z62" s="2836"/>
      <c r="AA62" s="2836"/>
      <c r="AB62" s="2836"/>
      <c r="AC62" s="2836"/>
      <c r="AD62" s="2836"/>
    </row>
    <row r="63" spans="1:30" ht="30" customHeight="1">
      <c r="A63" s="2890">
        <v>18</v>
      </c>
      <c r="B63" s="3497"/>
      <c r="C63" s="2897" t="s">
        <v>635</v>
      </c>
      <c r="D63" s="2892"/>
      <c r="E63" s="1901"/>
      <c r="F63" s="3335" t="s">
        <v>636</v>
      </c>
      <c r="G63" s="3336"/>
      <c r="H63" s="3336"/>
      <c r="I63" s="3336"/>
      <c r="J63" s="3341"/>
      <c r="K63" s="1901"/>
      <c r="L63" s="3340" t="s">
        <v>126</v>
      </c>
      <c r="M63" s="3363"/>
      <c r="N63" s="3363"/>
      <c r="O63" s="3363"/>
      <c r="P63" s="3363"/>
      <c r="Q63" s="3363"/>
      <c r="R63" s="3363"/>
      <c r="S63" s="3363"/>
      <c r="T63" s="3363"/>
      <c r="U63" s="1901"/>
      <c r="V63" s="3336" t="s">
        <v>628</v>
      </c>
      <c r="W63" s="3336"/>
      <c r="X63" s="3336"/>
      <c r="Y63" s="1892"/>
      <c r="Z63" s="2836"/>
      <c r="AA63" s="2836"/>
      <c r="AB63" s="2836"/>
      <c r="AC63" s="2836"/>
      <c r="AD63" s="2836"/>
    </row>
    <row r="64" spans="1:30" ht="30" customHeight="1">
      <c r="A64" s="2890">
        <v>19</v>
      </c>
      <c r="B64" s="3495" t="s">
        <v>127</v>
      </c>
      <c r="C64" s="3366" t="s">
        <v>128</v>
      </c>
      <c r="D64" s="3367"/>
      <c r="E64" s="3335" t="s">
        <v>865</v>
      </c>
      <c r="F64" s="3336"/>
      <c r="G64" s="3336"/>
      <c r="H64" s="3336"/>
      <c r="I64" s="3336"/>
      <c r="J64" s="3336"/>
      <c r="K64" s="3336"/>
      <c r="L64" s="3336"/>
      <c r="M64" s="3336"/>
      <c r="N64" s="3336"/>
      <c r="O64" s="3336"/>
      <c r="P64" s="3336"/>
      <c r="Q64" s="3336"/>
      <c r="R64" s="3336"/>
      <c r="S64" s="3336"/>
      <c r="T64" s="3336"/>
      <c r="U64" s="3336"/>
      <c r="V64" s="3336"/>
      <c r="W64" s="3336"/>
      <c r="X64" s="3336"/>
      <c r="Y64" s="1892"/>
      <c r="Z64" s="2836"/>
      <c r="AA64" s="2836"/>
      <c r="AB64" s="2836"/>
      <c r="AC64" s="2836"/>
      <c r="AD64" s="2836"/>
    </row>
    <row r="65" spans="1:30" ht="30" customHeight="1">
      <c r="A65" s="2890">
        <v>20</v>
      </c>
      <c r="B65" s="3496"/>
      <c r="C65" s="3366" t="s">
        <v>129</v>
      </c>
      <c r="D65" s="3367"/>
      <c r="E65" s="3335" t="s">
        <v>865</v>
      </c>
      <c r="F65" s="3336"/>
      <c r="G65" s="3336"/>
      <c r="H65" s="3336"/>
      <c r="I65" s="3336"/>
      <c r="J65" s="3336"/>
      <c r="K65" s="3336"/>
      <c r="L65" s="3336"/>
      <c r="M65" s="3336"/>
      <c r="N65" s="3336"/>
      <c r="O65" s="3336"/>
      <c r="P65" s="3336"/>
      <c r="Q65" s="3336"/>
      <c r="R65" s="3336"/>
      <c r="S65" s="3336"/>
      <c r="T65" s="3336"/>
      <c r="U65" s="3336"/>
      <c r="V65" s="3336"/>
      <c r="W65" s="3336"/>
      <c r="X65" s="3336"/>
      <c r="Y65" s="1892"/>
      <c r="Z65" s="2836"/>
      <c r="AA65" s="2836"/>
      <c r="AB65" s="2836"/>
      <c r="AC65" s="2836"/>
      <c r="AD65" s="2836"/>
    </row>
    <row r="66" spans="1:30" ht="39.950000000000003" customHeight="1">
      <c r="A66" s="3357">
        <v>21</v>
      </c>
      <c r="B66" s="3496"/>
      <c r="C66" s="3360" t="s">
        <v>130</v>
      </c>
      <c r="D66" s="2920" t="s">
        <v>637</v>
      </c>
      <c r="E66" s="2921"/>
      <c r="F66" s="3363" t="s">
        <v>638</v>
      </c>
      <c r="G66" s="3363"/>
      <c r="H66" s="3363"/>
      <c r="I66" s="3363"/>
      <c r="J66" s="3363"/>
      <c r="K66" s="3363"/>
      <c r="L66" s="3363"/>
      <c r="M66" s="3363"/>
      <c r="N66" s="3363"/>
      <c r="O66" s="3363"/>
      <c r="P66" s="3363"/>
      <c r="Q66" s="3363"/>
      <c r="R66" s="3363"/>
      <c r="S66" s="3363"/>
      <c r="T66" s="3363"/>
      <c r="U66" s="3363"/>
      <c r="V66" s="3363"/>
      <c r="W66" s="3363"/>
      <c r="X66" s="3363"/>
      <c r="Y66" s="2922"/>
      <c r="Z66" s="2836"/>
      <c r="AA66" s="2836"/>
      <c r="AB66" s="2836"/>
      <c r="AC66" s="2836"/>
      <c r="AD66" s="2836"/>
    </row>
    <row r="67" spans="1:30" ht="39.950000000000003" customHeight="1">
      <c r="A67" s="3358"/>
      <c r="B67" s="3496"/>
      <c r="C67" s="3361"/>
      <c r="D67" s="2920" t="s">
        <v>639</v>
      </c>
      <c r="E67" s="1893"/>
      <c r="F67" s="3363" t="s">
        <v>638</v>
      </c>
      <c r="G67" s="3363"/>
      <c r="H67" s="3363"/>
      <c r="I67" s="3363"/>
      <c r="J67" s="3363"/>
      <c r="K67" s="3363"/>
      <c r="L67" s="3363"/>
      <c r="M67" s="3363"/>
      <c r="N67" s="3363"/>
      <c r="O67" s="3363"/>
      <c r="P67" s="3363"/>
      <c r="Q67" s="3363"/>
      <c r="R67" s="3363"/>
      <c r="S67" s="3363"/>
      <c r="T67" s="3363"/>
      <c r="U67" s="3363"/>
      <c r="V67" s="3363"/>
      <c r="W67" s="3363"/>
      <c r="X67" s="3363"/>
      <c r="Y67" s="2922"/>
      <c r="Z67" s="2836"/>
      <c r="AA67" s="2836"/>
      <c r="AB67" s="2836"/>
      <c r="AC67" s="2836"/>
      <c r="AD67" s="2836"/>
    </row>
    <row r="68" spans="1:30" ht="39.950000000000003" customHeight="1">
      <c r="A68" s="3359"/>
      <c r="B68" s="3496"/>
      <c r="C68" s="3362"/>
      <c r="D68" s="2923" t="s">
        <v>1650</v>
      </c>
      <c r="E68" s="1893"/>
      <c r="F68" s="3363" t="s">
        <v>640</v>
      </c>
      <c r="G68" s="3363"/>
      <c r="H68" s="3363"/>
      <c r="I68" s="3363"/>
      <c r="J68" s="3363"/>
      <c r="K68" s="3363"/>
      <c r="L68" s="3363"/>
      <c r="M68" s="3363"/>
      <c r="N68" s="3363"/>
      <c r="O68" s="3363"/>
      <c r="P68" s="3363"/>
      <c r="Q68" s="3363"/>
      <c r="R68" s="3363"/>
      <c r="S68" s="3363"/>
      <c r="T68" s="3363"/>
      <c r="U68" s="3363"/>
      <c r="V68" s="3363"/>
      <c r="W68" s="3363"/>
      <c r="X68" s="3363"/>
      <c r="Y68" s="2922"/>
      <c r="Z68" s="2836"/>
      <c r="AA68" s="2836"/>
      <c r="AB68" s="2836"/>
      <c r="AC68" s="2836"/>
      <c r="AD68" s="2836"/>
    </row>
    <row r="69" spans="1:30" ht="30" customHeight="1">
      <c r="A69" s="2924">
        <v>22</v>
      </c>
      <c r="B69" s="3496"/>
      <c r="C69" s="2925" t="s">
        <v>641</v>
      </c>
      <c r="D69" s="2920"/>
      <c r="E69" s="1893"/>
      <c r="F69" s="3363" t="s">
        <v>642</v>
      </c>
      <c r="G69" s="3363"/>
      <c r="H69" s="3363"/>
      <c r="I69" s="3363"/>
      <c r="J69" s="3363"/>
      <c r="K69" s="3363"/>
      <c r="L69" s="3363"/>
      <c r="M69" s="3363"/>
      <c r="N69" s="3363"/>
      <c r="O69" s="3363"/>
      <c r="P69" s="3363"/>
      <c r="Q69" s="3363"/>
      <c r="R69" s="3363"/>
      <c r="S69" s="3363"/>
      <c r="T69" s="3363"/>
      <c r="U69" s="3363"/>
      <c r="V69" s="3363"/>
      <c r="W69" s="3363"/>
      <c r="X69" s="3363"/>
      <c r="Y69" s="2922"/>
      <c r="Z69" s="2836"/>
      <c r="AA69" s="2836"/>
      <c r="AB69" s="2836"/>
      <c r="AC69" s="2836"/>
      <c r="AD69" s="2836"/>
    </row>
    <row r="70" spans="1:30" ht="30" customHeight="1">
      <c r="A70" s="3357">
        <v>23</v>
      </c>
      <c r="B70" s="3496"/>
      <c r="C70" s="3348" t="s">
        <v>131</v>
      </c>
      <c r="D70" s="2926" t="s">
        <v>132</v>
      </c>
      <c r="E70" s="1901"/>
      <c r="F70" s="3335" t="s">
        <v>627</v>
      </c>
      <c r="G70" s="3336"/>
      <c r="H70" s="3336"/>
      <c r="I70" s="3336"/>
      <c r="J70" s="3341"/>
      <c r="K70" s="1901"/>
      <c r="L70" s="3335" t="s">
        <v>628</v>
      </c>
      <c r="M70" s="3336"/>
      <c r="N70" s="3336"/>
      <c r="O70" s="3336"/>
      <c r="P70" s="3336"/>
      <c r="Q70" s="3336"/>
      <c r="R70" s="3336"/>
      <c r="S70" s="3336"/>
      <c r="T70" s="3336"/>
      <c r="U70" s="3336"/>
      <c r="V70" s="3336"/>
      <c r="W70" s="3336"/>
      <c r="X70" s="3336"/>
      <c r="Y70" s="1892"/>
      <c r="Z70" s="2836"/>
      <c r="AA70" s="2836"/>
      <c r="AB70" s="2836"/>
      <c r="AC70" s="2836"/>
      <c r="AD70" s="2836"/>
    </row>
    <row r="71" spans="1:30" ht="30" customHeight="1">
      <c r="A71" s="3358"/>
      <c r="B71" s="3496"/>
      <c r="C71" s="3368"/>
      <c r="D71" s="2926" t="s">
        <v>133</v>
      </c>
      <c r="E71" s="1901"/>
      <c r="F71" s="3397" t="s">
        <v>643</v>
      </c>
      <c r="G71" s="3398"/>
      <c r="H71" s="3398"/>
      <c r="I71" s="3398"/>
      <c r="J71" s="3398"/>
      <c r="K71" s="3398"/>
      <c r="L71" s="3398"/>
      <c r="M71" s="3398"/>
      <c r="N71" s="3398"/>
      <c r="O71" s="3398"/>
      <c r="P71" s="3398"/>
      <c r="Q71" s="3398"/>
      <c r="R71" s="3398"/>
      <c r="S71" s="3398"/>
      <c r="T71" s="3398"/>
      <c r="U71" s="3398"/>
      <c r="V71" s="3398"/>
      <c r="W71" s="3398"/>
      <c r="X71" s="3398"/>
      <c r="Y71" s="2927"/>
      <c r="Z71" s="2836"/>
      <c r="AA71" s="2836"/>
      <c r="AB71" s="2836"/>
      <c r="AC71" s="2836"/>
      <c r="AD71" s="2836"/>
    </row>
    <row r="72" spans="1:30" ht="30" customHeight="1">
      <c r="A72" s="2890">
        <v>24</v>
      </c>
      <c r="B72" s="3496"/>
      <c r="C72" s="3366" t="s">
        <v>134</v>
      </c>
      <c r="D72" s="3367"/>
      <c r="E72" s="3342" t="s">
        <v>135</v>
      </c>
      <c r="F72" s="3343"/>
      <c r="G72" s="3343"/>
      <c r="H72" s="1901"/>
      <c r="I72" s="3335" t="s">
        <v>644</v>
      </c>
      <c r="J72" s="3336"/>
      <c r="K72" s="1901"/>
      <c r="L72" s="3335" t="s">
        <v>645</v>
      </c>
      <c r="M72" s="3341"/>
      <c r="N72" s="3335" t="s">
        <v>136</v>
      </c>
      <c r="O72" s="3336"/>
      <c r="P72" s="3336"/>
      <c r="Q72" s="1901"/>
      <c r="R72" s="3335" t="s">
        <v>644</v>
      </c>
      <c r="S72" s="3336"/>
      <c r="T72" s="3337"/>
      <c r="U72" s="1901"/>
      <c r="V72" s="3335" t="s">
        <v>645</v>
      </c>
      <c r="W72" s="3336"/>
      <c r="X72" s="3336"/>
      <c r="Y72" s="1892"/>
      <c r="Z72" s="2836"/>
      <c r="AA72" s="2836"/>
      <c r="AB72" s="2836"/>
      <c r="AC72" s="2836"/>
      <c r="AD72" s="2836"/>
    </row>
    <row r="73" spans="1:30" ht="30" customHeight="1">
      <c r="A73" s="2928">
        <v>25</v>
      </c>
      <c r="B73" s="3496"/>
      <c r="C73" s="2929" t="s">
        <v>137</v>
      </c>
      <c r="D73" s="2930"/>
      <c r="E73" s="1901"/>
      <c r="F73" s="3342" t="s">
        <v>646</v>
      </c>
      <c r="G73" s="3343"/>
      <c r="H73" s="3343"/>
      <c r="I73" s="3343"/>
      <c r="J73" s="3343"/>
      <c r="K73" s="1901"/>
      <c r="L73" s="3335" t="s">
        <v>138</v>
      </c>
      <c r="M73" s="3336"/>
      <c r="N73" s="3336"/>
      <c r="O73" s="3336"/>
      <c r="P73" s="3341"/>
      <c r="Q73" s="1901"/>
      <c r="R73" s="3397" t="s">
        <v>1546</v>
      </c>
      <c r="S73" s="3494"/>
      <c r="T73" s="3344"/>
      <c r="U73" s="3344"/>
      <c r="V73" s="3344"/>
      <c r="W73" s="3344"/>
      <c r="X73" s="3344"/>
      <c r="Y73" s="2919" t="s">
        <v>49</v>
      </c>
      <c r="Z73" s="2836"/>
      <c r="AA73" s="2836"/>
      <c r="AB73" s="2836"/>
      <c r="AC73" s="2836"/>
      <c r="AD73" s="2836"/>
    </row>
    <row r="74" spans="1:30" ht="30" customHeight="1">
      <c r="A74" s="2928">
        <v>26</v>
      </c>
      <c r="B74" s="3496"/>
      <c r="C74" s="2929" t="s">
        <v>514</v>
      </c>
      <c r="D74" s="2930"/>
      <c r="E74" s="1901"/>
      <c r="F74" s="3342" t="s">
        <v>533</v>
      </c>
      <c r="G74" s="3343"/>
      <c r="H74" s="3343"/>
      <c r="I74" s="3343"/>
      <c r="J74" s="3343"/>
      <c r="K74" s="3343"/>
      <c r="L74" s="3343"/>
      <c r="M74" s="3343"/>
      <c r="N74" s="3343"/>
      <c r="O74" s="3343"/>
      <c r="P74" s="3345"/>
      <c r="Q74" s="1901"/>
      <c r="R74" s="3397" t="s">
        <v>1546</v>
      </c>
      <c r="S74" s="3494"/>
      <c r="T74" s="3344"/>
      <c r="U74" s="3344"/>
      <c r="V74" s="3344"/>
      <c r="W74" s="3344"/>
      <c r="X74" s="3344"/>
      <c r="Y74" s="2919" t="s">
        <v>49</v>
      </c>
      <c r="Z74" s="2836"/>
      <c r="AA74" s="2836"/>
      <c r="AB74" s="2836"/>
      <c r="AC74" s="2836"/>
      <c r="AD74" s="2836"/>
    </row>
    <row r="75" spans="1:30" ht="45.2" customHeight="1">
      <c r="A75" s="2931">
        <v>27</v>
      </c>
      <c r="B75" s="3496"/>
      <c r="C75" s="3338" t="s">
        <v>532</v>
      </c>
      <c r="D75" s="3339"/>
      <c r="E75" s="1901"/>
      <c r="F75" s="3340" t="s">
        <v>1461</v>
      </c>
      <c r="G75" s="3336"/>
      <c r="H75" s="3336"/>
      <c r="I75" s="3336"/>
      <c r="J75" s="3336"/>
      <c r="K75" s="3336"/>
      <c r="L75" s="3336"/>
      <c r="M75" s="3336"/>
      <c r="N75" s="3336"/>
      <c r="O75" s="3336"/>
      <c r="P75" s="3336"/>
      <c r="Q75" s="3336"/>
      <c r="R75" s="3336"/>
      <c r="S75" s="3336"/>
      <c r="T75" s="3341"/>
      <c r="U75" s="1901"/>
      <c r="V75" s="3335" t="s">
        <v>647</v>
      </c>
      <c r="W75" s="3336"/>
      <c r="X75" s="3336"/>
      <c r="Y75" s="1892"/>
      <c r="Z75" s="2836"/>
      <c r="AA75" s="2836"/>
      <c r="AB75" s="2836"/>
      <c r="AC75" s="2836"/>
      <c r="AD75" s="2836"/>
    </row>
    <row r="76" spans="1:30" ht="45.2" customHeight="1">
      <c r="A76" s="2931">
        <v>28</v>
      </c>
      <c r="B76" s="3496"/>
      <c r="C76" s="3338" t="s">
        <v>648</v>
      </c>
      <c r="D76" s="3339"/>
      <c r="E76" s="1901"/>
      <c r="F76" s="3335" t="s">
        <v>688</v>
      </c>
      <c r="G76" s="3336"/>
      <c r="H76" s="3336"/>
      <c r="I76" s="3336"/>
      <c r="J76" s="3341"/>
      <c r="K76" s="1901"/>
      <c r="L76" s="3335" t="s">
        <v>628</v>
      </c>
      <c r="M76" s="3336"/>
      <c r="N76" s="3336"/>
      <c r="O76" s="3336"/>
      <c r="P76" s="3336"/>
      <c r="Q76" s="3336"/>
      <c r="R76" s="3336"/>
      <c r="S76" s="3336"/>
      <c r="T76" s="3336"/>
      <c r="U76" s="3336"/>
      <c r="V76" s="3336"/>
      <c r="W76" s="3336"/>
      <c r="X76" s="3336"/>
      <c r="Y76" s="1892"/>
      <c r="Z76" s="2836"/>
      <c r="AA76" s="2836"/>
      <c r="AB76" s="2836"/>
      <c r="AC76" s="2836"/>
      <c r="AD76" s="2836"/>
    </row>
    <row r="77" spans="1:30" ht="57.95" customHeight="1">
      <c r="A77" s="3472">
        <v>29</v>
      </c>
      <c r="B77" s="2932"/>
      <c r="C77" s="3348" t="s">
        <v>1679</v>
      </c>
      <c r="D77" s="3454"/>
      <c r="E77" s="1901"/>
      <c r="F77" s="3340" t="s">
        <v>1457</v>
      </c>
      <c r="G77" s="3363"/>
      <c r="H77" s="3363"/>
      <c r="I77" s="3363"/>
      <c r="J77" s="3363"/>
      <c r="K77" s="3363"/>
      <c r="L77" s="3363"/>
      <c r="M77" s="3363"/>
      <c r="N77" s="3363"/>
      <c r="O77" s="3363"/>
      <c r="P77" s="3363"/>
      <c r="Q77" s="3363"/>
      <c r="R77" s="3363"/>
      <c r="S77" s="3363"/>
      <c r="T77" s="3531"/>
      <c r="U77" s="1901"/>
      <c r="V77" s="3335" t="s">
        <v>1456</v>
      </c>
      <c r="W77" s="3336"/>
      <c r="X77" s="3336"/>
      <c r="Y77" s="1892"/>
      <c r="Z77" s="2836"/>
      <c r="AA77" s="2836"/>
      <c r="AB77" s="2836"/>
      <c r="AC77" s="2836"/>
      <c r="AD77" s="2836"/>
    </row>
    <row r="78" spans="1:30" ht="57.95" customHeight="1">
      <c r="A78" s="3473"/>
      <c r="B78" s="2932"/>
      <c r="C78" s="3455"/>
      <c r="D78" s="3456"/>
      <c r="E78" s="1901"/>
      <c r="F78" s="3340" t="s">
        <v>1680</v>
      </c>
      <c r="G78" s="3363"/>
      <c r="H78" s="3363"/>
      <c r="I78" s="3363"/>
      <c r="J78" s="3363"/>
      <c r="K78" s="3363"/>
      <c r="L78" s="3363"/>
      <c r="M78" s="3363"/>
      <c r="N78" s="3363"/>
      <c r="O78" s="3363"/>
      <c r="P78" s="3363"/>
      <c r="Q78" s="3363"/>
      <c r="R78" s="3363"/>
      <c r="S78" s="3363"/>
      <c r="T78" s="3531"/>
      <c r="U78" s="1901"/>
      <c r="V78" s="3335" t="s">
        <v>1446</v>
      </c>
      <c r="W78" s="3336"/>
      <c r="X78" s="3336"/>
      <c r="Y78" s="1892"/>
      <c r="Z78" s="2836"/>
      <c r="AA78" s="2836"/>
      <c r="AB78" s="2836"/>
      <c r="AC78" s="2836"/>
      <c r="AD78" s="2836"/>
    </row>
    <row r="79" spans="1:30" ht="30" customHeight="1">
      <c r="A79" s="3472">
        <v>30</v>
      </c>
      <c r="B79" s="3490" t="s">
        <v>139</v>
      </c>
      <c r="C79" s="3356" t="s">
        <v>140</v>
      </c>
      <c r="D79" s="3349"/>
      <c r="E79" s="1893"/>
      <c r="F79" s="3335" t="s">
        <v>1462</v>
      </c>
      <c r="G79" s="3336"/>
      <c r="H79" s="3336"/>
      <c r="I79" s="3336"/>
      <c r="J79" s="3336"/>
      <c r="K79" s="3336"/>
      <c r="L79" s="3336"/>
      <c r="M79" s="3336"/>
      <c r="N79" s="3336"/>
      <c r="O79" s="3336"/>
      <c r="P79" s="3336"/>
      <c r="Q79" s="3336"/>
      <c r="R79" s="3336"/>
      <c r="S79" s="3336"/>
      <c r="T79" s="3336"/>
      <c r="U79" s="3336"/>
      <c r="V79" s="3336"/>
      <c r="W79" s="3336"/>
      <c r="X79" s="3336"/>
      <c r="Y79" s="1892"/>
      <c r="Z79" s="2836"/>
      <c r="AA79" s="2836"/>
      <c r="AB79" s="2836"/>
      <c r="AC79" s="2836"/>
      <c r="AD79" s="2836"/>
    </row>
    <row r="80" spans="1:30" ht="30" customHeight="1">
      <c r="A80" s="3510"/>
      <c r="B80" s="3491"/>
      <c r="C80" s="3350"/>
      <c r="D80" s="3351"/>
      <c r="E80" s="1893"/>
      <c r="F80" s="3335" t="s">
        <v>1463</v>
      </c>
      <c r="G80" s="3336"/>
      <c r="H80" s="3336"/>
      <c r="I80" s="3336"/>
      <c r="J80" s="3336"/>
      <c r="K80" s="3336"/>
      <c r="L80" s="3336"/>
      <c r="M80" s="3336"/>
      <c r="N80" s="3336"/>
      <c r="O80" s="3336"/>
      <c r="P80" s="3336"/>
      <c r="Q80" s="3336"/>
      <c r="R80" s="3336"/>
      <c r="S80" s="3336"/>
      <c r="T80" s="3336"/>
      <c r="U80" s="3336"/>
      <c r="V80" s="3336"/>
      <c r="W80" s="3336"/>
      <c r="X80" s="3336"/>
      <c r="Y80" s="1892"/>
      <c r="Z80" s="2836"/>
      <c r="AA80" s="2836"/>
      <c r="AB80" s="2836"/>
      <c r="AC80" s="2836"/>
      <c r="AD80" s="2836"/>
    </row>
    <row r="81" spans="1:30" ht="30" customHeight="1">
      <c r="A81" s="3510"/>
      <c r="B81" s="3491"/>
      <c r="C81" s="3350"/>
      <c r="D81" s="3351"/>
      <c r="E81" s="1893"/>
      <c r="F81" s="3335" t="s">
        <v>1464</v>
      </c>
      <c r="G81" s="3336"/>
      <c r="H81" s="3336"/>
      <c r="I81" s="3336"/>
      <c r="J81" s="3336"/>
      <c r="K81" s="3336"/>
      <c r="L81" s="3336"/>
      <c r="M81" s="3336"/>
      <c r="N81" s="3336"/>
      <c r="O81" s="3336"/>
      <c r="P81" s="3336"/>
      <c r="Q81" s="3336"/>
      <c r="R81" s="3336"/>
      <c r="S81" s="3336"/>
      <c r="T81" s="3336"/>
      <c r="U81" s="3336"/>
      <c r="V81" s="3336"/>
      <c r="W81" s="3336"/>
      <c r="X81" s="3336"/>
      <c r="Y81" s="1892"/>
      <c r="Z81" s="2836"/>
      <c r="AA81" s="2836"/>
      <c r="AB81" s="2836"/>
      <c r="AC81" s="2836"/>
      <c r="AD81" s="2836"/>
    </row>
    <row r="82" spans="1:30" ht="30" customHeight="1">
      <c r="A82" s="3510"/>
      <c r="B82" s="3491"/>
      <c r="C82" s="3350"/>
      <c r="D82" s="3351"/>
      <c r="E82" s="1893"/>
      <c r="F82" s="3335" t="s">
        <v>1465</v>
      </c>
      <c r="G82" s="3336"/>
      <c r="H82" s="3336"/>
      <c r="I82" s="3336"/>
      <c r="J82" s="3336"/>
      <c r="K82" s="3336"/>
      <c r="L82" s="3336"/>
      <c r="M82" s="3336"/>
      <c r="N82" s="3336"/>
      <c r="O82" s="3336"/>
      <c r="P82" s="3336"/>
      <c r="Q82" s="3336"/>
      <c r="R82" s="3336"/>
      <c r="S82" s="3336"/>
      <c r="T82" s="3336"/>
      <c r="U82" s="3336"/>
      <c r="V82" s="3336"/>
      <c r="W82" s="3336"/>
      <c r="X82" s="3336"/>
      <c r="Y82" s="1892"/>
      <c r="Z82" s="2836"/>
      <c r="AA82" s="2836"/>
      <c r="AB82" s="2836"/>
      <c r="AC82" s="2836"/>
      <c r="AD82" s="2836"/>
    </row>
    <row r="83" spans="1:30" ht="30" customHeight="1">
      <c r="A83" s="3510"/>
      <c r="B83" s="3491"/>
      <c r="C83" s="3350"/>
      <c r="D83" s="3351"/>
      <c r="E83" s="1893"/>
      <c r="F83" s="3335" t="s">
        <v>1476</v>
      </c>
      <c r="G83" s="3336"/>
      <c r="H83" s="3336"/>
      <c r="I83" s="3336"/>
      <c r="J83" s="3336"/>
      <c r="K83" s="3336"/>
      <c r="L83" s="3336"/>
      <c r="M83" s="3336"/>
      <c r="N83" s="3336"/>
      <c r="O83" s="3336"/>
      <c r="P83" s="3336"/>
      <c r="Q83" s="3336"/>
      <c r="R83" s="3336"/>
      <c r="S83" s="3336"/>
      <c r="T83" s="3336"/>
      <c r="U83" s="3336"/>
      <c r="V83" s="3336"/>
      <c r="W83" s="3336"/>
      <c r="X83" s="3336"/>
      <c r="Y83" s="1892"/>
      <c r="Z83" s="2836"/>
      <c r="AA83" s="2836"/>
      <c r="AB83" s="2836"/>
      <c r="AC83" s="2836"/>
      <c r="AD83" s="2836"/>
    </row>
    <row r="84" spans="1:30" ht="30" customHeight="1">
      <c r="A84" s="3510"/>
      <c r="B84" s="3491"/>
      <c r="C84" s="3350"/>
      <c r="D84" s="3351"/>
      <c r="E84" s="1893"/>
      <c r="F84" s="3335" t="s">
        <v>1467</v>
      </c>
      <c r="G84" s="3336"/>
      <c r="H84" s="3336"/>
      <c r="I84" s="3336"/>
      <c r="J84" s="3336"/>
      <c r="K84" s="3336"/>
      <c r="L84" s="3336"/>
      <c r="M84" s="3336"/>
      <c r="N84" s="3336"/>
      <c r="O84" s="3336"/>
      <c r="P84" s="3336"/>
      <c r="Q84" s="3336"/>
      <c r="R84" s="3336"/>
      <c r="S84" s="3336"/>
      <c r="T84" s="3336"/>
      <c r="U84" s="3336"/>
      <c r="V84" s="3336"/>
      <c r="W84" s="3336"/>
      <c r="X84" s="3336"/>
      <c r="Y84" s="1892"/>
      <c r="Z84" s="2836"/>
      <c r="AA84" s="2836"/>
      <c r="AB84" s="2836"/>
      <c r="AC84" s="2836"/>
      <c r="AD84" s="2836"/>
    </row>
    <row r="85" spans="1:30" ht="30" customHeight="1">
      <c r="A85" s="3510"/>
      <c r="B85" s="3491"/>
      <c r="C85" s="3350"/>
      <c r="D85" s="3351"/>
      <c r="E85" s="1893"/>
      <c r="F85" s="3335" t="s">
        <v>1468</v>
      </c>
      <c r="G85" s="3336"/>
      <c r="H85" s="3336"/>
      <c r="I85" s="3336"/>
      <c r="J85" s="3336"/>
      <c r="K85" s="3336"/>
      <c r="L85" s="3336"/>
      <c r="M85" s="3336"/>
      <c r="N85" s="3336"/>
      <c r="O85" s="3336"/>
      <c r="P85" s="3336"/>
      <c r="Q85" s="3336"/>
      <c r="R85" s="3336"/>
      <c r="S85" s="3336"/>
      <c r="T85" s="3336"/>
      <c r="U85" s="3336"/>
      <c r="V85" s="3336"/>
      <c r="W85" s="3336"/>
      <c r="X85" s="3336"/>
      <c r="Y85" s="1892"/>
      <c r="Z85" s="2836"/>
      <c r="AA85" s="2836"/>
      <c r="AB85" s="2836"/>
      <c r="AC85" s="2836"/>
      <c r="AD85" s="2836"/>
    </row>
    <row r="86" spans="1:30" ht="30" customHeight="1">
      <c r="A86" s="3510"/>
      <c r="B86" s="3491"/>
      <c r="C86" s="3352"/>
      <c r="D86" s="3353"/>
      <c r="E86" s="2933"/>
      <c r="F86" s="3335" t="s">
        <v>1469</v>
      </c>
      <c r="G86" s="3336"/>
      <c r="H86" s="3336"/>
      <c r="I86" s="3336"/>
      <c r="J86" s="3336"/>
      <c r="K86" s="3336"/>
      <c r="L86" s="3336"/>
      <c r="M86" s="3336"/>
      <c r="N86" s="3336"/>
      <c r="O86" s="3336"/>
      <c r="P86" s="3336"/>
      <c r="Q86" s="3336"/>
      <c r="R86" s="3336"/>
      <c r="S86" s="3336"/>
      <c r="T86" s="3336"/>
      <c r="U86" s="3336"/>
      <c r="V86" s="3336"/>
      <c r="W86" s="3336"/>
      <c r="X86" s="3336"/>
      <c r="Y86" s="1892"/>
      <c r="Z86" s="2836"/>
      <c r="AA86" s="2836"/>
      <c r="AB86" s="2836"/>
      <c r="AC86" s="2836"/>
      <c r="AD86" s="2836"/>
    </row>
    <row r="87" spans="1:30" ht="30" customHeight="1">
      <c r="A87" s="3510"/>
      <c r="B87" s="3491"/>
      <c r="C87" s="3414" t="s">
        <v>649</v>
      </c>
      <c r="D87" s="3479"/>
      <c r="E87" s="2921"/>
      <c r="F87" s="3335" t="s">
        <v>1470</v>
      </c>
      <c r="G87" s="3336"/>
      <c r="H87" s="3336"/>
      <c r="I87" s="3336"/>
      <c r="J87" s="3336"/>
      <c r="K87" s="3336"/>
      <c r="L87" s="3336"/>
      <c r="M87" s="3336"/>
      <c r="N87" s="3336"/>
      <c r="O87" s="3336"/>
      <c r="P87" s="3336"/>
      <c r="Q87" s="3336"/>
      <c r="R87" s="3336"/>
      <c r="S87" s="3336"/>
      <c r="T87" s="3336"/>
      <c r="U87" s="3336"/>
      <c r="V87" s="3336"/>
      <c r="W87" s="3336"/>
      <c r="X87" s="3336"/>
      <c r="Y87" s="1892"/>
      <c r="Z87" s="2836"/>
      <c r="AA87" s="2836"/>
      <c r="AB87" s="2836"/>
      <c r="AC87" s="2836"/>
      <c r="AD87" s="2836"/>
    </row>
    <row r="88" spans="1:30" ht="30" customHeight="1">
      <c r="A88" s="3510"/>
      <c r="B88" s="3491"/>
      <c r="C88" s="3480"/>
      <c r="D88" s="3481"/>
      <c r="E88" s="2921"/>
      <c r="F88" s="3335" t="s">
        <v>1471</v>
      </c>
      <c r="G88" s="3336"/>
      <c r="H88" s="3336"/>
      <c r="I88" s="3336"/>
      <c r="J88" s="3336"/>
      <c r="K88" s="3336"/>
      <c r="L88" s="3336"/>
      <c r="M88" s="3336"/>
      <c r="N88" s="3336"/>
      <c r="O88" s="3336"/>
      <c r="P88" s="3336"/>
      <c r="Q88" s="3336"/>
      <c r="R88" s="3336"/>
      <c r="S88" s="3336"/>
      <c r="T88" s="3336"/>
      <c r="U88" s="3336"/>
      <c r="V88" s="3336"/>
      <c r="W88" s="3336"/>
      <c r="X88" s="3336"/>
      <c r="Y88" s="1892"/>
      <c r="Z88" s="2836"/>
      <c r="AA88" s="2836"/>
      <c r="AB88" s="2836"/>
      <c r="AC88" s="2836"/>
      <c r="AD88" s="2836"/>
    </row>
    <row r="89" spans="1:30" ht="30" customHeight="1">
      <c r="A89" s="3510"/>
      <c r="B89" s="3491"/>
      <c r="C89" s="3480"/>
      <c r="D89" s="3481"/>
      <c r="E89" s="2921"/>
      <c r="F89" s="3335" t="s">
        <v>1472</v>
      </c>
      <c r="G89" s="3336"/>
      <c r="H89" s="3336"/>
      <c r="I89" s="3336"/>
      <c r="J89" s="3336"/>
      <c r="K89" s="3336"/>
      <c r="L89" s="3336"/>
      <c r="M89" s="3336"/>
      <c r="N89" s="3336"/>
      <c r="O89" s="3336"/>
      <c r="P89" s="3336"/>
      <c r="Q89" s="3336"/>
      <c r="R89" s="3336"/>
      <c r="S89" s="3336"/>
      <c r="T89" s="3336"/>
      <c r="U89" s="3336"/>
      <c r="V89" s="3336"/>
      <c r="W89" s="3336"/>
      <c r="X89" s="3336"/>
      <c r="Y89" s="1892"/>
      <c r="Z89" s="2836"/>
      <c r="AA89" s="2836"/>
      <c r="AB89" s="2836"/>
      <c r="AC89" s="2836"/>
      <c r="AD89" s="2836"/>
    </row>
    <row r="90" spans="1:30" ht="30" customHeight="1">
      <c r="A90" s="3510"/>
      <c r="B90" s="3491"/>
      <c r="C90" s="3480"/>
      <c r="D90" s="3481"/>
      <c r="E90" s="2921"/>
      <c r="F90" s="3335" t="s">
        <v>1473</v>
      </c>
      <c r="G90" s="3336"/>
      <c r="H90" s="3336"/>
      <c r="I90" s="3336"/>
      <c r="J90" s="3336"/>
      <c r="K90" s="3336"/>
      <c r="L90" s="3336"/>
      <c r="M90" s="3336"/>
      <c r="N90" s="3336"/>
      <c r="O90" s="3336"/>
      <c r="P90" s="3336"/>
      <c r="Q90" s="3336"/>
      <c r="R90" s="3336"/>
      <c r="S90" s="3336"/>
      <c r="T90" s="3336"/>
      <c r="U90" s="3336"/>
      <c r="V90" s="3336"/>
      <c r="W90" s="3336"/>
      <c r="X90" s="3336"/>
      <c r="Y90" s="1892"/>
      <c r="Z90" s="2836"/>
      <c r="AA90" s="2934"/>
      <c r="AB90" s="2836"/>
      <c r="AC90" s="2836"/>
      <c r="AD90" s="2836"/>
    </row>
    <row r="91" spans="1:30" ht="30" customHeight="1">
      <c r="A91" s="3510"/>
      <c r="B91" s="3491"/>
      <c r="C91" s="3480"/>
      <c r="D91" s="3481"/>
      <c r="E91" s="2921"/>
      <c r="F91" s="3335" t="s">
        <v>1474</v>
      </c>
      <c r="G91" s="3336"/>
      <c r="H91" s="3336"/>
      <c r="I91" s="3336"/>
      <c r="J91" s="3336"/>
      <c r="K91" s="3336"/>
      <c r="L91" s="3336"/>
      <c r="M91" s="3336"/>
      <c r="N91" s="3336"/>
      <c r="O91" s="3336"/>
      <c r="P91" s="3336"/>
      <c r="Q91" s="3336"/>
      <c r="R91" s="3336"/>
      <c r="S91" s="3336"/>
      <c r="T91" s="3336"/>
      <c r="U91" s="3336"/>
      <c r="V91" s="3336"/>
      <c r="W91" s="3336"/>
      <c r="X91" s="3336"/>
      <c r="Y91" s="1892"/>
      <c r="Z91" s="2836"/>
      <c r="AA91" s="2836"/>
      <c r="AB91" s="2836"/>
      <c r="AC91" s="2836"/>
      <c r="AD91" s="2836"/>
    </row>
    <row r="92" spans="1:30" ht="30" customHeight="1">
      <c r="A92" s="3510"/>
      <c r="B92" s="3491"/>
      <c r="C92" s="3482"/>
      <c r="D92" s="3483"/>
      <c r="E92" s="2921"/>
      <c r="F92" s="3335" t="s">
        <v>1475</v>
      </c>
      <c r="G92" s="3336"/>
      <c r="H92" s="3336"/>
      <c r="I92" s="3336"/>
      <c r="J92" s="3336"/>
      <c r="K92" s="3336"/>
      <c r="L92" s="3336"/>
      <c r="M92" s="3336"/>
      <c r="N92" s="3336"/>
      <c r="O92" s="3336"/>
      <c r="P92" s="3336"/>
      <c r="Q92" s="3336"/>
      <c r="R92" s="3336"/>
      <c r="S92" s="3336"/>
      <c r="T92" s="3336"/>
      <c r="U92" s="3336"/>
      <c r="V92" s="3336"/>
      <c r="W92" s="3336"/>
      <c r="X92" s="3336"/>
      <c r="Y92" s="1892"/>
      <c r="Z92" s="2836"/>
      <c r="AA92" s="2934"/>
      <c r="AB92" s="2836"/>
      <c r="AC92" s="2836"/>
      <c r="AD92" s="2836"/>
    </row>
    <row r="93" spans="1:30" ht="55.15" customHeight="1">
      <c r="A93" s="3510"/>
      <c r="B93" s="3491"/>
      <c r="C93" s="3526" t="s">
        <v>1897</v>
      </c>
      <c r="D93" s="2935" t="s">
        <v>2221</v>
      </c>
      <c r="E93" s="1893"/>
      <c r="F93" s="3533" t="s">
        <v>2222</v>
      </c>
      <c r="G93" s="3533"/>
      <c r="H93" s="3533"/>
      <c r="I93" s="3533"/>
      <c r="J93" s="3533"/>
      <c r="K93" s="2936"/>
      <c r="L93" s="3533" t="s">
        <v>2223</v>
      </c>
      <c r="M93" s="3533"/>
      <c r="N93" s="3533"/>
      <c r="O93" s="3533"/>
      <c r="P93" s="3533"/>
      <c r="Q93" s="3533"/>
      <c r="R93" s="2936"/>
      <c r="S93" s="3340" t="s">
        <v>2224</v>
      </c>
      <c r="T93" s="3363"/>
      <c r="U93" s="3363"/>
      <c r="V93" s="3363"/>
      <c r="W93" s="3363"/>
      <c r="X93" s="2824"/>
      <c r="Y93" s="1892"/>
      <c r="Z93" s="2836"/>
      <c r="AA93" s="2934"/>
      <c r="AB93" s="2836"/>
      <c r="AC93" s="2836"/>
      <c r="AD93" s="2836"/>
    </row>
    <row r="94" spans="1:30" ht="30" customHeight="1" thickBot="1">
      <c r="A94" s="3511"/>
      <c r="B94" s="3492"/>
      <c r="C94" s="3527"/>
      <c r="D94" s="2937"/>
      <c r="E94" s="1891"/>
      <c r="F94" s="3513" t="s">
        <v>1490</v>
      </c>
      <c r="G94" s="3514"/>
      <c r="H94" s="3514"/>
      <c r="I94" s="3514"/>
      <c r="J94" s="3514"/>
      <c r="K94" s="3514"/>
      <c r="L94" s="3514"/>
      <c r="M94" s="3514"/>
      <c r="N94" s="3514"/>
      <c r="O94" s="3514"/>
      <c r="P94" s="3514"/>
      <c r="Q94" s="3514"/>
      <c r="R94" s="3514"/>
      <c r="S94" s="3514"/>
      <c r="T94" s="3514"/>
      <c r="U94" s="3514"/>
      <c r="V94" s="3514"/>
      <c r="W94" s="3514"/>
      <c r="X94" s="3514"/>
      <c r="Y94" s="2938"/>
      <c r="Z94" s="2836"/>
      <c r="AA94" s="1356" t="s">
        <v>1249</v>
      </c>
      <c r="AB94" s="2836"/>
      <c r="AC94" s="2836"/>
      <c r="AD94" s="2836"/>
    </row>
    <row r="95" spans="1:30" ht="39.950000000000003" customHeight="1" thickTop="1">
      <c r="A95" s="3511"/>
      <c r="B95" s="3492"/>
      <c r="C95" s="3527"/>
      <c r="D95" s="2939" t="s">
        <v>1535</v>
      </c>
      <c r="E95" s="1891"/>
      <c r="F95" s="3520" t="s">
        <v>1536</v>
      </c>
      <c r="G95" s="3521"/>
      <c r="H95" s="3521"/>
      <c r="I95" s="3521"/>
      <c r="J95" s="3521"/>
      <c r="K95" s="3521"/>
      <c r="L95" s="3521"/>
      <c r="M95" s="3521"/>
      <c r="N95" s="3521"/>
      <c r="O95" s="3521"/>
      <c r="P95" s="3521"/>
      <c r="Q95" s="3521"/>
      <c r="R95" s="3521"/>
      <c r="S95" s="3521"/>
      <c r="T95" s="3521"/>
      <c r="U95" s="3521"/>
      <c r="V95" s="3521"/>
      <c r="W95" s="3521"/>
      <c r="X95" s="3521"/>
      <c r="Y95" s="2940"/>
      <c r="Z95" s="2836"/>
      <c r="AA95" s="2836"/>
      <c r="AB95" s="2836"/>
      <c r="AC95" s="2836"/>
      <c r="AD95" s="2836"/>
    </row>
    <row r="96" spans="1:30" ht="39.950000000000003" customHeight="1" thickBot="1">
      <c r="A96" s="3511"/>
      <c r="B96" s="3492"/>
      <c r="C96" s="3527"/>
      <c r="D96" s="2941"/>
      <c r="E96" s="1891"/>
      <c r="F96" s="3520" t="s">
        <v>2387</v>
      </c>
      <c r="G96" s="3514"/>
      <c r="H96" s="3514"/>
      <c r="I96" s="3514"/>
      <c r="J96" s="3514"/>
      <c r="K96" s="3514"/>
      <c r="L96" s="3514"/>
      <c r="M96" s="3514"/>
      <c r="N96" s="3514"/>
      <c r="O96" s="3514"/>
      <c r="P96" s="3514"/>
      <c r="Q96" s="3514"/>
      <c r="R96" s="3514"/>
      <c r="S96" s="3514"/>
      <c r="T96" s="3514"/>
      <c r="U96" s="3514"/>
      <c r="V96" s="3514"/>
      <c r="W96" s="3514"/>
      <c r="X96" s="3514"/>
      <c r="Y96" s="2940"/>
      <c r="Z96" s="2836"/>
      <c r="AA96" s="1356" t="s">
        <v>1090</v>
      </c>
      <c r="AB96" s="2836"/>
      <c r="AC96" s="2836"/>
      <c r="AD96" s="2836"/>
    </row>
    <row r="97" spans="1:30" ht="30" customHeight="1" thickTop="1">
      <c r="A97" s="3511"/>
      <c r="B97" s="3492"/>
      <c r="C97" s="3527"/>
      <c r="D97" s="2942" t="s">
        <v>1495</v>
      </c>
      <c r="E97" s="1891"/>
      <c r="F97" s="3513" t="s">
        <v>1491</v>
      </c>
      <c r="G97" s="3514"/>
      <c r="H97" s="3514"/>
      <c r="I97" s="3514"/>
      <c r="J97" s="3514"/>
      <c r="K97" s="3514"/>
      <c r="L97" s="3514"/>
      <c r="M97" s="3514"/>
      <c r="N97" s="3514"/>
      <c r="O97" s="3514"/>
      <c r="P97" s="3514"/>
      <c r="Q97" s="3514"/>
      <c r="R97" s="3514"/>
      <c r="S97" s="3514"/>
      <c r="T97" s="3514"/>
      <c r="U97" s="3514"/>
      <c r="V97" s="3514"/>
      <c r="W97" s="3514"/>
      <c r="X97" s="3514"/>
      <c r="Y97" s="2938"/>
      <c r="Z97" s="2836"/>
      <c r="AA97" s="2836"/>
      <c r="AB97" s="2836"/>
      <c r="AC97" s="2836"/>
      <c r="AD97" s="2836"/>
    </row>
    <row r="98" spans="1:30" ht="30" customHeight="1">
      <c r="A98" s="3511"/>
      <c r="B98" s="3492"/>
      <c r="C98" s="3527"/>
      <c r="D98" s="3486" t="s">
        <v>1496</v>
      </c>
      <c r="E98" s="1901"/>
      <c r="F98" s="3513" t="s">
        <v>1492</v>
      </c>
      <c r="G98" s="3514"/>
      <c r="H98" s="3514"/>
      <c r="I98" s="3514"/>
      <c r="J98" s="3514"/>
      <c r="K98" s="3514"/>
      <c r="L98" s="3514"/>
      <c r="M98" s="3514"/>
      <c r="N98" s="3514"/>
      <c r="O98" s="3514"/>
      <c r="P98" s="3514"/>
      <c r="Q98" s="179"/>
      <c r="R98" s="1901"/>
      <c r="S98" s="2829" t="s">
        <v>1493</v>
      </c>
      <c r="T98" s="2830"/>
      <c r="U98" s="2830"/>
      <c r="V98" s="2830"/>
      <c r="W98" s="2830"/>
      <c r="X98" s="2830"/>
      <c r="Y98" s="2938"/>
      <c r="Z98" s="2836"/>
      <c r="AA98" s="2836"/>
      <c r="AB98" s="2836"/>
      <c r="AC98" s="2836"/>
      <c r="AD98" s="2836"/>
    </row>
    <row r="99" spans="1:30" ht="30" customHeight="1">
      <c r="A99" s="3511"/>
      <c r="B99" s="3492"/>
      <c r="C99" s="3527"/>
      <c r="D99" s="3487"/>
      <c r="E99" s="3515" t="s">
        <v>111</v>
      </c>
      <c r="F99" s="3516"/>
      <c r="G99" s="3516"/>
      <c r="H99" s="3516"/>
      <c r="I99" s="3516"/>
      <c r="J99" s="3516"/>
      <c r="K99" s="3516"/>
      <c r="L99" s="3517"/>
      <c r="M99" s="3517"/>
      <c r="N99" s="3517"/>
      <c r="O99" s="3517"/>
      <c r="P99" s="3517"/>
      <c r="Q99" s="3517"/>
      <c r="R99" s="3517"/>
      <c r="S99" s="3517"/>
      <c r="T99" s="2943" t="s">
        <v>1005</v>
      </c>
      <c r="U99" s="2944"/>
      <c r="V99" s="2944"/>
      <c r="W99" s="2944"/>
      <c r="X99" s="2945"/>
      <c r="Y99" s="2946"/>
      <c r="Z99" s="2836"/>
      <c r="AA99" s="2836"/>
      <c r="AB99" s="2836"/>
      <c r="AC99" s="2836"/>
      <c r="AD99" s="2836"/>
    </row>
    <row r="100" spans="1:30" ht="30" customHeight="1">
      <c r="A100" s="3511"/>
      <c r="B100" s="3492"/>
      <c r="C100" s="3527"/>
      <c r="D100" s="3487"/>
      <c r="E100" s="3518" t="s">
        <v>111</v>
      </c>
      <c r="F100" s="3519"/>
      <c r="G100" s="3519"/>
      <c r="H100" s="3519"/>
      <c r="I100" s="3519"/>
      <c r="J100" s="3519"/>
      <c r="K100" s="3519"/>
      <c r="L100" s="3389"/>
      <c r="M100" s="3389"/>
      <c r="N100" s="3389"/>
      <c r="O100" s="3389"/>
      <c r="P100" s="3389"/>
      <c r="Q100" s="3389"/>
      <c r="R100" s="3389"/>
      <c r="S100" s="3389"/>
      <c r="T100" s="2947" t="s">
        <v>1005</v>
      </c>
      <c r="U100" s="2948"/>
      <c r="V100" s="2948"/>
      <c r="W100" s="2948"/>
      <c r="X100" s="525"/>
      <c r="Y100" s="2949"/>
      <c r="Z100" s="2836"/>
      <c r="AA100" s="2836"/>
      <c r="AB100" s="2836"/>
      <c r="AC100" s="2836"/>
      <c r="AD100" s="2836"/>
    </row>
    <row r="101" spans="1:30" ht="30" customHeight="1">
      <c r="A101" s="3511"/>
      <c r="B101" s="3492"/>
      <c r="C101" s="3527"/>
      <c r="D101" s="3488"/>
      <c r="E101" s="1901"/>
      <c r="F101" s="2950" t="s">
        <v>1390</v>
      </c>
      <c r="G101" s="2951"/>
      <c r="H101" s="2951"/>
      <c r="I101" s="2951"/>
      <c r="J101" s="2951"/>
      <c r="K101" s="2951"/>
      <c r="L101" s="2951"/>
      <c r="M101" s="2951"/>
      <c r="N101" s="1901"/>
      <c r="O101" s="3529" t="s">
        <v>2367</v>
      </c>
      <c r="P101" s="3530"/>
      <c r="Q101" s="3530"/>
      <c r="R101" s="3530"/>
      <c r="S101" s="3530"/>
      <c r="T101" s="3530"/>
      <c r="U101" s="3530"/>
      <c r="V101" s="3530"/>
      <c r="W101" s="3530"/>
      <c r="X101" s="3530"/>
      <c r="Y101" s="2952"/>
      <c r="Z101" s="2836"/>
      <c r="AA101" s="2836"/>
      <c r="AB101" s="2836"/>
      <c r="AC101" s="2836"/>
      <c r="AD101" s="2836"/>
    </row>
    <row r="102" spans="1:30" ht="30" customHeight="1">
      <c r="A102" s="3511"/>
      <c r="B102" s="3492"/>
      <c r="C102" s="3527"/>
      <c r="D102" s="3486" t="s">
        <v>2388</v>
      </c>
      <c r="E102" s="2953"/>
      <c r="F102" s="3524" t="s">
        <v>1537</v>
      </c>
      <c r="G102" s="3525"/>
      <c r="H102" s="3525"/>
      <c r="I102" s="3525"/>
      <c r="J102" s="3532"/>
      <c r="K102" s="2953"/>
      <c r="L102" s="3524" t="s">
        <v>1538</v>
      </c>
      <c r="M102" s="3525"/>
      <c r="N102" s="3525"/>
      <c r="O102" s="3525"/>
      <c r="P102" s="3525"/>
      <c r="Q102" s="3532"/>
      <c r="R102" s="2953"/>
      <c r="S102" s="3513" t="s">
        <v>1446</v>
      </c>
      <c r="T102" s="3514"/>
      <c r="U102" s="3514"/>
      <c r="V102" s="3514"/>
      <c r="W102" s="3514"/>
      <c r="X102" s="3514"/>
      <c r="Y102" s="2954"/>
      <c r="Z102" s="2836"/>
      <c r="AA102" s="2836"/>
      <c r="AB102" s="2836"/>
      <c r="AC102" s="2836"/>
      <c r="AD102" s="2836"/>
    </row>
    <row r="103" spans="1:30" ht="30" customHeight="1">
      <c r="A103" s="3511"/>
      <c r="B103" s="3492"/>
      <c r="C103" s="3527"/>
      <c r="D103" s="3489"/>
      <c r="E103" s="3524" t="s">
        <v>1539</v>
      </c>
      <c r="F103" s="3525"/>
      <c r="G103" s="3525"/>
      <c r="H103" s="3525"/>
      <c r="I103" s="3525"/>
      <c r="J103" s="3525"/>
      <c r="K103" s="3525"/>
      <c r="L103" s="3525"/>
      <c r="M103" s="3525"/>
      <c r="N103" s="3525"/>
      <c r="O103" s="3525"/>
      <c r="P103" s="3525"/>
      <c r="Q103" s="3525"/>
      <c r="R103" s="3525"/>
      <c r="S103" s="3525"/>
      <c r="T103" s="3525"/>
      <c r="U103" s="3525"/>
      <c r="V103" s="3525"/>
      <c r="W103" s="3525"/>
      <c r="X103" s="3525"/>
      <c r="Y103" s="2954"/>
      <c r="Z103" s="2836"/>
      <c r="AA103" s="2836"/>
      <c r="AB103" s="2836"/>
      <c r="AC103" s="2836"/>
      <c r="AD103" s="2836"/>
    </row>
    <row r="104" spans="1:30" ht="30" customHeight="1">
      <c r="A104" s="3511"/>
      <c r="B104" s="3492"/>
      <c r="C104" s="3527"/>
      <c r="D104" s="3489"/>
      <c r="E104" s="2955" t="s">
        <v>1540</v>
      </c>
      <c r="F104" s="2830"/>
      <c r="G104" s="2830"/>
      <c r="H104" s="1901"/>
      <c r="I104" s="2956" t="s">
        <v>1542</v>
      </c>
      <c r="J104" s="2956"/>
      <c r="K104" s="2956"/>
      <c r="L104" s="2956"/>
      <c r="M104" s="2956"/>
      <c r="N104" s="2956"/>
      <c r="O104" s="3522"/>
      <c r="P104" s="3523"/>
      <c r="Q104" s="2956" t="s">
        <v>1545</v>
      </c>
      <c r="R104" s="1901"/>
      <c r="S104" s="2956" t="s">
        <v>1543</v>
      </c>
      <c r="T104" s="2956"/>
      <c r="U104" s="2956"/>
      <c r="V104" s="2956"/>
      <c r="W104" s="2956"/>
      <c r="X104" s="2957"/>
      <c r="Y104" s="2954" t="s">
        <v>1544</v>
      </c>
      <c r="Z104" s="2836"/>
      <c r="AA104" s="2836"/>
      <c r="AB104" s="2836"/>
      <c r="AC104" s="2836"/>
      <c r="AD104" s="2836"/>
    </row>
    <row r="105" spans="1:30" ht="30" customHeight="1">
      <c r="A105" s="3511"/>
      <c r="B105" s="3492"/>
      <c r="C105" s="3527"/>
      <c r="D105" s="3489"/>
      <c r="E105" s="2955" t="s">
        <v>1541</v>
      </c>
      <c r="F105" s="2830"/>
      <c r="G105" s="2830"/>
      <c r="H105" s="1901"/>
      <c r="I105" s="2956" t="s">
        <v>1542</v>
      </c>
      <c r="J105" s="2956"/>
      <c r="K105" s="2956"/>
      <c r="L105" s="2956"/>
      <c r="M105" s="2956"/>
      <c r="N105" s="2956"/>
      <c r="O105" s="3522"/>
      <c r="P105" s="3523"/>
      <c r="Q105" s="2956" t="s">
        <v>1545</v>
      </c>
      <c r="R105" s="2953"/>
      <c r="S105" s="2956" t="s">
        <v>1543</v>
      </c>
      <c r="T105" s="2956"/>
      <c r="U105" s="2956"/>
      <c r="V105" s="2956"/>
      <c r="W105" s="2830"/>
      <c r="X105" s="2957"/>
      <c r="Y105" s="2954" t="s">
        <v>1544</v>
      </c>
      <c r="Z105" s="2836"/>
      <c r="AA105" s="2836"/>
      <c r="AB105" s="2836"/>
      <c r="AC105" s="2836"/>
      <c r="AD105" s="2836"/>
    </row>
    <row r="106" spans="1:30" ht="39.950000000000003" customHeight="1">
      <c r="A106" s="3511"/>
      <c r="B106" s="3492"/>
      <c r="C106" s="3527"/>
      <c r="D106" s="3486" t="s">
        <v>1497</v>
      </c>
      <c r="E106" s="2958"/>
      <c r="F106" s="3520" t="s">
        <v>2389</v>
      </c>
      <c r="G106" s="3514"/>
      <c r="H106" s="3514"/>
      <c r="I106" s="3514"/>
      <c r="J106" s="3514"/>
      <c r="K106" s="3514"/>
      <c r="L106" s="3514"/>
      <c r="M106" s="3514"/>
      <c r="N106" s="3514"/>
      <c r="O106" s="3514"/>
      <c r="P106" s="3514"/>
      <c r="Q106" s="3514"/>
      <c r="R106" s="3514"/>
      <c r="S106" s="3514"/>
      <c r="T106" s="3514"/>
      <c r="U106" s="3514"/>
      <c r="V106" s="3514"/>
      <c r="W106" s="3514"/>
      <c r="X106" s="3514"/>
      <c r="Y106" s="2959"/>
      <c r="Z106" s="2836"/>
      <c r="AA106" s="2836"/>
      <c r="AB106" s="2836"/>
      <c r="AC106" s="2836"/>
      <c r="AD106" s="2836"/>
    </row>
    <row r="107" spans="1:30" ht="30" customHeight="1">
      <c r="A107" s="3512"/>
      <c r="B107" s="3493"/>
      <c r="C107" s="3528"/>
      <c r="D107" s="3488"/>
      <c r="E107" s="1901"/>
      <c r="F107" s="3513" t="s">
        <v>1494</v>
      </c>
      <c r="G107" s="3514"/>
      <c r="H107" s="3514"/>
      <c r="I107" s="3514"/>
      <c r="J107" s="3514"/>
      <c r="K107" s="3514"/>
      <c r="L107" s="3514"/>
      <c r="M107" s="3514"/>
      <c r="N107" s="3514"/>
      <c r="O107" s="3514"/>
      <c r="P107" s="3514"/>
      <c r="Q107" s="3514"/>
      <c r="R107" s="3514"/>
      <c r="S107" s="3514"/>
      <c r="T107" s="3514"/>
      <c r="U107" s="3514"/>
      <c r="V107" s="3514"/>
      <c r="W107" s="3514"/>
      <c r="X107" s="3514"/>
      <c r="Y107" s="2938"/>
      <c r="Z107" s="2836"/>
      <c r="AA107" s="2836"/>
      <c r="AB107" s="2836"/>
      <c r="AC107" s="2836"/>
      <c r="AD107" s="2836"/>
    </row>
    <row r="108" spans="1:30" ht="20.45" customHeight="1">
      <c r="A108" s="2960"/>
      <c r="B108" s="2961"/>
      <c r="C108" s="3484" t="s">
        <v>141</v>
      </c>
      <c r="D108" s="3485"/>
      <c r="E108" s="3485"/>
      <c r="F108" s="3485"/>
      <c r="G108" s="3485"/>
      <c r="H108" s="3485"/>
      <c r="I108" s="3485"/>
      <c r="J108" s="3485"/>
      <c r="K108" s="3485"/>
      <c r="L108" s="3485"/>
      <c r="M108" s="3485"/>
      <c r="N108" s="3485"/>
      <c r="O108" s="3485"/>
      <c r="P108" s="3485"/>
      <c r="Q108" s="3485"/>
      <c r="R108" s="3485"/>
      <c r="S108" s="3485"/>
      <c r="T108" s="3485"/>
      <c r="U108" s="3485"/>
      <c r="V108" s="3485"/>
      <c r="W108" s="3485"/>
      <c r="X108" s="3485"/>
      <c r="Y108" s="2962"/>
      <c r="Z108" s="2836"/>
      <c r="AA108" s="2836"/>
      <c r="AB108" s="2836"/>
      <c r="AC108" s="2836"/>
      <c r="AD108" s="2836"/>
    </row>
    <row r="109" spans="1:30" ht="20.45" customHeight="1">
      <c r="A109" s="2963"/>
      <c r="B109" s="2964"/>
      <c r="C109" s="3474" t="s">
        <v>2390</v>
      </c>
      <c r="D109" s="3474"/>
      <c r="E109" s="3474"/>
      <c r="F109" s="3474"/>
      <c r="G109" s="3474"/>
      <c r="H109" s="3474"/>
      <c r="I109" s="3474"/>
      <c r="J109" s="3474"/>
      <c r="K109" s="3474"/>
      <c r="L109" s="3474"/>
      <c r="M109" s="3474"/>
      <c r="N109" s="3474"/>
      <c r="O109" s="3474"/>
      <c r="P109" s="3474"/>
      <c r="Q109" s="3474"/>
      <c r="R109" s="3474"/>
      <c r="S109" s="3474"/>
      <c r="T109" s="3474"/>
      <c r="U109" s="3474"/>
      <c r="V109" s="3474"/>
      <c r="W109" s="3474"/>
      <c r="X109" s="3474"/>
      <c r="Y109" s="2965"/>
      <c r="Z109" s="2836"/>
      <c r="AA109" s="2836"/>
      <c r="AB109" s="2836"/>
      <c r="AC109" s="2836"/>
      <c r="AD109" s="2836"/>
    </row>
    <row r="110" spans="1:30" ht="20.45" customHeight="1">
      <c r="A110" s="3475" t="s">
        <v>142</v>
      </c>
      <c r="B110" s="3475"/>
      <c r="C110" s="3475"/>
      <c r="D110" s="3475"/>
      <c r="E110" s="2966"/>
      <c r="F110" s="2967"/>
      <c r="G110" s="2967"/>
      <c r="H110" s="2967"/>
      <c r="I110" s="2967"/>
      <c r="J110" s="2967"/>
      <c r="K110" s="2967"/>
      <c r="L110" s="2968"/>
      <c r="M110" s="2968"/>
      <c r="N110" s="2968"/>
      <c r="O110" s="2968"/>
      <c r="P110" s="2968"/>
      <c r="Q110" s="2968"/>
      <c r="R110" s="2968"/>
      <c r="S110" s="2968"/>
      <c r="T110" s="2968"/>
      <c r="U110" s="2967"/>
      <c r="V110" s="2967"/>
      <c r="W110" s="2967"/>
      <c r="X110" s="2967"/>
      <c r="Y110" s="2967"/>
      <c r="Z110" s="2836"/>
      <c r="AA110" s="2836"/>
      <c r="AB110" s="2836"/>
      <c r="AC110" s="2836"/>
      <c r="AD110" s="2836"/>
    </row>
    <row r="111" spans="1:30" ht="15.75" customHeight="1">
      <c r="A111" s="2969" t="s">
        <v>143</v>
      </c>
      <c r="B111" s="2970"/>
      <c r="C111" s="2970"/>
      <c r="D111" s="2970"/>
      <c r="E111" s="2970"/>
      <c r="F111" s="2970"/>
      <c r="G111" s="2970"/>
      <c r="H111" s="2970"/>
      <c r="I111" s="2970"/>
      <c r="J111" s="2970"/>
      <c r="K111" s="2970"/>
      <c r="L111" s="2970"/>
      <c r="M111" s="2970"/>
      <c r="N111" s="2970"/>
      <c r="O111" s="2970"/>
      <c r="P111" s="2970"/>
      <c r="Q111" s="2970"/>
      <c r="R111" s="2970"/>
      <c r="S111" s="2970"/>
      <c r="T111" s="2970"/>
      <c r="U111" s="2970"/>
      <c r="V111" s="2970"/>
      <c r="W111" s="2970"/>
      <c r="X111" s="2970"/>
      <c r="Y111" s="2971"/>
      <c r="Z111" s="2836"/>
      <c r="AA111" s="2836"/>
      <c r="AB111" s="2836"/>
      <c r="AC111" s="2836"/>
      <c r="AD111" s="2836"/>
    </row>
    <row r="112" spans="1:30">
      <c r="A112" s="2972"/>
      <c r="B112" s="3476"/>
      <c r="C112" s="3477"/>
      <c r="D112" s="3477"/>
      <c r="E112" s="3477"/>
      <c r="F112" s="3477"/>
      <c r="G112" s="3477"/>
      <c r="H112" s="3477"/>
      <c r="I112" s="3477"/>
      <c r="J112" s="3477"/>
      <c r="K112" s="3477"/>
      <c r="L112" s="3477"/>
      <c r="M112" s="3477"/>
      <c r="N112" s="3477"/>
      <c r="O112" s="3477"/>
      <c r="P112" s="3477"/>
      <c r="Q112" s="3477"/>
      <c r="R112" s="3477"/>
      <c r="S112" s="3477"/>
      <c r="T112" s="3477"/>
      <c r="U112" s="3477"/>
      <c r="V112" s="3477"/>
      <c r="W112" s="3477"/>
      <c r="X112" s="3477"/>
      <c r="Y112" s="2973"/>
      <c r="Z112" s="2836"/>
      <c r="AA112" s="2836"/>
      <c r="AB112" s="2836"/>
      <c r="AC112" s="2836"/>
      <c r="AD112" s="2836"/>
    </row>
    <row r="113" spans="1:30" ht="50.1" customHeight="1">
      <c r="A113" s="2974"/>
      <c r="B113" s="3478"/>
      <c r="C113" s="3478"/>
      <c r="D113" s="3478"/>
      <c r="E113" s="3478"/>
      <c r="F113" s="3478"/>
      <c r="G113" s="3478"/>
      <c r="H113" s="3478"/>
      <c r="I113" s="3478"/>
      <c r="J113" s="3478"/>
      <c r="K113" s="3478"/>
      <c r="L113" s="3478"/>
      <c r="M113" s="3478"/>
      <c r="N113" s="3478"/>
      <c r="O113" s="3478"/>
      <c r="P113" s="3478"/>
      <c r="Q113" s="3478"/>
      <c r="R113" s="3478"/>
      <c r="S113" s="3478"/>
      <c r="T113" s="3478"/>
      <c r="U113" s="3478"/>
      <c r="V113" s="3478"/>
      <c r="W113" s="3478"/>
      <c r="X113" s="3478"/>
      <c r="Y113" s="2975"/>
      <c r="Z113" s="2836"/>
      <c r="AA113" s="2836"/>
      <c r="AB113" s="2836"/>
      <c r="AC113" s="2836"/>
      <c r="AD113" s="2836"/>
    </row>
    <row r="114" spans="1:30">
      <c r="Z114" s="2836"/>
      <c r="AA114" s="2836"/>
      <c r="AB114" s="2836"/>
      <c r="AC114" s="2836"/>
      <c r="AD114" s="2836"/>
    </row>
    <row r="115" spans="1:30">
      <c r="Z115" s="2836"/>
      <c r="AA115" s="2836"/>
      <c r="AB115" s="2836"/>
      <c r="AC115" s="2836"/>
      <c r="AD115" s="2836"/>
    </row>
    <row r="116" spans="1:30">
      <c r="A116" s="2977"/>
      <c r="B116" s="2836"/>
      <c r="C116" s="2836"/>
      <c r="D116" s="2836"/>
      <c r="E116" s="2836"/>
      <c r="F116" s="2836"/>
      <c r="G116" s="2836"/>
      <c r="H116" s="2836"/>
      <c r="I116" s="2836"/>
      <c r="J116" s="2836"/>
      <c r="K116" s="2836"/>
      <c r="L116" s="2836"/>
      <c r="M116" s="2836"/>
      <c r="N116" s="2836"/>
      <c r="O116" s="2836"/>
      <c r="P116" s="2836"/>
      <c r="Q116" s="2836"/>
      <c r="R116" s="2836"/>
      <c r="S116" s="2836"/>
      <c r="T116" s="2836"/>
      <c r="U116" s="2836"/>
      <c r="V116" s="2836"/>
      <c r="W116" s="2836"/>
      <c r="X116" s="2836"/>
      <c r="Y116" s="2836"/>
      <c r="Z116" s="2836"/>
      <c r="AA116" s="2836"/>
      <c r="AB116" s="2836"/>
      <c r="AC116" s="2836"/>
      <c r="AD116" s="2836"/>
    </row>
    <row r="117" spans="1:30">
      <c r="A117" s="2977"/>
      <c r="B117" s="2836"/>
      <c r="C117" s="2836"/>
      <c r="D117" s="2836"/>
      <c r="E117" s="2836"/>
      <c r="F117" s="2836"/>
      <c r="G117" s="2836"/>
      <c r="H117" s="2836"/>
      <c r="I117" s="2836"/>
      <c r="J117" s="2836"/>
      <c r="K117" s="2836"/>
      <c r="L117" s="2836"/>
      <c r="M117" s="2836"/>
      <c r="N117" s="2836"/>
      <c r="O117" s="2836"/>
      <c r="P117" s="2836"/>
      <c r="Q117" s="2836"/>
      <c r="R117" s="2836"/>
      <c r="S117" s="2836"/>
      <c r="T117" s="2836"/>
      <c r="U117" s="2836"/>
      <c r="V117" s="2836"/>
      <c r="W117" s="2836"/>
      <c r="X117" s="2836"/>
      <c r="Y117" s="2836"/>
      <c r="Z117" s="2836"/>
      <c r="AA117" s="2836"/>
      <c r="AB117" s="2836"/>
      <c r="AC117" s="2836"/>
      <c r="AD117" s="2836"/>
    </row>
  </sheetData>
  <sheetProtection sheet="1" objects="1" scenarios="1" formatCells="0" formatColumns="0" formatRows="0"/>
  <mergeCells count="235">
    <mergeCell ref="F77:T77"/>
    <mergeCell ref="F78:T78"/>
    <mergeCell ref="V77:X77"/>
    <mergeCell ref="V78:X78"/>
    <mergeCell ref="F71:X71"/>
    <mergeCell ref="F102:J102"/>
    <mergeCell ref="L102:Q102"/>
    <mergeCell ref="S102:X102"/>
    <mergeCell ref="N72:P72"/>
    <mergeCell ref="R72:T72"/>
    <mergeCell ref="F93:J93"/>
    <mergeCell ref="L93:Q93"/>
    <mergeCell ref="S93:W93"/>
    <mergeCell ref="A79:A107"/>
    <mergeCell ref="F98:P98"/>
    <mergeCell ref="E99:K99"/>
    <mergeCell ref="L99:S99"/>
    <mergeCell ref="E100:K100"/>
    <mergeCell ref="F95:X95"/>
    <mergeCell ref="O104:P104"/>
    <mergeCell ref="O105:P105"/>
    <mergeCell ref="F89:X89"/>
    <mergeCell ref="F90:X90"/>
    <mergeCell ref="F91:X91"/>
    <mergeCell ref="F94:X94"/>
    <mergeCell ref="F96:X96"/>
    <mergeCell ref="F97:X97"/>
    <mergeCell ref="E103:X103"/>
    <mergeCell ref="F106:X106"/>
    <mergeCell ref="F107:X107"/>
    <mergeCell ref="C93:C107"/>
    <mergeCell ref="O101:X101"/>
    <mergeCell ref="W1:Y1"/>
    <mergeCell ref="A2:Y2"/>
    <mergeCell ref="R3:S3"/>
    <mergeCell ref="T3:X3"/>
    <mergeCell ref="A4:C4"/>
    <mergeCell ref="D4:F4"/>
    <mergeCell ref="I4:P4"/>
    <mergeCell ref="R4:S4"/>
    <mergeCell ref="T4:X4"/>
    <mergeCell ref="G4:H4"/>
    <mergeCell ref="A10:A25"/>
    <mergeCell ref="C10:D25"/>
    <mergeCell ref="K15:X15"/>
    <mergeCell ref="L16:N16"/>
    <mergeCell ref="L25:N25"/>
    <mergeCell ref="A5:D5"/>
    <mergeCell ref="A6:B6"/>
    <mergeCell ref="C6:D6"/>
    <mergeCell ref="E6:X6"/>
    <mergeCell ref="B7:B27"/>
    <mergeCell ref="C7:D7"/>
    <mergeCell ref="E7:X7"/>
    <mergeCell ref="A8:A9"/>
    <mergeCell ref="C8:D9"/>
    <mergeCell ref="E22:Y22"/>
    <mergeCell ref="E21:Y21"/>
    <mergeCell ref="E24:J24"/>
    <mergeCell ref="K24:S24"/>
    <mergeCell ref="E18:X18"/>
    <mergeCell ref="F17:X17"/>
    <mergeCell ref="E19:X19"/>
    <mergeCell ref="E20:X20"/>
    <mergeCell ref="E23:Y23"/>
    <mergeCell ref="G29:H29"/>
    <mergeCell ref="I29:K29"/>
    <mergeCell ref="E30:F30"/>
    <mergeCell ref="G30:H30"/>
    <mergeCell ref="I30:K30"/>
    <mergeCell ref="L30:X30"/>
    <mergeCell ref="A26:A27"/>
    <mergeCell ref="C26:D27"/>
    <mergeCell ref="F26:X26"/>
    <mergeCell ref="A28:A30"/>
    <mergeCell ref="B28:B63"/>
    <mergeCell ref="C28:D30"/>
    <mergeCell ref="E28:F28"/>
    <mergeCell ref="G28:H28"/>
    <mergeCell ref="I28:K28"/>
    <mergeCell ref="E29:F29"/>
    <mergeCell ref="A31:A35"/>
    <mergeCell ref="C31:D35"/>
    <mergeCell ref="E31:F31"/>
    <mergeCell ref="G31:O31"/>
    <mergeCell ref="P31:Q31"/>
    <mergeCell ref="R31:S31"/>
    <mergeCell ref="G34:O34"/>
    <mergeCell ref="P34:Q34"/>
    <mergeCell ref="R34:S34"/>
    <mergeCell ref="U31:V31"/>
    <mergeCell ref="G32:O32"/>
    <mergeCell ref="P32:Q32"/>
    <mergeCell ref="R32:S32"/>
    <mergeCell ref="U32:V32"/>
    <mergeCell ref="G33:O33"/>
    <mergeCell ref="P33:Q33"/>
    <mergeCell ref="R33:S33"/>
    <mergeCell ref="U33:V33"/>
    <mergeCell ref="U34:V34"/>
    <mergeCell ref="G35:O35"/>
    <mergeCell ref="P35:Q35"/>
    <mergeCell ref="R35:S35"/>
    <mergeCell ref="U35:V35"/>
    <mergeCell ref="E36:F36"/>
    <mergeCell ref="J36:K36"/>
    <mergeCell ref="L36:M36"/>
    <mergeCell ref="R36:T36"/>
    <mergeCell ref="F41:H41"/>
    <mergeCell ref="J41:L41"/>
    <mergeCell ref="M41:W41"/>
    <mergeCell ref="F42:J42"/>
    <mergeCell ref="L42:P42"/>
    <mergeCell ref="R42:T42"/>
    <mergeCell ref="U42:W42"/>
    <mergeCell ref="A37:A44"/>
    <mergeCell ref="C37:C44"/>
    <mergeCell ref="F38:J38"/>
    <mergeCell ref="L38:P38"/>
    <mergeCell ref="R38:X38"/>
    <mergeCell ref="D39:D40"/>
    <mergeCell ref="E39:H39"/>
    <mergeCell ref="E40:H40"/>
    <mergeCell ref="G43:H43"/>
    <mergeCell ref="I39:L39"/>
    <mergeCell ref="P39:S39"/>
    <mergeCell ref="A45:A53"/>
    <mergeCell ref="C45:C53"/>
    <mergeCell ref="F45:P45"/>
    <mergeCell ref="R45:X45"/>
    <mergeCell ref="D46:D47"/>
    <mergeCell ref="E46:J46"/>
    <mergeCell ref="K46:Q46"/>
    <mergeCell ref="F47:M47"/>
    <mergeCell ref="O47:X47"/>
    <mergeCell ref="D48:D53"/>
    <mergeCell ref="E48:K48"/>
    <mergeCell ref="L48:S48"/>
    <mergeCell ref="E51:K51"/>
    <mergeCell ref="L51:S51"/>
    <mergeCell ref="E52:K52"/>
    <mergeCell ref="L52:S52"/>
    <mergeCell ref="O53:X53"/>
    <mergeCell ref="E49:K49"/>
    <mergeCell ref="L49:S49"/>
    <mergeCell ref="E50:K50"/>
    <mergeCell ref="L50:S50"/>
    <mergeCell ref="F57:J57"/>
    <mergeCell ref="L57:X57"/>
    <mergeCell ref="C58:D58"/>
    <mergeCell ref="F58:J58"/>
    <mergeCell ref="L58:X58"/>
    <mergeCell ref="F59:J59"/>
    <mergeCell ref="L59:X59"/>
    <mergeCell ref="F54:J54"/>
    <mergeCell ref="L54:P54"/>
    <mergeCell ref="R54:X54"/>
    <mergeCell ref="F55:J55"/>
    <mergeCell ref="L55:X55"/>
    <mergeCell ref="F56:J56"/>
    <mergeCell ref="L56:X56"/>
    <mergeCell ref="C60:D60"/>
    <mergeCell ref="F60:J60"/>
    <mergeCell ref="L60:T60"/>
    <mergeCell ref="V60:X60"/>
    <mergeCell ref="A61:A62"/>
    <mergeCell ref="C61:C62"/>
    <mergeCell ref="F61:J61"/>
    <mergeCell ref="L61:P61"/>
    <mergeCell ref="T61:X61"/>
    <mergeCell ref="F62:J62"/>
    <mergeCell ref="R61:S61"/>
    <mergeCell ref="R62:S62"/>
    <mergeCell ref="A66:A68"/>
    <mergeCell ref="C66:C68"/>
    <mergeCell ref="F66:X66"/>
    <mergeCell ref="F67:X67"/>
    <mergeCell ref="F68:X68"/>
    <mergeCell ref="F69:X69"/>
    <mergeCell ref="L62:P62"/>
    <mergeCell ref="T62:X62"/>
    <mergeCell ref="F63:J63"/>
    <mergeCell ref="L63:T63"/>
    <mergeCell ref="V63:X63"/>
    <mergeCell ref="B64:B76"/>
    <mergeCell ref="C64:D64"/>
    <mergeCell ref="E64:X64"/>
    <mergeCell ref="C65:D65"/>
    <mergeCell ref="E65:X65"/>
    <mergeCell ref="A70:A71"/>
    <mergeCell ref="C70:C71"/>
    <mergeCell ref="F70:J70"/>
    <mergeCell ref="L70:X70"/>
    <mergeCell ref="C72:D72"/>
    <mergeCell ref="E72:G72"/>
    <mergeCell ref="I72:J72"/>
    <mergeCell ref="L72:M72"/>
    <mergeCell ref="C75:D75"/>
    <mergeCell ref="F75:T75"/>
    <mergeCell ref="V75:X75"/>
    <mergeCell ref="C76:D76"/>
    <mergeCell ref="F76:J76"/>
    <mergeCell ref="L76:X76"/>
    <mergeCell ref="V72:X72"/>
    <mergeCell ref="F73:J73"/>
    <mergeCell ref="L73:P73"/>
    <mergeCell ref="T73:X73"/>
    <mergeCell ref="F74:P74"/>
    <mergeCell ref="T74:X74"/>
    <mergeCell ref="R73:S73"/>
    <mergeCell ref="R74:S74"/>
    <mergeCell ref="A77:A78"/>
    <mergeCell ref="C77:D78"/>
    <mergeCell ref="C109:X109"/>
    <mergeCell ref="A110:D110"/>
    <mergeCell ref="B112:X113"/>
    <mergeCell ref="F86:X86"/>
    <mergeCell ref="C87:D92"/>
    <mergeCell ref="F87:X87"/>
    <mergeCell ref="F88:X88"/>
    <mergeCell ref="F92:X92"/>
    <mergeCell ref="C108:X108"/>
    <mergeCell ref="C79:D86"/>
    <mergeCell ref="F79:X79"/>
    <mergeCell ref="F80:X80"/>
    <mergeCell ref="F81:X81"/>
    <mergeCell ref="F82:X82"/>
    <mergeCell ref="F83:X83"/>
    <mergeCell ref="F84:X84"/>
    <mergeCell ref="F85:X85"/>
    <mergeCell ref="L100:S100"/>
    <mergeCell ref="D98:D101"/>
    <mergeCell ref="D102:D105"/>
    <mergeCell ref="D106:D107"/>
    <mergeCell ref="B79:B107"/>
  </mergeCells>
  <phoneticPr fontId="22"/>
  <conditionalFormatting sqref="G28:H28 T4:X4 E67:E69">
    <cfRule type="containsBlanks" dxfId="570" priority="715" stopIfTrue="1">
      <formula>LEN(TRIM(E4))=0</formula>
    </cfRule>
  </conditionalFormatting>
  <conditionalFormatting sqref="F37 K46 F43 L48 E26 E44 G30 G31:O35 T31:T35 M39 T39 I40 L51:S52 L49 L50">
    <cfRule type="containsBlanks" dxfId="569" priority="714" stopIfTrue="1">
      <formula>LEN(TRIM(E26))=0</formula>
    </cfRule>
  </conditionalFormatting>
  <conditionalFormatting sqref="E79:E86">
    <cfRule type="cellIs" dxfId="568" priority="56" operator="equal">
      <formula>""</formula>
    </cfRule>
  </conditionalFormatting>
  <conditionalFormatting sqref="G29:H29">
    <cfRule type="cellIs" dxfId="567" priority="55" operator="lessThan">
      <formula>1.65</formula>
    </cfRule>
  </conditionalFormatting>
  <conditionalFormatting sqref="E16 K16">
    <cfRule type="expression" dxfId="566" priority="89" stopIfTrue="1">
      <formula>($E$10&lt;&gt;"")*($E$16="")*($K$16="")</formula>
    </cfRule>
  </conditionalFormatting>
  <conditionalFormatting sqref="G36 I36">
    <cfRule type="expression" dxfId="565" priority="88" stopIfTrue="1">
      <formula>($G$36="")*($I$36="")</formula>
    </cfRule>
  </conditionalFormatting>
  <conditionalFormatting sqref="N36 P36">
    <cfRule type="expression" dxfId="564" priority="87" stopIfTrue="1">
      <formula>($N$36="")*($P$36="")</formula>
    </cfRule>
  </conditionalFormatting>
  <conditionalFormatting sqref="U36 W36">
    <cfRule type="expression" dxfId="563" priority="86" stopIfTrue="1">
      <formula>($U$36="")*($W$36="")</formula>
    </cfRule>
  </conditionalFormatting>
  <conditionalFormatting sqref="E38 K38 Q38">
    <cfRule type="expression" dxfId="562" priority="85" stopIfTrue="1">
      <formula>($E$38="")*($K$38="")*($Q$38="")</formula>
    </cfRule>
  </conditionalFormatting>
  <conditionalFormatting sqref="E41 I41">
    <cfRule type="expression" dxfId="561" priority="84" stopIfTrue="1">
      <formula>($E$41="")*($I$41="")</formula>
    </cfRule>
  </conditionalFormatting>
  <conditionalFormatting sqref="E42 K42 Q42">
    <cfRule type="expression" dxfId="560" priority="83" stopIfTrue="1">
      <formula>($E$42="")*($K$42="")*($Q$42="")</formula>
    </cfRule>
  </conditionalFormatting>
  <conditionalFormatting sqref="E45 Q45">
    <cfRule type="expression" dxfId="559" priority="82" stopIfTrue="1">
      <formula>($E$45="")*($Q$45="")</formula>
    </cfRule>
  </conditionalFormatting>
  <conditionalFormatting sqref="E47 N47">
    <cfRule type="expression" dxfId="558" priority="81" stopIfTrue="1">
      <formula>($E$47="")*($N$47="")</formula>
    </cfRule>
  </conditionalFormatting>
  <conditionalFormatting sqref="E53 N53">
    <cfRule type="containsBlanks" dxfId="557" priority="717" stopIfTrue="1">
      <formula>LEN(TRIM(E53))=0</formula>
    </cfRule>
  </conditionalFormatting>
  <conditionalFormatting sqref="E54 K54 Q54">
    <cfRule type="expression" dxfId="556" priority="79" stopIfTrue="1">
      <formula>($E$54="")*($K$54="")*($Q$54="")</formula>
    </cfRule>
  </conditionalFormatting>
  <conditionalFormatting sqref="E55 K55">
    <cfRule type="expression" dxfId="555" priority="78" stopIfTrue="1">
      <formula>($E$55="")*($K$55="")</formula>
    </cfRule>
  </conditionalFormatting>
  <conditionalFormatting sqref="E56 K56">
    <cfRule type="expression" dxfId="554" priority="77" stopIfTrue="1">
      <formula>($E$56="")*($K$56="")</formula>
    </cfRule>
  </conditionalFormatting>
  <conditionalFormatting sqref="E57 K57">
    <cfRule type="expression" dxfId="553" priority="76" stopIfTrue="1">
      <formula>($E$57="")*($K$57="")</formula>
    </cfRule>
  </conditionalFormatting>
  <conditionalFormatting sqref="E58 K58">
    <cfRule type="expression" dxfId="552" priority="75" stopIfTrue="1">
      <formula>($E$58="")*($K$58="")</formula>
    </cfRule>
  </conditionalFormatting>
  <conditionalFormatting sqref="E59 K59">
    <cfRule type="expression" dxfId="551" priority="74" stopIfTrue="1">
      <formula>($E$59="")*($K$59="")</formula>
    </cfRule>
  </conditionalFormatting>
  <conditionalFormatting sqref="E60 K60 U60">
    <cfRule type="expression" dxfId="550" priority="73" stopIfTrue="1">
      <formula>($E$60="")*($K$60="")*($U$60="")</formula>
    </cfRule>
  </conditionalFormatting>
  <conditionalFormatting sqref="E62 K62 Q62">
    <cfRule type="expression" dxfId="549" priority="72" stopIfTrue="1">
      <formula>($E$62="")*($K$62="")*($Q$62="")</formula>
    </cfRule>
  </conditionalFormatting>
  <conditionalFormatting sqref="E70 K70">
    <cfRule type="expression" dxfId="548" priority="71" stopIfTrue="1">
      <formula>($E$70="")*($K$70="")</formula>
    </cfRule>
  </conditionalFormatting>
  <conditionalFormatting sqref="H72 K72">
    <cfRule type="expression" dxfId="547" priority="70" stopIfTrue="1">
      <formula>($H$72="")*($K$72="")</formula>
    </cfRule>
  </conditionalFormatting>
  <conditionalFormatting sqref="Q72 U72">
    <cfRule type="expression" dxfId="546" priority="69" stopIfTrue="1">
      <formula>($Q$72="")*($U$72="")</formula>
    </cfRule>
  </conditionalFormatting>
  <conditionalFormatting sqref="E73 K73 Q73">
    <cfRule type="expression" dxfId="545" priority="68" stopIfTrue="1">
      <formula>($E$73="")*($K$73="")*($Q$73="")</formula>
    </cfRule>
  </conditionalFormatting>
  <conditionalFormatting sqref="E74 Q74">
    <cfRule type="expression" dxfId="544" priority="67" stopIfTrue="1">
      <formula>($E$74="")*($Q$74="")</formula>
    </cfRule>
  </conditionalFormatting>
  <conditionalFormatting sqref="T61:X61">
    <cfRule type="cellIs" dxfId="543" priority="65" stopIfTrue="1" operator="equal">
      <formula>(COUNTIF(Q61,"○")&lt;1)</formula>
    </cfRule>
  </conditionalFormatting>
  <conditionalFormatting sqref="T62:X62">
    <cfRule type="cellIs" dxfId="542" priority="64" stopIfTrue="1" operator="equal">
      <formula>(COUNTIF(Q62,"○")&lt;1)</formula>
    </cfRule>
  </conditionalFormatting>
  <conditionalFormatting sqref="T73:X73">
    <cfRule type="cellIs" dxfId="541" priority="63" stopIfTrue="1" operator="equal">
      <formula>(COUNTIF($Q$73,"○")&lt;1)</formula>
    </cfRule>
  </conditionalFormatting>
  <conditionalFormatting sqref="T74:X74">
    <cfRule type="cellIs" dxfId="540" priority="62" stopIfTrue="1" operator="equal">
      <formula>(COUNTIF($Q$74,"○")&lt;1)</formula>
    </cfRule>
  </conditionalFormatting>
  <conditionalFormatting sqref="U42:W42">
    <cfRule type="cellIs" dxfId="539" priority="61" stopIfTrue="1" operator="equal">
      <formula>(COUNTIF(#REF!,"○")&lt;1)</formula>
    </cfRule>
  </conditionalFormatting>
  <conditionalFormatting sqref="M41:W41">
    <cfRule type="cellIs" dxfId="538" priority="60" stopIfTrue="1" operator="equal">
      <formula>(COUNTIF($I$41,"○")&lt;1)</formula>
    </cfRule>
  </conditionalFormatting>
  <conditionalFormatting sqref="E8:E9">
    <cfRule type="expression" dxfId="537" priority="59" stopIfTrue="1">
      <formula>($E$8="")*($E$9="")</formula>
    </cfRule>
  </conditionalFormatting>
  <conditionalFormatting sqref="E75 U75">
    <cfRule type="expression" dxfId="536" priority="58">
      <formula>($E$75="")*($U$75="")</formula>
    </cfRule>
  </conditionalFormatting>
  <conditionalFormatting sqref="E76 K76">
    <cfRule type="expression" dxfId="535" priority="57">
      <formula>($E$76="")*($K$76="")</formula>
    </cfRule>
  </conditionalFormatting>
  <conditionalFormatting sqref="E71">
    <cfRule type="containsBlanks" dxfId="534" priority="716" stopIfTrue="1">
      <formula>LEN(TRIM(E71))=0</formula>
    </cfRule>
  </conditionalFormatting>
  <conditionalFormatting sqref="E25 K25">
    <cfRule type="expression" dxfId="533" priority="53" stopIfTrue="1">
      <formula>($E$17&lt;&gt;"")*($E$25="")*($K$25="")</formula>
    </cfRule>
  </conditionalFormatting>
  <conditionalFormatting sqref="E61 K61 Q61">
    <cfRule type="expression" dxfId="532" priority="48">
      <formula>($E$61="")*($K$61="")*($Q$61="")</formula>
    </cfRule>
  </conditionalFormatting>
  <conditionalFormatting sqref="E63 K63 U63">
    <cfRule type="expression" dxfId="531" priority="47">
      <formula>($E$63="")*($K$63="")*($U$63="")</formula>
    </cfRule>
  </conditionalFormatting>
  <conditionalFormatting sqref="E77 U77">
    <cfRule type="expression" dxfId="530" priority="46">
      <formula>($E$77="")*($U$77="")</formula>
    </cfRule>
  </conditionalFormatting>
  <conditionalFormatting sqref="E78 U78">
    <cfRule type="expression" dxfId="529" priority="16">
      <formula>OR($E$78&lt;&gt;"",$U$78&lt;&gt;"")</formula>
    </cfRule>
    <cfRule type="expression" dxfId="528" priority="17">
      <formula>$E$77="○"</formula>
    </cfRule>
    <cfRule type="expression" dxfId="527" priority="45">
      <formula>($E$78="")*($U$78="")</formula>
    </cfRule>
  </conditionalFormatting>
  <conditionalFormatting sqref="E94:E97 L99:S100 E101 E106:E107 N101">
    <cfRule type="containsBlanks" dxfId="526" priority="92">
      <formula>LEN(TRIM(E94))=0</formula>
    </cfRule>
  </conditionalFormatting>
  <conditionalFormatting sqref="R102 E102 K102">
    <cfRule type="expression" dxfId="525" priority="33">
      <formula>($E$102="")*($R$102="")*($K$102="")</formula>
    </cfRule>
  </conditionalFormatting>
  <conditionalFormatting sqref="H104">
    <cfRule type="expression" dxfId="524" priority="39">
      <formula>AND(OR($E$102="○",$K$102="○"),$H$104="",$H$105="")</formula>
    </cfRule>
  </conditionalFormatting>
  <conditionalFormatting sqref="R104">
    <cfRule type="expression" dxfId="523" priority="36">
      <formula>AND(OR($E$102="○",$K$102="○"),$R$104="",$R$105="")</formula>
    </cfRule>
  </conditionalFormatting>
  <conditionalFormatting sqref="H105">
    <cfRule type="expression" dxfId="522" priority="34">
      <formula>AND($K$102="○",$H$105="",$H$104="")</formula>
    </cfRule>
  </conditionalFormatting>
  <conditionalFormatting sqref="R105">
    <cfRule type="expression" dxfId="521" priority="35">
      <formula>AND($K$102="○",$R$105="",$R$104="")</formula>
    </cfRule>
  </conditionalFormatting>
  <conditionalFormatting sqref="R102">
    <cfRule type="expression" dxfId="520" priority="40">
      <formula>AND($R$102="○",OR($E$102="○",$K$102="○"))</formula>
    </cfRule>
  </conditionalFormatting>
  <conditionalFormatting sqref="M39 I40">
    <cfRule type="expression" dxfId="519" priority="27">
      <formula>IF($M$39&lt;&gt;"",$I$40="",$I$40&lt;&gt;"")</formula>
    </cfRule>
  </conditionalFormatting>
  <conditionalFormatting sqref="T39 I40">
    <cfRule type="expression" dxfId="518" priority="28">
      <formula>IF($T$39&lt;&gt;"",$I$40="",$I$40&lt;&gt;"")</formula>
    </cfRule>
  </conditionalFormatting>
  <conditionalFormatting sqref="E98 R98">
    <cfRule type="expression" dxfId="517" priority="5">
      <formula>IF($R$93="○",($E$98="")*($R$98=""),"")</formula>
    </cfRule>
    <cfRule type="expression" dxfId="516" priority="7">
      <formula>IF(OR($E$93="○",$K$93="○"),($E$98="")*($R$98=""),"")</formula>
    </cfRule>
    <cfRule type="expression" dxfId="515" priority="21">
      <formula>($E$98="")*($R$98="")</formula>
    </cfRule>
  </conditionalFormatting>
  <conditionalFormatting sqref="E93 K93 R93">
    <cfRule type="expression" dxfId="514" priority="20">
      <formula>($E$93="")*($K$93="")*($R$93="")</formula>
    </cfRule>
  </conditionalFormatting>
  <conditionalFormatting sqref="E94:E97 E106 E107 E101 N101">
    <cfRule type="expression" dxfId="513" priority="6">
      <formula>IF($E94="○","",OR($E$93="○",$K$93="○"))</formula>
    </cfRule>
  </conditionalFormatting>
  <conditionalFormatting sqref="U77:U78">
    <cfRule type="expression" dxfId="512" priority="15">
      <formula>AND($U$77="○",$U$78="○")</formula>
    </cfRule>
  </conditionalFormatting>
  <conditionalFormatting sqref="L99:S99">
    <cfRule type="expression" dxfId="511" priority="13">
      <formula>IF($L99&lt;&gt;"","",OR($E$93="○",$K$93="○"))</formula>
    </cfRule>
    <cfRule type="expression" dxfId="510" priority="14">
      <formula>IF($L99&lt;&gt;"","",$R$93="○")</formula>
    </cfRule>
  </conditionalFormatting>
  <conditionalFormatting sqref="E102 K102 R102">
    <cfRule type="expression" dxfId="509" priority="11">
      <formula>IF(OR($E$93="○",$K$93="○"),($E$102="")*($R$102="")*($K$102=""),"")</formula>
    </cfRule>
  </conditionalFormatting>
  <conditionalFormatting sqref="E94 E97 E101 N101">
    <cfRule type="expression" dxfId="508" priority="19">
      <formula>IF($E94="○","",$R$93="○")</formula>
    </cfRule>
  </conditionalFormatting>
  <dataValidations count="5">
    <dataValidation type="list" allowBlank="1" showInputMessage="1" showErrorMessage="1" sqref="K70 U75 U63 E53:E63 K54:K63 E25:E26 E67:E71 G36 I36 N36 P36 U36 W36 E38 K38 Q38 E41:E42 I41 K42 Q42 E44:E45 Q45 E47 N47 N53 Q54 U60 Q61:Q62 H72 U72 U77:U78 K72:K73 E8:E9 K25 Q72:Q74 E73:E86 K76 R98 R102 E101:E102 K102 H104:H105 E106:E107 R104:R105 E93:E98 K93 R93 N101">
      <formula1>"○"</formula1>
    </dataValidation>
    <dataValidation imeMode="hiragana" allowBlank="1" showInputMessage="1" showErrorMessage="1" sqref="G31:O35 M41:W41 U42:W42 T61:Y62 T4:Y4 T73:Y74 B112:X113"/>
    <dataValidation imeMode="off" allowBlank="1" showInputMessage="1" showErrorMessage="1" sqref="K46:Q46 T31:T35 F37 G29:H29 F43 J40 M39 T39 L48:S52"/>
    <dataValidation type="custom" imeMode="off" allowBlank="1" showInputMessage="1" showErrorMessage="1" error="小数点第３位を切り捨て、小数点第２位までを入力してください。" sqref="G28:H28 G30:H30">
      <formula1>G28-ROUNDDOWN(G28,2)=0</formula1>
    </dataValidation>
    <dataValidation type="list" imeMode="off" allowBlank="1" showInputMessage="1" showErrorMessage="1" sqref="I40">
      <formula1>"〇"</formula1>
    </dataValidation>
  </dataValidations>
  <hyperlinks>
    <hyperlink ref="AA94" location="様式4!B8" display="様式4作成へ"/>
    <hyperlink ref="AA96" location="一覧表!M11" display="一覧表へ戻る"/>
  </hyperlinks>
  <printOptions horizontalCentered="1"/>
  <pageMargins left="0.6692913385826772" right="0" top="0.70866141732283472" bottom="0" header="0.31496062992125984" footer="0"/>
  <pageSetup paperSize="9" scale="48" orientation="portrait" r:id="rId1"/>
  <rowBreaks count="1" manualBreakCount="1">
    <brk id="63" max="24" man="1"/>
  </rowBreaks>
  <colBreaks count="1" manualBreakCount="1">
    <brk id="25" max="1048575" man="1"/>
  </col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4472F9C8-0CB9-4A1F-B841-FF4109B2D2BD}">
            <xm:f>様式1!$E$21=""</xm:f>
            <x14:dxf>
              <fill>
                <patternFill>
                  <bgColor theme="0" tint="-0.499984740745262"/>
                </patternFill>
              </fill>
            </x14:dxf>
          </x14:cfRule>
          <xm:sqref>A1:Y100 A102:Y115 A101:O101 Y101</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W56"/>
  <sheetViews>
    <sheetView zoomScale="90" zoomScaleNormal="90" zoomScaleSheetLayoutView="90" zoomScalePageLayoutView="75" workbookViewId="0">
      <selection activeCell="U8" sqref="U8"/>
    </sheetView>
  </sheetViews>
  <sheetFormatPr defaultColWidth="9" defaultRowHeight="13.5"/>
  <cols>
    <col min="1" max="1" width="24.625" style="3" customWidth="1"/>
    <col min="2" max="3" width="4.25" style="3" customWidth="1"/>
    <col min="4" max="4" width="8.375" style="3" customWidth="1"/>
    <col min="5" max="6" width="4.25" style="3" customWidth="1"/>
    <col min="7" max="7" width="8.375" style="3" customWidth="1"/>
    <col min="8" max="9" width="4.25" style="3" customWidth="1"/>
    <col min="10" max="10" width="8.375" style="3" customWidth="1"/>
    <col min="11" max="12" width="4.375" style="3" customWidth="1"/>
    <col min="13" max="13" width="8.375" style="3" customWidth="1"/>
    <col min="14" max="17" width="4.25" style="3" customWidth="1"/>
    <col min="18" max="19" width="8.375" style="3" customWidth="1"/>
    <col min="20" max="20" width="3.625" style="3" customWidth="1"/>
    <col min="21" max="21" width="22.625" style="3" customWidth="1"/>
    <col min="22" max="22" width="13.625" style="3" customWidth="1"/>
    <col min="23" max="23" width="3.625" style="3" customWidth="1"/>
    <col min="24" max="16384" width="9" style="3"/>
  </cols>
  <sheetData>
    <row r="1" spans="1:23" ht="20.100000000000001" customHeight="1">
      <c r="A1" s="106"/>
      <c r="S1" s="9" t="s">
        <v>144</v>
      </c>
      <c r="T1" s="538"/>
      <c r="U1" s="538"/>
      <c r="V1" s="538"/>
      <c r="W1" s="538"/>
    </row>
    <row r="2" spans="1:23" ht="20.100000000000001" customHeight="1">
      <c r="A2" s="3630" t="s">
        <v>145</v>
      </c>
      <c r="B2" s="3630"/>
      <c r="C2" s="3630"/>
      <c r="D2" s="3630"/>
      <c r="E2" s="3630"/>
      <c r="F2" s="3630"/>
      <c r="G2" s="3630"/>
      <c r="H2" s="3630"/>
      <c r="I2" s="3630"/>
      <c r="J2" s="3630"/>
      <c r="K2" s="3630"/>
      <c r="L2" s="3630"/>
      <c r="M2" s="3630"/>
      <c r="N2" s="3630"/>
      <c r="O2" s="3630"/>
      <c r="P2" s="3630"/>
      <c r="Q2" s="3630"/>
      <c r="R2" s="3630"/>
      <c r="S2" s="3630"/>
      <c r="T2" s="538"/>
      <c r="U2" s="538"/>
      <c r="V2" s="538"/>
      <c r="W2" s="538"/>
    </row>
    <row r="3" spans="1:23" ht="21.75" customHeight="1">
      <c r="A3" s="39" t="s">
        <v>146</v>
      </c>
      <c r="K3" s="1684"/>
      <c r="S3" s="107"/>
      <c r="T3" s="538"/>
      <c r="U3" s="538"/>
      <c r="V3" s="538"/>
      <c r="W3" s="538"/>
    </row>
    <row r="4" spans="1:23" ht="25.5" customHeight="1">
      <c r="A4" s="43" t="s">
        <v>147</v>
      </c>
      <c r="B4" s="3631" t="str">
        <f>実施機関番号</f>
        <v/>
      </c>
      <c r="C4" s="3632"/>
      <c r="D4" s="3632"/>
      <c r="E4" s="3632"/>
      <c r="F4" s="3632"/>
      <c r="G4" s="3632"/>
      <c r="H4" s="3632"/>
      <c r="I4" s="3632"/>
      <c r="J4" s="3632"/>
      <c r="K4" s="1840" t="str">
        <f>IF(様式1!$F$44="初回","✔","")</f>
        <v/>
      </c>
      <c r="L4" s="3633" t="s">
        <v>148</v>
      </c>
      <c r="M4" s="3633"/>
      <c r="N4" s="3633"/>
      <c r="O4" s="3633"/>
      <c r="P4" s="3633"/>
      <c r="Q4" s="3633"/>
      <c r="R4" s="3633"/>
      <c r="S4" s="3634"/>
      <c r="T4" s="538"/>
      <c r="U4" s="538"/>
      <c r="V4" s="538"/>
      <c r="W4" s="538"/>
    </row>
    <row r="5" spans="1:23" ht="23.25" customHeight="1">
      <c r="A5" s="43" t="s">
        <v>149</v>
      </c>
      <c r="B5" s="3574" t="str">
        <f>実施機関名カナ</f>
        <v/>
      </c>
      <c r="C5" s="3575"/>
      <c r="D5" s="3575"/>
      <c r="E5" s="3575"/>
      <c r="F5" s="3575"/>
      <c r="G5" s="3575"/>
      <c r="H5" s="3575"/>
      <c r="I5" s="3575"/>
      <c r="J5" s="3575"/>
      <c r="K5" s="3575"/>
      <c r="L5" s="3575"/>
      <c r="M5" s="3575"/>
      <c r="N5" s="3575"/>
      <c r="O5" s="3575"/>
      <c r="P5" s="3575"/>
      <c r="Q5" s="3575"/>
      <c r="R5" s="3575"/>
      <c r="S5" s="3576"/>
      <c r="T5" s="538"/>
      <c r="U5" s="538"/>
      <c r="V5" s="538"/>
      <c r="W5" s="538"/>
    </row>
    <row r="6" spans="1:23" ht="23.25" customHeight="1">
      <c r="A6" s="43" t="s">
        <v>150</v>
      </c>
      <c r="B6" s="3574" t="str">
        <f>実施機関名</f>
        <v/>
      </c>
      <c r="C6" s="3575"/>
      <c r="D6" s="3575"/>
      <c r="E6" s="3575"/>
      <c r="F6" s="3575"/>
      <c r="G6" s="3575"/>
      <c r="H6" s="3575"/>
      <c r="I6" s="3575"/>
      <c r="J6" s="3575"/>
      <c r="K6" s="3575"/>
      <c r="L6" s="3575"/>
      <c r="M6" s="3575"/>
      <c r="N6" s="3575"/>
      <c r="O6" s="3575"/>
      <c r="P6" s="3575"/>
      <c r="Q6" s="3575"/>
      <c r="R6" s="3575"/>
      <c r="S6" s="3576"/>
      <c r="T6" s="538"/>
      <c r="U6" s="538"/>
      <c r="V6" s="538"/>
      <c r="W6" s="538"/>
    </row>
    <row r="7" spans="1:23" ht="23.25" customHeight="1">
      <c r="A7" s="401" t="s">
        <v>650</v>
      </c>
      <c r="B7" s="3639" t="str">
        <f>法人番号</f>
        <v/>
      </c>
      <c r="C7" s="3640"/>
      <c r="D7" s="3640"/>
      <c r="E7" s="3640"/>
      <c r="F7" s="3640"/>
      <c r="G7" s="3640"/>
      <c r="H7" s="3640"/>
      <c r="I7" s="3640"/>
      <c r="J7" s="3640"/>
      <c r="K7" s="3640"/>
      <c r="L7" s="3640"/>
      <c r="M7" s="3640"/>
      <c r="N7" s="3640"/>
      <c r="O7" s="3640"/>
      <c r="P7" s="3640"/>
      <c r="Q7" s="3640"/>
      <c r="R7" s="3640"/>
      <c r="S7" s="3641"/>
      <c r="T7" s="538"/>
      <c r="U7" s="538"/>
      <c r="V7" s="538"/>
      <c r="W7" s="538"/>
    </row>
    <row r="8" spans="1:23" ht="23.25" customHeight="1">
      <c r="A8" s="108" t="s">
        <v>151</v>
      </c>
      <c r="B8" s="3635"/>
      <c r="C8" s="3636"/>
      <c r="D8" s="109" t="s">
        <v>152</v>
      </c>
      <c r="E8" s="3637"/>
      <c r="F8" s="3636"/>
      <c r="G8" s="3636"/>
      <c r="H8" s="3638" t="s">
        <v>152</v>
      </c>
      <c r="I8" s="3638"/>
      <c r="J8" s="567"/>
      <c r="K8" s="3545"/>
      <c r="L8" s="3545"/>
      <c r="M8" s="3545"/>
      <c r="N8" s="3545"/>
      <c r="O8" s="3545"/>
      <c r="P8" s="3545"/>
      <c r="Q8" s="3545"/>
      <c r="R8" s="3545"/>
      <c r="S8" s="3546"/>
      <c r="T8" s="538"/>
      <c r="U8" s="538"/>
      <c r="V8" s="538"/>
      <c r="W8" s="538"/>
    </row>
    <row r="9" spans="1:23" ht="23.25" customHeight="1">
      <c r="A9" s="110" t="s">
        <v>153</v>
      </c>
      <c r="B9" s="111" t="s">
        <v>154</v>
      </c>
      <c r="C9" s="3616" t="str">
        <f>実施機関郵便番号</f>
        <v/>
      </c>
      <c r="D9" s="3616"/>
      <c r="E9" s="3616" t="str">
        <f>実施機関住所</f>
        <v/>
      </c>
      <c r="F9" s="3616"/>
      <c r="G9" s="3616"/>
      <c r="H9" s="3616"/>
      <c r="I9" s="3616"/>
      <c r="J9" s="3616"/>
      <c r="K9" s="3616"/>
      <c r="L9" s="3616"/>
      <c r="M9" s="3616"/>
      <c r="N9" s="3616"/>
      <c r="O9" s="3616"/>
      <c r="P9" s="3616"/>
      <c r="Q9" s="3616"/>
      <c r="R9" s="3616"/>
      <c r="S9" s="3617"/>
      <c r="T9" s="538"/>
      <c r="U9" s="538"/>
      <c r="V9" s="538"/>
      <c r="W9" s="538"/>
    </row>
    <row r="10" spans="1:23" ht="23.25" customHeight="1">
      <c r="A10" s="112"/>
      <c r="B10" s="3649"/>
      <c r="C10" s="3620"/>
      <c r="D10" s="3620"/>
      <c r="E10" s="3620" t="s">
        <v>155</v>
      </c>
      <c r="F10" s="3620"/>
      <c r="G10" s="3619"/>
      <c r="H10" s="3619"/>
      <c r="I10" s="3619"/>
      <c r="J10" s="41" t="s">
        <v>156</v>
      </c>
      <c r="K10" s="3620" t="s">
        <v>157</v>
      </c>
      <c r="L10" s="3620"/>
      <c r="M10" s="3621"/>
      <c r="N10" s="3621"/>
      <c r="O10" s="3621"/>
      <c r="P10" s="3621"/>
      <c r="Q10" s="3621"/>
      <c r="R10" s="3621"/>
      <c r="S10" s="3622"/>
      <c r="T10" s="538"/>
      <c r="U10" s="538"/>
      <c r="V10" s="538"/>
      <c r="W10" s="538"/>
    </row>
    <row r="11" spans="1:23" ht="30.95" customHeight="1">
      <c r="A11" s="113" t="s">
        <v>842</v>
      </c>
      <c r="B11" s="3642" t="s">
        <v>158</v>
      </c>
      <c r="C11" s="3633"/>
      <c r="D11" s="3633"/>
      <c r="E11" s="3633" t="str">
        <f>実施機関代表者</f>
        <v/>
      </c>
      <c r="F11" s="3633"/>
      <c r="G11" s="3633"/>
      <c r="H11" s="3633"/>
      <c r="I11" s="3633"/>
      <c r="J11" s="3633"/>
      <c r="K11" s="3633"/>
      <c r="L11" s="3633"/>
      <c r="M11" s="114"/>
      <c r="N11" s="3643"/>
      <c r="O11" s="3643"/>
      <c r="P11" s="3643"/>
      <c r="Q11" s="3643"/>
      <c r="R11" s="3643"/>
      <c r="S11" s="3644"/>
      <c r="T11" s="538"/>
      <c r="U11" s="538"/>
      <c r="V11" s="538"/>
      <c r="W11" s="538"/>
    </row>
    <row r="12" spans="1:23" ht="23.25" customHeight="1">
      <c r="A12" s="43" t="s">
        <v>159</v>
      </c>
      <c r="B12" s="3645"/>
      <c r="C12" s="3646"/>
      <c r="D12" s="566"/>
      <c r="E12" s="3647" t="s">
        <v>160</v>
      </c>
      <c r="F12" s="3647"/>
      <c r="G12" s="566"/>
      <c r="H12" s="3647" t="s">
        <v>161</v>
      </c>
      <c r="I12" s="3647"/>
      <c r="J12" s="566"/>
      <c r="K12" s="3648" t="s">
        <v>162</v>
      </c>
      <c r="L12" s="3648"/>
      <c r="M12" s="3263"/>
      <c r="N12" s="3263"/>
      <c r="O12" s="3263"/>
      <c r="P12" s="3263"/>
      <c r="Q12" s="3263"/>
      <c r="R12" s="3263"/>
      <c r="S12" s="3264"/>
      <c r="T12" s="538"/>
      <c r="U12" s="538"/>
      <c r="V12" s="538"/>
      <c r="W12" s="538"/>
    </row>
    <row r="13" spans="1:23" ht="17.25" customHeight="1">
      <c r="A13" s="3588" t="s">
        <v>163</v>
      </c>
      <c r="B13" s="1"/>
      <c r="C13" s="3624" t="s">
        <v>164</v>
      </c>
      <c r="D13" s="3625"/>
      <c r="E13" s="1"/>
      <c r="F13" s="3624" t="s">
        <v>165</v>
      </c>
      <c r="G13" s="3625"/>
      <c r="H13" s="1"/>
      <c r="I13" s="3624" t="s">
        <v>166</v>
      </c>
      <c r="J13" s="3625"/>
      <c r="K13" s="1"/>
      <c r="L13" s="3624" t="s">
        <v>167</v>
      </c>
      <c r="M13" s="3625"/>
      <c r="N13" s="1"/>
      <c r="O13" s="3624" t="s">
        <v>168</v>
      </c>
      <c r="P13" s="3625"/>
      <c r="Q13" s="3625"/>
      <c r="R13" s="3625"/>
      <c r="S13" s="3626"/>
      <c r="T13" s="538"/>
      <c r="U13" s="538"/>
      <c r="V13" s="538"/>
      <c r="W13" s="538"/>
    </row>
    <row r="14" spans="1:23" ht="17.25" customHeight="1">
      <c r="A14" s="3623"/>
      <c r="B14" s="1"/>
      <c r="C14" s="3624" t="s">
        <v>169</v>
      </c>
      <c r="D14" s="3625"/>
      <c r="E14" s="1"/>
      <c r="F14" s="3627" t="s">
        <v>170</v>
      </c>
      <c r="G14" s="3628"/>
      <c r="H14" s="1"/>
      <c r="I14" s="3624" t="s">
        <v>171</v>
      </c>
      <c r="J14" s="3625"/>
      <c r="K14" s="1"/>
      <c r="L14" s="3628" t="s">
        <v>172</v>
      </c>
      <c r="M14" s="3628"/>
      <c r="N14" s="3628"/>
      <c r="O14" s="1"/>
      <c r="P14" s="3625" t="s">
        <v>173</v>
      </c>
      <c r="Q14" s="3625"/>
      <c r="R14" s="3625"/>
      <c r="S14" s="3626"/>
      <c r="T14" s="538"/>
      <c r="U14" s="538"/>
      <c r="V14" s="538"/>
      <c r="W14" s="538"/>
    </row>
    <row r="15" spans="1:23" ht="17.25" customHeight="1">
      <c r="A15" s="3589"/>
      <c r="B15" s="1"/>
      <c r="C15" s="3624" t="s">
        <v>174</v>
      </c>
      <c r="D15" s="3625"/>
      <c r="E15" s="1"/>
      <c r="F15" s="3627" t="s">
        <v>175</v>
      </c>
      <c r="G15" s="3628"/>
      <c r="H15" s="1"/>
      <c r="I15" s="3625" t="s">
        <v>176</v>
      </c>
      <c r="J15" s="3625"/>
      <c r="K15" s="3629"/>
      <c r="L15" s="3629"/>
      <c r="M15" s="3629"/>
      <c r="N15" s="3629"/>
      <c r="O15" s="3629"/>
      <c r="P15" s="3629"/>
      <c r="Q15" s="3629"/>
      <c r="R15" s="3629"/>
      <c r="S15" s="115" t="s">
        <v>177</v>
      </c>
      <c r="T15" s="538"/>
      <c r="U15" s="538"/>
      <c r="V15" s="538"/>
      <c r="W15" s="538"/>
    </row>
    <row r="16" spans="1:23" ht="23.25" customHeight="1">
      <c r="A16" s="43" t="s">
        <v>178</v>
      </c>
      <c r="B16" s="3582"/>
      <c r="C16" s="3583"/>
      <c r="D16" s="3583"/>
      <c r="E16" s="3583"/>
      <c r="F16" s="3583"/>
      <c r="G16" s="3583"/>
      <c r="H16" s="3583"/>
      <c r="I16" s="3583"/>
      <c r="J16" s="3583"/>
      <c r="K16" s="3583"/>
      <c r="L16" s="3583"/>
      <c r="M16" s="3583"/>
      <c r="N16" s="3583"/>
      <c r="O16" s="3583"/>
      <c r="P16" s="3583"/>
      <c r="Q16" s="3583"/>
      <c r="R16" s="3583"/>
      <c r="S16" s="3584"/>
      <c r="T16" s="538"/>
      <c r="U16" s="538"/>
      <c r="V16" s="538"/>
      <c r="W16" s="538"/>
    </row>
    <row r="17" spans="1:23" s="116" customFormat="1" ht="51" customHeight="1">
      <c r="A17" s="3614" t="s">
        <v>179</v>
      </c>
      <c r="B17" s="3614"/>
      <c r="C17" s="3614"/>
      <c r="D17" s="3614"/>
      <c r="E17" s="3577" t="s">
        <v>180</v>
      </c>
      <c r="F17" s="3577"/>
      <c r="G17" s="3615"/>
      <c r="H17" s="3615"/>
      <c r="I17" s="3615"/>
      <c r="J17" s="3615"/>
      <c r="K17" s="3615"/>
      <c r="L17" s="3615"/>
      <c r="M17" s="3615"/>
      <c r="N17" s="3615"/>
      <c r="O17" s="3615"/>
      <c r="P17" s="3615"/>
      <c r="Q17" s="3615"/>
      <c r="R17" s="3615"/>
      <c r="S17" s="3615"/>
      <c r="T17" s="538"/>
      <c r="U17" s="538"/>
      <c r="V17" s="538"/>
      <c r="W17" s="790"/>
    </row>
    <row r="18" spans="1:23" s="116" customFormat="1" ht="12" customHeight="1">
      <c r="A18" s="117"/>
      <c r="D18" s="118"/>
      <c r="E18" s="119" t="s">
        <v>181</v>
      </c>
      <c r="F18" s="119"/>
      <c r="H18" s="120"/>
      <c r="I18" s="120"/>
      <c r="J18" s="120"/>
      <c r="K18" s="120"/>
      <c r="L18" s="120"/>
      <c r="M18" s="120"/>
      <c r="N18" s="120"/>
      <c r="O18" s="120"/>
      <c r="P18" s="120"/>
      <c r="Q18" s="120"/>
      <c r="R18" s="120"/>
      <c r="S18" s="120"/>
      <c r="T18" s="538"/>
      <c r="U18" s="538"/>
      <c r="V18" s="538"/>
      <c r="W18" s="790"/>
    </row>
    <row r="19" spans="1:23" ht="12" customHeight="1">
      <c r="A19" s="121"/>
      <c r="B19" s="2058"/>
      <c r="C19" s="122"/>
      <c r="D19" s="122"/>
      <c r="E19" s="122"/>
      <c r="F19" s="122"/>
      <c r="G19" s="122"/>
      <c r="H19" s="122"/>
      <c r="I19" s="122"/>
      <c r="J19" s="122"/>
      <c r="K19" s="122"/>
      <c r="L19" s="122"/>
      <c r="M19" s="122"/>
      <c r="N19" s="122"/>
      <c r="O19" s="122"/>
      <c r="P19" s="122"/>
      <c r="Q19" s="122"/>
      <c r="R19" s="122"/>
      <c r="S19" s="122"/>
      <c r="T19" s="538"/>
      <c r="U19" s="538"/>
      <c r="V19" s="538"/>
      <c r="W19" s="538"/>
    </row>
    <row r="20" spans="1:23">
      <c r="A20" s="39" t="s">
        <v>182</v>
      </c>
      <c r="E20" s="123"/>
      <c r="F20" s="123"/>
      <c r="T20" s="538"/>
      <c r="U20" s="538"/>
      <c r="V20" s="538"/>
      <c r="W20" s="538"/>
    </row>
    <row r="21" spans="1:23" ht="23.25" customHeight="1">
      <c r="A21" s="43" t="s">
        <v>183</v>
      </c>
      <c r="B21" s="3574" t="str">
        <f>訓練実施施設名</f>
        <v/>
      </c>
      <c r="C21" s="3575"/>
      <c r="D21" s="3575" t="str">
        <f>IF(様式1!G40="","",様式1!G40)</f>
        <v/>
      </c>
      <c r="E21" s="3575"/>
      <c r="F21" s="3575" t="str">
        <f>IF(様式1!I40="","",様式1!I40)</f>
        <v/>
      </c>
      <c r="G21" s="3575"/>
      <c r="H21" s="3575" t="str">
        <f>IF(様式1!K40="","",様式1!K40)</f>
        <v/>
      </c>
      <c r="I21" s="3575"/>
      <c r="J21" s="3575" t="str">
        <f>IF(様式1!M40="","",様式1!M40)</f>
        <v/>
      </c>
      <c r="K21" s="3575"/>
      <c r="L21" s="3575" t="str">
        <f>IF(様式1!O40="","",様式1!O40)</f>
        <v/>
      </c>
      <c r="M21" s="3575"/>
      <c r="N21" s="3575" t="str">
        <f>IF(様式1!Q40="","",様式1!Q40)</f>
        <v/>
      </c>
      <c r="O21" s="3575"/>
      <c r="P21" s="3575" t="str">
        <f>IF(様式1!S40="","",様式1!S40)</f>
        <v/>
      </c>
      <c r="Q21" s="3575"/>
      <c r="R21" s="3575" t="str">
        <f>IF(様式1!U40="","",様式1!U40)</f>
        <v>↓所在地文字列の長さチェック</v>
      </c>
      <c r="S21" s="3576"/>
      <c r="T21" s="538"/>
      <c r="U21" s="538"/>
      <c r="V21" s="538"/>
      <c r="W21" s="538"/>
    </row>
    <row r="22" spans="1:23" ht="23.25" customHeight="1">
      <c r="A22" s="35" t="s">
        <v>184</v>
      </c>
      <c r="B22" s="111" t="s">
        <v>154</v>
      </c>
      <c r="C22" s="3616" t="str">
        <f>訓練実施施設郵便番号</f>
        <v/>
      </c>
      <c r="D22" s="3616"/>
      <c r="E22" s="3616" t="str">
        <f>訓練実施施設住所&amp;"　"&amp;訓練実施施設建物名</f>
        <v>　</v>
      </c>
      <c r="F22" s="3616"/>
      <c r="G22" s="3616"/>
      <c r="H22" s="3616"/>
      <c r="I22" s="3616"/>
      <c r="J22" s="3616"/>
      <c r="K22" s="3616"/>
      <c r="L22" s="3616"/>
      <c r="M22" s="3616"/>
      <c r="N22" s="3616"/>
      <c r="O22" s="3616"/>
      <c r="P22" s="3616"/>
      <c r="Q22" s="3616"/>
      <c r="R22" s="3616"/>
      <c r="S22" s="3617"/>
      <c r="T22" s="538"/>
      <c r="U22" s="538"/>
      <c r="V22" s="538"/>
      <c r="W22" s="538"/>
    </row>
    <row r="23" spans="1:23" ht="23.25" customHeight="1">
      <c r="A23" s="36" t="s">
        <v>153</v>
      </c>
      <c r="B23" s="124"/>
      <c r="C23" s="41"/>
      <c r="D23" s="41"/>
      <c r="E23" s="3618" t="s">
        <v>155</v>
      </c>
      <c r="F23" s="3618"/>
      <c r="G23" s="3619"/>
      <c r="H23" s="3619"/>
      <c r="I23" s="3619"/>
      <c r="J23" s="41" t="s">
        <v>156</v>
      </c>
      <c r="K23" s="3620" t="s">
        <v>157</v>
      </c>
      <c r="L23" s="3620"/>
      <c r="M23" s="3621"/>
      <c r="N23" s="3621"/>
      <c r="O23" s="3621"/>
      <c r="P23" s="3621"/>
      <c r="Q23" s="3621"/>
      <c r="R23" s="3621"/>
      <c r="S23" s="3622"/>
      <c r="T23" s="538"/>
      <c r="U23" s="538"/>
      <c r="V23" s="538"/>
      <c r="W23" s="538"/>
    </row>
    <row r="24" spans="1:23" ht="23.25" customHeight="1">
      <c r="A24" s="43" t="s">
        <v>185</v>
      </c>
      <c r="B24" s="3611"/>
      <c r="C24" s="3612"/>
      <c r="D24" s="3612"/>
      <c r="E24" s="3612"/>
      <c r="F24" s="3612"/>
      <c r="G24" s="3612"/>
      <c r="H24" s="3612"/>
      <c r="I24" s="3612"/>
      <c r="J24" s="3612"/>
      <c r="K24" s="3612"/>
      <c r="L24" s="3612"/>
      <c r="M24" s="3612"/>
      <c r="N24" s="3612"/>
      <c r="O24" s="3612"/>
      <c r="P24" s="3612"/>
      <c r="Q24" s="3612"/>
      <c r="R24" s="3612"/>
      <c r="S24" s="3613"/>
      <c r="T24" s="538"/>
      <c r="U24" s="538"/>
      <c r="V24" s="538"/>
      <c r="W24" s="538"/>
    </row>
    <row r="25" spans="1:23" ht="15" customHeight="1">
      <c r="A25" s="1250"/>
      <c r="T25" s="538"/>
      <c r="U25" s="538"/>
      <c r="V25" s="538"/>
      <c r="W25" s="538"/>
    </row>
    <row r="26" spans="1:23" ht="15" customHeight="1">
      <c r="T26" s="538"/>
      <c r="U26" s="538"/>
      <c r="V26" s="538"/>
      <c r="W26" s="538"/>
    </row>
    <row r="27" spans="1:23" ht="20.100000000000001" customHeight="1">
      <c r="A27" s="3598" t="s">
        <v>186</v>
      </c>
      <c r="B27" s="3599"/>
      <c r="C27" s="3599"/>
      <c r="D27" s="3599"/>
      <c r="E27" s="3599"/>
      <c r="F27" s="3599"/>
      <c r="G27" s="3599"/>
      <c r="H27" s="3599"/>
      <c r="I27" s="3599"/>
      <c r="J27" s="3599"/>
      <c r="K27" s="3599"/>
      <c r="L27" s="3599"/>
      <c r="M27" s="3599"/>
      <c r="N27" s="3599"/>
      <c r="O27" s="3599"/>
      <c r="P27" s="3599"/>
      <c r="Q27" s="3599"/>
      <c r="R27" s="3599"/>
      <c r="S27" s="3599"/>
      <c r="T27" s="538"/>
      <c r="U27" s="538"/>
      <c r="V27" s="538"/>
      <c r="W27" s="538"/>
    </row>
    <row r="28" spans="1:23" ht="20.100000000000001" customHeight="1">
      <c r="A28" s="3600" t="s">
        <v>187</v>
      </c>
      <c r="B28" s="3601"/>
      <c r="C28" s="3602"/>
      <c r="D28" s="3600" t="s">
        <v>188</v>
      </c>
      <c r="E28" s="3601"/>
      <c r="F28" s="3601"/>
      <c r="G28" s="3601"/>
      <c r="H28" s="3601"/>
      <c r="I28" s="3601"/>
      <c r="J28" s="3601"/>
      <c r="K28" s="3601"/>
      <c r="L28" s="3602"/>
      <c r="M28" s="3606" t="s">
        <v>189</v>
      </c>
      <c r="N28" s="3606"/>
      <c r="O28" s="3606"/>
      <c r="P28" s="3607" t="s">
        <v>190</v>
      </c>
      <c r="Q28" s="3608"/>
      <c r="R28" s="3588" t="s">
        <v>191</v>
      </c>
      <c r="S28" s="3588" t="s">
        <v>192</v>
      </c>
      <c r="T28" s="538"/>
      <c r="U28" s="538"/>
      <c r="V28" s="538"/>
      <c r="W28" s="538"/>
    </row>
    <row r="29" spans="1:23" ht="20.100000000000001" customHeight="1">
      <c r="A29" s="3603"/>
      <c r="B29" s="3604"/>
      <c r="C29" s="3605"/>
      <c r="D29" s="3603"/>
      <c r="E29" s="3604"/>
      <c r="F29" s="3604"/>
      <c r="G29" s="3604"/>
      <c r="H29" s="3604"/>
      <c r="I29" s="3604"/>
      <c r="J29" s="3604"/>
      <c r="K29" s="3604"/>
      <c r="L29" s="3605"/>
      <c r="M29" s="44" t="s">
        <v>193</v>
      </c>
      <c r="N29" s="3590" t="s">
        <v>194</v>
      </c>
      <c r="O29" s="3590"/>
      <c r="P29" s="3609"/>
      <c r="Q29" s="3610"/>
      <c r="R29" s="3589"/>
      <c r="S29" s="3589"/>
      <c r="T29" s="538"/>
      <c r="U29" s="538"/>
      <c r="V29" s="538"/>
      <c r="W29" s="538"/>
    </row>
    <row r="30" spans="1:23" ht="20.100000000000001" customHeight="1">
      <c r="A30" s="3591"/>
      <c r="B30" s="3592"/>
      <c r="C30" s="3593"/>
      <c r="D30" s="3591"/>
      <c r="E30" s="3592"/>
      <c r="F30" s="3592"/>
      <c r="G30" s="3592"/>
      <c r="H30" s="3592"/>
      <c r="I30" s="3592"/>
      <c r="J30" s="3592"/>
      <c r="K30" s="3592"/>
      <c r="L30" s="3593"/>
      <c r="M30" s="355"/>
      <c r="N30" s="3594"/>
      <c r="O30" s="3595"/>
      <c r="P30" s="3596"/>
      <c r="Q30" s="3597"/>
      <c r="R30" s="142"/>
      <c r="S30" s="142"/>
      <c r="T30" s="538"/>
      <c r="U30" s="538"/>
      <c r="V30" s="538"/>
      <c r="W30" s="538"/>
    </row>
    <row r="31" spans="1:23" ht="19.5" customHeight="1">
      <c r="A31" s="3577" t="s">
        <v>195</v>
      </c>
      <c r="B31" s="3578"/>
      <c r="C31" s="3578"/>
      <c r="D31" s="3578"/>
      <c r="E31" s="3578"/>
      <c r="F31" s="3578"/>
      <c r="G31" s="3578"/>
      <c r="H31" s="3578"/>
      <c r="I31" s="3578"/>
      <c r="J31" s="3578"/>
      <c r="K31" s="3578"/>
      <c r="L31" s="3578"/>
      <c r="M31" s="3578"/>
      <c r="N31" s="3578"/>
      <c r="O31" s="3578"/>
      <c r="P31" s="3578"/>
      <c r="Q31" s="3578"/>
      <c r="R31" s="3578"/>
      <c r="S31" s="3578"/>
      <c r="T31" s="538"/>
      <c r="U31" s="538"/>
      <c r="V31" s="538"/>
      <c r="W31" s="538"/>
    </row>
    <row r="32" spans="1:23" ht="19.5" customHeight="1">
      <c r="A32" s="3579" t="s">
        <v>196</v>
      </c>
      <c r="B32" s="3580"/>
      <c r="C32" s="3580"/>
      <c r="D32" s="3580"/>
      <c r="E32" s="3580"/>
      <c r="F32" s="3580"/>
      <c r="G32" s="3580"/>
      <c r="H32" s="3580"/>
      <c r="I32" s="3580"/>
      <c r="J32" s="3580"/>
      <c r="K32" s="3580"/>
      <c r="L32" s="3580"/>
      <c r="M32" s="3580"/>
      <c r="N32" s="3580"/>
      <c r="O32" s="3580"/>
      <c r="P32" s="3580"/>
      <c r="Q32" s="3580"/>
      <c r="R32" s="3580"/>
      <c r="S32" s="3580"/>
      <c r="T32" s="538"/>
      <c r="U32" s="538"/>
      <c r="V32" s="538"/>
      <c r="W32" s="538"/>
    </row>
    <row r="33" spans="1:23" ht="15" customHeight="1">
      <c r="A33" s="3581"/>
      <c r="B33" s="3581"/>
      <c r="C33" s="3581"/>
      <c r="D33" s="3581"/>
      <c r="E33" s="3581"/>
      <c r="F33" s="3581"/>
      <c r="G33" s="3581"/>
      <c r="H33" s="3581"/>
      <c r="I33" s="3581"/>
      <c r="J33" s="3581"/>
      <c r="K33" s="3581"/>
      <c r="L33" s="3581"/>
      <c r="M33" s="3581"/>
      <c r="N33" s="3581"/>
      <c r="O33" s="3581"/>
      <c r="P33" s="3581"/>
      <c r="Q33" s="3581"/>
      <c r="R33" s="3581"/>
      <c r="S33" s="3581"/>
      <c r="T33" s="538"/>
      <c r="U33" s="538"/>
      <c r="V33" s="538"/>
      <c r="W33" s="538"/>
    </row>
    <row r="34" spans="1:23" ht="15" customHeight="1">
      <c r="A34" s="125"/>
      <c r="B34" s="125"/>
      <c r="C34" s="125"/>
      <c r="D34" s="125"/>
      <c r="E34" s="125"/>
      <c r="F34" s="125"/>
      <c r="G34" s="125"/>
      <c r="H34" s="125"/>
      <c r="I34" s="125"/>
      <c r="J34" s="125"/>
      <c r="K34" s="125"/>
      <c r="L34" s="125"/>
      <c r="M34" s="125"/>
      <c r="N34" s="125"/>
      <c r="O34" s="125"/>
      <c r="P34" s="125"/>
      <c r="Q34" s="125"/>
      <c r="R34" s="125"/>
      <c r="S34" s="125"/>
      <c r="T34" s="538"/>
      <c r="U34" s="538"/>
      <c r="V34" s="538"/>
      <c r="W34" s="538"/>
    </row>
    <row r="35" spans="1:23" s="13" customFormat="1" ht="16.7" customHeight="1">
      <c r="A35" s="126" t="s">
        <v>197</v>
      </c>
      <c r="B35" s="37"/>
      <c r="C35" s="37"/>
      <c r="D35" s="127"/>
      <c r="E35" s="127"/>
      <c r="F35" s="127"/>
      <c r="G35" s="127"/>
      <c r="H35" s="127"/>
      <c r="I35" s="127"/>
      <c r="J35" s="127"/>
      <c r="K35" s="40"/>
      <c r="L35" s="40"/>
      <c r="M35" s="41"/>
      <c r="N35" s="37"/>
      <c r="O35" s="37"/>
      <c r="P35" s="37"/>
      <c r="Q35" s="37"/>
      <c r="R35" s="37"/>
      <c r="S35" s="41"/>
      <c r="T35" s="538"/>
      <c r="U35" s="538"/>
      <c r="V35" s="538"/>
      <c r="W35" s="542"/>
    </row>
    <row r="36" spans="1:23" ht="22.5" customHeight="1">
      <c r="A36" s="42" t="s">
        <v>198</v>
      </c>
      <c r="B36" s="3582"/>
      <c r="C36" s="3583"/>
      <c r="D36" s="3583"/>
      <c r="E36" s="3583"/>
      <c r="F36" s="3583"/>
      <c r="G36" s="3583"/>
      <c r="H36" s="3583"/>
      <c r="I36" s="3583"/>
      <c r="J36" s="3583"/>
      <c r="K36" s="3583"/>
      <c r="L36" s="3583"/>
      <c r="M36" s="3583"/>
      <c r="N36" s="3583"/>
      <c r="O36" s="3583"/>
      <c r="P36" s="3583"/>
      <c r="Q36" s="3583"/>
      <c r="R36" s="3583"/>
      <c r="S36" s="3584"/>
      <c r="T36" s="538"/>
      <c r="U36" s="538"/>
      <c r="V36" s="538"/>
      <c r="W36" s="538"/>
    </row>
    <row r="37" spans="1:23" ht="22.5" customHeight="1">
      <c r="A37" s="42" t="s">
        <v>199</v>
      </c>
      <c r="B37" s="3582"/>
      <c r="C37" s="3583"/>
      <c r="D37" s="3583"/>
      <c r="E37" s="3583"/>
      <c r="F37" s="3583"/>
      <c r="G37" s="3583"/>
      <c r="H37" s="3583"/>
      <c r="I37" s="3583"/>
      <c r="J37" s="3583"/>
      <c r="K37" s="3583"/>
      <c r="L37" s="3583"/>
      <c r="M37" s="3583"/>
      <c r="N37" s="3583"/>
      <c r="O37" s="3583"/>
      <c r="P37" s="3583"/>
      <c r="Q37" s="3583"/>
      <c r="R37" s="3583"/>
      <c r="S37" s="3584"/>
      <c r="T37" s="538"/>
      <c r="U37" s="538"/>
      <c r="V37" s="538"/>
      <c r="W37" s="538"/>
    </row>
    <row r="38" spans="1:23" ht="15.75" customHeight="1">
      <c r="A38" s="25"/>
      <c r="B38" s="25"/>
      <c r="C38" s="25"/>
      <c r="D38" s="25"/>
      <c r="E38" s="25"/>
      <c r="F38" s="25"/>
      <c r="G38" s="25"/>
      <c r="H38" s="25"/>
      <c r="I38" s="25"/>
      <c r="J38" s="25"/>
      <c r="K38" s="25"/>
      <c r="L38" s="25"/>
      <c r="M38" s="25"/>
      <c r="N38" s="25"/>
      <c r="O38" s="25"/>
      <c r="P38" s="25"/>
      <c r="Q38" s="25"/>
      <c r="R38" s="25"/>
      <c r="S38" s="25"/>
      <c r="T38" s="538"/>
      <c r="U38" s="538"/>
      <c r="V38" s="538"/>
      <c r="W38" s="538"/>
    </row>
    <row r="39" spans="1:23" ht="19.5" customHeight="1">
      <c r="A39" s="3" t="s">
        <v>200</v>
      </c>
      <c r="T39" s="538"/>
      <c r="U39" s="538"/>
      <c r="V39" s="538"/>
      <c r="W39" s="538"/>
    </row>
    <row r="40" spans="1:23" ht="19.5" customHeight="1">
      <c r="A40" s="2440" t="s">
        <v>201</v>
      </c>
      <c r="B40" s="3582"/>
      <c r="C40" s="3583"/>
      <c r="D40" s="3583"/>
      <c r="E40" s="3583"/>
      <c r="F40" s="3583"/>
      <c r="G40" s="3583"/>
      <c r="H40" s="3583"/>
      <c r="I40" s="3583"/>
      <c r="J40" s="3584"/>
      <c r="K40" s="3585" t="s">
        <v>202</v>
      </c>
      <c r="L40" s="3586"/>
      <c r="M40" s="3586"/>
      <c r="N40" s="3586"/>
      <c r="O40" s="3586"/>
      <c r="P40" s="3587"/>
      <c r="Q40" s="3587"/>
      <c r="R40" s="3587"/>
      <c r="S40" s="2441" t="s">
        <v>203</v>
      </c>
      <c r="T40" s="538"/>
      <c r="U40" s="538"/>
      <c r="V40" s="538"/>
      <c r="W40" s="538"/>
    </row>
    <row r="41" spans="1:23" ht="20.100000000000001" customHeight="1">
      <c r="A41" s="3557" t="s">
        <v>204</v>
      </c>
      <c r="B41" s="128" t="s">
        <v>205</v>
      </c>
      <c r="C41" s="129"/>
      <c r="D41" s="130"/>
      <c r="E41" s="3571"/>
      <c r="F41" s="3570"/>
      <c r="G41" s="3570"/>
      <c r="H41" s="3570"/>
      <c r="I41" s="3570"/>
      <c r="J41" s="3570"/>
      <c r="K41" s="3570"/>
      <c r="L41" s="3570"/>
      <c r="M41" s="3563" t="s">
        <v>206</v>
      </c>
      <c r="N41" s="3564"/>
      <c r="O41" s="3565"/>
      <c r="P41" s="3572"/>
      <c r="Q41" s="3552"/>
      <c r="R41" s="3552"/>
      <c r="S41" s="3553"/>
      <c r="T41" s="538"/>
      <c r="U41" s="538"/>
      <c r="V41" s="538"/>
      <c r="W41" s="538"/>
    </row>
    <row r="42" spans="1:23" ht="20.100000000000001" customHeight="1">
      <c r="A42" s="3558"/>
      <c r="B42" s="131" t="s">
        <v>207</v>
      </c>
      <c r="C42" s="132"/>
      <c r="D42" s="133"/>
      <c r="E42" s="3536"/>
      <c r="F42" s="3537"/>
      <c r="G42" s="3537"/>
      <c r="H42" s="3537"/>
      <c r="I42" s="3537"/>
      <c r="J42" s="3537"/>
      <c r="K42" s="3537"/>
      <c r="L42" s="3538"/>
      <c r="M42" s="3539" t="s">
        <v>208</v>
      </c>
      <c r="N42" s="3540"/>
      <c r="O42" s="3541"/>
      <c r="P42" s="3573"/>
      <c r="Q42" s="3543"/>
      <c r="R42" s="3537"/>
      <c r="S42" s="3538"/>
      <c r="T42" s="538"/>
      <c r="U42" s="538"/>
      <c r="V42" s="538"/>
      <c r="W42" s="538"/>
    </row>
    <row r="43" spans="1:23" ht="20.100000000000001" customHeight="1">
      <c r="A43" s="3559"/>
      <c r="B43" s="134" t="s">
        <v>209</v>
      </c>
      <c r="C43" s="135"/>
      <c r="D43" s="136"/>
      <c r="E43" s="143"/>
      <c r="F43" s="3574" t="s">
        <v>210</v>
      </c>
      <c r="G43" s="3575"/>
      <c r="H43" s="3575"/>
      <c r="I43" s="3575"/>
      <c r="J43" s="3575"/>
      <c r="K43" s="3575"/>
      <c r="L43" s="3576"/>
      <c r="M43" s="3544" t="s">
        <v>211</v>
      </c>
      <c r="N43" s="3545"/>
      <c r="O43" s="3546"/>
      <c r="P43" s="143"/>
      <c r="Q43" s="3574" t="s">
        <v>212</v>
      </c>
      <c r="R43" s="3575"/>
      <c r="S43" s="3576"/>
      <c r="T43" s="538"/>
      <c r="U43" s="538"/>
      <c r="V43" s="538"/>
      <c r="W43" s="538"/>
    </row>
    <row r="44" spans="1:23" s="2446" customFormat="1" ht="20.100000000000001" customHeight="1">
      <c r="A44" s="3566" t="s">
        <v>213</v>
      </c>
      <c r="B44" s="2442" t="s">
        <v>205</v>
      </c>
      <c r="C44" s="2443"/>
      <c r="D44" s="2444"/>
      <c r="E44" s="3568"/>
      <c r="F44" s="3569"/>
      <c r="G44" s="3569"/>
      <c r="H44" s="3569"/>
      <c r="I44" s="3569"/>
      <c r="J44" s="3570"/>
      <c r="K44" s="3570"/>
      <c r="L44" s="3570"/>
      <c r="M44" s="3548" t="s">
        <v>206</v>
      </c>
      <c r="N44" s="3549"/>
      <c r="O44" s="3550"/>
      <c r="P44" s="3551"/>
      <c r="Q44" s="3552"/>
      <c r="R44" s="3552"/>
      <c r="S44" s="3553"/>
      <c r="T44" s="2445"/>
      <c r="U44" s="2445"/>
      <c r="V44" s="2445"/>
      <c r="W44" s="2445"/>
    </row>
    <row r="45" spans="1:23" s="2446" customFormat="1" ht="20.100000000000001" customHeight="1">
      <c r="A45" s="3567"/>
      <c r="B45" s="2447" t="s">
        <v>207</v>
      </c>
      <c r="C45" s="2448"/>
      <c r="D45" s="2449"/>
      <c r="E45" s="3536"/>
      <c r="F45" s="3537"/>
      <c r="G45" s="3537"/>
      <c r="H45" s="3537"/>
      <c r="I45" s="3537"/>
      <c r="J45" s="3537"/>
      <c r="K45" s="3537"/>
      <c r="L45" s="3538"/>
      <c r="M45" s="3554" t="s">
        <v>208</v>
      </c>
      <c r="N45" s="3555"/>
      <c r="O45" s="3556"/>
      <c r="P45" s="3542"/>
      <c r="Q45" s="3543"/>
      <c r="R45" s="3537"/>
      <c r="S45" s="3538"/>
      <c r="T45" s="2445"/>
      <c r="U45" s="2445"/>
      <c r="V45" s="2445"/>
      <c r="W45" s="2445"/>
    </row>
    <row r="46" spans="1:23" s="2446" customFormat="1" ht="20.100000000000001" customHeight="1">
      <c r="A46" s="3567"/>
      <c r="B46" s="2442" t="s">
        <v>205</v>
      </c>
      <c r="C46" s="2443"/>
      <c r="D46" s="2444"/>
      <c r="E46" s="3568"/>
      <c r="F46" s="3569"/>
      <c r="G46" s="3569"/>
      <c r="H46" s="3569"/>
      <c r="I46" s="3569"/>
      <c r="J46" s="3570"/>
      <c r="K46" s="3561"/>
      <c r="L46" s="3562"/>
      <c r="M46" s="3548" t="s">
        <v>206</v>
      </c>
      <c r="N46" s="3549"/>
      <c r="O46" s="3550"/>
      <c r="P46" s="3551"/>
      <c r="Q46" s="3552"/>
      <c r="R46" s="3552"/>
      <c r="S46" s="3553"/>
      <c r="T46" s="2445"/>
      <c r="U46" s="2445"/>
      <c r="V46" s="2445"/>
      <c r="W46" s="2445"/>
    </row>
    <row r="47" spans="1:23" s="2446" customFormat="1" ht="20.100000000000001" customHeight="1">
      <c r="A47" s="3567"/>
      <c r="B47" s="2447" t="s">
        <v>207</v>
      </c>
      <c r="C47" s="2448"/>
      <c r="D47" s="2449"/>
      <c r="E47" s="3536"/>
      <c r="F47" s="3537"/>
      <c r="G47" s="3537"/>
      <c r="H47" s="3537"/>
      <c r="I47" s="3537"/>
      <c r="J47" s="3537"/>
      <c r="K47" s="3537"/>
      <c r="L47" s="3538"/>
      <c r="M47" s="3554" t="s">
        <v>208</v>
      </c>
      <c r="N47" s="3555"/>
      <c r="O47" s="3556"/>
      <c r="P47" s="3542"/>
      <c r="Q47" s="3543"/>
      <c r="R47" s="3537"/>
      <c r="S47" s="3538"/>
      <c r="T47" s="2445"/>
      <c r="U47" s="2445"/>
      <c r="V47" s="2445"/>
      <c r="W47" s="2445"/>
    </row>
    <row r="48" spans="1:23" ht="20.100000000000001" customHeight="1">
      <c r="A48" s="3557" t="s">
        <v>214</v>
      </c>
      <c r="B48" s="128" t="s">
        <v>205</v>
      </c>
      <c r="C48" s="129"/>
      <c r="D48" s="130"/>
      <c r="E48" s="3560"/>
      <c r="F48" s="3561"/>
      <c r="G48" s="3561"/>
      <c r="H48" s="3561"/>
      <c r="I48" s="3561"/>
      <c r="J48" s="3561"/>
      <c r="K48" s="3561"/>
      <c r="L48" s="3562"/>
      <c r="M48" s="3563" t="s">
        <v>206</v>
      </c>
      <c r="N48" s="3564"/>
      <c r="O48" s="3565"/>
      <c r="P48" s="3551"/>
      <c r="Q48" s="3552"/>
      <c r="R48" s="3552"/>
      <c r="S48" s="3553"/>
      <c r="T48" s="538"/>
      <c r="U48" s="538"/>
      <c r="V48" s="538"/>
      <c r="W48" s="538"/>
    </row>
    <row r="49" spans="1:23" ht="20.100000000000001" customHeight="1" thickBot="1">
      <c r="A49" s="3558"/>
      <c r="B49" s="131" t="s">
        <v>207</v>
      </c>
      <c r="C49" s="132"/>
      <c r="D49" s="133"/>
      <c r="E49" s="3536"/>
      <c r="F49" s="3537"/>
      <c r="G49" s="3537"/>
      <c r="H49" s="3537"/>
      <c r="I49" s="3537"/>
      <c r="J49" s="3537"/>
      <c r="K49" s="3537"/>
      <c r="L49" s="3538"/>
      <c r="M49" s="3539" t="s">
        <v>208</v>
      </c>
      <c r="N49" s="3540"/>
      <c r="O49" s="3541"/>
      <c r="P49" s="3542"/>
      <c r="Q49" s="3543"/>
      <c r="R49" s="3537"/>
      <c r="S49" s="3538"/>
      <c r="T49" s="538"/>
      <c r="U49" s="1357" t="s">
        <v>1250</v>
      </c>
      <c r="V49" s="538"/>
      <c r="W49" s="538"/>
    </row>
    <row r="50" spans="1:23" ht="20.100000000000001" customHeight="1" thickTop="1">
      <c r="A50" s="3559"/>
      <c r="B50" s="137" t="s">
        <v>209</v>
      </c>
      <c r="C50" s="138"/>
      <c r="D50" s="139"/>
      <c r="E50" s="143"/>
      <c r="F50" s="3574" t="s">
        <v>215</v>
      </c>
      <c r="G50" s="3575"/>
      <c r="H50" s="3575"/>
      <c r="I50" s="3575"/>
      <c r="J50" s="3575"/>
      <c r="K50" s="3575"/>
      <c r="L50" s="3576"/>
      <c r="M50" s="3544" t="s">
        <v>211</v>
      </c>
      <c r="N50" s="3545"/>
      <c r="O50" s="3546"/>
      <c r="P50" s="143"/>
      <c r="Q50" s="3574" t="s">
        <v>212</v>
      </c>
      <c r="R50" s="3575"/>
      <c r="S50" s="3576"/>
      <c r="T50" s="538"/>
      <c r="U50" s="538"/>
      <c r="V50" s="538"/>
      <c r="W50" s="538"/>
    </row>
    <row r="51" spans="1:23" s="10" customFormat="1" ht="35.1" customHeight="1" thickBot="1">
      <c r="A51" s="3547" t="s">
        <v>1094</v>
      </c>
      <c r="B51" s="3547"/>
      <c r="C51" s="3547"/>
      <c r="D51" s="3547"/>
      <c r="E51" s="3547"/>
      <c r="F51" s="3547"/>
      <c r="G51" s="3547"/>
      <c r="H51" s="3547"/>
      <c r="I51" s="3547"/>
      <c r="J51" s="3547"/>
      <c r="K51" s="3547"/>
      <c r="L51" s="3547"/>
      <c r="M51" s="3547"/>
      <c r="N51" s="3547"/>
      <c r="O51" s="3547"/>
      <c r="P51" s="3547"/>
      <c r="Q51" s="3547"/>
      <c r="R51" s="3547"/>
      <c r="S51" s="3547"/>
      <c r="T51" s="541"/>
      <c r="U51" s="1357" t="s">
        <v>1209</v>
      </c>
      <c r="V51" s="541"/>
      <c r="W51" s="541"/>
    </row>
    <row r="52" spans="1:23" ht="14.25" thickTop="1">
      <c r="A52" s="3534" t="s">
        <v>216</v>
      </c>
      <c r="B52" s="3534"/>
      <c r="C52" s="3534"/>
      <c r="D52" s="3534"/>
      <c r="E52" s="3534"/>
      <c r="F52" s="3534"/>
      <c r="G52" s="3534"/>
      <c r="H52" s="3534"/>
      <c r="I52" s="3534"/>
      <c r="J52" s="3534"/>
      <c r="K52" s="3534"/>
      <c r="L52" s="3534"/>
      <c r="M52" s="3534"/>
      <c r="N52" s="3534"/>
      <c r="O52" s="3534"/>
      <c r="P52" s="3534"/>
      <c r="Q52" s="3534"/>
      <c r="R52" s="3534"/>
      <c r="S52" s="3534"/>
      <c r="T52" s="538"/>
      <c r="U52" s="538"/>
      <c r="V52" s="538"/>
      <c r="W52" s="538"/>
    </row>
    <row r="53" spans="1:23" ht="27.2" customHeight="1" thickBot="1">
      <c r="A53" s="3534" t="s">
        <v>1058</v>
      </c>
      <c r="B53" s="3534"/>
      <c r="C53" s="3534"/>
      <c r="D53" s="3534"/>
      <c r="E53" s="3534"/>
      <c r="F53" s="3534"/>
      <c r="G53" s="3534"/>
      <c r="H53" s="3534"/>
      <c r="I53" s="3534"/>
      <c r="J53" s="3534"/>
      <c r="K53" s="3534"/>
      <c r="L53" s="3534"/>
      <c r="M53" s="3534"/>
      <c r="N53" s="3535"/>
      <c r="O53" s="3535"/>
      <c r="P53" s="3535"/>
      <c r="Q53" s="3535"/>
      <c r="R53" s="3535"/>
      <c r="S53" s="3535"/>
      <c r="T53" s="538"/>
      <c r="U53" s="1357" t="s">
        <v>1217</v>
      </c>
      <c r="V53" s="538"/>
      <c r="W53" s="538"/>
    </row>
    <row r="54" spans="1:23" ht="14.25" thickTop="1">
      <c r="A54" s="140" t="s">
        <v>217</v>
      </c>
      <c r="B54" s="141"/>
      <c r="C54" s="141"/>
      <c r="D54" s="141"/>
      <c r="E54" s="141"/>
      <c r="F54" s="141"/>
      <c r="G54" s="141"/>
      <c r="H54" s="141"/>
      <c r="I54" s="141"/>
      <c r="J54" s="141"/>
      <c r="K54" s="141"/>
      <c r="L54" s="141"/>
      <c r="M54" s="141"/>
      <c r="N54" s="141"/>
      <c r="O54" s="141"/>
      <c r="P54" s="141"/>
      <c r="Q54" s="141"/>
      <c r="R54" s="141"/>
      <c r="S54" s="141"/>
      <c r="T54" s="538"/>
      <c r="U54" s="538"/>
      <c r="V54" s="538"/>
      <c r="W54" s="538"/>
    </row>
    <row r="55" spans="1:23" ht="25.5" customHeight="1" thickBot="1">
      <c r="A55" s="3534" t="s">
        <v>1652</v>
      </c>
      <c r="B55" s="3534"/>
      <c r="C55" s="3534"/>
      <c r="D55" s="3534"/>
      <c r="E55" s="3534"/>
      <c r="F55" s="3534"/>
      <c r="G55" s="3534"/>
      <c r="H55" s="3534"/>
      <c r="I55" s="3534"/>
      <c r="J55" s="3534"/>
      <c r="K55" s="3534"/>
      <c r="L55" s="3534"/>
      <c r="M55" s="3534"/>
      <c r="N55" s="3534"/>
      <c r="O55" s="3534"/>
      <c r="P55" s="3534"/>
      <c r="Q55" s="3534"/>
      <c r="R55" s="3534"/>
      <c r="S55" s="3534"/>
      <c r="T55" s="538"/>
      <c r="U55" s="1357" t="s">
        <v>1090</v>
      </c>
      <c r="V55" s="538"/>
      <c r="W55" s="538"/>
    </row>
    <row r="56" spans="1:23" ht="14.25" thickTop="1">
      <c r="A56" s="538"/>
      <c r="B56" s="538"/>
      <c r="C56" s="538"/>
      <c r="D56" s="538"/>
      <c r="E56" s="538"/>
      <c r="F56" s="538"/>
      <c r="G56" s="538"/>
      <c r="H56" s="538"/>
      <c r="I56" s="538"/>
      <c r="J56" s="538"/>
      <c r="K56" s="538"/>
      <c r="L56" s="538"/>
      <c r="M56" s="538"/>
      <c r="N56" s="538"/>
      <c r="O56" s="538"/>
      <c r="P56" s="538"/>
      <c r="Q56" s="538"/>
      <c r="R56" s="538"/>
      <c r="S56" s="538"/>
      <c r="T56" s="538"/>
      <c r="U56" s="538"/>
      <c r="V56" s="538"/>
      <c r="W56" s="538"/>
    </row>
  </sheetData>
  <sheetProtection sheet="1" formatCells="0" formatRows="0" insertRows="0" deleteRows="0"/>
  <mergeCells count="112">
    <mergeCell ref="F50:L50"/>
    <mergeCell ref="Q43:S43"/>
    <mergeCell ref="Q50:S50"/>
    <mergeCell ref="A2:S2"/>
    <mergeCell ref="B4:J4"/>
    <mergeCell ref="L4:S4"/>
    <mergeCell ref="B5:S5"/>
    <mergeCell ref="B6:S6"/>
    <mergeCell ref="B8:C8"/>
    <mergeCell ref="E8:G8"/>
    <mergeCell ref="H8:I8"/>
    <mergeCell ref="K8:S8"/>
    <mergeCell ref="B7:S7"/>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A27:S27"/>
    <mergeCell ref="A28:C29"/>
    <mergeCell ref="D28:L29"/>
    <mergeCell ref="M28:O28"/>
    <mergeCell ref="P28:Q29"/>
    <mergeCell ref="R28:R29"/>
    <mergeCell ref="B24:S24"/>
    <mergeCell ref="A17:D17"/>
    <mergeCell ref="E17:S17"/>
    <mergeCell ref="B21:S21"/>
    <mergeCell ref="C22:D22"/>
    <mergeCell ref="E22:S22"/>
    <mergeCell ref="E23:F23"/>
    <mergeCell ref="G23:I23"/>
    <mergeCell ref="K23:L23"/>
    <mergeCell ref="M23:S23"/>
    <mergeCell ref="A31:S31"/>
    <mergeCell ref="A32:S32"/>
    <mergeCell ref="A33:S33"/>
    <mergeCell ref="B36:S36"/>
    <mergeCell ref="B37:S37"/>
    <mergeCell ref="B40:J40"/>
    <mergeCell ref="K40:O40"/>
    <mergeCell ref="P40:R40"/>
    <mergeCell ref="S28:S29"/>
    <mergeCell ref="N29:O29"/>
    <mergeCell ref="A30:C30"/>
    <mergeCell ref="D30:L30"/>
    <mergeCell ref="N30:O30"/>
    <mergeCell ref="P30:Q30"/>
    <mergeCell ref="M45:O45"/>
    <mergeCell ref="P45:S45"/>
    <mergeCell ref="E46:I46"/>
    <mergeCell ref="J46:L46"/>
    <mergeCell ref="A41:A43"/>
    <mergeCell ref="E41:I41"/>
    <mergeCell ref="J41:L41"/>
    <mergeCell ref="M41:O41"/>
    <mergeCell ref="P41:S41"/>
    <mergeCell ref="E42:L42"/>
    <mergeCell ref="M42:O42"/>
    <mergeCell ref="P42:S42"/>
    <mergeCell ref="M43:O43"/>
    <mergeCell ref="F43:L43"/>
    <mergeCell ref="A53:S53"/>
    <mergeCell ref="A55:S55"/>
    <mergeCell ref="E49:L49"/>
    <mergeCell ref="M49:O49"/>
    <mergeCell ref="P49:S49"/>
    <mergeCell ref="M50:O50"/>
    <mergeCell ref="A51:S51"/>
    <mergeCell ref="A52:S52"/>
    <mergeCell ref="M46:O46"/>
    <mergeCell ref="P46:S46"/>
    <mergeCell ref="E47:L47"/>
    <mergeCell ref="M47:O47"/>
    <mergeCell ref="P47:S47"/>
    <mergeCell ref="A48:A50"/>
    <mergeCell ref="E48:I48"/>
    <mergeCell ref="J48:L48"/>
    <mergeCell ref="M48:O48"/>
    <mergeCell ref="P48:S48"/>
    <mergeCell ref="A44:A47"/>
    <mergeCell ref="E44:I44"/>
    <mergeCell ref="J44:L44"/>
    <mergeCell ref="M44:O44"/>
    <mergeCell ref="P44:S44"/>
    <mergeCell ref="E45:L45"/>
  </mergeCells>
  <phoneticPr fontId="22"/>
  <conditionalFormatting sqref="P50 P40:R40 B40:J40 P41:S42 P43 D30 A30 M30:S30 G10:I10 M10:S10 G23:I23 M23:S23 G12 J12 B12:D12 B24:S24 E41:E50 P44:S49">
    <cfRule type="cellIs" dxfId="506" priority="9" stopIfTrue="1" operator="equal">
      <formula>""</formula>
    </cfRule>
  </conditionalFormatting>
  <conditionalFormatting sqref="B36:S37 B8:C8 E8:G8 J8">
    <cfRule type="cellIs" dxfId="505" priority="23" stopIfTrue="1" operator="equal">
      <formula>""</formula>
    </cfRule>
  </conditionalFormatting>
  <conditionalFormatting sqref="B16:S16">
    <cfRule type="cellIs" dxfId="504" priority="21" stopIfTrue="1" operator="equal">
      <formula>""</formula>
    </cfRule>
    <cfRule type="cellIs" dxfId="503" priority="22" stopIfTrue="1" operator="equal">
      <formula>""</formula>
    </cfRule>
  </conditionalFormatting>
  <conditionalFormatting sqref="B13:B15 E13:E15 H13:H15 K13:K14 N13 O14">
    <cfRule type="expression" dxfId="502" priority="20" stopIfTrue="1">
      <formula>($B$13="")*($B$14="")*($B$15="")*($E$13="")*($E$14="")*($E$15="")*($H$13="")*($H$14="")*($H$15="")*($K$13="")*($K$14="")*($N$13="")*($O$14="")</formula>
    </cfRule>
  </conditionalFormatting>
  <conditionalFormatting sqref="K15:R15">
    <cfRule type="cellIs" dxfId="501" priority="19" stopIfTrue="1" operator="equal">
      <formula>(COUNTIF($H$15,"✔")&lt;1)</formula>
    </cfRule>
  </conditionalFormatting>
  <conditionalFormatting sqref="E41">
    <cfRule type="cellIs" dxfId="500" priority="18" stopIfTrue="1" operator="equal">
      <formula>""</formula>
    </cfRule>
  </conditionalFormatting>
  <conditionalFormatting sqref="J41">
    <cfRule type="cellIs" dxfId="499" priority="17" stopIfTrue="1" operator="equal">
      <formula>""</formula>
    </cfRule>
  </conditionalFormatting>
  <conditionalFormatting sqref="E41">
    <cfRule type="cellIs" dxfId="498" priority="16" stopIfTrue="1" operator="equal">
      <formula>""</formula>
    </cfRule>
  </conditionalFormatting>
  <conditionalFormatting sqref="J41">
    <cfRule type="cellIs" dxfId="497" priority="15" stopIfTrue="1" operator="equal">
      <formula>""</formula>
    </cfRule>
  </conditionalFormatting>
  <conditionalFormatting sqref="J44">
    <cfRule type="cellIs" dxfId="496" priority="14" stopIfTrue="1" operator="equal">
      <formula>""</formula>
    </cfRule>
  </conditionalFormatting>
  <conditionalFormatting sqref="J46:L46">
    <cfRule type="cellIs" dxfId="495" priority="13" stopIfTrue="1" operator="equal">
      <formula>""</formula>
    </cfRule>
  </conditionalFormatting>
  <conditionalFormatting sqref="J48:L48">
    <cfRule type="cellIs" dxfId="494" priority="12" stopIfTrue="1" operator="equal">
      <formula>""</formula>
    </cfRule>
  </conditionalFormatting>
  <conditionalFormatting sqref="P41:S41">
    <cfRule type="containsText" dxfId="493" priority="24" operator="containsText" text="(">
      <formula>NOT(ISERROR(SEARCH("(",P41)))</formula>
    </cfRule>
  </conditionalFormatting>
  <conditionalFormatting sqref="P40:R40">
    <cfRule type="expression" dxfId="492" priority="7">
      <formula>P40&gt;7</formula>
    </cfRule>
  </conditionalFormatting>
  <dataValidations count="7">
    <dataValidation type="list" allowBlank="1" showInputMessage="1" showErrorMessage="1" sqref="B12:C12">
      <formula1>OFFSET(設立年号,,,COUNTA(設立年号))</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 imeMode="off" allowBlank="1" showInputMessage="1" showErrorMessage="1" sqref="E42:L42 P41:S42 P40:R40 E45:L45 E47:L47 E49:L49 M10:S10 N11:S11 D12 G12 J12 M23:S23 M30:S30 P44:S49"/>
    <dataValidation imeMode="hiragana" allowBlank="1" showInputMessage="1" showErrorMessage="1" sqref="B36:S37 B40:J40 J41 J44 J46 G10:I10 K15:R15 B16:S16 G23:I23 E41 E44 E46 E48 J48 B24:S24 A30:L30"/>
    <dataValidation type="list" allowBlank="1" showInputMessage="1" showErrorMessage="1" sqref="E50 P50 E43 P43 E13:E15 H13:H15 K13:K14 N13 O14 B13:B15">
      <formula1>"✔"</formula1>
    </dataValidation>
  </dataValidations>
  <hyperlinks>
    <hyperlink ref="U49" location="代表者･役員一覧!A8" display="役員一覧作成へ"/>
    <hyperlink ref="U55" location="一覧表!L29" display="一覧表へ戻る"/>
    <hyperlink ref="U53" location="様式5実!Z7" display="様式5（実践）作成へ"/>
    <hyperlink ref="U51" location="様式5基!Z7" display="様式5（基礎）作成へ"/>
  </hyperlinks>
  <printOptions horizontalCentered="1"/>
  <pageMargins left="0.27559055118110237" right="0.19685039370078741" top="0.39370078740157483" bottom="0.27559055118110237" header="0.19685039370078741" footer="0.19685039370078741"/>
  <pageSetup paperSize="9" scale="72" orientation="portrait" horizontalDpi="300" verticalDpi="300" r:id="rId1"/>
  <headerFooter scaleWithDoc="0" alignWithMargins="0"/>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4" id="{00B2E3D3-67D2-4908-86A8-C8005F6F1E14}">
            <xm:f>様式1!$E$21=""</xm:f>
            <x14:dxf>
              <fill>
                <patternFill>
                  <bgColor rgb="FF0000FF"/>
                </patternFill>
              </fill>
            </x14:dxf>
          </x14:cfRule>
          <xm:sqref>U53</xm:sqref>
        </x14:conditionalFormatting>
        <x14:conditionalFormatting xmlns:xm="http://schemas.microsoft.com/office/excel/2006/main">
          <x14:cfRule type="expression" priority="3" id="{8B10FBDA-0A79-464E-A669-9A31FFF39239}">
            <xm:f>様式1!$E$20=""</xm:f>
            <x14:dxf>
              <fill>
                <patternFill>
                  <bgColor rgb="FF0000FF"/>
                </patternFill>
              </fill>
            </x14:dxf>
          </x14:cfRule>
          <xm:sqref>U51</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43"/>
  <sheetViews>
    <sheetView zoomScale="110" zoomScaleNormal="110" zoomScaleSheetLayoutView="100" zoomScalePageLayoutView="75" workbookViewId="0">
      <selection activeCell="K7" sqref="K7"/>
    </sheetView>
  </sheetViews>
  <sheetFormatPr defaultRowHeight="13.5"/>
  <cols>
    <col min="1" max="1" width="16.75" style="145" customWidth="1"/>
    <col min="2" max="2" width="16.875" style="145" customWidth="1"/>
    <col min="3" max="3" width="5.375" style="145" customWidth="1"/>
    <col min="4" max="6" width="4.625" style="145" customWidth="1"/>
    <col min="7" max="7" width="6.375" style="145" customWidth="1"/>
    <col min="8" max="8" width="16.375" style="145" customWidth="1"/>
    <col min="9" max="9" width="21.625" style="145" customWidth="1"/>
    <col min="10" max="10" width="4.125" style="145" customWidth="1"/>
    <col min="11" max="11" width="18.875" style="145" customWidth="1"/>
    <col min="12" max="12" width="7" style="145" customWidth="1"/>
    <col min="13" max="252" width="9" style="145"/>
    <col min="253" max="253" width="15.625" style="145" customWidth="1"/>
    <col min="254" max="254" width="16.875" style="145" customWidth="1"/>
    <col min="255" max="258" width="4.625" style="145" customWidth="1"/>
    <col min="259" max="259" width="6.375" style="145" customWidth="1"/>
    <col min="260" max="260" width="16.375" style="145" customWidth="1"/>
    <col min="261" max="261" width="21.625" style="145" customWidth="1"/>
    <col min="262" max="508" width="9" style="145"/>
    <col min="509" max="509" width="15.625" style="145" customWidth="1"/>
    <col min="510" max="510" width="16.875" style="145" customWidth="1"/>
    <col min="511" max="514" width="4.625" style="145" customWidth="1"/>
    <col min="515" max="515" width="6.375" style="145" customWidth="1"/>
    <col min="516" max="516" width="16.375" style="145" customWidth="1"/>
    <col min="517" max="517" width="21.625" style="145" customWidth="1"/>
    <col min="518" max="764" width="9" style="145"/>
    <col min="765" max="765" width="15.625" style="145" customWidth="1"/>
    <col min="766" max="766" width="16.875" style="145" customWidth="1"/>
    <col min="767" max="770" width="4.625" style="145" customWidth="1"/>
    <col min="771" max="771" width="6.375" style="145" customWidth="1"/>
    <col min="772" max="772" width="16.375" style="145" customWidth="1"/>
    <col min="773" max="773" width="21.625" style="145" customWidth="1"/>
    <col min="774" max="1020" width="9" style="145"/>
    <col min="1021" max="1021" width="15.625" style="145" customWidth="1"/>
    <col min="1022" max="1022" width="16.875" style="145" customWidth="1"/>
    <col min="1023" max="1026" width="4.625" style="145" customWidth="1"/>
    <col min="1027" max="1027" width="6.375" style="145" customWidth="1"/>
    <col min="1028" max="1028" width="16.375" style="145" customWidth="1"/>
    <col min="1029" max="1029" width="21.625" style="145" customWidth="1"/>
    <col min="1030" max="1276" width="9" style="145"/>
    <col min="1277" max="1277" width="15.625" style="145" customWidth="1"/>
    <col min="1278" max="1278" width="16.875" style="145" customWidth="1"/>
    <col min="1279" max="1282" width="4.625" style="145" customWidth="1"/>
    <col min="1283" max="1283" width="6.375" style="145" customWidth="1"/>
    <col min="1284" max="1284" width="16.375" style="145" customWidth="1"/>
    <col min="1285" max="1285" width="21.625" style="145" customWidth="1"/>
    <col min="1286" max="1532" width="9" style="145"/>
    <col min="1533" max="1533" width="15.625" style="145" customWidth="1"/>
    <col min="1534" max="1534" width="16.875" style="145" customWidth="1"/>
    <col min="1535" max="1538" width="4.625" style="145" customWidth="1"/>
    <col min="1539" max="1539" width="6.375" style="145" customWidth="1"/>
    <col min="1540" max="1540" width="16.375" style="145" customWidth="1"/>
    <col min="1541" max="1541" width="21.625" style="145" customWidth="1"/>
    <col min="1542" max="1788" width="9" style="145"/>
    <col min="1789" max="1789" width="15.625" style="145" customWidth="1"/>
    <col min="1790" max="1790" width="16.875" style="145" customWidth="1"/>
    <col min="1791" max="1794" width="4.625" style="145" customWidth="1"/>
    <col min="1795" max="1795" width="6.375" style="145" customWidth="1"/>
    <col min="1796" max="1796" width="16.375" style="145" customWidth="1"/>
    <col min="1797" max="1797" width="21.625" style="145" customWidth="1"/>
    <col min="1798" max="2044" width="9" style="145"/>
    <col min="2045" max="2045" width="15.625" style="145" customWidth="1"/>
    <col min="2046" max="2046" width="16.875" style="145" customWidth="1"/>
    <col min="2047" max="2050" width="4.625" style="145" customWidth="1"/>
    <col min="2051" max="2051" width="6.375" style="145" customWidth="1"/>
    <col min="2052" max="2052" width="16.375" style="145" customWidth="1"/>
    <col min="2053" max="2053" width="21.625" style="145" customWidth="1"/>
    <col min="2054" max="2300" width="9" style="145"/>
    <col min="2301" max="2301" width="15.625" style="145" customWidth="1"/>
    <col min="2302" max="2302" width="16.875" style="145" customWidth="1"/>
    <col min="2303" max="2306" width="4.625" style="145" customWidth="1"/>
    <col min="2307" max="2307" width="6.375" style="145" customWidth="1"/>
    <col min="2308" max="2308" width="16.375" style="145" customWidth="1"/>
    <col min="2309" max="2309" width="21.625" style="145" customWidth="1"/>
    <col min="2310" max="2556" width="9" style="145"/>
    <col min="2557" max="2557" width="15.625" style="145" customWidth="1"/>
    <col min="2558" max="2558" width="16.875" style="145" customWidth="1"/>
    <col min="2559" max="2562" width="4.625" style="145" customWidth="1"/>
    <col min="2563" max="2563" width="6.375" style="145" customWidth="1"/>
    <col min="2564" max="2564" width="16.375" style="145" customWidth="1"/>
    <col min="2565" max="2565" width="21.625" style="145" customWidth="1"/>
    <col min="2566" max="2812" width="9" style="145"/>
    <col min="2813" max="2813" width="15.625" style="145" customWidth="1"/>
    <col min="2814" max="2814" width="16.875" style="145" customWidth="1"/>
    <col min="2815" max="2818" width="4.625" style="145" customWidth="1"/>
    <col min="2819" max="2819" width="6.375" style="145" customWidth="1"/>
    <col min="2820" max="2820" width="16.375" style="145" customWidth="1"/>
    <col min="2821" max="2821" width="21.625" style="145" customWidth="1"/>
    <col min="2822" max="3068" width="9" style="145"/>
    <col min="3069" max="3069" width="15.625" style="145" customWidth="1"/>
    <col min="3070" max="3070" width="16.875" style="145" customWidth="1"/>
    <col min="3071" max="3074" width="4.625" style="145" customWidth="1"/>
    <col min="3075" max="3075" width="6.375" style="145" customWidth="1"/>
    <col min="3076" max="3076" width="16.375" style="145" customWidth="1"/>
    <col min="3077" max="3077" width="21.625" style="145" customWidth="1"/>
    <col min="3078" max="3324" width="9" style="145"/>
    <col min="3325" max="3325" width="15.625" style="145" customWidth="1"/>
    <col min="3326" max="3326" width="16.875" style="145" customWidth="1"/>
    <col min="3327" max="3330" width="4.625" style="145" customWidth="1"/>
    <col min="3331" max="3331" width="6.375" style="145" customWidth="1"/>
    <col min="3332" max="3332" width="16.375" style="145" customWidth="1"/>
    <col min="3333" max="3333" width="21.625" style="145" customWidth="1"/>
    <col min="3334" max="3580" width="9" style="145"/>
    <col min="3581" max="3581" width="15.625" style="145" customWidth="1"/>
    <col min="3582" max="3582" width="16.875" style="145" customWidth="1"/>
    <col min="3583" max="3586" width="4.625" style="145" customWidth="1"/>
    <col min="3587" max="3587" width="6.375" style="145" customWidth="1"/>
    <col min="3588" max="3588" width="16.375" style="145" customWidth="1"/>
    <col min="3589" max="3589" width="21.625" style="145" customWidth="1"/>
    <col min="3590" max="3836" width="9" style="145"/>
    <col min="3837" max="3837" width="15.625" style="145" customWidth="1"/>
    <col min="3838" max="3838" width="16.875" style="145" customWidth="1"/>
    <col min="3839" max="3842" width="4.625" style="145" customWidth="1"/>
    <col min="3843" max="3843" width="6.375" style="145" customWidth="1"/>
    <col min="3844" max="3844" width="16.375" style="145" customWidth="1"/>
    <col min="3845" max="3845" width="21.625" style="145" customWidth="1"/>
    <col min="3846" max="4092" width="9" style="145"/>
    <col min="4093" max="4093" width="15.625" style="145" customWidth="1"/>
    <col min="4094" max="4094" width="16.875" style="145" customWidth="1"/>
    <col min="4095" max="4098" width="4.625" style="145" customWidth="1"/>
    <col min="4099" max="4099" width="6.375" style="145" customWidth="1"/>
    <col min="4100" max="4100" width="16.375" style="145" customWidth="1"/>
    <col min="4101" max="4101" width="21.625" style="145" customWidth="1"/>
    <col min="4102" max="4348" width="9" style="145"/>
    <col min="4349" max="4349" width="15.625" style="145" customWidth="1"/>
    <col min="4350" max="4350" width="16.875" style="145" customWidth="1"/>
    <col min="4351" max="4354" width="4.625" style="145" customWidth="1"/>
    <col min="4355" max="4355" width="6.375" style="145" customWidth="1"/>
    <col min="4356" max="4356" width="16.375" style="145" customWidth="1"/>
    <col min="4357" max="4357" width="21.625" style="145" customWidth="1"/>
    <col min="4358" max="4604" width="9" style="145"/>
    <col min="4605" max="4605" width="15.625" style="145" customWidth="1"/>
    <col min="4606" max="4606" width="16.875" style="145" customWidth="1"/>
    <col min="4607" max="4610" width="4.625" style="145" customWidth="1"/>
    <col min="4611" max="4611" width="6.375" style="145" customWidth="1"/>
    <col min="4612" max="4612" width="16.375" style="145" customWidth="1"/>
    <col min="4613" max="4613" width="21.625" style="145" customWidth="1"/>
    <col min="4614" max="4860" width="9" style="145"/>
    <col min="4861" max="4861" width="15.625" style="145" customWidth="1"/>
    <col min="4862" max="4862" width="16.875" style="145" customWidth="1"/>
    <col min="4863" max="4866" width="4.625" style="145" customWidth="1"/>
    <col min="4867" max="4867" width="6.375" style="145" customWidth="1"/>
    <col min="4868" max="4868" width="16.375" style="145" customWidth="1"/>
    <col min="4869" max="4869" width="21.625" style="145" customWidth="1"/>
    <col min="4870" max="5116" width="9" style="145"/>
    <col min="5117" max="5117" width="15.625" style="145" customWidth="1"/>
    <col min="5118" max="5118" width="16.875" style="145" customWidth="1"/>
    <col min="5119" max="5122" width="4.625" style="145" customWidth="1"/>
    <col min="5123" max="5123" width="6.375" style="145" customWidth="1"/>
    <col min="5124" max="5124" width="16.375" style="145" customWidth="1"/>
    <col min="5125" max="5125" width="21.625" style="145" customWidth="1"/>
    <col min="5126" max="5372" width="9" style="145"/>
    <col min="5373" max="5373" width="15.625" style="145" customWidth="1"/>
    <col min="5374" max="5374" width="16.875" style="145" customWidth="1"/>
    <col min="5375" max="5378" width="4.625" style="145" customWidth="1"/>
    <col min="5379" max="5379" width="6.375" style="145" customWidth="1"/>
    <col min="5380" max="5380" width="16.375" style="145" customWidth="1"/>
    <col min="5381" max="5381" width="21.625" style="145" customWidth="1"/>
    <col min="5382" max="5628" width="9" style="145"/>
    <col min="5629" max="5629" width="15.625" style="145" customWidth="1"/>
    <col min="5630" max="5630" width="16.875" style="145" customWidth="1"/>
    <col min="5631" max="5634" width="4.625" style="145" customWidth="1"/>
    <col min="5635" max="5635" width="6.375" style="145" customWidth="1"/>
    <col min="5636" max="5636" width="16.375" style="145" customWidth="1"/>
    <col min="5637" max="5637" width="21.625" style="145" customWidth="1"/>
    <col min="5638" max="5884" width="9" style="145"/>
    <col min="5885" max="5885" width="15.625" style="145" customWidth="1"/>
    <col min="5886" max="5886" width="16.875" style="145" customWidth="1"/>
    <col min="5887" max="5890" width="4.625" style="145" customWidth="1"/>
    <col min="5891" max="5891" width="6.375" style="145" customWidth="1"/>
    <col min="5892" max="5892" width="16.375" style="145" customWidth="1"/>
    <col min="5893" max="5893" width="21.625" style="145" customWidth="1"/>
    <col min="5894" max="6140" width="9" style="145"/>
    <col min="6141" max="6141" width="15.625" style="145" customWidth="1"/>
    <col min="6142" max="6142" width="16.875" style="145" customWidth="1"/>
    <col min="6143" max="6146" width="4.625" style="145" customWidth="1"/>
    <col min="6147" max="6147" width="6.375" style="145" customWidth="1"/>
    <col min="6148" max="6148" width="16.375" style="145" customWidth="1"/>
    <col min="6149" max="6149" width="21.625" style="145" customWidth="1"/>
    <col min="6150" max="6396" width="9" style="145"/>
    <col min="6397" max="6397" width="15.625" style="145" customWidth="1"/>
    <col min="6398" max="6398" width="16.875" style="145" customWidth="1"/>
    <col min="6399" max="6402" width="4.625" style="145" customWidth="1"/>
    <col min="6403" max="6403" width="6.375" style="145" customWidth="1"/>
    <col min="6404" max="6404" width="16.375" style="145" customWidth="1"/>
    <col min="6405" max="6405" width="21.625" style="145" customWidth="1"/>
    <col min="6406" max="6652" width="9" style="145"/>
    <col min="6653" max="6653" width="15.625" style="145" customWidth="1"/>
    <col min="6654" max="6654" width="16.875" style="145" customWidth="1"/>
    <col min="6655" max="6658" width="4.625" style="145" customWidth="1"/>
    <col min="6659" max="6659" width="6.375" style="145" customWidth="1"/>
    <col min="6660" max="6660" width="16.375" style="145" customWidth="1"/>
    <col min="6661" max="6661" width="21.625" style="145" customWidth="1"/>
    <col min="6662" max="6908" width="9" style="145"/>
    <col min="6909" max="6909" width="15.625" style="145" customWidth="1"/>
    <col min="6910" max="6910" width="16.875" style="145" customWidth="1"/>
    <col min="6911" max="6914" width="4.625" style="145" customWidth="1"/>
    <col min="6915" max="6915" width="6.375" style="145" customWidth="1"/>
    <col min="6916" max="6916" width="16.375" style="145" customWidth="1"/>
    <col min="6917" max="6917" width="21.625" style="145" customWidth="1"/>
    <col min="6918" max="7164" width="9" style="145"/>
    <col min="7165" max="7165" width="15.625" style="145" customWidth="1"/>
    <col min="7166" max="7166" width="16.875" style="145" customWidth="1"/>
    <col min="7167" max="7170" width="4.625" style="145" customWidth="1"/>
    <col min="7171" max="7171" width="6.375" style="145" customWidth="1"/>
    <col min="7172" max="7172" width="16.375" style="145" customWidth="1"/>
    <col min="7173" max="7173" width="21.625" style="145" customWidth="1"/>
    <col min="7174" max="7420" width="9" style="145"/>
    <col min="7421" max="7421" width="15.625" style="145" customWidth="1"/>
    <col min="7422" max="7422" width="16.875" style="145" customWidth="1"/>
    <col min="7423" max="7426" width="4.625" style="145" customWidth="1"/>
    <col min="7427" max="7427" width="6.375" style="145" customWidth="1"/>
    <col min="7428" max="7428" width="16.375" style="145" customWidth="1"/>
    <col min="7429" max="7429" width="21.625" style="145" customWidth="1"/>
    <col min="7430" max="7676" width="9" style="145"/>
    <col min="7677" max="7677" width="15.625" style="145" customWidth="1"/>
    <col min="7678" max="7678" width="16.875" style="145" customWidth="1"/>
    <col min="7679" max="7682" width="4.625" style="145" customWidth="1"/>
    <col min="7683" max="7683" width="6.375" style="145" customWidth="1"/>
    <col min="7684" max="7684" width="16.375" style="145" customWidth="1"/>
    <col min="7685" max="7685" width="21.625" style="145" customWidth="1"/>
    <col min="7686" max="7932" width="9" style="145"/>
    <col min="7933" max="7933" width="15.625" style="145" customWidth="1"/>
    <col min="7934" max="7934" width="16.875" style="145" customWidth="1"/>
    <col min="7935" max="7938" width="4.625" style="145" customWidth="1"/>
    <col min="7939" max="7939" width="6.375" style="145" customWidth="1"/>
    <col min="7940" max="7940" width="16.375" style="145" customWidth="1"/>
    <col min="7941" max="7941" width="21.625" style="145" customWidth="1"/>
    <col min="7942" max="8188" width="9" style="145"/>
    <col min="8189" max="8189" width="15.625" style="145" customWidth="1"/>
    <col min="8190" max="8190" width="16.875" style="145" customWidth="1"/>
    <col min="8191" max="8194" width="4.625" style="145" customWidth="1"/>
    <col min="8195" max="8195" width="6.375" style="145" customWidth="1"/>
    <col min="8196" max="8196" width="16.375" style="145" customWidth="1"/>
    <col min="8197" max="8197" width="21.625" style="145" customWidth="1"/>
    <col min="8198" max="8444" width="9" style="145"/>
    <col min="8445" max="8445" width="15.625" style="145" customWidth="1"/>
    <col min="8446" max="8446" width="16.875" style="145" customWidth="1"/>
    <col min="8447" max="8450" width="4.625" style="145" customWidth="1"/>
    <col min="8451" max="8451" width="6.375" style="145" customWidth="1"/>
    <col min="8452" max="8452" width="16.375" style="145" customWidth="1"/>
    <col min="8453" max="8453" width="21.625" style="145" customWidth="1"/>
    <col min="8454" max="8700" width="9" style="145"/>
    <col min="8701" max="8701" width="15.625" style="145" customWidth="1"/>
    <col min="8702" max="8702" width="16.875" style="145" customWidth="1"/>
    <col min="8703" max="8706" width="4.625" style="145" customWidth="1"/>
    <col min="8707" max="8707" width="6.375" style="145" customWidth="1"/>
    <col min="8708" max="8708" width="16.375" style="145" customWidth="1"/>
    <col min="8709" max="8709" width="21.625" style="145" customWidth="1"/>
    <col min="8710" max="8956" width="9" style="145"/>
    <col min="8957" max="8957" width="15.625" style="145" customWidth="1"/>
    <col min="8958" max="8958" width="16.875" style="145" customWidth="1"/>
    <col min="8959" max="8962" width="4.625" style="145" customWidth="1"/>
    <col min="8963" max="8963" width="6.375" style="145" customWidth="1"/>
    <col min="8964" max="8964" width="16.375" style="145" customWidth="1"/>
    <col min="8965" max="8965" width="21.625" style="145" customWidth="1"/>
    <col min="8966" max="9212" width="9" style="145"/>
    <col min="9213" max="9213" width="15.625" style="145" customWidth="1"/>
    <col min="9214" max="9214" width="16.875" style="145" customWidth="1"/>
    <col min="9215" max="9218" width="4.625" style="145" customWidth="1"/>
    <col min="9219" max="9219" width="6.375" style="145" customWidth="1"/>
    <col min="9220" max="9220" width="16.375" style="145" customWidth="1"/>
    <col min="9221" max="9221" width="21.625" style="145" customWidth="1"/>
    <col min="9222" max="9468" width="9" style="145"/>
    <col min="9469" max="9469" width="15.625" style="145" customWidth="1"/>
    <col min="9470" max="9470" width="16.875" style="145" customWidth="1"/>
    <col min="9471" max="9474" width="4.625" style="145" customWidth="1"/>
    <col min="9475" max="9475" width="6.375" style="145" customWidth="1"/>
    <col min="9476" max="9476" width="16.375" style="145" customWidth="1"/>
    <col min="9477" max="9477" width="21.625" style="145" customWidth="1"/>
    <col min="9478" max="9724" width="9" style="145"/>
    <col min="9725" max="9725" width="15.625" style="145" customWidth="1"/>
    <col min="9726" max="9726" width="16.875" style="145" customWidth="1"/>
    <col min="9727" max="9730" width="4.625" style="145" customWidth="1"/>
    <col min="9731" max="9731" width="6.375" style="145" customWidth="1"/>
    <col min="9732" max="9732" width="16.375" style="145" customWidth="1"/>
    <col min="9733" max="9733" width="21.625" style="145" customWidth="1"/>
    <col min="9734" max="9980" width="9" style="145"/>
    <col min="9981" max="9981" width="15.625" style="145" customWidth="1"/>
    <col min="9982" max="9982" width="16.875" style="145" customWidth="1"/>
    <col min="9983" max="9986" width="4.625" style="145" customWidth="1"/>
    <col min="9987" max="9987" width="6.375" style="145" customWidth="1"/>
    <col min="9988" max="9988" width="16.375" style="145" customWidth="1"/>
    <col min="9989" max="9989" width="21.625" style="145" customWidth="1"/>
    <col min="9990" max="10236" width="9" style="145"/>
    <col min="10237" max="10237" width="15.625" style="145" customWidth="1"/>
    <col min="10238" max="10238" width="16.875" style="145" customWidth="1"/>
    <col min="10239" max="10242" width="4.625" style="145" customWidth="1"/>
    <col min="10243" max="10243" width="6.375" style="145" customWidth="1"/>
    <col min="10244" max="10244" width="16.375" style="145" customWidth="1"/>
    <col min="10245" max="10245" width="21.625" style="145" customWidth="1"/>
    <col min="10246" max="10492" width="9" style="145"/>
    <col min="10493" max="10493" width="15.625" style="145" customWidth="1"/>
    <col min="10494" max="10494" width="16.875" style="145" customWidth="1"/>
    <col min="10495" max="10498" width="4.625" style="145" customWidth="1"/>
    <col min="10499" max="10499" width="6.375" style="145" customWidth="1"/>
    <col min="10500" max="10500" width="16.375" style="145" customWidth="1"/>
    <col min="10501" max="10501" width="21.625" style="145" customWidth="1"/>
    <col min="10502" max="10748" width="9" style="145"/>
    <col min="10749" max="10749" width="15.625" style="145" customWidth="1"/>
    <col min="10750" max="10750" width="16.875" style="145" customWidth="1"/>
    <col min="10751" max="10754" width="4.625" style="145" customWidth="1"/>
    <col min="10755" max="10755" width="6.375" style="145" customWidth="1"/>
    <col min="10756" max="10756" width="16.375" style="145" customWidth="1"/>
    <col min="10757" max="10757" width="21.625" style="145" customWidth="1"/>
    <col min="10758" max="11004" width="9" style="145"/>
    <col min="11005" max="11005" width="15.625" style="145" customWidth="1"/>
    <col min="11006" max="11006" width="16.875" style="145" customWidth="1"/>
    <col min="11007" max="11010" width="4.625" style="145" customWidth="1"/>
    <col min="11011" max="11011" width="6.375" style="145" customWidth="1"/>
    <col min="11012" max="11012" width="16.375" style="145" customWidth="1"/>
    <col min="11013" max="11013" width="21.625" style="145" customWidth="1"/>
    <col min="11014" max="11260" width="9" style="145"/>
    <col min="11261" max="11261" width="15.625" style="145" customWidth="1"/>
    <col min="11262" max="11262" width="16.875" style="145" customWidth="1"/>
    <col min="11263" max="11266" width="4.625" style="145" customWidth="1"/>
    <col min="11267" max="11267" width="6.375" style="145" customWidth="1"/>
    <col min="11268" max="11268" width="16.375" style="145" customWidth="1"/>
    <col min="11269" max="11269" width="21.625" style="145" customWidth="1"/>
    <col min="11270" max="11516" width="9" style="145"/>
    <col min="11517" max="11517" width="15.625" style="145" customWidth="1"/>
    <col min="11518" max="11518" width="16.875" style="145" customWidth="1"/>
    <col min="11519" max="11522" width="4.625" style="145" customWidth="1"/>
    <col min="11523" max="11523" width="6.375" style="145" customWidth="1"/>
    <col min="11524" max="11524" width="16.375" style="145" customWidth="1"/>
    <col min="11525" max="11525" width="21.625" style="145" customWidth="1"/>
    <col min="11526" max="11772" width="9" style="145"/>
    <col min="11773" max="11773" width="15.625" style="145" customWidth="1"/>
    <col min="11774" max="11774" width="16.875" style="145" customWidth="1"/>
    <col min="11775" max="11778" width="4.625" style="145" customWidth="1"/>
    <col min="11779" max="11779" width="6.375" style="145" customWidth="1"/>
    <col min="11780" max="11780" width="16.375" style="145" customWidth="1"/>
    <col min="11781" max="11781" width="21.625" style="145" customWidth="1"/>
    <col min="11782" max="12028" width="9" style="145"/>
    <col min="12029" max="12029" width="15.625" style="145" customWidth="1"/>
    <col min="12030" max="12030" width="16.875" style="145" customWidth="1"/>
    <col min="12031" max="12034" width="4.625" style="145" customWidth="1"/>
    <col min="12035" max="12035" width="6.375" style="145" customWidth="1"/>
    <col min="12036" max="12036" width="16.375" style="145" customWidth="1"/>
    <col min="12037" max="12037" width="21.625" style="145" customWidth="1"/>
    <col min="12038" max="12284" width="9" style="145"/>
    <col min="12285" max="12285" width="15.625" style="145" customWidth="1"/>
    <col min="12286" max="12286" width="16.875" style="145" customWidth="1"/>
    <col min="12287" max="12290" width="4.625" style="145" customWidth="1"/>
    <col min="12291" max="12291" width="6.375" style="145" customWidth="1"/>
    <col min="12292" max="12292" width="16.375" style="145" customWidth="1"/>
    <col min="12293" max="12293" width="21.625" style="145" customWidth="1"/>
    <col min="12294" max="12540" width="9" style="145"/>
    <col min="12541" max="12541" width="15.625" style="145" customWidth="1"/>
    <col min="12542" max="12542" width="16.875" style="145" customWidth="1"/>
    <col min="12543" max="12546" width="4.625" style="145" customWidth="1"/>
    <col min="12547" max="12547" width="6.375" style="145" customWidth="1"/>
    <col min="12548" max="12548" width="16.375" style="145" customWidth="1"/>
    <col min="12549" max="12549" width="21.625" style="145" customWidth="1"/>
    <col min="12550" max="12796" width="9" style="145"/>
    <col min="12797" max="12797" width="15.625" style="145" customWidth="1"/>
    <col min="12798" max="12798" width="16.875" style="145" customWidth="1"/>
    <col min="12799" max="12802" width="4.625" style="145" customWidth="1"/>
    <col min="12803" max="12803" width="6.375" style="145" customWidth="1"/>
    <col min="12804" max="12804" width="16.375" style="145" customWidth="1"/>
    <col min="12805" max="12805" width="21.625" style="145" customWidth="1"/>
    <col min="12806" max="13052" width="9" style="145"/>
    <col min="13053" max="13053" width="15.625" style="145" customWidth="1"/>
    <col min="13054" max="13054" width="16.875" style="145" customWidth="1"/>
    <col min="13055" max="13058" width="4.625" style="145" customWidth="1"/>
    <col min="13059" max="13059" width="6.375" style="145" customWidth="1"/>
    <col min="13060" max="13060" width="16.375" style="145" customWidth="1"/>
    <col min="13061" max="13061" width="21.625" style="145" customWidth="1"/>
    <col min="13062" max="13308" width="9" style="145"/>
    <col min="13309" max="13309" width="15.625" style="145" customWidth="1"/>
    <col min="13310" max="13310" width="16.875" style="145" customWidth="1"/>
    <col min="13311" max="13314" width="4.625" style="145" customWidth="1"/>
    <col min="13315" max="13315" width="6.375" style="145" customWidth="1"/>
    <col min="13316" max="13316" width="16.375" style="145" customWidth="1"/>
    <col min="13317" max="13317" width="21.625" style="145" customWidth="1"/>
    <col min="13318" max="13564" width="9" style="145"/>
    <col min="13565" max="13565" width="15.625" style="145" customWidth="1"/>
    <col min="13566" max="13566" width="16.875" style="145" customWidth="1"/>
    <col min="13567" max="13570" width="4.625" style="145" customWidth="1"/>
    <col min="13571" max="13571" width="6.375" style="145" customWidth="1"/>
    <col min="13572" max="13572" width="16.375" style="145" customWidth="1"/>
    <col min="13573" max="13573" width="21.625" style="145" customWidth="1"/>
    <col min="13574" max="13820" width="9" style="145"/>
    <col min="13821" max="13821" width="15.625" style="145" customWidth="1"/>
    <col min="13822" max="13822" width="16.875" style="145" customWidth="1"/>
    <col min="13823" max="13826" width="4.625" style="145" customWidth="1"/>
    <col min="13827" max="13827" width="6.375" style="145" customWidth="1"/>
    <col min="13828" max="13828" width="16.375" style="145" customWidth="1"/>
    <col min="13829" max="13829" width="21.625" style="145" customWidth="1"/>
    <col min="13830" max="14076" width="9" style="145"/>
    <col min="14077" max="14077" width="15.625" style="145" customWidth="1"/>
    <col min="14078" max="14078" width="16.875" style="145" customWidth="1"/>
    <col min="14079" max="14082" width="4.625" style="145" customWidth="1"/>
    <col min="14083" max="14083" width="6.375" style="145" customWidth="1"/>
    <col min="14084" max="14084" width="16.375" style="145" customWidth="1"/>
    <col min="14085" max="14085" width="21.625" style="145" customWidth="1"/>
    <col min="14086" max="14332" width="9" style="145"/>
    <col min="14333" max="14333" width="15.625" style="145" customWidth="1"/>
    <col min="14334" max="14334" width="16.875" style="145" customWidth="1"/>
    <col min="14335" max="14338" width="4.625" style="145" customWidth="1"/>
    <col min="14339" max="14339" width="6.375" style="145" customWidth="1"/>
    <col min="14340" max="14340" width="16.375" style="145" customWidth="1"/>
    <col min="14341" max="14341" width="21.625" style="145" customWidth="1"/>
    <col min="14342" max="14588" width="9" style="145"/>
    <col min="14589" max="14589" width="15.625" style="145" customWidth="1"/>
    <col min="14590" max="14590" width="16.875" style="145" customWidth="1"/>
    <col min="14591" max="14594" width="4.625" style="145" customWidth="1"/>
    <col min="14595" max="14595" width="6.375" style="145" customWidth="1"/>
    <col min="14596" max="14596" width="16.375" style="145" customWidth="1"/>
    <col min="14597" max="14597" width="21.625" style="145" customWidth="1"/>
    <col min="14598" max="14844" width="9" style="145"/>
    <col min="14845" max="14845" width="15.625" style="145" customWidth="1"/>
    <col min="14846" max="14846" width="16.875" style="145" customWidth="1"/>
    <col min="14847" max="14850" width="4.625" style="145" customWidth="1"/>
    <col min="14851" max="14851" width="6.375" style="145" customWidth="1"/>
    <col min="14852" max="14852" width="16.375" style="145" customWidth="1"/>
    <col min="14853" max="14853" width="21.625" style="145" customWidth="1"/>
    <col min="14854" max="15100" width="9" style="145"/>
    <col min="15101" max="15101" width="15.625" style="145" customWidth="1"/>
    <col min="15102" max="15102" width="16.875" style="145" customWidth="1"/>
    <col min="15103" max="15106" width="4.625" style="145" customWidth="1"/>
    <col min="15107" max="15107" width="6.375" style="145" customWidth="1"/>
    <col min="15108" max="15108" width="16.375" style="145" customWidth="1"/>
    <col min="15109" max="15109" width="21.625" style="145" customWidth="1"/>
    <col min="15110" max="15356" width="9" style="145"/>
    <col min="15357" max="15357" width="15.625" style="145" customWidth="1"/>
    <col min="15358" max="15358" width="16.875" style="145" customWidth="1"/>
    <col min="15359" max="15362" width="4.625" style="145" customWidth="1"/>
    <col min="15363" max="15363" width="6.375" style="145" customWidth="1"/>
    <col min="15364" max="15364" width="16.375" style="145" customWidth="1"/>
    <col min="15365" max="15365" width="21.625" style="145" customWidth="1"/>
    <col min="15366" max="15612" width="9" style="145"/>
    <col min="15613" max="15613" width="15.625" style="145" customWidth="1"/>
    <col min="15614" max="15614" width="16.875" style="145" customWidth="1"/>
    <col min="15615" max="15618" width="4.625" style="145" customWidth="1"/>
    <col min="15619" max="15619" width="6.375" style="145" customWidth="1"/>
    <col min="15620" max="15620" width="16.375" style="145" customWidth="1"/>
    <col min="15621" max="15621" width="21.625" style="145" customWidth="1"/>
    <col min="15622" max="15868" width="9" style="145"/>
    <col min="15869" max="15869" width="15.625" style="145" customWidth="1"/>
    <col min="15870" max="15870" width="16.875" style="145" customWidth="1"/>
    <col min="15871" max="15874" width="4.625" style="145" customWidth="1"/>
    <col min="15875" max="15875" width="6.375" style="145" customWidth="1"/>
    <col min="15876" max="15876" width="16.375" style="145" customWidth="1"/>
    <col min="15877" max="15877" width="21.625" style="145" customWidth="1"/>
    <col min="15878" max="16124" width="9" style="145"/>
    <col min="16125" max="16125" width="15.625" style="145" customWidth="1"/>
    <col min="16126" max="16126" width="16.875" style="145" customWidth="1"/>
    <col min="16127" max="16130" width="4.625" style="145" customWidth="1"/>
    <col min="16131" max="16131" width="6.375" style="145" customWidth="1"/>
    <col min="16132" max="16132" width="16.375" style="145" customWidth="1"/>
    <col min="16133" max="16133" width="21.625" style="145" customWidth="1"/>
    <col min="16134" max="16384" width="9" style="145"/>
  </cols>
  <sheetData>
    <row r="1" spans="1:12" ht="26.25" customHeight="1">
      <c r="A1" s="144"/>
      <c r="I1" s="146" t="s">
        <v>444</v>
      </c>
      <c r="J1" s="865"/>
      <c r="K1" s="865"/>
      <c r="L1" s="865"/>
    </row>
    <row r="2" spans="1:12" ht="29.25" customHeight="1">
      <c r="A2" s="3650" t="s">
        <v>445</v>
      </c>
      <c r="B2" s="3650"/>
      <c r="C2" s="3650"/>
      <c r="D2" s="3650"/>
      <c r="E2" s="3650"/>
      <c r="F2" s="3650"/>
      <c r="G2" s="3650"/>
      <c r="H2" s="3650"/>
      <c r="I2" s="3650"/>
      <c r="J2" s="865"/>
      <c r="K2" s="865"/>
      <c r="L2" s="865"/>
    </row>
    <row r="3" spans="1:12" s="148" customFormat="1" ht="19.5" customHeight="1">
      <c r="A3" s="147"/>
      <c r="B3" s="147"/>
      <c r="C3" s="147"/>
      <c r="D3" s="147"/>
      <c r="E3" s="147"/>
      <c r="F3" s="147"/>
      <c r="G3" s="147"/>
      <c r="H3" s="147"/>
      <c r="I3" s="147"/>
      <c r="J3" s="866"/>
      <c r="K3" s="866"/>
      <c r="L3" s="866"/>
    </row>
    <row r="4" spans="1:12" s="152" customFormat="1" ht="19.5" customHeight="1">
      <c r="A4" s="149" t="s">
        <v>219</v>
      </c>
      <c r="B4" s="3651" t="str">
        <f>実施機関名</f>
        <v/>
      </c>
      <c r="C4" s="3651"/>
      <c r="D4" s="3651"/>
      <c r="E4" s="150"/>
      <c r="F4" s="150"/>
      <c r="G4" s="3652" t="s">
        <v>549</v>
      </c>
      <c r="H4" s="3652"/>
      <c r="I4" s="151" t="str">
        <f>申請書受理番号&amp;受理番号連番</f>
        <v/>
      </c>
      <c r="J4" s="867"/>
      <c r="K4" s="867"/>
      <c r="L4" s="867"/>
    </row>
    <row r="5" spans="1:12" s="152" customFormat="1" ht="19.5" customHeight="1">
      <c r="A5" s="149" t="s">
        <v>408</v>
      </c>
      <c r="B5" s="3653" t="str">
        <f>実施機関番号</f>
        <v/>
      </c>
      <c r="C5" s="3653"/>
      <c r="D5" s="3653"/>
      <c r="E5" s="150"/>
      <c r="F5" s="150"/>
      <c r="G5" s="149"/>
      <c r="H5" s="149"/>
      <c r="I5" s="153"/>
      <c r="J5" s="867"/>
      <c r="K5" s="867"/>
      <c r="L5" s="867"/>
    </row>
    <row r="6" spans="1:12" ht="14.25">
      <c r="A6" s="154"/>
      <c r="B6" s="154"/>
      <c r="C6" s="154"/>
      <c r="D6" s="154"/>
      <c r="E6" s="154"/>
      <c r="F6" s="154"/>
      <c r="G6" s="154"/>
      <c r="H6" s="155"/>
      <c r="I6" s="155"/>
      <c r="J6" s="865"/>
      <c r="K6" s="865"/>
      <c r="L6" s="865"/>
    </row>
    <row r="7" spans="1:12" s="159" customFormat="1" ht="52.7" customHeight="1">
      <c r="A7" s="156" t="s">
        <v>446</v>
      </c>
      <c r="B7" s="156" t="s">
        <v>447</v>
      </c>
      <c r="C7" s="156" t="s">
        <v>448</v>
      </c>
      <c r="D7" s="157" t="s">
        <v>160</v>
      </c>
      <c r="E7" s="157" t="s">
        <v>289</v>
      </c>
      <c r="F7" s="157" t="s">
        <v>266</v>
      </c>
      <c r="G7" s="156" t="s">
        <v>449</v>
      </c>
      <c r="H7" s="158" t="s">
        <v>450</v>
      </c>
      <c r="I7" s="158" t="s">
        <v>451</v>
      </c>
      <c r="J7" s="868"/>
      <c r="K7" s="868"/>
      <c r="L7" s="868"/>
    </row>
    <row r="8" spans="1:12" ht="19.5" customHeight="1">
      <c r="A8" s="160"/>
      <c r="B8" s="160"/>
      <c r="C8" s="161"/>
      <c r="D8" s="1237"/>
      <c r="E8" s="1237"/>
      <c r="F8" s="1237"/>
      <c r="G8" s="161"/>
      <c r="H8" s="160" t="str">
        <f>IF(B8="","",$B$4)</f>
        <v/>
      </c>
      <c r="I8" s="160"/>
      <c r="J8" s="865"/>
      <c r="K8" s="865"/>
      <c r="L8" s="865"/>
    </row>
    <row r="9" spans="1:12" ht="19.5" customHeight="1">
      <c r="A9" s="160"/>
      <c r="B9" s="160"/>
      <c r="C9" s="161"/>
      <c r="D9" s="1237"/>
      <c r="E9" s="1237"/>
      <c r="F9" s="1237"/>
      <c r="G9" s="161"/>
      <c r="H9" s="160" t="str">
        <f t="shared" ref="H9:H28" si="0">IF(B9="","",$B$4)</f>
        <v/>
      </c>
      <c r="I9" s="160"/>
      <c r="J9" s="865"/>
      <c r="K9" s="865"/>
      <c r="L9" s="865"/>
    </row>
    <row r="10" spans="1:12" ht="19.5" customHeight="1">
      <c r="A10" s="160"/>
      <c r="B10" s="160"/>
      <c r="C10" s="161"/>
      <c r="D10" s="1237"/>
      <c r="E10" s="1237"/>
      <c r="F10" s="1237"/>
      <c r="G10" s="161"/>
      <c r="H10" s="160" t="str">
        <f t="shared" si="0"/>
        <v/>
      </c>
      <c r="I10" s="160"/>
      <c r="J10" s="865"/>
      <c r="K10" s="865"/>
      <c r="L10" s="865"/>
    </row>
    <row r="11" spans="1:12" ht="19.5" customHeight="1">
      <c r="A11" s="160"/>
      <c r="B11" s="160"/>
      <c r="C11" s="161"/>
      <c r="D11" s="1237"/>
      <c r="E11" s="1237"/>
      <c r="F11" s="1237"/>
      <c r="G11" s="161"/>
      <c r="H11" s="160" t="str">
        <f t="shared" si="0"/>
        <v/>
      </c>
      <c r="I11" s="165"/>
      <c r="J11" s="865"/>
      <c r="K11" s="865"/>
      <c r="L11" s="865"/>
    </row>
    <row r="12" spans="1:12" ht="19.5" customHeight="1">
      <c r="A12" s="160"/>
      <c r="B12" s="160"/>
      <c r="C12" s="161"/>
      <c r="D12" s="1237"/>
      <c r="E12" s="1237"/>
      <c r="F12" s="1237"/>
      <c r="G12" s="161"/>
      <c r="H12" s="160" t="str">
        <f t="shared" si="0"/>
        <v/>
      </c>
      <c r="I12" s="165"/>
      <c r="J12" s="865"/>
      <c r="K12" s="865"/>
      <c r="L12" s="865"/>
    </row>
    <row r="13" spans="1:12" ht="19.5" customHeight="1">
      <c r="A13" s="160"/>
      <c r="B13" s="160"/>
      <c r="C13" s="161"/>
      <c r="D13" s="1238"/>
      <c r="E13" s="1238"/>
      <c r="F13" s="1238"/>
      <c r="G13" s="162"/>
      <c r="H13" s="160" t="str">
        <f t="shared" si="0"/>
        <v/>
      </c>
      <c r="I13" s="165"/>
      <c r="J13" s="865"/>
      <c r="K13" s="865"/>
      <c r="L13" s="865"/>
    </row>
    <row r="14" spans="1:12" ht="19.5" customHeight="1">
      <c r="A14" s="160"/>
      <c r="B14" s="160"/>
      <c r="C14" s="161"/>
      <c r="D14" s="1238"/>
      <c r="E14" s="1238"/>
      <c r="F14" s="1238"/>
      <c r="G14" s="162"/>
      <c r="H14" s="160" t="str">
        <f t="shared" si="0"/>
        <v/>
      </c>
      <c r="I14" s="165"/>
      <c r="J14" s="865"/>
      <c r="K14" s="865"/>
      <c r="L14" s="865"/>
    </row>
    <row r="15" spans="1:12" ht="19.5" customHeight="1">
      <c r="A15" s="160"/>
      <c r="B15" s="160"/>
      <c r="C15" s="161"/>
      <c r="D15" s="1238"/>
      <c r="E15" s="1238"/>
      <c r="F15" s="1238"/>
      <c r="G15" s="162"/>
      <c r="H15" s="160" t="str">
        <f t="shared" si="0"/>
        <v/>
      </c>
      <c r="I15" s="165"/>
      <c r="J15" s="865"/>
      <c r="K15" s="865"/>
      <c r="L15" s="865"/>
    </row>
    <row r="16" spans="1:12" ht="19.5" customHeight="1">
      <c r="A16" s="160"/>
      <c r="B16" s="160"/>
      <c r="C16" s="161"/>
      <c r="D16" s="1238"/>
      <c r="E16" s="1238"/>
      <c r="F16" s="1238"/>
      <c r="G16" s="162"/>
      <c r="H16" s="160" t="str">
        <f t="shared" si="0"/>
        <v/>
      </c>
      <c r="I16" s="165"/>
      <c r="J16" s="865"/>
      <c r="K16" s="865"/>
      <c r="L16" s="865"/>
    </row>
    <row r="17" spans="1:12" ht="19.5" customHeight="1">
      <c r="A17" s="160"/>
      <c r="B17" s="160"/>
      <c r="C17" s="161"/>
      <c r="D17" s="1238"/>
      <c r="E17" s="1238"/>
      <c r="F17" s="1238"/>
      <c r="G17" s="162"/>
      <c r="H17" s="160" t="str">
        <f t="shared" si="0"/>
        <v/>
      </c>
      <c r="I17" s="165"/>
      <c r="J17" s="865"/>
      <c r="K17" s="892"/>
      <c r="L17" s="865"/>
    </row>
    <row r="18" spans="1:12" ht="19.5" customHeight="1">
      <c r="A18" s="160"/>
      <c r="B18" s="160"/>
      <c r="C18" s="161"/>
      <c r="D18" s="1238"/>
      <c r="E18" s="1238"/>
      <c r="F18" s="1238"/>
      <c r="G18" s="162"/>
      <c r="H18" s="160" t="str">
        <f t="shared" si="0"/>
        <v/>
      </c>
      <c r="I18" s="165"/>
      <c r="J18" s="865"/>
      <c r="K18" s="865"/>
      <c r="L18" s="865"/>
    </row>
    <row r="19" spans="1:12" ht="19.5" customHeight="1">
      <c r="A19" s="160"/>
      <c r="B19" s="160"/>
      <c r="C19" s="161"/>
      <c r="D19" s="1238"/>
      <c r="E19" s="1238"/>
      <c r="F19" s="1238"/>
      <c r="G19" s="162"/>
      <c r="H19" s="160" t="str">
        <f t="shared" si="0"/>
        <v/>
      </c>
      <c r="I19" s="165"/>
      <c r="J19" s="865"/>
      <c r="K19" s="865"/>
      <c r="L19" s="865"/>
    </row>
    <row r="20" spans="1:12" ht="19.5" customHeight="1">
      <c r="A20" s="160"/>
      <c r="B20" s="160"/>
      <c r="C20" s="161"/>
      <c r="D20" s="1238"/>
      <c r="E20" s="1238"/>
      <c r="F20" s="1238"/>
      <c r="G20" s="162"/>
      <c r="H20" s="160" t="str">
        <f t="shared" si="0"/>
        <v/>
      </c>
      <c r="I20" s="165"/>
      <c r="J20" s="865"/>
      <c r="K20" s="865"/>
      <c r="L20" s="865"/>
    </row>
    <row r="21" spans="1:12" ht="19.5" customHeight="1">
      <c r="A21" s="160"/>
      <c r="B21" s="160"/>
      <c r="C21" s="161"/>
      <c r="D21" s="1238"/>
      <c r="E21" s="1238"/>
      <c r="F21" s="1238"/>
      <c r="G21" s="162"/>
      <c r="H21" s="160" t="str">
        <f t="shared" si="0"/>
        <v/>
      </c>
      <c r="I21" s="165"/>
      <c r="J21" s="865"/>
      <c r="K21" s="865"/>
      <c r="L21" s="865"/>
    </row>
    <row r="22" spans="1:12" ht="19.5" customHeight="1">
      <c r="A22" s="160"/>
      <c r="B22" s="160"/>
      <c r="C22" s="161"/>
      <c r="D22" s="1238"/>
      <c r="E22" s="1238"/>
      <c r="F22" s="1238"/>
      <c r="G22" s="162"/>
      <c r="H22" s="160" t="str">
        <f t="shared" si="0"/>
        <v/>
      </c>
      <c r="I22" s="165"/>
      <c r="J22" s="865"/>
      <c r="K22" s="865"/>
      <c r="L22" s="865"/>
    </row>
    <row r="23" spans="1:12" ht="19.5" customHeight="1">
      <c r="A23" s="160"/>
      <c r="B23" s="160"/>
      <c r="C23" s="161"/>
      <c r="D23" s="1237"/>
      <c r="E23" s="1237"/>
      <c r="F23" s="1237"/>
      <c r="G23" s="161"/>
      <c r="H23" s="160" t="str">
        <f t="shared" si="0"/>
        <v/>
      </c>
      <c r="I23" s="165"/>
      <c r="J23" s="865"/>
      <c r="K23" s="865"/>
      <c r="L23" s="865"/>
    </row>
    <row r="24" spans="1:12" ht="19.5" customHeight="1">
      <c r="A24" s="160"/>
      <c r="B24" s="160"/>
      <c r="C24" s="161"/>
      <c r="D24" s="1237"/>
      <c r="E24" s="1237"/>
      <c r="F24" s="1237"/>
      <c r="G24" s="161"/>
      <c r="H24" s="160" t="str">
        <f t="shared" si="0"/>
        <v/>
      </c>
      <c r="I24" s="165"/>
      <c r="J24" s="865"/>
      <c r="K24" s="865"/>
      <c r="L24" s="865"/>
    </row>
    <row r="25" spans="1:12" ht="19.5" customHeight="1" thickBot="1">
      <c r="A25" s="160"/>
      <c r="B25" s="160"/>
      <c r="C25" s="161"/>
      <c r="D25" s="1237"/>
      <c r="E25" s="1237"/>
      <c r="F25" s="1237"/>
      <c r="G25" s="161"/>
      <c r="H25" s="160" t="str">
        <f t="shared" si="0"/>
        <v/>
      </c>
      <c r="I25" s="165"/>
      <c r="J25" s="865"/>
      <c r="K25" s="1358" t="s">
        <v>1209</v>
      </c>
      <c r="L25" s="865"/>
    </row>
    <row r="26" spans="1:12" ht="19.5" customHeight="1" thickTop="1" thickBot="1">
      <c r="A26" s="160"/>
      <c r="B26" s="163"/>
      <c r="C26" s="161"/>
      <c r="D26" s="1239"/>
      <c r="E26" s="1239"/>
      <c r="F26" s="1239"/>
      <c r="G26" s="164"/>
      <c r="H26" s="160" t="str">
        <f t="shared" si="0"/>
        <v/>
      </c>
      <c r="I26" s="163"/>
      <c r="J26" s="865"/>
      <c r="K26" s="1358" t="s">
        <v>1217</v>
      </c>
      <c r="L26" s="865"/>
    </row>
    <row r="27" spans="1:12" ht="19.5" customHeight="1" thickTop="1">
      <c r="A27" s="160"/>
      <c r="B27" s="163"/>
      <c r="C27" s="161"/>
      <c r="D27" s="1239"/>
      <c r="E27" s="1239"/>
      <c r="F27" s="1239"/>
      <c r="G27" s="164"/>
      <c r="H27" s="160" t="str">
        <f t="shared" si="0"/>
        <v/>
      </c>
      <c r="I27" s="163"/>
      <c r="J27" s="865"/>
      <c r="K27" s="1093"/>
      <c r="L27" s="865"/>
    </row>
    <row r="28" spans="1:12" ht="19.5" customHeight="1" thickBot="1">
      <c r="A28" s="160"/>
      <c r="B28" s="163"/>
      <c r="C28" s="161"/>
      <c r="D28" s="1239"/>
      <c r="E28" s="1239"/>
      <c r="F28" s="1239"/>
      <c r="G28" s="164"/>
      <c r="H28" s="160" t="str">
        <f t="shared" si="0"/>
        <v/>
      </c>
      <c r="I28" s="163"/>
      <c r="J28" s="865"/>
      <c r="K28" s="1358" t="s">
        <v>1090</v>
      </c>
      <c r="L28" s="865"/>
    </row>
    <row r="29" spans="1:12" ht="14.25" thickTop="1">
      <c r="J29" s="865"/>
      <c r="K29" s="865"/>
      <c r="L29" s="865"/>
    </row>
    <row r="30" spans="1:12" ht="18.75" customHeight="1">
      <c r="A30" s="145" t="s">
        <v>1210</v>
      </c>
      <c r="J30" s="865"/>
      <c r="K30" s="865"/>
      <c r="L30" s="865"/>
    </row>
    <row r="31" spans="1:12" ht="6.75" customHeight="1">
      <c r="J31" s="865"/>
      <c r="K31" s="865"/>
      <c r="L31" s="865"/>
    </row>
    <row r="32" spans="1:12" ht="18" customHeight="1">
      <c r="B32" s="869" t="s">
        <v>1211</v>
      </c>
      <c r="J32" s="865"/>
      <c r="K32" s="865"/>
      <c r="L32" s="865"/>
    </row>
    <row r="33" spans="1:12">
      <c r="B33" s="869" t="s">
        <v>1212</v>
      </c>
      <c r="J33" s="865"/>
      <c r="K33" s="865"/>
      <c r="L33" s="865"/>
    </row>
    <row r="34" spans="1:12">
      <c r="B34" s="870" t="s">
        <v>1213</v>
      </c>
      <c r="J34" s="865"/>
      <c r="K34" s="865"/>
      <c r="L34" s="865"/>
    </row>
    <row r="35" spans="1:12">
      <c r="B35" s="869" t="s">
        <v>1214</v>
      </c>
      <c r="J35" s="865"/>
      <c r="K35" s="865"/>
      <c r="L35" s="865"/>
    </row>
    <row r="36" spans="1:12">
      <c r="B36" s="869" t="s">
        <v>1215</v>
      </c>
      <c r="J36" s="865"/>
      <c r="K36" s="865"/>
      <c r="L36" s="865"/>
    </row>
    <row r="37" spans="1:12">
      <c r="B37" s="869" t="s">
        <v>1216</v>
      </c>
      <c r="J37" s="865"/>
      <c r="K37" s="865"/>
      <c r="L37" s="865"/>
    </row>
    <row r="38" spans="1:12">
      <c r="A38" s="865"/>
      <c r="B38" s="865"/>
      <c r="C38" s="865"/>
      <c r="D38" s="865"/>
      <c r="E38" s="865"/>
      <c r="F38" s="865"/>
      <c r="G38" s="865"/>
      <c r="H38" s="865"/>
      <c r="I38" s="865"/>
      <c r="J38" s="865"/>
      <c r="K38" s="865"/>
      <c r="L38" s="865"/>
    </row>
    <row r="39" spans="1:12">
      <c r="A39" s="954"/>
      <c r="B39" s="954"/>
      <c r="C39" s="954"/>
      <c r="D39" s="954"/>
      <c r="E39" s="954"/>
      <c r="F39" s="954"/>
      <c r="G39" s="954"/>
      <c r="H39" s="954"/>
      <c r="I39" s="954"/>
      <c r="J39" s="954"/>
      <c r="K39" s="954"/>
      <c r="L39" s="954"/>
    </row>
    <row r="40" spans="1:12">
      <c r="A40" s="954"/>
      <c r="B40" s="954"/>
      <c r="C40" s="954"/>
      <c r="D40" s="954"/>
      <c r="E40" s="954"/>
      <c r="F40" s="954"/>
      <c r="G40" s="954"/>
      <c r="H40" s="954"/>
      <c r="I40" s="954"/>
      <c r="J40" s="954"/>
      <c r="K40" s="954"/>
      <c r="L40" s="954"/>
    </row>
    <row r="41" spans="1:12">
      <c r="A41" s="954"/>
      <c r="B41" s="954"/>
      <c r="C41" s="954"/>
      <c r="D41" s="954"/>
      <c r="E41" s="954"/>
      <c r="F41" s="954"/>
      <c r="G41" s="954"/>
      <c r="H41" s="954"/>
      <c r="I41" s="954"/>
      <c r="J41" s="954"/>
      <c r="K41" s="954"/>
      <c r="L41" s="954"/>
    </row>
    <row r="42" spans="1:12">
      <c r="A42" s="954"/>
      <c r="B42" s="954"/>
      <c r="C42" s="954"/>
      <c r="D42" s="954"/>
      <c r="E42" s="954"/>
      <c r="F42" s="954"/>
      <c r="G42" s="954"/>
      <c r="H42" s="954"/>
      <c r="I42" s="954"/>
      <c r="J42" s="954"/>
      <c r="K42" s="954"/>
      <c r="L42" s="954"/>
    </row>
    <row r="43" spans="1:12">
      <c r="A43" s="954"/>
      <c r="B43" s="954"/>
      <c r="C43" s="954"/>
      <c r="D43" s="954"/>
      <c r="E43" s="954"/>
      <c r="F43" s="954"/>
      <c r="G43" s="954"/>
      <c r="H43" s="954"/>
      <c r="I43" s="954"/>
      <c r="J43" s="954"/>
      <c r="K43" s="954"/>
      <c r="L43" s="954"/>
    </row>
  </sheetData>
  <sheetProtection sheet="1" objects="1" scenarios="1" formatColumns="0" formatRows="0" insertRows="0" deleteRows="0"/>
  <mergeCells count="4">
    <mergeCell ref="A2:I2"/>
    <mergeCell ref="B4:D4"/>
    <mergeCell ref="G4:H4"/>
    <mergeCell ref="B5:D5"/>
  </mergeCells>
  <phoneticPr fontId="22" type="halfwidthKatakana"/>
  <conditionalFormatting sqref="A8:G28 I8:I28">
    <cfRule type="containsBlanks" dxfId="489" priority="4" stopIfTrue="1">
      <formula>LEN(TRIM(A8))=0</formula>
    </cfRule>
  </conditionalFormatting>
  <dataValidations count="8">
    <dataValidation imeMode="halfAlpha" allowBlank="1" showInputMessage="1" showErrorMessage="1" sqref="B5 IT5 SP5 ACL5 AMH5 AWD5 BFZ5 BPV5 BZR5 CJN5 CTJ5 DDF5 DNB5 DWX5 EGT5 EQP5 FAL5 FKH5 FUD5 GDZ5 GNV5 GXR5 HHN5 HRJ5 IBF5 ILB5 IUX5 JET5 JOP5 JYL5 KIH5 KSD5 LBZ5 LLV5 LVR5 MFN5 MPJ5 MZF5 NJB5 NSX5 OCT5 OMP5 OWL5 PGH5 PQD5 PZZ5 QJV5 QTR5 RDN5 RNJ5 RXF5 SHB5 SQX5 TAT5 TKP5 TUL5 UEH5 UOD5 UXZ5 VHV5 VRR5 WBN5 WLJ5 WVF5 B65541 IT65541 SP65541 ACL65541 AMH65541 AWD65541 BFZ65541 BPV65541 BZR65541 CJN65541 CTJ65541 DDF65541 DNB65541 DWX65541 EGT65541 EQP65541 FAL65541 FKH65541 FUD65541 GDZ65541 GNV65541 GXR65541 HHN65541 HRJ65541 IBF65541 ILB65541 IUX65541 JET65541 JOP65541 JYL65541 KIH65541 KSD65541 LBZ65541 LLV65541 LVR65541 MFN65541 MPJ65541 MZF65541 NJB65541 NSX65541 OCT65541 OMP65541 OWL65541 PGH65541 PQD65541 PZZ65541 QJV65541 QTR65541 RDN65541 RNJ65541 RXF65541 SHB65541 SQX65541 TAT65541 TKP65541 TUL65541 UEH65541 UOD65541 UXZ65541 VHV65541 VRR65541 WBN65541 WLJ65541 WVF65541 B131077 IT131077 SP131077 ACL131077 AMH131077 AWD131077 BFZ131077 BPV131077 BZR131077 CJN131077 CTJ131077 DDF131077 DNB131077 DWX131077 EGT131077 EQP131077 FAL131077 FKH131077 FUD131077 GDZ131077 GNV131077 GXR131077 HHN131077 HRJ131077 IBF131077 ILB131077 IUX131077 JET131077 JOP131077 JYL131077 KIH131077 KSD131077 LBZ131077 LLV131077 LVR131077 MFN131077 MPJ131077 MZF131077 NJB131077 NSX131077 OCT131077 OMP131077 OWL131077 PGH131077 PQD131077 PZZ131077 QJV131077 QTR131077 RDN131077 RNJ131077 RXF131077 SHB131077 SQX131077 TAT131077 TKP131077 TUL131077 UEH131077 UOD131077 UXZ131077 VHV131077 VRR131077 WBN131077 WLJ131077 WVF131077 B196613 IT196613 SP196613 ACL196613 AMH196613 AWD196613 BFZ196613 BPV196613 BZR196613 CJN196613 CTJ196613 DDF196613 DNB196613 DWX196613 EGT196613 EQP196613 FAL196613 FKH196613 FUD196613 GDZ196613 GNV196613 GXR196613 HHN196613 HRJ196613 IBF196613 ILB196613 IUX196613 JET196613 JOP196613 JYL196613 KIH196613 KSD196613 LBZ196613 LLV196613 LVR196613 MFN196613 MPJ196613 MZF196613 NJB196613 NSX196613 OCT196613 OMP196613 OWL196613 PGH196613 PQD196613 PZZ196613 QJV196613 QTR196613 RDN196613 RNJ196613 RXF196613 SHB196613 SQX196613 TAT196613 TKP196613 TUL196613 UEH196613 UOD196613 UXZ196613 VHV196613 VRR196613 WBN196613 WLJ196613 WVF196613 B262149 IT262149 SP262149 ACL262149 AMH262149 AWD262149 BFZ262149 BPV262149 BZR262149 CJN262149 CTJ262149 DDF262149 DNB262149 DWX262149 EGT262149 EQP262149 FAL262149 FKH262149 FUD262149 GDZ262149 GNV262149 GXR262149 HHN262149 HRJ262149 IBF262149 ILB262149 IUX262149 JET262149 JOP262149 JYL262149 KIH262149 KSD262149 LBZ262149 LLV262149 LVR262149 MFN262149 MPJ262149 MZF262149 NJB262149 NSX262149 OCT262149 OMP262149 OWL262149 PGH262149 PQD262149 PZZ262149 QJV262149 QTR262149 RDN262149 RNJ262149 RXF262149 SHB262149 SQX262149 TAT262149 TKP262149 TUL262149 UEH262149 UOD262149 UXZ262149 VHV262149 VRR262149 WBN262149 WLJ262149 WVF262149 B327685 IT327685 SP327685 ACL327685 AMH327685 AWD327685 BFZ327685 BPV327685 BZR327685 CJN327685 CTJ327685 DDF327685 DNB327685 DWX327685 EGT327685 EQP327685 FAL327685 FKH327685 FUD327685 GDZ327685 GNV327685 GXR327685 HHN327685 HRJ327685 IBF327685 ILB327685 IUX327685 JET327685 JOP327685 JYL327685 KIH327685 KSD327685 LBZ327685 LLV327685 LVR327685 MFN327685 MPJ327685 MZF327685 NJB327685 NSX327685 OCT327685 OMP327685 OWL327685 PGH327685 PQD327685 PZZ327685 QJV327685 QTR327685 RDN327685 RNJ327685 RXF327685 SHB327685 SQX327685 TAT327685 TKP327685 TUL327685 UEH327685 UOD327685 UXZ327685 VHV327685 VRR327685 WBN327685 WLJ327685 WVF327685 B393221 IT393221 SP393221 ACL393221 AMH393221 AWD393221 BFZ393221 BPV393221 BZR393221 CJN393221 CTJ393221 DDF393221 DNB393221 DWX393221 EGT393221 EQP393221 FAL393221 FKH393221 FUD393221 GDZ393221 GNV393221 GXR393221 HHN393221 HRJ393221 IBF393221 ILB393221 IUX393221 JET393221 JOP393221 JYL393221 KIH393221 KSD393221 LBZ393221 LLV393221 LVR393221 MFN393221 MPJ393221 MZF393221 NJB393221 NSX393221 OCT393221 OMP393221 OWL393221 PGH393221 PQD393221 PZZ393221 QJV393221 QTR393221 RDN393221 RNJ393221 RXF393221 SHB393221 SQX393221 TAT393221 TKP393221 TUL393221 UEH393221 UOD393221 UXZ393221 VHV393221 VRR393221 WBN393221 WLJ393221 WVF393221 B458757 IT458757 SP458757 ACL458757 AMH458757 AWD458757 BFZ458757 BPV458757 BZR458757 CJN458757 CTJ458757 DDF458757 DNB458757 DWX458757 EGT458757 EQP458757 FAL458757 FKH458757 FUD458757 GDZ458757 GNV458757 GXR458757 HHN458757 HRJ458757 IBF458757 ILB458757 IUX458757 JET458757 JOP458757 JYL458757 KIH458757 KSD458757 LBZ458757 LLV458757 LVR458757 MFN458757 MPJ458757 MZF458757 NJB458757 NSX458757 OCT458757 OMP458757 OWL458757 PGH458757 PQD458757 PZZ458757 QJV458757 QTR458757 RDN458757 RNJ458757 RXF458757 SHB458757 SQX458757 TAT458757 TKP458757 TUL458757 UEH458757 UOD458757 UXZ458757 VHV458757 VRR458757 WBN458757 WLJ458757 WVF458757 B524293 IT524293 SP524293 ACL524293 AMH524293 AWD524293 BFZ524293 BPV524293 BZR524293 CJN524293 CTJ524293 DDF524293 DNB524293 DWX524293 EGT524293 EQP524293 FAL524293 FKH524293 FUD524293 GDZ524293 GNV524293 GXR524293 HHN524293 HRJ524293 IBF524293 ILB524293 IUX524293 JET524293 JOP524293 JYL524293 KIH524293 KSD524293 LBZ524293 LLV524293 LVR524293 MFN524293 MPJ524293 MZF524293 NJB524293 NSX524293 OCT524293 OMP524293 OWL524293 PGH524293 PQD524293 PZZ524293 QJV524293 QTR524293 RDN524293 RNJ524293 RXF524293 SHB524293 SQX524293 TAT524293 TKP524293 TUL524293 UEH524293 UOD524293 UXZ524293 VHV524293 VRR524293 WBN524293 WLJ524293 WVF524293 B589829 IT589829 SP589829 ACL589829 AMH589829 AWD589829 BFZ589829 BPV589829 BZR589829 CJN589829 CTJ589829 DDF589829 DNB589829 DWX589829 EGT589829 EQP589829 FAL589829 FKH589829 FUD589829 GDZ589829 GNV589829 GXR589829 HHN589829 HRJ589829 IBF589829 ILB589829 IUX589829 JET589829 JOP589829 JYL589829 KIH589829 KSD589829 LBZ589829 LLV589829 LVR589829 MFN589829 MPJ589829 MZF589829 NJB589829 NSX589829 OCT589829 OMP589829 OWL589829 PGH589829 PQD589829 PZZ589829 QJV589829 QTR589829 RDN589829 RNJ589829 RXF589829 SHB589829 SQX589829 TAT589829 TKP589829 TUL589829 UEH589829 UOD589829 UXZ589829 VHV589829 VRR589829 WBN589829 WLJ589829 WVF589829 B655365 IT655365 SP655365 ACL655365 AMH655365 AWD655365 BFZ655365 BPV655365 BZR655365 CJN655365 CTJ655365 DDF655365 DNB655365 DWX655365 EGT655365 EQP655365 FAL655365 FKH655365 FUD655365 GDZ655365 GNV655365 GXR655365 HHN655365 HRJ655365 IBF655365 ILB655365 IUX655365 JET655365 JOP655365 JYL655365 KIH655365 KSD655365 LBZ655365 LLV655365 LVR655365 MFN655365 MPJ655365 MZF655365 NJB655365 NSX655365 OCT655365 OMP655365 OWL655365 PGH655365 PQD655365 PZZ655365 QJV655365 QTR655365 RDN655365 RNJ655365 RXF655365 SHB655365 SQX655365 TAT655365 TKP655365 TUL655365 UEH655365 UOD655365 UXZ655365 VHV655365 VRR655365 WBN655365 WLJ655365 WVF655365 B720901 IT720901 SP720901 ACL720901 AMH720901 AWD720901 BFZ720901 BPV720901 BZR720901 CJN720901 CTJ720901 DDF720901 DNB720901 DWX720901 EGT720901 EQP720901 FAL720901 FKH720901 FUD720901 GDZ720901 GNV720901 GXR720901 HHN720901 HRJ720901 IBF720901 ILB720901 IUX720901 JET720901 JOP720901 JYL720901 KIH720901 KSD720901 LBZ720901 LLV720901 LVR720901 MFN720901 MPJ720901 MZF720901 NJB720901 NSX720901 OCT720901 OMP720901 OWL720901 PGH720901 PQD720901 PZZ720901 QJV720901 QTR720901 RDN720901 RNJ720901 RXF720901 SHB720901 SQX720901 TAT720901 TKP720901 TUL720901 UEH720901 UOD720901 UXZ720901 VHV720901 VRR720901 WBN720901 WLJ720901 WVF720901 B786437 IT786437 SP786437 ACL786437 AMH786437 AWD786437 BFZ786437 BPV786437 BZR786437 CJN786437 CTJ786437 DDF786437 DNB786437 DWX786437 EGT786437 EQP786437 FAL786437 FKH786437 FUD786437 GDZ786437 GNV786437 GXR786437 HHN786437 HRJ786437 IBF786437 ILB786437 IUX786437 JET786437 JOP786437 JYL786437 KIH786437 KSD786437 LBZ786437 LLV786437 LVR786437 MFN786437 MPJ786437 MZF786437 NJB786437 NSX786437 OCT786437 OMP786437 OWL786437 PGH786437 PQD786437 PZZ786437 QJV786437 QTR786437 RDN786437 RNJ786437 RXF786437 SHB786437 SQX786437 TAT786437 TKP786437 TUL786437 UEH786437 UOD786437 UXZ786437 VHV786437 VRR786437 WBN786437 WLJ786437 WVF786437 B851973 IT851973 SP851973 ACL851973 AMH851973 AWD851973 BFZ851973 BPV851973 BZR851973 CJN851973 CTJ851973 DDF851973 DNB851973 DWX851973 EGT851973 EQP851973 FAL851973 FKH851973 FUD851973 GDZ851973 GNV851973 GXR851973 HHN851973 HRJ851973 IBF851973 ILB851973 IUX851973 JET851973 JOP851973 JYL851973 KIH851973 KSD851973 LBZ851973 LLV851973 LVR851973 MFN851973 MPJ851973 MZF851973 NJB851973 NSX851973 OCT851973 OMP851973 OWL851973 PGH851973 PQD851973 PZZ851973 QJV851973 QTR851973 RDN851973 RNJ851973 RXF851973 SHB851973 SQX851973 TAT851973 TKP851973 TUL851973 UEH851973 UOD851973 UXZ851973 VHV851973 VRR851973 WBN851973 WLJ851973 WVF851973 B917509 IT917509 SP917509 ACL917509 AMH917509 AWD917509 BFZ917509 BPV917509 BZR917509 CJN917509 CTJ917509 DDF917509 DNB917509 DWX917509 EGT917509 EQP917509 FAL917509 FKH917509 FUD917509 GDZ917509 GNV917509 GXR917509 HHN917509 HRJ917509 IBF917509 ILB917509 IUX917509 JET917509 JOP917509 JYL917509 KIH917509 KSD917509 LBZ917509 LLV917509 LVR917509 MFN917509 MPJ917509 MZF917509 NJB917509 NSX917509 OCT917509 OMP917509 OWL917509 PGH917509 PQD917509 PZZ917509 QJV917509 QTR917509 RDN917509 RNJ917509 RXF917509 SHB917509 SQX917509 TAT917509 TKP917509 TUL917509 UEH917509 UOD917509 UXZ917509 VHV917509 VRR917509 WBN917509 WLJ917509 WVF917509 B983045 IT983045 SP983045 ACL983045 AMH983045 AWD983045 BFZ983045 BPV983045 BZR983045 CJN983045 CTJ983045 DDF983045 DNB983045 DWX983045 EGT983045 EQP983045 FAL983045 FKH983045 FUD983045 GDZ983045 GNV983045 GXR983045 HHN983045 HRJ983045 IBF983045 ILB983045 IUX983045 JET983045 JOP983045 JYL983045 KIH983045 KSD983045 LBZ983045 LLV983045 LVR983045 MFN983045 MPJ983045 MZF983045 NJB983045 NSX983045 OCT983045 OMP983045 OWL983045 PGH983045 PQD983045 PZZ983045 QJV983045 QTR983045 RDN983045 RNJ983045 RXF983045 SHB983045 SQX983045 TAT983045 TKP983045 TUL983045 UEH983045 UOD983045 UXZ983045 VHV983045 VRR983045 WBN983045 WLJ983045 WVF983045 I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I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I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I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I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I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I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I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I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I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I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I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I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I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I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I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dataValidation type="list" allowBlank="1" showInputMessage="1" showErrorMessage="1" sqref="C8:C28 IU8:IU28 SQ8:SQ28 ACM8:ACM28 AMI8:AMI28 AWE8:AWE28 BGA8:BGA28 BPW8:BPW28 BZS8:BZS28 CJO8:CJO28 CTK8:CTK28 DDG8:DDG28 DNC8:DNC28 DWY8:DWY28 EGU8:EGU28 EQQ8:EQQ28 FAM8:FAM28 FKI8:FKI28 FUE8:FUE28 GEA8:GEA28 GNW8:GNW28 GXS8:GXS28 HHO8:HHO28 HRK8:HRK28 IBG8:IBG28 ILC8:ILC28 IUY8:IUY28 JEU8:JEU28 JOQ8:JOQ28 JYM8:JYM28 KII8:KII28 KSE8:KSE28 LCA8:LCA28 LLW8:LLW28 LVS8:LVS28 MFO8:MFO28 MPK8:MPK28 MZG8:MZG28 NJC8:NJC28 NSY8:NSY28 OCU8:OCU28 OMQ8:OMQ28 OWM8:OWM28 PGI8:PGI28 PQE8:PQE28 QAA8:QAA28 QJW8:QJW28 QTS8:QTS28 RDO8:RDO28 RNK8:RNK28 RXG8:RXG28 SHC8:SHC28 SQY8:SQY28 TAU8:TAU28 TKQ8:TKQ28 TUM8:TUM28 UEI8:UEI28 UOE8:UOE28 UYA8:UYA28 VHW8:VHW28 VRS8:VRS28 WBO8:WBO28 WLK8:WLK28 WVG8:WVG28 C65544:C65564 IU65544:IU65564 SQ65544:SQ65564 ACM65544:ACM65564 AMI65544:AMI65564 AWE65544:AWE65564 BGA65544:BGA65564 BPW65544:BPW65564 BZS65544:BZS65564 CJO65544:CJO65564 CTK65544:CTK65564 DDG65544:DDG65564 DNC65544:DNC65564 DWY65544:DWY65564 EGU65544:EGU65564 EQQ65544:EQQ65564 FAM65544:FAM65564 FKI65544:FKI65564 FUE65544:FUE65564 GEA65544:GEA65564 GNW65544:GNW65564 GXS65544:GXS65564 HHO65544:HHO65564 HRK65544:HRK65564 IBG65544:IBG65564 ILC65544:ILC65564 IUY65544:IUY65564 JEU65544:JEU65564 JOQ65544:JOQ65564 JYM65544:JYM65564 KII65544:KII65564 KSE65544:KSE65564 LCA65544:LCA65564 LLW65544:LLW65564 LVS65544:LVS65564 MFO65544:MFO65564 MPK65544:MPK65564 MZG65544:MZG65564 NJC65544:NJC65564 NSY65544:NSY65564 OCU65544:OCU65564 OMQ65544:OMQ65564 OWM65544:OWM65564 PGI65544:PGI65564 PQE65544:PQE65564 QAA65544:QAA65564 QJW65544:QJW65564 QTS65544:QTS65564 RDO65544:RDO65564 RNK65544:RNK65564 RXG65544:RXG65564 SHC65544:SHC65564 SQY65544:SQY65564 TAU65544:TAU65564 TKQ65544:TKQ65564 TUM65544:TUM65564 UEI65544:UEI65564 UOE65544:UOE65564 UYA65544:UYA65564 VHW65544:VHW65564 VRS65544:VRS65564 WBO65544:WBO65564 WLK65544:WLK65564 WVG65544:WVG65564 C131080:C131100 IU131080:IU131100 SQ131080:SQ131100 ACM131080:ACM131100 AMI131080:AMI131100 AWE131080:AWE131100 BGA131080:BGA131100 BPW131080:BPW131100 BZS131080:BZS131100 CJO131080:CJO131100 CTK131080:CTK131100 DDG131080:DDG131100 DNC131080:DNC131100 DWY131080:DWY131100 EGU131080:EGU131100 EQQ131080:EQQ131100 FAM131080:FAM131100 FKI131080:FKI131100 FUE131080:FUE131100 GEA131080:GEA131100 GNW131080:GNW131100 GXS131080:GXS131100 HHO131080:HHO131100 HRK131080:HRK131100 IBG131080:IBG131100 ILC131080:ILC131100 IUY131080:IUY131100 JEU131080:JEU131100 JOQ131080:JOQ131100 JYM131080:JYM131100 KII131080:KII131100 KSE131080:KSE131100 LCA131080:LCA131100 LLW131080:LLW131100 LVS131080:LVS131100 MFO131080:MFO131100 MPK131080:MPK131100 MZG131080:MZG131100 NJC131080:NJC131100 NSY131080:NSY131100 OCU131080:OCU131100 OMQ131080:OMQ131100 OWM131080:OWM131100 PGI131080:PGI131100 PQE131080:PQE131100 QAA131080:QAA131100 QJW131080:QJW131100 QTS131080:QTS131100 RDO131080:RDO131100 RNK131080:RNK131100 RXG131080:RXG131100 SHC131080:SHC131100 SQY131080:SQY131100 TAU131080:TAU131100 TKQ131080:TKQ131100 TUM131080:TUM131100 UEI131080:UEI131100 UOE131080:UOE131100 UYA131080:UYA131100 VHW131080:VHW131100 VRS131080:VRS131100 WBO131080:WBO131100 WLK131080:WLK131100 WVG131080:WVG131100 C196616:C196636 IU196616:IU196636 SQ196616:SQ196636 ACM196616:ACM196636 AMI196616:AMI196636 AWE196616:AWE196636 BGA196616:BGA196636 BPW196616:BPW196636 BZS196616:BZS196636 CJO196616:CJO196636 CTK196616:CTK196636 DDG196616:DDG196636 DNC196616:DNC196636 DWY196616:DWY196636 EGU196616:EGU196636 EQQ196616:EQQ196636 FAM196616:FAM196636 FKI196616:FKI196636 FUE196616:FUE196636 GEA196616:GEA196636 GNW196616:GNW196636 GXS196616:GXS196636 HHO196616:HHO196636 HRK196616:HRK196636 IBG196616:IBG196636 ILC196616:ILC196636 IUY196616:IUY196636 JEU196616:JEU196636 JOQ196616:JOQ196636 JYM196616:JYM196636 KII196616:KII196636 KSE196616:KSE196636 LCA196616:LCA196636 LLW196616:LLW196636 LVS196616:LVS196636 MFO196616:MFO196636 MPK196616:MPK196636 MZG196616:MZG196636 NJC196616:NJC196636 NSY196616:NSY196636 OCU196616:OCU196636 OMQ196616:OMQ196636 OWM196616:OWM196636 PGI196616:PGI196636 PQE196616:PQE196636 QAA196616:QAA196636 QJW196616:QJW196636 QTS196616:QTS196636 RDO196616:RDO196636 RNK196616:RNK196636 RXG196616:RXG196636 SHC196616:SHC196636 SQY196616:SQY196636 TAU196616:TAU196636 TKQ196616:TKQ196636 TUM196616:TUM196636 UEI196616:UEI196636 UOE196616:UOE196636 UYA196616:UYA196636 VHW196616:VHW196636 VRS196616:VRS196636 WBO196616:WBO196636 WLK196616:WLK196636 WVG196616:WVG196636 C262152:C262172 IU262152:IU262172 SQ262152:SQ262172 ACM262152:ACM262172 AMI262152:AMI262172 AWE262152:AWE262172 BGA262152:BGA262172 BPW262152:BPW262172 BZS262152:BZS262172 CJO262152:CJO262172 CTK262152:CTK262172 DDG262152:DDG262172 DNC262152:DNC262172 DWY262152:DWY262172 EGU262152:EGU262172 EQQ262152:EQQ262172 FAM262152:FAM262172 FKI262152:FKI262172 FUE262152:FUE262172 GEA262152:GEA262172 GNW262152:GNW262172 GXS262152:GXS262172 HHO262152:HHO262172 HRK262152:HRK262172 IBG262152:IBG262172 ILC262152:ILC262172 IUY262152:IUY262172 JEU262152:JEU262172 JOQ262152:JOQ262172 JYM262152:JYM262172 KII262152:KII262172 KSE262152:KSE262172 LCA262152:LCA262172 LLW262152:LLW262172 LVS262152:LVS262172 MFO262152:MFO262172 MPK262152:MPK262172 MZG262152:MZG262172 NJC262152:NJC262172 NSY262152:NSY262172 OCU262152:OCU262172 OMQ262152:OMQ262172 OWM262152:OWM262172 PGI262152:PGI262172 PQE262152:PQE262172 QAA262152:QAA262172 QJW262152:QJW262172 QTS262152:QTS262172 RDO262152:RDO262172 RNK262152:RNK262172 RXG262152:RXG262172 SHC262152:SHC262172 SQY262152:SQY262172 TAU262152:TAU262172 TKQ262152:TKQ262172 TUM262152:TUM262172 UEI262152:UEI262172 UOE262152:UOE262172 UYA262152:UYA262172 VHW262152:VHW262172 VRS262152:VRS262172 WBO262152:WBO262172 WLK262152:WLK262172 WVG262152:WVG262172 C327688:C327708 IU327688:IU327708 SQ327688:SQ327708 ACM327688:ACM327708 AMI327688:AMI327708 AWE327688:AWE327708 BGA327688:BGA327708 BPW327688:BPW327708 BZS327688:BZS327708 CJO327688:CJO327708 CTK327688:CTK327708 DDG327688:DDG327708 DNC327688:DNC327708 DWY327688:DWY327708 EGU327688:EGU327708 EQQ327688:EQQ327708 FAM327688:FAM327708 FKI327688:FKI327708 FUE327688:FUE327708 GEA327688:GEA327708 GNW327688:GNW327708 GXS327688:GXS327708 HHO327688:HHO327708 HRK327688:HRK327708 IBG327688:IBG327708 ILC327688:ILC327708 IUY327688:IUY327708 JEU327688:JEU327708 JOQ327688:JOQ327708 JYM327688:JYM327708 KII327688:KII327708 KSE327688:KSE327708 LCA327688:LCA327708 LLW327688:LLW327708 LVS327688:LVS327708 MFO327688:MFO327708 MPK327688:MPK327708 MZG327688:MZG327708 NJC327688:NJC327708 NSY327688:NSY327708 OCU327688:OCU327708 OMQ327688:OMQ327708 OWM327688:OWM327708 PGI327688:PGI327708 PQE327688:PQE327708 QAA327688:QAA327708 QJW327688:QJW327708 QTS327688:QTS327708 RDO327688:RDO327708 RNK327688:RNK327708 RXG327688:RXG327708 SHC327688:SHC327708 SQY327688:SQY327708 TAU327688:TAU327708 TKQ327688:TKQ327708 TUM327688:TUM327708 UEI327688:UEI327708 UOE327688:UOE327708 UYA327688:UYA327708 VHW327688:VHW327708 VRS327688:VRS327708 WBO327688:WBO327708 WLK327688:WLK327708 WVG327688:WVG327708 C393224:C393244 IU393224:IU393244 SQ393224:SQ393244 ACM393224:ACM393244 AMI393224:AMI393244 AWE393224:AWE393244 BGA393224:BGA393244 BPW393224:BPW393244 BZS393224:BZS393244 CJO393224:CJO393244 CTK393224:CTK393244 DDG393224:DDG393244 DNC393224:DNC393244 DWY393224:DWY393244 EGU393224:EGU393244 EQQ393224:EQQ393244 FAM393224:FAM393244 FKI393224:FKI393244 FUE393224:FUE393244 GEA393224:GEA393244 GNW393224:GNW393244 GXS393224:GXS393244 HHO393224:HHO393244 HRK393224:HRK393244 IBG393224:IBG393244 ILC393224:ILC393244 IUY393224:IUY393244 JEU393224:JEU393244 JOQ393224:JOQ393244 JYM393224:JYM393244 KII393224:KII393244 KSE393224:KSE393244 LCA393224:LCA393244 LLW393224:LLW393244 LVS393224:LVS393244 MFO393224:MFO393244 MPK393224:MPK393244 MZG393224:MZG393244 NJC393224:NJC393244 NSY393224:NSY393244 OCU393224:OCU393244 OMQ393224:OMQ393244 OWM393224:OWM393244 PGI393224:PGI393244 PQE393224:PQE393244 QAA393224:QAA393244 QJW393224:QJW393244 QTS393224:QTS393244 RDO393224:RDO393244 RNK393224:RNK393244 RXG393224:RXG393244 SHC393224:SHC393244 SQY393224:SQY393244 TAU393224:TAU393244 TKQ393224:TKQ393244 TUM393224:TUM393244 UEI393224:UEI393244 UOE393224:UOE393244 UYA393224:UYA393244 VHW393224:VHW393244 VRS393224:VRS393244 WBO393224:WBO393244 WLK393224:WLK393244 WVG393224:WVG393244 C458760:C458780 IU458760:IU458780 SQ458760:SQ458780 ACM458760:ACM458780 AMI458760:AMI458780 AWE458760:AWE458780 BGA458760:BGA458780 BPW458760:BPW458780 BZS458760:BZS458780 CJO458760:CJO458780 CTK458760:CTK458780 DDG458760:DDG458780 DNC458760:DNC458780 DWY458760:DWY458780 EGU458760:EGU458780 EQQ458760:EQQ458780 FAM458760:FAM458780 FKI458760:FKI458780 FUE458760:FUE458780 GEA458760:GEA458780 GNW458760:GNW458780 GXS458760:GXS458780 HHO458760:HHO458780 HRK458760:HRK458780 IBG458760:IBG458780 ILC458760:ILC458780 IUY458760:IUY458780 JEU458760:JEU458780 JOQ458760:JOQ458780 JYM458760:JYM458780 KII458760:KII458780 KSE458760:KSE458780 LCA458760:LCA458780 LLW458760:LLW458780 LVS458760:LVS458780 MFO458760:MFO458780 MPK458760:MPK458780 MZG458760:MZG458780 NJC458760:NJC458780 NSY458760:NSY458780 OCU458760:OCU458780 OMQ458760:OMQ458780 OWM458760:OWM458780 PGI458760:PGI458780 PQE458760:PQE458780 QAA458760:QAA458780 QJW458760:QJW458780 QTS458760:QTS458780 RDO458760:RDO458780 RNK458760:RNK458780 RXG458760:RXG458780 SHC458760:SHC458780 SQY458760:SQY458780 TAU458760:TAU458780 TKQ458760:TKQ458780 TUM458760:TUM458780 UEI458760:UEI458780 UOE458760:UOE458780 UYA458760:UYA458780 VHW458760:VHW458780 VRS458760:VRS458780 WBO458760:WBO458780 WLK458760:WLK458780 WVG458760:WVG458780 C524296:C524316 IU524296:IU524316 SQ524296:SQ524316 ACM524296:ACM524316 AMI524296:AMI524316 AWE524296:AWE524316 BGA524296:BGA524316 BPW524296:BPW524316 BZS524296:BZS524316 CJO524296:CJO524316 CTK524296:CTK524316 DDG524296:DDG524316 DNC524296:DNC524316 DWY524296:DWY524316 EGU524296:EGU524316 EQQ524296:EQQ524316 FAM524296:FAM524316 FKI524296:FKI524316 FUE524296:FUE524316 GEA524296:GEA524316 GNW524296:GNW524316 GXS524296:GXS524316 HHO524296:HHO524316 HRK524296:HRK524316 IBG524296:IBG524316 ILC524296:ILC524316 IUY524296:IUY524316 JEU524296:JEU524316 JOQ524296:JOQ524316 JYM524296:JYM524316 KII524296:KII524316 KSE524296:KSE524316 LCA524296:LCA524316 LLW524296:LLW524316 LVS524296:LVS524316 MFO524296:MFO524316 MPK524296:MPK524316 MZG524296:MZG524316 NJC524296:NJC524316 NSY524296:NSY524316 OCU524296:OCU524316 OMQ524296:OMQ524316 OWM524296:OWM524316 PGI524296:PGI524316 PQE524296:PQE524316 QAA524296:QAA524316 QJW524296:QJW524316 QTS524296:QTS524316 RDO524296:RDO524316 RNK524296:RNK524316 RXG524296:RXG524316 SHC524296:SHC524316 SQY524296:SQY524316 TAU524296:TAU524316 TKQ524296:TKQ524316 TUM524296:TUM524316 UEI524296:UEI524316 UOE524296:UOE524316 UYA524296:UYA524316 VHW524296:VHW524316 VRS524296:VRS524316 WBO524296:WBO524316 WLK524296:WLK524316 WVG524296:WVG524316 C589832:C589852 IU589832:IU589852 SQ589832:SQ589852 ACM589832:ACM589852 AMI589832:AMI589852 AWE589832:AWE589852 BGA589832:BGA589852 BPW589832:BPW589852 BZS589832:BZS589852 CJO589832:CJO589852 CTK589832:CTK589852 DDG589832:DDG589852 DNC589832:DNC589852 DWY589832:DWY589852 EGU589832:EGU589852 EQQ589832:EQQ589852 FAM589832:FAM589852 FKI589832:FKI589852 FUE589832:FUE589852 GEA589832:GEA589852 GNW589832:GNW589852 GXS589832:GXS589852 HHO589832:HHO589852 HRK589832:HRK589852 IBG589832:IBG589852 ILC589832:ILC589852 IUY589832:IUY589852 JEU589832:JEU589852 JOQ589832:JOQ589852 JYM589832:JYM589852 KII589832:KII589852 KSE589832:KSE589852 LCA589832:LCA589852 LLW589832:LLW589852 LVS589832:LVS589852 MFO589832:MFO589852 MPK589832:MPK589852 MZG589832:MZG589852 NJC589832:NJC589852 NSY589832:NSY589852 OCU589832:OCU589852 OMQ589832:OMQ589852 OWM589832:OWM589852 PGI589832:PGI589852 PQE589832:PQE589852 QAA589832:QAA589852 QJW589832:QJW589852 QTS589832:QTS589852 RDO589832:RDO589852 RNK589832:RNK589852 RXG589832:RXG589852 SHC589832:SHC589852 SQY589832:SQY589852 TAU589832:TAU589852 TKQ589832:TKQ589852 TUM589832:TUM589852 UEI589832:UEI589852 UOE589832:UOE589852 UYA589832:UYA589852 VHW589832:VHW589852 VRS589832:VRS589852 WBO589832:WBO589852 WLK589832:WLK589852 WVG589832:WVG589852 C655368:C655388 IU655368:IU655388 SQ655368:SQ655388 ACM655368:ACM655388 AMI655368:AMI655388 AWE655368:AWE655388 BGA655368:BGA655388 BPW655368:BPW655388 BZS655368:BZS655388 CJO655368:CJO655388 CTK655368:CTK655388 DDG655368:DDG655388 DNC655368:DNC655388 DWY655368:DWY655388 EGU655368:EGU655388 EQQ655368:EQQ655388 FAM655368:FAM655388 FKI655368:FKI655388 FUE655368:FUE655388 GEA655368:GEA655388 GNW655368:GNW655388 GXS655368:GXS655388 HHO655368:HHO655388 HRK655368:HRK655388 IBG655368:IBG655388 ILC655368:ILC655388 IUY655368:IUY655388 JEU655368:JEU655388 JOQ655368:JOQ655388 JYM655368:JYM655388 KII655368:KII655388 KSE655368:KSE655388 LCA655368:LCA655388 LLW655368:LLW655388 LVS655368:LVS655388 MFO655368:MFO655388 MPK655368:MPK655388 MZG655368:MZG655388 NJC655368:NJC655388 NSY655368:NSY655388 OCU655368:OCU655388 OMQ655368:OMQ655388 OWM655368:OWM655388 PGI655368:PGI655388 PQE655368:PQE655388 QAA655368:QAA655388 QJW655368:QJW655388 QTS655368:QTS655388 RDO655368:RDO655388 RNK655368:RNK655388 RXG655368:RXG655388 SHC655368:SHC655388 SQY655368:SQY655388 TAU655368:TAU655388 TKQ655368:TKQ655388 TUM655368:TUM655388 UEI655368:UEI655388 UOE655368:UOE655388 UYA655368:UYA655388 VHW655368:VHW655388 VRS655368:VRS655388 WBO655368:WBO655388 WLK655368:WLK655388 WVG655368:WVG655388 C720904:C720924 IU720904:IU720924 SQ720904:SQ720924 ACM720904:ACM720924 AMI720904:AMI720924 AWE720904:AWE720924 BGA720904:BGA720924 BPW720904:BPW720924 BZS720904:BZS720924 CJO720904:CJO720924 CTK720904:CTK720924 DDG720904:DDG720924 DNC720904:DNC720924 DWY720904:DWY720924 EGU720904:EGU720924 EQQ720904:EQQ720924 FAM720904:FAM720924 FKI720904:FKI720924 FUE720904:FUE720924 GEA720904:GEA720924 GNW720904:GNW720924 GXS720904:GXS720924 HHO720904:HHO720924 HRK720904:HRK720924 IBG720904:IBG720924 ILC720904:ILC720924 IUY720904:IUY720924 JEU720904:JEU720924 JOQ720904:JOQ720924 JYM720904:JYM720924 KII720904:KII720924 KSE720904:KSE720924 LCA720904:LCA720924 LLW720904:LLW720924 LVS720904:LVS720924 MFO720904:MFO720924 MPK720904:MPK720924 MZG720904:MZG720924 NJC720904:NJC720924 NSY720904:NSY720924 OCU720904:OCU720924 OMQ720904:OMQ720924 OWM720904:OWM720924 PGI720904:PGI720924 PQE720904:PQE720924 QAA720904:QAA720924 QJW720904:QJW720924 QTS720904:QTS720924 RDO720904:RDO720924 RNK720904:RNK720924 RXG720904:RXG720924 SHC720904:SHC720924 SQY720904:SQY720924 TAU720904:TAU720924 TKQ720904:TKQ720924 TUM720904:TUM720924 UEI720904:UEI720924 UOE720904:UOE720924 UYA720904:UYA720924 VHW720904:VHW720924 VRS720904:VRS720924 WBO720904:WBO720924 WLK720904:WLK720924 WVG720904:WVG720924 C786440:C786460 IU786440:IU786460 SQ786440:SQ786460 ACM786440:ACM786460 AMI786440:AMI786460 AWE786440:AWE786460 BGA786440:BGA786460 BPW786440:BPW786460 BZS786440:BZS786460 CJO786440:CJO786460 CTK786440:CTK786460 DDG786440:DDG786460 DNC786440:DNC786460 DWY786440:DWY786460 EGU786440:EGU786460 EQQ786440:EQQ786460 FAM786440:FAM786460 FKI786440:FKI786460 FUE786440:FUE786460 GEA786440:GEA786460 GNW786440:GNW786460 GXS786440:GXS786460 HHO786440:HHO786460 HRK786440:HRK786460 IBG786440:IBG786460 ILC786440:ILC786460 IUY786440:IUY786460 JEU786440:JEU786460 JOQ786440:JOQ786460 JYM786440:JYM786460 KII786440:KII786460 KSE786440:KSE786460 LCA786440:LCA786460 LLW786440:LLW786460 LVS786440:LVS786460 MFO786440:MFO786460 MPK786440:MPK786460 MZG786440:MZG786460 NJC786440:NJC786460 NSY786440:NSY786460 OCU786440:OCU786460 OMQ786440:OMQ786460 OWM786440:OWM786460 PGI786440:PGI786460 PQE786440:PQE786460 QAA786440:QAA786460 QJW786440:QJW786460 QTS786440:QTS786460 RDO786440:RDO786460 RNK786440:RNK786460 RXG786440:RXG786460 SHC786440:SHC786460 SQY786440:SQY786460 TAU786440:TAU786460 TKQ786440:TKQ786460 TUM786440:TUM786460 UEI786440:UEI786460 UOE786440:UOE786460 UYA786440:UYA786460 VHW786440:VHW786460 VRS786440:VRS786460 WBO786440:WBO786460 WLK786440:WLK786460 WVG786440:WVG786460 C851976:C851996 IU851976:IU851996 SQ851976:SQ851996 ACM851976:ACM851996 AMI851976:AMI851996 AWE851976:AWE851996 BGA851976:BGA851996 BPW851976:BPW851996 BZS851976:BZS851996 CJO851976:CJO851996 CTK851976:CTK851996 DDG851976:DDG851996 DNC851976:DNC851996 DWY851976:DWY851996 EGU851976:EGU851996 EQQ851976:EQQ851996 FAM851976:FAM851996 FKI851976:FKI851996 FUE851976:FUE851996 GEA851976:GEA851996 GNW851976:GNW851996 GXS851976:GXS851996 HHO851976:HHO851996 HRK851976:HRK851996 IBG851976:IBG851996 ILC851976:ILC851996 IUY851976:IUY851996 JEU851976:JEU851996 JOQ851976:JOQ851996 JYM851976:JYM851996 KII851976:KII851996 KSE851976:KSE851996 LCA851976:LCA851996 LLW851976:LLW851996 LVS851976:LVS851996 MFO851976:MFO851996 MPK851976:MPK851996 MZG851976:MZG851996 NJC851976:NJC851996 NSY851976:NSY851996 OCU851976:OCU851996 OMQ851976:OMQ851996 OWM851976:OWM851996 PGI851976:PGI851996 PQE851976:PQE851996 QAA851976:QAA851996 QJW851976:QJW851996 QTS851976:QTS851996 RDO851976:RDO851996 RNK851976:RNK851996 RXG851976:RXG851996 SHC851976:SHC851996 SQY851976:SQY851996 TAU851976:TAU851996 TKQ851976:TKQ851996 TUM851976:TUM851996 UEI851976:UEI851996 UOE851976:UOE851996 UYA851976:UYA851996 VHW851976:VHW851996 VRS851976:VRS851996 WBO851976:WBO851996 WLK851976:WLK851996 WVG851976:WVG851996 C917512:C917532 IU917512:IU917532 SQ917512:SQ917532 ACM917512:ACM917532 AMI917512:AMI917532 AWE917512:AWE917532 BGA917512:BGA917532 BPW917512:BPW917532 BZS917512:BZS917532 CJO917512:CJO917532 CTK917512:CTK917532 DDG917512:DDG917532 DNC917512:DNC917532 DWY917512:DWY917532 EGU917512:EGU917532 EQQ917512:EQQ917532 FAM917512:FAM917532 FKI917512:FKI917532 FUE917512:FUE917532 GEA917512:GEA917532 GNW917512:GNW917532 GXS917512:GXS917532 HHO917512:HHO917532 HRK917512:HRK917532 IBG917512:IBG917532 ILC917512:ILC917532 IUY917512:IUY917532 JEU917512:JEU917532 JOQ917512:JOQ917532 JYM917512:JYM917532 KII917512:KII917532 KSE917512:KSE917532 LCA917512:LCA917532 LLW917512:LLW917532 LVS917512:LVS917532 MFO917512:MFO917532 MPK917512:MPK917532 MZG917512:MZG917532 NJC917512:NJC917532 NSY917512:NSY917532 OCU917512:OCU917532 OMQ917512:OMQ917532 OWM917512:OWM917532 PGI917512:PGI917532 PQE917512:PQE917532 QAA917512:QAA917532 QJW917512:QJW917532 QTS917512:QTS917532 RDO917512:RDO917532 RNK917512:RNK917532 RXG917512:RXG917532 SHC917512:SHC917532 SQY917512:SQY917532 TAU917512:TAU917532 TKQ917512:TKQ917532 TUM917512:TUM917532 UEI917512:UEI917532 UOE917512:UOE917532 UYA917512:UYA917532 VHW917512:VHW917532 VRS917512:VRS917532 WBO917512:WBO917532 WLK917512:WLK917532 WVG917512:WVG917532 C983048:C983068 IU983048:IU983068 SQ983048:SQ983068 ACM983048:ACM983068 AMI983048:AMI983068 AWE983048:AWE983068 BGA983048:BGA983068 BPW983048:BPW983068 BZS983048:BZS983068 CJO983048:CJO983068 CTK983048:CTK983068 DDG983048:DDG983068 DNC983048:DNC983068 DWY983048:DWY983068 EGU983048:EGU983068 EQQ983048:EQQ983068 FAM983048:FAM983068 FKI983048:FKI983068 FUE983048:FUE983068 GEA983048:GEA983068 GNW983048:GNW983068 GXS983048:GXS983068 HHO983048:HHO983068 HRK983048:HRK983068 IBG983048:IBG983068 ILC983048:ILC983068 IUY983048:IUY983068 JEU983048:JEU983068 JOQ983048:JOQ983068 JYM983048:JYM983068 KII983048:KII983068 KSE983048:KSE983068 LCA983048:LCA983068 LLW983048:LLW983068 LVS983048:LVS983068 MFO983048:MFO983068 MPK983048:MPK983068 MZG983048:MZG983068 NJC983048:NJC983068 NSY983048:NSY983068 OCU983048:OCU983068 OMQ983048:OMQ983068 OWM983048:OWM983068 PGI983048:PGI983068 PQE983048:PQE983068 QAA983048:QAA983068 QJW983048:QJW983068 QTS983048:QTS983068 RDO983048:RDO983068 RNK983048:RNK983068 RXG983048:RXG983068 SHC983048:SHC983068 SQY983048:SQY983068 TAU983048:TAU983068 TKQ983048:TKQ983068 TUM983048:TUM983068 UEI983048:UEI983068 UOE983048:UOE983068 UYA983048:UYA983068 VHW983048:VHW983068 VRS983048:VRS983068 WBO983048:WBO983068 WLK983048:WLK983068 WVG983048:WVG983068">
      <formula1>"T,S,H"</formula1>
    </dataValidation>
    <dataValidation type="list" allowBlank="1" showInputMessage="1" showErrorMessage="1" sqref="G8:G28 IY8:IY28 SU8:SU28 ACQ8:ACQ28 AMM8:AMM28 AWI8:AWI28 BGE8:BGE28 BQA8:BQA28 BZW8:BZW28 CJS8:CJS28 CTO8:CTO28 DDK8:DDK28 DNG8:DNG28 DXC8:DXC28 EGY8:EGY28 EQU8:EQU28 FAQ8:FAQ28 FKM8:FKM28 FUI8:FUI28 GEE8:GEE28 GOA8:GOA28 GXW8:GXW28 HHS8:HHS28 HRO8:HRO28 IBK8:IBK28 ILG8:ILG28 IVC8:IVC28 JEY8:JEY28 JOU8:JOU28 JYQ8:JYQ28 KIM8:KIM28 KSI8:KSI28 LCE8:LCE28 LMA8:LMA28 LVW8:LVW28 MFS8:MFS28 MPO8:MPO28 MZK8:MZK28 NJG8:NJG28 NTC8:NTC28 OCY8:OCY28 OMU8:OMU28 OWQ8:OWQ28 PGM8:PGM28 PQI8:PQI28 QAE8:QAE28 QKA8:QKA28 QTW8:QTW28 RDS8:RDS28 RNO8:RNO28 RXK8:RXK28 SHG8:SHG28 SRC8:SRC28 TAY8:TAY28 TKU8:TKU28 TUQ8:TUQ28 UEM8:UEM28 UOI8:UOI28 UYE8:UYE28 VIA8:VIA28 VRW8:VRW28 WBS8:WBS28 WLO8:WLO28 WVK8:WVK28 G65544:G65564 IY65544:IY65564 SU65544:SU65564 ACQ65544:ACQ65564 AMM65544:AMM65564 AWI65544:AWI65564 BGE65544:BGE65564 BQA65544:BQA65564 BZW65544:BZW65564 CJS65544:CJS65564 CTO65544:CTO65564 DDK65544:DDK65564 DNG65544:DNG65564 DXC65544:DXC65564 EGY65544:EGY65564 EQU65544:EQU65564 FAQ65544:FAQ65564 FKM65544:FKM65564 FUI65544:FUI65564 GEE65544:GEE65564 GOA65544:GOA65564 GXW65544:GXW65564 HHS65544:HHS65564 HRO65544:HRO65564 IBK65544:IBK65564 ILG65544:ILG65564 IVC65544:IVC65564 JEY65544:JEY65564 JOU65544:JOU65564 JYQ65544:JYQ65564 KIM65544:KIM65564 KSI65544:KSI65564 LCE65544:LCE65564 LMA65544:LMA65564 LVW65544:LVW65564 MFS65544:MFS65564 MPO65544:MPO65564 MZK65544:MZK65564 NJG65544:NJG65564 NTC65544:NTC65564 OCY65544:OCY65564 OMU65544:OMU65564 OWQ65544:OWQ65564 PGM65544:PGM65564 PQI65544:PQI65564 QAE65544:QAE65564 QKA65544:QKA65564 QTW65544:QTW65564 RDS65544:RDS65564 RNO65544:RNO65564 RXK65544:RXK65564 SHG65544:SHG65564 SRC65544:SRC65564 TAY65544:TAY65564 TKU65544:TKU65564 TUQ65544:TUQ65564 UEM65544:UEM65564 UOI65544:UOI65564 UYE65544:UYE65564 VIA65544:VIA65564 VRW65544:VRW65564 WBS65544:WBS65564 WLO65544:WLO65564 WVK65544:WVK65564 G131080:G131100 IY131080:IY131100 SU131080:SU131100 ACQ131080:ACQ131100 AMM131080:AMM131100 AWI131080:AWI131100 BGE131080:BGE131100 BQA131080:BQA131100 BZW131080:BZW131100 CJS131080:CJS131100 CTO131080:CTO131100 DDK131080:DDK131100 DNG131080:DNG131100 DXC131080:DXC131100 EGY131080:EGY131100 EQU131080:EQU131100 FAQ131080:FAQ131100 FKM131080:FKM131100 FUI131080:FUI131100 GEE131080:GEE131100 GOA131080:GOA131100 GXW131080:GXW131100 HHS131080:HHS131100 HRO131080:HRO131100 IBK131080:IBK131100 ILG131080:ILG131100 IVC131080:IVC131100 JEY131080:JEY131100 JOU131080:JOU131100 JYQ131080:JYQ131100 KIM131080:KIM131100 KSI131080:KSI131100 LCE131080:LCE131100 LMA131080:LMA131100 LVW131080:LVW131100 MFS131080:MFS131100 MPO131080:MPO131100 MZK131080:MZK131100 NJG131080:NJG131100 NTC131080:NTC131100 OCY131080:OCY131100 OMU131080:OMU131100 OWQ131080:OWQ131100 PGM131080:PGM131100 PQI131080:PQI131100 QAE131080:QAE131100 QKA131080:QKA131100 QTW131080:QTW131100 RDS131080:RDS131100 RNO131080:RNO131100 RXK131080:RXK131100 SHG131080:SHG131100 SRC131080:SRC131100 TAY131080:TAY131100 TKU131080:TKU131100 TUQ131080:TUQ131100 UEM131080:UEM131100 UOI131080:UOI131100 UYE131080:UYE131100 VIA131080:VIA131100 VRW131080:VRW131100 WBS131080:WBS131100 WLO131080:WLO131100 WVK131080:WVK131100 G196616:G196636 IY196616:IY196636 SU196616:SU196636 ACQ196616:ACQ196636 AMM196616:AMM196636 AWI196616:AWI196636 BGE196616:BGE196636 BQA196616:BQA196636 BZW196616:BZW196636 CJS196616:CJS196636 CTO196616:CTO196636 DDK196616:DDK196636 DNG196616:DNG196636 DXC196616:DXC196636 EGY196616:EGY196636 EQU196616:EQU196636 FAQ196616:FAQ196636 FKM196616:FKM196636 FUI196616:FUI196636 GEE196616:GEE196636 GOA196616:GOA196636 GXW196616:GXW196636 HHS196616:HHS196636 HRO196616:HRO196636 IBK196616:IBK196636 ILG196616:ILG196636 IVC196616:IVC196636 JEY196616:JEY196636 JOU196616:JOU196636 JYQ196616:JYQ196636 KIM196616:KIM196636 KSI196616:KSI196636 LCE196616:LCE196636 LMA196616:LMA196636 LVW196616:LVW196636 MFS196616:MFS196636 MPO196616:MPO196636 MZK196616:MZK196636 NJG196616:NJG196636 NTC196616:NTC196636 OCY196616:OCY196636 OMU196616:OMU196636 OWQ196616:OWQ196636 PGM196616:PGM196636 PQI196616:PQI196636 QAE196616:QAE196636 QKA196616:QKA196636 QTW196616:QTW196636 RDS196616:RDS196636 RNO196616:RNO196636 RXK196616:RXK196636 SHG196616:SHG196636 SRC196616:SRC196636 TAY196616:TAY196636 TKU196616:TKU196636 TUQ196616:TUQ196636 UEM196616:UEM196636 UOI196616:UOI196636 UYE196616:UYE196636 VIA196616:VIA196636 VRW196616:VRW196636 WBS196616:WBS196636 WLO196616:WLO196636 WVK196616:WVK196636 G262152:G262172 IY262152:IY262172 SU262152:SU262172 ACQ262152:ACQ262172 AMM262152:AMM262172 AWI262152:AWI262172 BGE262152:BGE262172 BQA262152:BQA262172 BZW262152:BZW262172 CJS262152:CJS262172 CTO262152:CTO262172 DDK262152:DDK262172 DNG262152:DNG262172 DXC262152:DXC262172 EGY262152:EGY262172 EQU262152:EQU262172 FAQ262152:FAQ262172 FKM262152:FKM262172 FUI262152:FUI262172 GEE262152:GEE262172 GOA262152:GOA262172 GXW262152:GXW262172 HHS262152:HHS262172 HRO262152:HRO262172 IBK262152:IBK262172 ILG262152:ILG262172 IVC262152:IVC262172 JEY262152:JEY262172 JOU262152:JOU262172 JYQ262152:JYQ262172 KIM262152:KIM262172 KSI262152:KSI262172 LCE262152:LCE262172 LMA262152:LMA262172 LVW262152:LVW262172 MFS262152:MFS262172 MPO262152:MPO262172 MZK262152:MZK262172 NJG262152:NJG262172 NTC262152:NTC262172 OCY262152:OCY262172 OMU262152:OMU262172 OWQ262152:OWQ262172 PGM262152:PGM262172 PQI262152:PQI262172 QAE262152:QAE262172 QKA262152:QKA262172 QTW262152:QTW262172 RDS262152:RDS262172 RNO262152:RNO262172 RXK262152:RXK262172 SHG262152:SHG262172 SRC262152:SRC262172 TAY262152:TAY262172 TKU262152:TKU262172 TUQ262152:TUQ262172 UEM262152:UEM262172 UOI262152:UOI262172 UYE262152:UYE262172 VIA262152:VIA262172 VRW262152:VRW262172 WBS262152:WBS262172 WLO262152:WLO262172 WVK262152:WVK262172 G327688:G327708 IY327688:IY327708 SU327688:SU327708 ACQ327688:ACQ327708 AMM327688:AMM327708 AWI327688:AWI327708 BGE327688:BGE327708 BQA327688:BQA327708 BZW327688:BZW327708 CJS327688:CJS327708 CTO327688:CTO327708 DDK327688:DDK327708 DNG327688:DNG327708 DXC327688:DXC327708 EGY327688:EGY327708 EQU327688:EQU327708 FAQ327688:FAQ327708 FKM327688:FKM327708 FUI327688:FUI327708 GEE327688:GEE327708 GOA327688:GOA327708 GXW327688:GXW327708 HHS327688:HHS327708 HRO327688:HRO327708 IBK327688:IBK327708 ILG327688:ILG327708 IVC327688:IVC327708 JEY327688:JEY327708 JOU327688:JOU327708 JYQ327688:JYQ327708 KIM327688:KIM327708 KSI327688:KSI327708 LCE327688:LCE327708 LMA327688:LMA327708 LVW327688:LVW327708 MFS327688:MFS327708 MPO327688:MPO327708 MZK327688:MZK327708 NJG327688:NJG327708 NTC327688:NTC327708 OCY327688:OCY327708 OMU327688:OMU327708 OWQ327688:OWQ327708 PGM327688:PGM327708 PQI327688:PQI327708 QAE327688:QAE327708 QKA327688:QKA327708 QTW327688:QTW327708 RDS327688:RDS327708 RNO327688:RNO327708 RXK327688:RXK327708 SHG327688:SHG327708 SRC327688:SRC327708 TAY327688:TAY327708 TKU327688:TKU327708 TUQ327688:TUQ327708 UEM327688:UEM327708 UOI327688:UOI327708 UYE327688:UYE327708 VIA327688:VIA327708 VRW327688:VRW327708 WBS327688:WBS327708 WLO327688:WLO327708 WVK327688:WVK327708 G393224:G393244 IY393224:IY393244 SU393224:SU393244 ACQ393224:ACQ393244 AMM393224:AMM393244 AWI393224:AWI393244 BGE393224:BGE393244 BQA393224:BQA393244 BZW393224:BZW393244 CJS393224:CJS393244 CTO393224:CTO393244 DDK393224:DDK393244 DNG393224:DNG393244 DXC393224:DXC393244 EGY393224:EGY393244 EQU393224:EQU393244 FAQ393224:FAQ393244 FKM393224:FKM393244 FUI393224:FUI393244 GEE393224:GEE393244 GOA393224:GOA393244 GXW393224:GXW393244 HHS393224:HHS393244 HRO393224:HRO393244 IBK393224:IBK393244 ILG393224:ILG393244 IVC393224:IVC393244 JEY393224:JEY393244 JOU393224:JOU393244 JYQ393224:JYQ393244 KIM393224:KIM393244 KSI393224:KSI393244 LCE393224:LCE393244 LMA393224:LMA393244 LVW393224:LVW393244 MFS393224:MFS393244 MPO393224:MPO393244 MZK393224:MZK393244 NJG393224:NJG393244 NTC393224:NTC393244 OCY393224:OCY393244 OMU393224:OMU393244 OWQ393224:OWQ393244 PGM393224:PGM393244 PQI393224:PQI393244 QAE393224:QAE393244 QKA393224:QKA393244 QTW393224:QTW393244 RDS393224:RDS393244 RNO393224:RNO393244 RXK393224:RXK393244 SHG393224:SHG393244 SRC393224:SRC393244 TAY393224:TAY393244 TKU393224:TKU393244 TUQ393224:TUQ393244 UEM393224:UEM393244 UOI393224:UOI393244 UYE393224:UYE393244 VIA393224:VIA393244 VRW393224:VRW393244 WBS393224:WBS393244 WLO393224:WLO393244 WVK393224:WVK393244 G458760:G458780 IY458760:IY458780 SU458760:SU458780 ACQ458760:ACQ458780 AMM458760:AMM458780 AWI458760:AWI458780 BGE458760:BGE458780 BQA458760:BQA458780 BZW458760:BZW458780 CJS458760:CJS458780 CTO458760:CTO458780 DDK458760:DDK458780 DNG458760:DNG458780 DXC458760:DXC458780 EGY458760:EGY458780 EQU458760:EQU458780 FAQ458760:FAQ458780 FKM458760:FKM458780 FUI458760:FUI458780 GEE458760:GEE458780 GOA458760:GOA458780 GXW458760:GXW458780 HHS458760:HHS458780 HRO458760:HRO458780 IBK458760:IBK458780 ILG458760:ILG458780 IVC458760:IVC458780 JEY458760:JEY458780 JOU458760:JOU458780 JYQ458760:JYQ458780 KIM458760:KIM458780 KSI458760:KSI458780 LCE458760:LCE458780 LMA458760:LMA458780 LVW458760:LVW458780 MFS458760:MFS458780 MPO458760:MPO458780 MZK458760:MZK458780 NJG458760:NJG458780 NTC458760:NTC458780 OCY458760:OCY458780 OMU458760:OMU458780 OWQ458760:OWQ458780 PGM458760:PGM458780 PQI458760:PQI458780 QAE458760:QAE458780 QKA458760:QKA458780 QTW458760:QTW458780 RDS458760:RDS458780 RNO458760:RNO458780 RXK458760:RXK458780 SHG458760:SHG458780 SRC458760:SRC458780 TAY458760:TAY458780 TKU458760:TKU458780 TUQ458760:TUQ458780 UEM458760:UEM458780 UOI458760:UOI458780 UYE458760:UYE458780 VIA458760:VIA458780 VRW458760:VRW458780 WBS458760:WBS458780 WLO458760:WLO458780 WVK458760:WVK458780 G524296:G524316 IY524296:IY524316 SU524296:SU524316 ACQ524296:ACQ524316 AMM524296:AMM524316 AWI524296:AWI524316 BGE524296:BGE524316 BQA524296:BQA524316 BZW524296:BZW524316 CJS524296:CJS524316 CTO524296:CTO524316 DDK524296:DDK524316 DNG524296:DNG524316 DXC524296:DXC524316 EGY524296:EGY524316 EQU524296:EQU524316 FAQ524296:FAQ524316 FKM524296:FKM524316 FUI524296:FUI524316 GEE524296:GEE524316 GOA524296:GOA524316 GXW524296:GXW524316 HHS524296:HHS524316 HRO524296:HRO524316 IBK524296:IBK524316 ILG524296:ILG524316 IVC524296:IVC524316 JEY524296:JEY524316 JOU524296:JOU524316 JYQ524296:JYQ524316 KIM524296:KIM524316 KSI524296:KSI524316 LCE524296:LCE524316 LMA524296:LMA524316 LVW524296:LVW524316 MFS524296:MFS524316 MPO524296:MPO524316 MZK524296:MZK524316 NJG524296:NJG524316 NTC524296:NTC524316 OCY524296:OCY524316 OMU524296:OMU524316 OWQ524296:OWQ524316 PGM524296:PGM524316 PQI524296:PQI524316 QAE524296:QAE524316 QKA524296:QKA524316 QTW524296:QTW524316 RDS524296:RDS524316 RNO524296:RNO524316 RXK524296:RXK524316 SHG524296:SHG524316 SRC524296:SRC524316 TAY524296:TAY524316 TKU524296:TKU524316 TUQ524296:TUQ524316 UEM524296:UEM524316 UOI524296:UOI524316 UYE524296:UYE524316 VIA524296:VIA524316 VRW524296:VRW524316 WBS524296:WBS524316 WLO524296:WLO524316 WVK524296:WVK524316 G589832:G589852 IY589832:IY589852 SU589832:SU589852 ACQ589832:ACQ589852 AMM589832:AMM589852 AWI589832:AWI589852 BGE589832:BGE589852 BQA589832:BQA589852 BZW589832:BZW589852 CJS589832:CJS589852 CTO589832:CTO589852 DDK589832:DDK589852 DNG589832:DNG589852 DXC589832:DXC589852 EGY589832:EGY589852 EQU589832:EQU589852 FAQ589832:FAQ589852 FKM589832:FKM589852 FUI589832:FUI589852 GEE589832:GEE589852 GOA589832:GOA589852 GXW589832:GXW589852 HHS589832:HHS589852 HRO589832:HRO589852 IBK589832:IBK589852 ILG589832:ILG589852 IVC589832:IVC589852 JEY589832:JEY589852 JOU589832:JOU589852 JYQ589832:JYQ589852 KIM589832:KIM589852 KSI589832:KSI589852 LCE589832:LCE589852 LMA589832:LMA589852 LVW589832:LVW589852 MFS589832:MFS589852 MPO589832:MPO589852 MZK589832:MZK589852 NJG589832:NJG589852 NTC589832:NTC589852 OCY589832:OCY589852 OMU589832:OMU589852 OWQ589832:OWQ589852 PGM589832:PGM589852 PQI589832:PQI589852 QAE589832:QAE589852 QKA589832:QKA589852 QTW589832:QTW589852 RDS589832:RDS589852 RNO589832:RNO589852 RXK589832:RXK589852 SHG589832:SHG589852 SRC589832:SRC589852 TAY589832:TAY589852 TKU589832:TKU589852 TUQ589832:TUQ589852 UEM589832:UEM589852 UOI589832:UOI589852 UYE589832:UYE589852 VIA589832:VIA589852 VRW589832:VRW589852 WBS589832:WBS589852 WLO589832:WLO589852 WVK589832:WVK589852 G655368:G655388 IY655368:IY655388 SU655368:SU655388 ACQ655368:ACQ655388 AMM655368:AMM655388 AWI655368:AWI655388 BGE655368:BGE655388 BQA655368:BQA655388 BZW655368:BZW655388 CJS655368:CJS655388 CTO655368:CTO655388 DDK655368:DDK655388 DNG655368:DNG655388 DXC655368:DXC655388 EGY655368:EGY655388 EQU655368:EQU655388 FAQ655368:FAQ655388 FKM655368:FKM655388 FUI655368:FUI655388 GEE655368:GEE655388 GOA655368:GOA655388 GXW655368:GXW655388 HHS655368:HHS655388 HRO655368:HRO655388 IBK655368:IBK655388 ILG655368:ILG655388 IVC655368:IVC655388 JEY655368:JEY655388 JOU655368:JOU655388 JYQ655368:JYQ655388 KIM655368:KIM655388 KSI655368:KSI655388 LCE655368:LCE655388 LMA655368:LMA655388 LVW655368:LVW655388 MFS655368:MFS655388 MPO655368:MPO655388 MZK655368:MZK655388 NJG655368:NJG655388 NTC655368:NTC655388 OCY655368:OCY655388 OMU655368:OMU655388 OWQ655368:OWQ655388 PGM655368:PGM655388 PQI655368:PQI655388 QAE655368:QAE655388 QKA655368:QKA655388 QTW655368:QTW655388 RDS655368:RDS655388 RNO655368:RNO655388 RXK655368:RXK655388 SHG655368:SHG655388 SRC655368:SRC655388 TAY655368:TAY655388 TKU655368:TKU655388 TUQ655368:TUQ655388 UEM655368:UEM655388 UOI655368:UOI655388 UYE655368:UYE655388 VIA655368:VIA655388 VRW655368:VRW655388 WBS655368:WBS655388 WLO655368:WLO655388 WVK655368:WVK655388 G720904:G720924 IY720904:IY720924 SU720904:SU720924 ACQ720904:ACQ720924 AMM720904:AMM720924 AWI720904:AWI720924 BGE720904:BGE720924 BQA720904:BQA720924 BZW720904:BZW720924 CJS720904:CJS720924 CTO720904:CTO720924 DDK720904:DDK720924 DNG720904:DNG720924 DXC720904:DXC720924 EGY720904:EGY720924 EQU720904:EQU720924 FAQ720904:FAQ720924 FKM720904:FKM720924 FUI720904:FUI720924 GEE720904:GEE720924 GOA720904:GOA720924 GXW720904:GXW720924 HHS720904:HHS720924 HRO720904:HRO720924 IBK720904:IBK720924 ILG720904:ILG720924 IVC720904:IVC720924 JEY720904:JEY720924 JOU720904:JOU720924 JYQ720904:JYQ720924 KIM720904:KIM720924 KSI720904:KSI720924 LCE720904:LCE720924 LMA720904:LMA720924 LVW720904:LVW720924 MFS720904:MFS720924 MPO720904:MPO720924 MZK720904:MZK720924 NJG720904:NJG720924 NTC720904:NTC720924 OCY720904:OCY720924 OMU720904:OMU720924 OWQ720904:OWQ720924 PGM720904:PGM720924 PQI720904:PQI720924 QAE720904:QAE720924 QKA720904:QKA720924 QTW720904:QTW720924 RDS720904:RDS720924 RNO720904:RNO720924 RXK720904:RXK720924 SHG720904:SHG720924 SRC720904:SRC720924 TAY720904:TAY720924 TKU720904:TKU720924 TUQ720904:TUQ720924 UEM720904:UEM720924 UOI720904:UOI720924 UYE720904:UYE720924 VIA720904:VIA720924 VRW720904:VRW720924 WBS720904:WBS720924 WLO720904:WLO720924 WVK720904:WVK720924 G786440:G786460 IY786440:IY786460 SU786440:SU786460 ACQ786440:ACQ786460 AMM786440:AMM786460 AWI786440:AWI786460 BGE786440:BGE786460 BQA786440:BQA786460 BZW786440:BZW786460 CJS786440:CJS786460 CTO786440:CTO786460 DDK786440:DDK786460 DNG786440:DNG786460 DXC786440:DXC786460 EGY786440:EGY786460 EQU786440:EQU786460 FAQ786440:FAQ786460 FKM786440:FKM786460 FUI786440:FUI786460 GEE786440:GEE786460 GOA786440:GOA786460 GXW786440:GXW786460 HHS786440:HHS786460 HRO786440:HRO786460 IBK786440:IBK786460 ILG786440:ILG786460 IVC786440:IVC786460 JEY786440:JEY786460 JOU786440:JOU786460 JYQ786440:JYQ786460 KIM786440:KIM786460 KSI786440:KSI786460 LCE786440:LCE786460 LMA786440:LMA786460 LVW786440:LVW786460 MFS786440:MFS786460 MPO786440:MPO786460 MZK786440:MZK786460 NJG786440:NJG786460 NTC786440:NTC786460 OCY786440:OCY786460 OMU786440:OMU786460 OWQ786440:OWQ786460 PGM786440:PGM786460 PQI786440:PQI786460 QAE786440:QAE786460 QKA786440:QKA786460 QTW786440:QTW786460 RDS786440:RDS786460 RNO786440:RNO786460 RXK786440:RXK786460 SHG786440:SHG786460 SRC786440:SRC786460 TAY786440:TAY786460 TKU786440:TKU786460 TUQ786440:TUQ786460 UEM786440:UEM786460 UOI786440:UOI786460 UYE786440:UYE786460 VIA786440:VIA786460 VRW786440:VRW786460 WBS786440:WBS786460 WLO786440:WLO786460 WVK786440:WVK786460 G851976:G851996 IY851976:IY851996 SU851976:SU851996 ACQ851976:ACQ851996 AMM851976:AMM851996 AWI851976:AWI851996 BGE851976:BGE851996 BQA851976:BQA851996 BZW851976:BZW851996 CJS851976:CJS851996 CTO851976:CTO851996 DDK851976:DDK851996 DNG851976:DNG851996 DXC851976:DXC851996 EGY851976:EGY851996 EQU851976:EQU851996 FAQ851976:FAQ851996 FKM851976:FKM851996 FUI851976:FUI851996 GEE851976:GEE851996 GOA851976:GOA851996 GXW851976:GXW851996 HHS851976:HHS851996 HRO851976:HRO851996 IBK851976:IBK851996 ILG851976:ILG851996 IVC851976:IVC851996 JEY851976:JEY851996 JOU851976:JOU851996 JYQ851976:JYQ851996 KIM851976:KIM851996 KSI851976:KSI851996 LCE851976:LCE851996 LMA851976:LMA851996 LVW851976:LVW851996 MFS851976:MFS851996 MPO851976:MPO851996 MZK851976:MZK851996 NJG851976:NJG851996 NTC851976:NTC851996 OCY851976:OCY851996 OMU851976:OMU851996 OWQ851976:OWQ851996 PGM851976:PGM851996 PQI851976:PQI851996 QAE851976:QAE851996 QKA851976:QKA851996 QTW851976:QTW851996 RDS851976:RDS851996 RNO851976:RNO851996 RXK851976:RXK851996 SHG851976:SHG851996 SRC851976:SRC851996 TAY851976:TAY851996 TKU851976:TKU851996 TUQ851976:TUQ851996 UEM851976:UEM851996 UOI851976:UOI851996 UYE851976:UYE851996 VIA851976:VIA851996 VRW851976:VRW851996 WBS851976:WBS851996 WLO851976:WLO851996 WVK851976:WVK851996 G917512:G917532 IY917512:IY917532 SU917512:SU917532 ACQ917512:ACQ917532 AMM917512:AMM917532 AWI917512:AWI917532 BGE917512:BGE917532 BQA917512:BQA917532 BZW917512:BZW917532 CJS917512:CJS917532 CTO917512:CTO917532 DDK917512:DDK917532 DNG917512:DNG917532 DXC917512:DXC917532 EGY917512:EGY917532 EQU917512:EQU917532 FAQ917512:FAQ917532 FKM917512:FKM917532 FUI917512:FUI917532 GEE917512:GEE917532 GOA917512:GOA917532 GXW917512:GXW917532 HHS917512:HHS917532 HRO917512:HRO917532 IBK917512:IBK917532 ILG917512:ILG917532 IVC917512:IVC917532 JEY917512:JEY917532 JOU917512:JOU917532 JYQ917512:JYQ917532 KIM917512:KIM917532 KSI917512:KSI917532 LCE917512:LCE917532 LMA917512:LMA917532 LVW917512:LVW917532 MFS917512:MFS917532 MPO917512:MPO917532 MZK917512:MZK917532 NJG917512:NJG917532 NTC917512:NTC917532 OCY917512:OCY917532 OMU917512:OMU917532 OWQ917512:OWQ917532 PGM917512:PGM917532 PQI917512:PQI917532 QAE917512:QAE917532 QKA917512:QKA917532 QTW917512:QTW917532 RDS917512:RDS917532 RNO917512:RNO917532 RXK917512:RXK917532 SHG917512:SHG917532 SRC917512:SRC917532 TAY917512:TAY917532 TKU917512:TKU917532 TUQ917512:TUQ917532 UEM917512:UEM917532 UOI917512:UOI917532 UYE917512:UYE917532 VIA917512:VIA917532 VRW917512:VRW917532 WBS917512:WBS917532 WLO917512:WLO917532 WVK917512:WVK917532 G983048:G983068 IY983048:IY983068 SU983048:SU983068 ACQ983048:ACQ983068 AMM983048:AMM983068 AWI983048:AWI983068 BGE983048:BGE983068 BQA983048:BQA983068 BZW983048:BZW983068 CJS983048:CJS983068 CTO983048:CTO983068 DDK983048:DDK983068 DNG983048:DNG983068 DXC983048:DXC983068 EGY983048:EGY983068 EQU983048:EQU983068 FAQ983048:FAQ983068 FKM983048:FKM983068 FUI983048:FUI983068 GEE983048:GEE983068 GOA983048:GOA983068 GXW983048:GXW983068 HHS983048:HHS983068 HRO983048:HRO983068 IBK983048:IBK983068 ILG983048:ILG983068 IVC983048:IVC983068 JEY983048:JEY983068 JOU983048:JOU983068 JYQ983048:JYQ983068 KIM983048:KIM983068 KSI983048:KSI983068 LCE983048:LCE983068 LMA983048:LMA983068 LVW983048:LVW983068 MFS983048:MFS983068 MPO983048:MPO983068 MZK983048:MZK983068 NJG983048:NJG983068 NTC983048:NTC983068 OCY983048:OCY983068 OMU983048:OMU983068 OWQ983048:OWQ983068 PGM983048:PGM983068 PQI983048:PQI983068 QAE983048:QAE983068 QKA983048:QKA983068 QTW983048:QTW983068 RDS983048:RDS983068 RNO983048:RNO983068 RXK983048:RXK983068 SHG983048:SHG983068 SRC983048:SRC983068 TAY983048:TAY983068 TKU983048:TKU983068 TUQ983048:TUQ983068 UEM983048:UEM983068 UOI983048:UOI983068 UYE983048:UYE983068 VIA983048:VIA983068 VRW983048:VRW983068 WBS983048:WBS983068 WLO983048:WLO983068 WVK983048:WVK983068">
      <formula1>"M,F"</formula1>
    </dataValidation>
    <dataValidation type="list" allowBlank="1" showInputMessage="1" showErrorMessage="1" sqref="F8:F28 IX8:IX28 ST8:ST28 ACP8:ACP28 AML8:AML28 AWH8:AWH28 BGD8:BGD28 BPZ8:BPZ28 BZV8:BZV28 CJR8:CJR28 CTN8:CTN28 DDJ8:DDJ28 DNF8:DNF28 DXB8:DXB28 EGX8:EGX28 EQT8:EQT28 FAP8:FAP28 FKL8:FKL28 FUH8:FUH28 GED8:GED28 GNZ8:GNZ28 GXV8:GXV28 HHR8:HHR28 HRN8:HRN28 IBJ8:IBJ28 ILF8:ILF28 IVB8:IVB28 JEX8:JEX28 JOT8:JOT28 JYP8:JYP28 KIL8:KIL28 KSH8:KSH28 LCD8:LCD28 LLZ8:LLZ28 LVV8:LVV28 MFR8:MFR28 MPN8:MPN28 MZJ8:MZJ28 NJF8:NJF28 NTB8:NTB28 OCX8:OCX28 OMT8:OMT28 OWP8:OWP28 PGL8:PGL28 PQH8:PQH28 QAD8:QAD28 QJZ8:QJZ28 QTV8:QTV28 RDR8:RDR28 RNN8:RNN28 RXJ8:RXJ28 SHF8:SHF28 SRB8:SRB28 TAX8:TAX28 TKT8:TKT28 TUP8:TUP28 UEL8:UEL28 UOH8:UOH28 UYD8:UYD28 VHZ8:VHZ28 VRV8:VRV28 WBR8:WBR28 WLN8:WLN28 WVJ8:WVJ28 F65544:F65564 IX65544:IX65564 ST65544:ST65564 ACP65544:ACP65564 AML65544:AML65564 AWH65544:AWH65564 BGD65544:BGD65564 BPZ65544:BPZ65564 BZV65544:BZV65564 CJR65544:CJR65564 CTN65544:CTN65564 DDJ65544:DDJ65564 DNF65544:DNF65564 DXB65544:DXB65564 EGX65544:EGX65564 EQT65544:EQT65564 FAP65544:FAP65564 FKL65544:FKL65564 FUH65544:FUH65564 GED65544:GED65564 GNZ65544:GNZ65564 GXV65544:GXV65564 HHR65544:HHR65564 HRN65544:HRN65564 IBJ65544:IBJ65564 ILF65544:ILF65564 IVB65544:IVB65564 JEX65544:JEX65564 JOT65544:JOT65564 JYP65544:JYP65564 KIL65544:KIL65564 KSH65544:KSH65564 LCD65544:LCD65564 LLZ65544:LLZ65564 LVV65544:LVV65564 MFR65544:MFR65564 MPN65544:MPN65564 MZJ65544:MZJ65564 NJF65544:NJF65564 NTB65544:NTB65564 OCX65544:OCX65564 OMT65544:OMT65564 OWP65544:OWP65564 PGL65544:PGL65564 PQH65544:PQH65564 QAD65544:QAD65564 QJZ65544:QJZ65564 QTV65544:QTV65564 RDR65544:RDR65564 RNN65544:RNN65564 RXJ65544:RXJ65564 SHF65544:SHF65564 SRB65544:SRB65564 TAX65544:TAX65564 TKT65544:TKT65564 TUP65544:TUP65564 UEL65544:UEL65564 UOH65544:UOH65564 UYD65544:UYD65564 VHZ65544:VHZ65564 VRV65544:VRV65564 WBR65544:WBR65564 WLN65544:WLN65564 WVJ65544:WVJ65564 F131080:F131100 IX131080:IX131100 ST131080:ST131100 ACP131080:ACP131100 AML131080:AML131100 AWH131080:AWH131100 BGD131080:BGD131100 BPZ131080:BPZ131100 BZV131080:BZV131100 CJR131080:CJR131100 CTN131080:CTN131100 DDJ131080:DDJ131100 DNF131080:DNF131100 DXB131080:DXB131100 EGX131080:EGX131100 EQT131080:EQT131100 FAP131080:FAP131100 FKL131080:FKL131100 FUH131080:FUH131100 GED131080:GED131100 GNZ131080:GNZ131100 GXV131080:GXV131100 HHR131080:HHR131100 HRN131080:HRN131100 IBJ131080:IBJ131100 ILF131080:ILF131100 IVB131080:IVB131100 JEX131080:JEX131100 JOT131080:JOT131100 JYP131080:JYP131100 KIL131080:KIL131100 KSH131080:KSH131100 LCD131080:LCD131100 LLZ131080:LLZ131100 LVV131080:LVV131100 MFR131080:MFR131100 MPN131080:MPN131100 MZJ131080:MZJ131100 NJF131080:NJF131100 NTB131080:NTB131100 OCX131080:OCX131100 OMT131080:OMT131100 OWP131080:OWP131100 PGL131080:PGL131100 PQH131080:PQH131100 QAD131080:QAD131100 QJZ131080:QJZ131100 QTV131080:QTV131100 RDR131080:RDR131100 RNN131080:RNN131100 RXJ131080:RXJ131100 SHF131080:SHF131100 SRB131080:SRB131100 TAX131080:TAX131100 TKT131080:TKT131100 TUP131080:TUP131100 UEL131080:UEL131100 UOH131080:UOH131100 UYD131080:UYD131100 VHZ131080:VHZ131100 VRV131080:VRV131100 WBR131080:WBR131100 WLN131080:WLN131100 WVJ131080:WVJ131100 F196616:F196636 IX196616:IX196636 ST196616:ST196636 ACP196616:ACP196636 AML196616:AML196636 AWH196616:AWH196636 BGD196616:BGD196636 BPZ196616:BPZ196636 BZV196616:BZV196636 CJR196616:CJR196636 CTN196616:CTN196636 DDJ196616:DDJ196636 DNF196616:DNF196636 DXB196616:DXB196636 EGX196616:EGX196636 EQT196616:EQT196636 FAP196616:FAP196636 FKL196616:FKL196636 FUH196616:FUH196636 GED196616:GED196636 GNZ196616:GNZ196636 GXV196616:GXV196636 HHR196616:HHR196636 HRN196616:HRN196636 IBJ196616:IBJ196636 ILF196616:ILF196636 IVB196616:IVB196636 JEX196616:JEX196636 JOT196616:JOT196636 JYP196616:JYP196636 KIL196616:KIL196636 KSH196616:KSH196636 LCD196616:LCD196636 LLZ196616:LLZ196636 LVV196616:LVV196636 MFR196616:MFR196636 MPN196616:MPN196636 MZJ196616:MZJ196636 NJF196616:NJF196636 NTB196616:NTB196636 OCX196616:OCX196636 OMT196616:OMT196636 OWP196616:OWP196636 PGL196616:PGL196636 PQH196616:PQH196636 QAD196616:QAD196636 QJZ196616:QJZ196636 QTV196616:QTV196636 RDR196616:RDR196636 RNN196616:RNN196636 RXJ196616:RXJ196636 SHF196616:SHF196636 SRB196616:SRB196636 TAX196616:TAX196636 TKT196616:TKT196636 TUP196616:TUP196636 UEL196616:UEL196636 UOH196616:UOH196636 UYD196616:UYD196636 VHZ196616:VHZ196636 VRV196616:VRV196636 WBR196616:WBR196636 WLN196616:WLN196636 WVJ196616:WVJ196636 F262152:F262172 IX262152:IX262172 ST262152:ST262172 ACP262152:ACP262172 AML262152:AML262172 AWH262152:AWH262172 BGD262152:BGD262172 BPZ262152:BPZ262172 BZV262152:BZV262172 CJR262152:CJR262172 CTN262152:CTN262172 DDJ262152:DDJ262172 DNF262152:DNF262172 DXB262152:DXB262172 EGX262152:EGX262172 EQT262152:EQT262172 FAP262152:FAP262172 FKL262152:FKL262172 FUH262152:FUH262172 GED262152:GED262172 GNZ262152:GNZ262172 GXV262152:GXV262172 HHR262152:HHR262172 HRN262152:HRN262172 IBJ262152:IBJ262172 ILF262152:ILF262172 IVB262152:IVB262172 JEX262152:JEX262172 JOT262152:JOT262172 JYP262152:JYP262172 KIL262152:KIL262172 KSH262152:KSH262172 LCD262152:LCD262172 LLZ262152:LLZ262172 LVV262152:LVV262172 MFR262152:MFR262172 MPN262152:MPN262172 MZJ262152:MZJ262172 NJF262152:NJF262172 NTB262152:NTB262172 OCX262152:OCX262172 OMT262152:OMT262172 OWP262152:OWP262172 PGL262152:PGL262172 PQH262152:PQH262172 QAD262152:QAD262172 QJZ262152:QJZ262172 QTV262152:QTV262172 RDR262152:RDR262172 RNN262152:RNN262172 RXJ262152:RXJ262172 SHF262152:SHF262172 SRB262152:SRB262172 TAX262152:TAX262172 TKT262152:TKT262172 TUP262152:TUP262172 UEL262152:UEL262172 UOH262152:UOH262172 UYD262152:UYD262172 VHZ262152:VHZ262172 VRV262152:VRV262172 WBR262152:WBR262172 WLN262152:WLN262172 WVJ262152:WVJ262172 F327688:F327708 IX327688:IX327708 ST327688:ST327708 ACP327688:ACP327708 AML327688:AML327708 AWH327688:AWH327708 BGD327688:BGD327708 BPZ327688:BPZ327708 BZV327688:BZV327708 CJR327688:CJR327708 CTN327688:CTN327708 DDJ327688:DDJ327708 DNF327688:DNF327708 DXB327688:DXB327708 EGX327688:EGX327708 EQT327688:EQT327708 FAP327688:FAP327708 FKL327688:FKL327708 FUH327688:FUH327708 GED327688:GED327708 GNZ327688:GNZ327708 GXV327688:GXV327708 HHR327688:HHR327708 HRN327688:HRN327708 IBJ327688:IBJ327708 ILF327688:ILF327708 IVB327688:IVB327708 JEX327688:JEX327708 JOT327688:JOT327708 JYP327688:JYP327708 KIL327688:KIL327708 KSH327688:KSH327708 LCD327688:LCD327708 LLZ327688:LLZ327708 LVV327688:LVV327708 MFR327688:MFR327708 MPN327688:MPN327708 MZJ327688:MZJ327708 NJF327688:NJF327708 NTB327688:NTB327708 OCX327688:OCX327708 OMT327688:OMT327708 OWP327688:OWP327708 PGL327688:PGL327708 PQH327688:PQH327708 QAD327688:QAD327708 QJZ327688:QJZ327708 QTV327688:QTV327708 RDR327688:RDR327708 RNN327688:RNN327708 RXJ327688:RXJ327708 SHF327688:SHF327708 SRB327688:SRB327708 TAX327688:TAX327708 TKT327688:TKT327708 TUP327688:TUP327708 UEL327688:UEL327708 UOH327688:UOH327708 UYD327688:UYD327708 VHZ327688:VHZ327708 VRV327688:VRV327708 WBR327688:WBR327708 WLN327688:WLN327708 WVJ327688:WVJ327708 F393224:F393244 IX393224:IX393244 ST393224:ST393244 ACP393224:ACP393244 AML393224:AML393244 AWH393224:AWH393244 BGD393224:BGD393244 BPZ393224:BPZ393244 BZV393224:BZV393244 CJR393224:CJR393244 CTN393224:CTN393244 DDJ393224:DDJ393244 DNF393224:DNF393244 DXB393224:DXB393244 EGX393224:EGX393244 EQT393224:EQT393244 FAP393224:FAP393244 FKL393224:FKL393244 FUH393224:FUH393244 GED393224:GED393244 GNZ393224:GNZ393244 GXV393224:GXV393244 HHR393224:HHR393244 HRN393224:HRN393244 IBJ393224:IBJ393244 ILF393224:ILF393244 IVB393224:IVB393244 JEX393224:JEX393244 JOT393224:JOT393244 JYP393224:JYP393244 KIL393224:KIL393244 KSH393224:KSH393244 LCD393224:LCD393244 LLZ393224:LLZ393244 LVV393224:LVV393244 MFR393224:MFR393244 MPN393224:MPN393244 MZJ393224:MZJ393244 NJF393224:NJF393244 NTB393224:NTB393244 OCX393224:OCX393244 OMT393224:OMT393244 OWP393224:OWP393244 PGL393224:PGL393244 PQH393224:PQH393244 QAD393224:QAD393244 QJZ393224:QJZ393244 QTV393224:QTV393244 RDR393224:RDR393244 RNN393224:RNN393244 RXJ393224:RXJ393244 SHF393224:SHF393244 SRB393224:SRB393244 TAX393224:TAX393244 TKT393224:TKT393244 TUP393224:TUP393244 UEL393224:UEL393244 UOH393224:UOH393244 UYD393224:UYD393244 VHZ393224:VHZ393244 VRV393224:VRV393244 WBR393224:WBR393244 WLN393224:WLN393244 WVJ393224:WVJ393244 F458760:F458780 IX458760:IX458780 ST458760:ST458780 ACP458760:ACP458780 AML458760:AML458780 AWH458760:AWH458780 BGD458760:BGD458780 BPZ458760:BPZ458780 BZV458760:BZV458780 CJR458760:CJR458780 CTN458760:CTN458780 DDJ458760:DDJ458780 DNF458760:DNF458780 DXB458760:DXB458780 EGX458760:EGX458780 EQT458760:EQT458780 FAP458760:FAP458780 FKL458760:FKL458780 FUH458760:FUH458780 GED458760:GED458780 GNZ458760:GNZ458780 GXV458760:GXV458780 HHR458760:HHR458780 HRN458760:HRN458780 IBJ458760:IBJ458780 ILF458760:ILF458780 IVB458760:IVB458780 JEX458760:JEX458780 JOT458760:JOT458780 JYP458760:JYP458780 KIL458760:KIL458780 KSH458760:KSH458780 LCD458760:LCD458780 LLZ458760:LLZ458780 LVV458760:LVV458780 MFR458760:MFR458780 MPN458760:MPN458780 MZJ458760:MZJ458780 NJF458760:NJF458780 NTB458760:NTB458780 OCX458760:OCX458780 OMT458760:OMT458780 OWP458760:OWP458780 PGL458760:PGL458780 PQH458760:PQH458780 QAD458760:QAD458780 QJZ458760:QJZ458780 QTV458760:QTV458780 RDR458760:RDR458780 RNN458760:RNN458780 RXJ458760:RXJ458780 SHF458760:SHF458780 SRB458760:SRB458780 TAX458760:TAX458780 TKT458760:TKT458780 TUP458760:TUP458780 UEL458760:UEL458780 UOH458760:UOH458780 UYD458760:UYD458780 VHZ458760:VHZ458780 VRV458760:VRV458780 WBR458760:WBR458780 WLN458760:WLN458780 WVJ458760:WVJ458780 F524296:F524316 IX524296:IX524316 ST524296:ST524316 ACP524296:ACP524316 AML524296:AML524316 AWH524296:AWH524316 BGD524296:BGD524316 BPZ524296:BPZ524316 BZV524296:BZV524316 CJR524296:CJR524316 CTN524296:CTN524316 DDJ524296:DDJ524316 DNF524296:DNF524316 DXB524296:DXB524316 EGX524296:EGX524316 EQT524296:EQT524316 FAP524296:FAP524316 FKL524296:FKL524316 FUH524296:FUH524316 GED524296:GED524316 GNZ524296:GNZ524316 GXV524296:GXV524316 HHR524296:HHR524316 HRN524296:HRN524316 IBJ524296:IBJ524316 ILF524296:ILF524316 IVB524296:IVB524316 JEX524296:JEX524316 JOT524296:JOT524316 JYP524296:JYP524316 KIL524296:KIL524316 KSH524296:KSH524316 LCD524296:LCD524316 LLZ524296:LLZ524316 LVV524296:LVV524316 MFR524296:MFR524316 MPN524296:MPN524316 MZJ524296:MZJ524316 NJF524296:NJF524316 NTB524296:NTB524316 OCX524296:OCX524316 OMT524296:OMT524316 OWP524296:OWP524316 PGL524296:PGL524316 PQH524296:PQH524316 QAD524296:QAD524316 QJZ524296:QJZ524316 QTV524296:QTV524316 RDR524296:RDR524316 RNN524296:RNN524316 RXJ524296:RXJ524316 SHF524296:SHF524316 SRB524296:SRB524316 TAX524296:TAX524316 TKT524296:TKT524316 TUP524296:TUP524316 UEL524296:UEL524316 UOH524296:UOH524316 UYD524296:UYD524316 VHZ524296:VHZ524316 VRV524296:VRV524316 WBR524296:WBR524316 WLN524296:WLN524316 WVJ524296:WVJ524316 F589832:F589852 IX589832:IX589852 ST589832:ST589852 ACP589832:ACP589852 AML589832:AML589852 AWH589832:AWH589852 BGD589832:BGD589852 BPZ589832:BPZ589852 BZV589832:BZV589852 CJR589832:CJR589852 CTN589832:CTN589852 DDJ589832:DDJ589852 DNF589832:DNF589852 DXB589832:DXB589852 EGX589832:EGX589852 EQT589832:EQT589852 FAP589832:FAP589852 FKL589832:FKL589852 FUH589832:FUH589852 GED589832:GED589852 GNZ589832:GNZ589852 GXV589832:GXV589852 HHR589832:HHR589852 HRN589832:HRN589852 IBJ589832:IBJ589852 ILF589832:ILF589852 IVB589832:IVB589852 JEX589832:JEX589852 JOT589832:JOT589852 JYP589832:JYP589852 KIL589832:KIL589852 KSH589832:KSH589852 LCD589832:LCD589852 LLZ589832:LLZ589852 LVV589832:LVV589852 MFR589832:MFR589852 MPN589832:MPN589852 MZJ589832:MZJ589852 NJF589832:NJF589852 NTB589832:NTB589852 OCX589832:OCX589852 OMT589832:OMT589852 OWP589832:OWP589852 PGL589832:PGL589852 PQH589832:PQH589852 QAD589832:QAD589852 QJZ589832:QJZ589852 QTV589832:QTV589852 RDR589832:RDR589852 RNN589832:RNN589852 RXJ589832:RXJ589852 SHF589832:SHF589852 SRB589832:SRB589852 TAX589832:TAX589852 TKT589832:TKT589852 TUP589832:TUP589852 UEL589832:UEL589852 UOH589832:UOH589852 UYD589832:UYD589852 VHZ589832:VHZ589852 VRV589832:VRV589852 WBR589832:WBR589852 WLN589832:WLN589852 WVJ589832:WVJ589852 F655368:F655388 IX655368:IX655388 ST655368:ST655388 ACP655368:ACP655388 AML655368:AML655388 AWH655368:AWH655388 BGD655368:BGD655388 BPZ655368:BPZ655388 BZV655368:BZV655388 CJR655368:CJR655388 CTN655368:CTN655388 DDJ655368:DDJ655388 DNF655368:DNF655388 DXB655368:DXB655388 EGX655368:EGX655388 EQT655368:EQT655388 FAP655368:FAP655388 FKL655368:FKL655388 FUH655368:FUH655388 GED655368:GED655388 GNZ655368:GNZ655388 GXV655368:GXV655388 HHR655368:HHR655388 HRN655368:HRN655388 IBJ655368:IBJ655388 ILF655368:ILF655388 IVB655368:IVB655388 JEX655368:JEX655388 JOT655368:JOT655388 JYP655368:JYP655388 KIL655368:KIL655388 KSH655368:KSH655388 LCD655368:LCD655388 LLZ655368:LLZ655388 LVV655368:LVV655388 MFR655368:MFR655388 MPN655368:MPN655388 MZJ655368:MZJ655388 NJF655368:NJF655388 NTB655368:NTB655388 OCX655368:OCX655388 OMT655368:OMT655388 OWP655368:OWP655388 PGL655368:PGL655388 PQH655368:PQH655388 QAD655368:QAD655388 QJZ655368:QJZ655388 QTV655368:QTV655388 RDR655368:RDR655388 RNN655368:RNN655388 RXJ655368:RXJ655388 SHF655368:SHF655388 SRB655368:SRB655388 TAX655368:TAX655388 TKT655368:TKT655388 TUP655368:TUP655388 UEL655368:UEL655388 UOH655368:UOH655388 UYD655368:UYD655388 VHZ655368:VHZ655388 VRV655368:VRV655388 WBR655368:WBR655388 WLN655368:WLN655388 WVJ655368:WVJ655388 F720904:F720924 IX720904:IX720924 ST720904:ST720924 ACP720904:ACP720924 AML720904:AML720924 AWH720904:AWH720924 BGD720904:BGD720924 BPZ720904:BPZ720924 BZV720904:BZV720924 CJR720904:CJR720924 CTN720904:CTN720924 DDJ720904:DDJ720924 DNF720904:DNF720924 DXB720904:DXB720924 EGX720904:EGX720924 EQT720904:EQT720924 FAP720904:FAP720924 FKL720904:FKL720924 FUH720904:FUH720924 GED720904:GED720924 GNZ720904:GNZ720924 GXV720904:GXV720924 HHR720904:HHR720924 HRN720904:HRN720924 IBJ720904:IBJ720924 ILF720904:ILF720924 IVB720904:IVB720924 JEX720904:JEX720924 JOT720904:JOT720924 JYP720904:JYP720924 KIL720904:KIL720924 KSH720904:KSH720924 LCD720904:LCD720924 LLZ720904:LLZ720924 LVV720904:LVV720924 MFR720904:MFR720924 MPN720904:MPN720924 MZJ720904:MZJ720924 NJF720904:NJF720924 NTB720904:NTB720924 OCX720904:OCX720924 OMT720904:OMT720924 OWP720904:OWP720924 PGL720904:PGL720924 PQH720904:PQH720924 QAD720904:QAD720924 QJZ720904:QJZ720924 QTV720904:QTV720924 RDR720904:RDR720924 RNN720904:RNN720924 RXJ720904:RXJ720924 SHF720904:SHF720924 SRB720904:SRB720924 TAX720904:TAX720924 TKT720904:TKT720924 TUP720904:TUP720924 UEL720904:UEL720924 UOH720904:UOH720924 UYD720904:UYD720924 VHZ720904:VHZ720924 VRV720904:VRV720924 WBR720904:WBR720924 WLN720904:WLN720924 WVJ720904:WVJ720924 F786440:F786460 IX786440:IX786460 ST786440:ST786460 ACP786440:ACP786460 AML786440:AML786460 AWH786440:AWH786460 BGD786440:BGD786460 BPZ786440:BPZ786460 BZV786440:BZV786460 CJR786440:CJR786460 CTN786440:CTN786460 DDJ786440:DDJ786460 DNF786440:DNF786460 DXB786440:DXB786460 EGX786440:EGX786460 EQT786440:EQT786460 FAP786440:FAP786460 FKL786440:FKL786460 FUH786440:FUH786460 GED786440:GED786460 GNZ786440:GNZ786460 GXV786440:GXV786460 HHR786440:HHR786460 HRN786440:HRN786460 IBJ786440:IBJ786460 ILF786440:ILF786460 IVB786440:IVB786460 JEX786440:JEX786460 JOT786440:JOT786460 JYP786440:JYP786460 KIL786440:KIL786460 KSH786440:KSH786460 LCD786440:LCD786460 LLZ786440:LLZ786460 LVV786440:LVV786460 MFR786440:MFR786460 MPN786440:MPN786460 MZJ786440:MZJ786460 NJF786440:NJF786460 NTB786440:NTB786460 OCX786440:OCX786460 OMT786440:OMT786460 OWP786440:OWP786460 PGL786440:PGL786460 PQH786440:PQH786460 QAD786440:QAD786460 QJZ786440:QJZ786460 QTV786440:QTV786460 RDR786440:RDR786460 RNN786440:RNN786460 RXJ786440:RXJ786460 SHF786440:SHF786460 SRB786440:SRB786460 TAX786440:TAX786460 TKT786440:TKT786460 TUP786440:TUP786460 UEL786440:UEL786460 UOH786440:UOH786460 UYD786440:UYD786460 VHZ786440:VHZ786460 VRV786440:VRV786460 WBR786440:WBR786460 WLN786440:WLN786460 WVJ786440:WVJ786460 F851976:F851996 IX851976:IX851996 ST851976:ST851996 ACP851976:ACP851996 AML851976:AML851996 AWH851976:AWH851996 BGD851976:BGD851996 BPZ851976:BPZ851996 BZV851976:BZV851996 CJR851976:CJR851996 CTN851976:CTN851996 DDJ851976:DDJ851996 DNF851976:DNF851996 DXB851976:DXB851996 EGX851976:EGX851996 EQT851976:EQT851996 FAP851976:FAP851996 FKL851976:FKL851996 FUH851976:FUH851996 GED851976:GED851996 GNZ851976:GNZ851996 GXV851976:GXV851996 HHR851976:HHR851996 HRN851976:HRN851996 IBJ851976:IBJ851996 ILF851976:ILF851996 IVB851976:IVB851996 JEX851976:JEX851996 JOT851976:JOT851996 JYP851976:JYP851996 KIL851976:KIL851996 KSH851976:KSH851996 LCD851976:LCD851996 LLZ851976:LLZ851996 LVV851976:LVV851996 MFR851976:MFR851996 MPN851976:MPN851996 MZJ851976:MZJ851996 NJF851976:NJF851996 NTB851976:NTB851996 OCX851976:OCX851996 OMT851976:OMT851996 OWP851976:OWP851996 PGL851976:PGL851996 PQH851976:PQH851996 QAD851976:QAD851996 QJZ851976:QJZ851996 QTV851976:QTV851996 RDR851976:RDR851996 RNN851976:RNN851996 RXJ851976:RXJ851996 SHF851976:SHF851996 SRB851976:SRB851996 TAX851976:TAX851996 TKT851976:TKT851996 TUP851976:TUP851996 UEL851976:UEL851996 UOH851976:UOH851996 UYD851976:UYD851996 VHZ851976:VHZ851996 VRV851976:VRV851996 WBR851976:WBR851996 WLN851976:WLN851996 WVJ851976:WVJ851996 F917512:F917532 IX917512:IX917532 ST917512:ST917532 ACP917512:ACP917532 AML917512:AML917532 AWH917512:AWH917532 BGD917512:BGD917532 BPZ917512:BPZ917532 BZV917512:BZV917532 CJR917512:CJR917532 CTN917512:CTN917532 DDJ917512:DDJ917532 DNF917512:DNF917532 DXB917512:DXB917532 EGX917512:EGX917532 EQT917512:EQT917532 FAP917512:FAP917532 FKL917512:FKL917532 FUH917512:FUH917532 GED917512:GED917532 GNZ917512:GNZ917532 GXV917512:GXV917532 HHR917512:HHR917532 HRN917512:HRN917532 IBJ917512:IBJ917532 ILF917512:ILF917532 IVB917512:IVB917532 JEX917512:JEX917532 JOT917512:JOT917532 JYP917512:JYP917532 KIL917512:KIL917532 KSH917512:KSH917532 LCD917512:LCD917532 LLZ917512:LLZ917532 LVV917512:LVV917532 MFR917512:MFR917532 MPN917512:MPN917532 MZJ917512:MZJ917532 NJF917512:NJF917532 NTB917512:NTB917532 OCX917512:OCX917532 OMT917512:OMT917532 OWP917512:OWP917532 PGL917512:PGL917532 PQH917512:PQH917532 QAD917512:QAD917532 QJZ917512:QJZ917532 QTV917512:QTV917532 RDR917512:RDR917532 RNN917512:RNN917532 RXJ917512:RXJ917532 SHF917512:SHF917532 SRB917512:SRB917532 TAX917512:TAX917532 TKT917512:TKT917532 TUP917512:TUP917532 UEL917512:UEL917532 UOH917512:UOH917532 UYD917512:UYD917532 VHZ917512:VHZ917532 VRV917512:VRV917532 WBR917512:WBR917532 WLN917512:WLN917532 WVJ917512:WVJ917532 F983048:F983068 IX983048:IX983068 ST983048:ST983068 ACP983048:ACP983068 AML983048:AML983068 AWH983048:AWH983068 BGD983048:BGD983068 BPZ983048:BPZ983068 BZV983048:BZV983068 CJR983048:CJR983068 CTN983048:CTN983068 DDJ983048:DDJ983068 DNF983048:DNF983068 DXB983048:DXB983068 EGX983048:EGX983068 EQT983048:EQT983068 FAP983048:FAP983068 FKL983048:FKL983068 FUH983048:FUH983068 GED983048:GED983068 GNZ983048:GNZ983068 GXV983048:GXV983068 HHR983048:HHR983068 HRN983048:HRN983068 IBJ983048:IBJ983068 ILF983048:ILF983068 IVB983048:IVB983068 JEX983048:JEX983068 JOT983048:JOT983068 JYP983048:JYP983068 KIL983048:KIL983068 KSH983048:KSH983068 LCD983048:LCD983068 LLZ983048:LLZ983068 LVV983048:LVV983068 MFR983048:MFR983068 MPN983048:MPN983068 MZJ983048:MZJ983068 NJF983048:NJF983068 NTB983048:NTB983068 OCX983048:OCX983068 OMT983048:OMT983068 OWP983048:OWP983068 PGL983048:PGL983068 PQH983048:PQH983068 QAD983048:QAD983068 QJZ983048:QJZ983068 QTV983048:QTV983068 RDR983048:RDR983068 RNN983048:RNN983068 RXJ983048:RXJ983068 SHF983048:SHF983068 SRB983048:SRB983068 TAX983048:TAX983068 TKT983048:TKT983068 TUP983048:TUP983068 UEL983048:UEL983068 UOH983048:UOH983068 UYD983048:UYD983068 VHZ983048:VHZ983068 VRV983048:VRV983068 WBR983048:WBR983068 WLN983048:WLN983068 WVJ983048:WVJ983068">
      <formula1>"01,02,03,04,05,06,07,08,09,10,11,12,13,14,15,16,17,18,19,20,21,22,23,24,25,26,27,28,29,30,31"</formula1>
    </dataValidation>
    <dataValidation type="list" allowBlank="1" showInputMessage="1" showErrorMessage="1" sqref="E8:E28 IW8:IW28 SS8:SS28 ACO8:ACO28 AMK8:AMK28 AWG8:AWG28 BGC8:BGC28 BPY8:BPY28 BZU8:BZU28 CJQ8:CJQ28 CTM8:CTM28 DDI8:DDI28 DNE8:DNE28 DXA8:DXA28 EGW8:EGW28 EQS8:EQS28 FAO8:FAO28 FKK8:FKK28 FUG8:FUG28 GEC8:GEC28 GNY8:GNY28 GXU8:GXU28 HHQ8:HHQ28 HRM8:HRM28 IBI8:IBI28 ILE8:ILE28 IVA8:IVA28 JEW8:JEW28 JOS8:JOS28 JYO8:JYO28 KIK8:KIK28 KSG8:KSG28 LCC8:LCC28 LLY8:LLY28 LVU8:LVU28 MFQ8:MFQ28 MPM8:MPM28 MZI8:MZI28 NJE8:NJE28 NTA8:NTA28 OCW8:OCW28 OMS8:OMS28 OWO8:OWO28 PGK8:PGK28 PQG8:PQG28 QAC8:QAC28 QJY8:QJY28 QTU8:QTU28 RDQ8:RDQ28 RNM8:RNM28 RXI8:RXI28 SHE8:SHE28 SRA8:SRA28 TAW8:TAW28 TKS8:TKS28 TUO8:TUO28 UEK8:UEK28 UOG8:UOG28 UYC8:UYC28 VHY8:VHY28 VRU8:VRU28 WBQ8:WBQ28 WLM8:WLM28 WVI8:WVI28 E65544:E65564 IW65544:IW65564 SS65544:SS65564 ACO65544:ACO65564 AMK65544:AMK65564 AWG65544:AWG65564 BGC65544:BGC65564 BPY65544:BPY65564 BZU65544:BZU65564 CJQ65544:CJQ65564 CTM65544:CTM65564 DDI65544:DDI65564 DNE65544:DNE65564 DXA65544:DXA65564 EGW65544:EGW65564 EQS65544:EQS65564 FAO65544:FAO65564 FKK65544:FKK65564 FUG65544:FUG65564 GEC65544:GEC65564 GNY65544:GNY65564 GXU65544:GXU65564 HHQ65544:HHQ65564 HRM65544:HRM65564 IBI65544:IBI65564 ILE65544:ILE65564 IVA65544:IVA65564 JEW65544:JEW65564 JOS65544:JOS65564 JYO65544:JYO65564 KIK65544:KIK65564 KSG65544:KSG65564 LCC65544:LCC65564 LLY65544:LLY65564 LVU65544:LVU65564 MFQ65544:MFQ65564 MPM65544:MPM65564 MZI65544:MZI65564 NJE65544:NJE65564 NTA65544:NTA65564 OCW65544:OCW65564 OMS65544:OMS65564 OWO65544:OWO65564 PGK65544:PGK65564 PQG65544:PQG65564 QAC65544:QAC65564 QJY65544:QJY65564 QTU65544:QTU65564 RDQ65544:RDQ65564 RNM65544:RNM65564 RXI65544:RXI65564 SHE65544:SHE65564 SRA65544:SRA65564 TAW65544:TAW65564 TKS65544:TKS65564 TUO65544:TUO65564 UEK65544:UEK65564 UOG65544:UOG65564 UYC65544:UYC65564 VHY65544:VHY65564 VRU65544:VRU65564 WBQ65544:WBQ65564 WLM65544:WLM65564 WVI65544:WVI65564 E131080:E131100 IW131080:IW131100 SS131080:SS131100 ACO131080:ACO131100 AMK131080:AMK131100 AWG131080:AWG131100 BGC131080:BGC131100 BPY131080:BPY131100 BZU131080:BZU131100 CJQ131080:CJQ131100 CTM131080:CTM131100 DDI131080:DDI131100 DNE131080:DNE131100 DXA131080:DXA131100 EGW131080:EGW131100 EQS131080:EQS131100 FAO131080:FAO131100 FKK131080:FKK131100 FUG131080:FUG131100 GEC131080:GEC131100 GNY131080:GNY131100 GXU131080:GXU131100 HHQ131080:HHQ131100 HRM131080:HRM131100 IBI131080:IBI131100 ILE131080:ILE131100 IVA131080:IVA131100 JEW131080:JEW131100 JOS131080:JOS131100 JYO131080:JYO131100 KIK131080:KIK131100 KSG131080:KSG131100 LCC131080:LCC131100 LLY131080:LLY131100 LVU131080:LVU131100 MFQ131080:MFQ131100 MPM131080:MPM131100 MZI131080:MZI131100 NJE131080:NJE131100 NTA131080:NTA131100 OCW131080:OCW131100 OMS131080:OMS131100 OWO131080:OWO131100 PGK131080:PGK131100 PQG131080:PQG131100 QAC131080:QAC131100 QJY131080:QJY131100 QTU131080:QTU131100 RDQ131080:RDQ131100 RNM131080:RNM131100 RXI131080:RXI131100 SHE131080:SHE131100 SRA131080:SRA131100 TAW131080:TAW131100 TKS131080:TKS131100 TUO131080:TUO131100 UEK131080:UEK131100 UOG131080:UOG131100 UYC131080:UYC131100 VHY131080:VHY131100 VRU131080:VRU131100 WBQ131080:WBQ131100 WLM131080:WLM131100 WVI131080:WVI131100 E196616:E196636 IW196616:IW196636 SS196616:SS196636 ACO196616:ACO196636 AMK196616:AMK196636 AWG196616:AWG196636 BGC196616:BGC196636 BPY196616:BPY196636 BZU196616:BZU196636 CJQ196616:CJQ196636 CTM196616:CTM196636 DDI196616:DDI196636 DNE196616:DNE196636 DXA196616:DXA196636 EGW196616:EGW196636 EQS196616:EQS196636 FAO196616:FAO196636 FKK196616:FKK196636 FUG196616:FUG196636 GEC196616:GEC196636 GNY196616:GNY196636 GXU196616:GXU196636 HHQ196616:HHQ196636 HRM196616:HRM196636 IBI196616:IBI196636 ILE196616:ILE196636 IVA196616:IVA196636 JEW196616:JEW196636 JOS196616:JOS196636 JYO196616:JYO196636 KIK196616:KIK196636 KSG196616:KSG196636 LCC196616:LCC196636 LLY196616:LLY196636 LVU196616:LVU196636 MFQ196616:MFQ196636 MPM196616:MPM196636 MZI196616:MZI196636 NJE196616:NJE196636 NTA196616:NTA196636 OCW196616:OCW196636 OMS196616:OMS196636 OWO196616:OWO196636 PGK196616:PGK196636 PQG196616:PQG196636 QAC196616:QAC196636 QJY196616:QJY196636 QTU196616:QTU196636 RDQ196616:RDQ196636 RNM196616:RNM196636 RXI196616:RXI196636 SHE196616:SHE196636 SRA196616:SRA196636 TAW196616:TAW196636 TKS196616:TKS196636 TUO196616:TUO196636 UEK196616:UEK196636 UOG196616:UOG196636 UYC196616:UYC196636 VHY196616:VHY196636 VRU196616:VRU196636 WBQ196616:WBQ196636 WLM196616:WLM196636 WVI196616:WVI196636 E262152:E262172 IW262152:IW262172 SS262152:SS262172 ACO262152:ACO262172 AMK262152:AMK262172 AWG262152:AWG262172 BGC262152:BGC262172 BPY262152:BPY262172 BZU262152:BZU262172 CJQ262152:CJQ262172 CTM262152:CTM262172 DDI262152:DDI262172 DNE262152:DNE262172 DXA262152:DXA262172 EGW262152:EGW262172 EQS262152:EQS262172 FAO262152:FAO262172 FKK262152:FKK262172 FUG262152:FUG262172 GEC262152:GEC262172 GNY262152:GNY262172 GXU262152:GXU262172 HHQ262152:HHQ262172 HRM262152:HRM262172 IBI262152:IBI262172 ILE262152:ILE262172 IVA262152:IVA262172 JEW262152:JEW262172 JOS262152:JOS262172 JYO262152:JYO262172 KIK262152:KIK262172 KSG262152:KSG262172 LCC262152:LCC262172 LLY262152:LLY262172 LVU262152:LVU262172 MFQ262152:MFQ262172 MPM262152:MPM262172 MZI262152:MZI262172 NJE262152:NJE262172 NTA262152:NTA262172 OCW262152:OCW262172 OMS262152:OMS262172 OWO262152:OWO262172 PGK262152:PGK262172 PQG262152:PQG262172 QAC262152:QAC262172 QJY262152:QJY262172 QTU262152:QTU262172 RDQ262152:RDQ262172 RNM262152:RNM262172 RXI262152:RXI262172 SHE262152:SHE262172 SRA262152:SRA262172 TAW262152:TAW262172 TKS262152:TKS262172 TUO262152:TUO262172 UEK262152:UEK262172 UOG262152:UOG262172 UYC262152:UYC262172 VHY262152:VHY262172 VRU262152:VRU262172 WBQ262152:WBQ262172 WLM262152:WLM262172 WVI262152:WVI262172 E327688:E327708 IW327688:IW327708 SS327688:SS327708 ACO327688:ACO327708 AMK327688:AMK327708 AWG327688:AWG327708 BGC327688:BGC327708 BPY327688:BPY327708 BZU327688:BZU327708 CJQ327688:CJQ327708 CTM327688:CTM327708 DDI327688:DDI327708 DNE327688:DNE327708 DXA327688:DXA327708 EGW327688:EGW327708 EQS327688:EQS327708 FAO327688:FAO327708 FKK327688:FKK327708 FUG327688:FUG327708 GEC327688:GEC327708 GNY327688:GNY327708 GXU327688:GXU327708 HHQ327688:HHQ327708 HRM327688:HRM327708 IBI327688:IBI327708 ILE327688:ILE327708 IVA327688:IVA327708 JEW327688:JEW327708 JOS327688:JOS327708 JYO327688:JYO327708 KIK327688:KIK327708 KSG327688:KSG327708 LCC327688:LCC327708 LLY327688:LLY327708 LVU327688:LVU327708 MFQ327688:MFQ327708 MPM327688:MPM327708 MZI327688:MZI327708 NJE327688:NJE327708 NTA327688:NTA327708 OCW327688:OCW327708 OMS327688:OMS327708 OWO327688:OWO327708 PGK327688:PGK327708 PQG327688:PQG327708 QAC327688:QAC327708 QJY327688:QJY327708 QTU327688:QTU327708 RDQ327688:RDQ327708 RNM327688:RNM327708 RXI327688:RXI327708 SHE327688:SHE327708 SRA327688:SRA327708 TAW327688:TAW327708 TKS327688:TKS327708 TUO327688:TUO327708 UEK327688:UEK327708 UOG327688:UOG327708 UYC327688:UYC327708 VHY327688:VHY327708 VRU327688:VRU327708 WBQ327688:WBQ327708 WLM327688:WLM327708 WVI327688:WVI327708 E393224:E393244 IW393224:IW393244 SS393224:SS393244 ACO393224:ACO393244 AMK393224:AMK393244 AWG393224:AWG393244 BGC393224:BGC393244 BPY393224:BPY393244 BZU393224:BZU393244 CJQ393224:CJQ393244 CTM393224:CTM393244 DDI393224:DDI393244 DNE393224:DNE393244 DXA393224:DXA393244 EGW393224:EGW393244 EQS393224:EQS393244 FAO393224:FAO393244 FKK393224:FKK393244 FUG393224:FUG393244 GEC393224:GEC393244 GNY393224:GNY393244 GXU393224:GXU393244 HHQ393224:HHQ393244 HRM393224:HRM393244 IBI393224:IBI393244 ILE393224:ILE393244 IVA393224:IVA393244 JEW393224:JEW393244 JOS393224:JOS393244 JYO393224:JYO393244 KIK393224:KIK393244 KSG393224:KSG393244 LCC393224:LCC393244 LLY393224:LLY393244 LVU393224:LVU393244 MFQ393224:MFQ393244 MPM393224:MPM393244 MZI393224:MZI393244 NJE393224:NJE393244 NTA393224:NTA393244 OCW393224:OCW393244 OMS393224:OMS393244 OWO393224:OWO393244 PGK393224:PGK393244 PQG393224:PQG393244 QAC393224:QAC393244 QJY393224:QJY393244 QTU393224:QTU393244 RDQ393224:RDQ393244 RNM393224:RNM393244 RXI393224:RXI393244 SHE393224:SHE393244 SRA393224:SRA393244 TAW393224:TAW393244 TKS393224:TKS393244 TUO393224:TUO393244 UEK393224:UEK393244 UOG393224:UOG393244 UYC393224:UYC393244 VHY393224:VHY393244 VRU393224:VRU393244 WBQ393224:WBQ393244 WLM393224:WLM393244 WVI393224:WVI393244 E458760:E458780 IW458760:IW458780 SS458760:SS458780 ACO458760:ACO458780 AMK458760:AMK458780 AWG458760:AWG458780 BGC458760:BGC458780 BPY458760:BPY458780 BZU458760:BZU458780 CJQ458760:CJQ458780 CTM458760:CTM458780 DDI458760:DDI458780 DNE458760:DNE458780 DXA458760:DXA458780 EGW458760:EGW458780 EQS458760:EQS458780 FAO458760:FAO458780 FKK458760:FKK458780 FUG458760:FUG458780 GEC458760:GEC458780 GNY458760:GNY458780 GXU458760:GXU458780 HHQ458760:HHQ458780 HRM458760:HRM458780 IBI458760:IBI458780 ILE458760:ILE458780 IVA458760:IVA458780 JEW458760:JEW458780 JOS458760:JOS458780 JYO458760:JYO458780 KIK458760:KIK458780 KSG458760:KSG458780 LCC458760:LCC458780 LLY458760:LLY458780 LVU458760:LVU458780 MFQ458760:MFQ458780 MPM458760:MPM458780 MZI458760:MZI458780 NJE458760:NJE458780 NTA458760:NTA458780 OCW458760:OCW458780 OMS458760:OMS458780 OWO458760:OWO458780 PGK458760:PGK458780 PQG458760:PQG458780 QAC458760:QAC458780 QJY458760:QJY458780 QTU458760:QTU458780 RDQ458760:RDQ458780 RNM458760:RNM458780 RXI458760:RXI458780 SHE458760:SHE458780 SRA458760:SRA458780 TAW458760:TAW458780 TKS458760:TKS458780 TUO458760:TUO458780 UEK458760:UEK458780 UOG458760:UOG458780 UYC458760:UYC458780 VHY458760:VHY458780 VRU458760:VRU458780 WBQ458760:WBQ458780 WLM458760:WLM458780 WVI458760:WVI458780 E524296:E524316 IW524296:IW524316 SS524296:SS524316 ACO524296:ACO524316 AMK524296:AMK524316 AWG524296:AWG524316 BGC524296:BGC524316 BPY524296:BPY524316 BZU524296:BZU524316 CJQ524296:CJQ524316 CTM524296:CTM524316 DDI524296:DDI524316 DNE524296:DNE524316 DXA524296:DXA524316 EGW524296:EGW524316 EQS524296:EQS524316 FAO524296:FAO524316 FKK524296:FKK524316 FUG524296:FUG524316 GEC524296:GEC524316 GNY524296:GNY524316 GXU524296:GXU524316 HHQ524296:HHQ524316 HRM524296:HRM524316 IBI524296:IBI524316 ILE524296:ILE524316 IVA524296:IVA524316 JEW524296:JEW524316 JOS524296:JOS524316 JYO524296:JYO524316 KIK524296:KIK524316 KSG524296:KSG524316 LCC524296:LCC524316 LLY524296:LLY524316 LVU524296:LVU524316 MFQ524296:MFQ524316 MPM524296:MPM524316 MZI524296:MZI524316 NJE524296:NJE524316 NTA524296:NTA524316 OCW524296:OCW524316 OMS524296:OMS524316 OWO524296:OWO524316 PGK524296:PGK524316 PQG524296:PQG524316 QAC524296:QAC524316 QJY524296:QJY524316 QTU524296:QTU524316 RDQ524296:RDQ524316 RNM524296:RNM524316 RXI524296:RXI524316 SHE524296:SHE524316 SRA524296:SRA524316 TAW524296:TAW524316 TKS524296:TKS524316 TUO524296:TUO524316 UEK524296:UEK524316 UOG524296:UOG524316 UYC524296:UYC524316 VHY524296:VHY524316 VRU524296:VRU524316 WBQ524296:WBQ524316 WLM524296:WLM524316 WVI524296:WVI524316 E589832:E589852 IW589832:IW589852 SS589832:SS589852 ACO589832:ACO589852 AMK589832:AMK589852 AWG589832:AWG589852 BGC589832:BGC589852 BPY589832:BPY589852 BZU589832:BZU589852 CJQ589832:CJQ589852 CTM589832:CTM589852 DDI589832:DDI589852 DNE589832:DNE589852 DXA589832:DXA589852 EGW589832:EGW589852 EQS589832:EQS589852 FAO589832:FAO589852 FKK589832:FKK589852 FUG589832:FUG589852 GEC589832:GEC589852 GNY589832:GNY589852 GXU589832:GXU589852 HHQ589832:HHQ589852 HRM589832:HRM589852 IBI589832:IBI589852 ILE589832:ILE589852 IVA589832:IVA589852 JEW589832:JEW589852 JOS589832:JOS589852 JYO589832:JYO589852 KIK589832:KIK589852 KSG589832:KSG589852 LCC589832:LCC589852 LLY589832:LLY589852 LVU589832:LVU589852 MFQ589832:MFQ589852 MPM589832:MPM589852 MZI589832:MZI589852 NJE589832:NJE589852 NTA589832:NTA589852 OCW589832:OCW589852 OMS589832:OMS589852 OWO589832:OWO589852 PGK589832:PGK589852 PQG589832:PQG589852 QAC589832:QAC589852 QJY589832:QJY589852 QTU589832:QTU589852 RDQ589832:RDQ589852 RNM589832:RNM589852 RXI589832:RXI589852 SHE589832:SHE589852 SRA589832:SRA589852 TAW589832:TAW589852 TKS589832:TKS589852 TUO589832:TUO589852 UEK589832:UEK589852 UOG589832:UOG589852 UYC589832:UYC589852 VHY589832:VHY589852 VRU589832:VRU589852 WBQ589832:WBQ589852 WLM589832:WLM589852 WVI589832:WVI589852 E655368:E655388 IW655368:IW655388 SS655368:SS655388 ACO655368:ACO655388 AMK655368:AMK655388 AWG655368:AWG655388 BGC655368:BGC655388 BPY655368:BPY655388 BZU655368:BZU655388 CJQ655368:CJQ655388 CTM655368:CTM655388 DDI655368:DDI655388 DNE655368:DNE655388 DXA655368:DXA655388 EGW655368:EGW655388 EQS655368:EQS655388 FAO655368:FAO655388 FKK655368:FKK655388 FUG655368:FUG655388 GEC655368:GEC655388 GNY655368:GNY655388 GXU655368:GXU655388 HHQ655368:HHQ655388 HRM655368:HRM655388 IBI655368:IBI655388 ILE655368:ILE655388 IVA655368:IVA655388 JEW655368:JEW655388 JOS655368:JOS655388 JYO655368:JYO655388 KIK655368:KIK655388 KSG655368:KSG655388 LCC655368:LCC655388 LLY655368:LLY655388 LVU655368:LVU655388 MFQ655368:MFQ655388 MPM655368:MPM655388 MZI655368:MZI655388 NJE655368:NJE655388 NTA655368:NTA655388 OCW655368:OCW655388 OMS655368:OMS655388 OWO655368:OWO655388 PGK655368:PGK655388 PQG655368:PQG655388 QAC655368:QAC655388 QJY655368:QJY655388 QTU655368:QTU655388 RDQ655368:RDQ655388 RNM655368:RNM655388 RXI655368:RXI655388 SHE655368:SHE655388 SRA655368:SRA655388 TAW655368:TAW655388 TKS655368:TKS655388 TUO655368:TUO655388 UEK655368:UEK655388 UOG655368:UOG655388 UYC655368:UYC655388 VHY655368:VHY655388 VRU655368:VRU655388 WBQ655368:WBQ655388 WLM655368:WLM655388 WVI655368:WVI655388 E720904:E720924 IW720904:IW720924 SS720904:SS720924 ACO720904:ACO720924 AMK720904:AMK720924 AWG720904:AWG720924 BGC720904:BGC720924 BPY720904:BPY720924 BZU720904:BZU720924 CJQ720904:CJQ720924 CTM720904:CTM720924 DDI720904:DDI720924 DNE720904:DNE720924 DXA720904:DXA720924 EGW720904:EGW720924 EQS720904:EQS720924 FAO720904:FAO720924 FKK720904:FKK720924 FUG720904:FUG720924 GEC720904:GEC720924 GNY720904:GNY720924 GXU720904:GXU720924 HHQ720904:HHQ720924 HRM720904:HRM720924 IBI720904:IBI720924 ILE720904:ILE720924 IVA720904:IVA720924 JEW720904:JEW720924 JOS720904:JOS720924 JYO720904:JYO720924 KIK720904:KIK720924 KSG720904:KSG720924 LCC720904:LCC720924 LLY720904:LLY720924 LVU720904:LVU720924 MFQ720904:MFQ720924 MPM720904:MPM720924 MZI720904:MZI720924 NJE720904:NJE720924 NTA720904:NTA720924 OCW720904:OCW720924 OMS720904:OMS720924 OWO720904:OWO720924 PGK720904:PGK720924 PQG720904:PQG720924 QAC720904:QAC720924 QJY720904:QJY720924 QTU720904:QTU720924 RDQ720904:RDQ720924 RNM720904:RNM720924 RXI720904:RXI720924 SHE720904:SHE720924 SRA720904:SRA720924 TAW720904:TAW720924 TKS720904:TKS720924 TUO720904:TUO720924 UEK720904:UEK720924 UOG720904:UOG720924 UYC720904:UYC720924 VHY720904:VHY720924 VRU720904:VRU720924 WBQ720904:WBQ720924 WLM720904:WLM720924 WVI720904:WVI720924 E786440:E786460 IW786440:IW786460 SS786440:SS786460 ACO786440:ACO786460 AMK786440:AMK786460 AWG786440:AWG786460 BGC786440:BGC786460 BPY786440:BPY786460 BZU786440:BZU786460 CJQ786440:CJQ786460 CTM786440:CTM786460 DDI786440:DDI786460 DNE786440:DNE786460 DXA786440:DXA786460 EGW786440:EGW786460 EQS786440:EQS786460 FAO786440:FAO786460 FKK786440:FKK786460 FUG786440:FUG786460 GEC786440:GEC786460 GNY786440:GNY786460 GXU786440:GXU786460 HHQ786440:HHQ786460 HRM786440:HRM786460 IBI786440:IBI786460 ILE786440:ILE786460 IVA786440:IVA786460 JEW786440:JEW786460 JOS786440:JOS786460 JYO786440:JYO786460 KIK786440:KIK786460 KSG786440:KSG786460 LCC786440:LCC786460 LLY786440:LLY786460 LVU786440:LVU786460 MFQ786440:MFQ786460 MPM786440:MPM786460 MZI786440:MZI786460 NJE786440:NJE786460 NTA786440:NTA786460 OCW786440:OCW786460 OMS786440:OMS786460 OWO786440:OWO786460 PGK786440:PGK786460 PQG786440:PQG786460 QAC786440:QAC786460 QJY786440:QJY786460 QTU786440:QTU786460 RDQ786440:RDQ786460 RNM786440:RNM786460 RXI786440:RXI786460 SHE786440:SHE786460 SRA786440:SRA786460 TAW786440:TAW786460 TKS786440:TKS786460 TUO786440:TUO786460 UEK786440:UEK786460 UOG786440:UOG786460 UYC786440:UYC786460 VHY786440:VHY786460 VRU786440:VRU786460 WBQ786440:WBQ786460 WLM786440:WLM786460 WVI786440:WVI786460 E851976:E851996 IW851976:IW851996 SS851976:SS851996 ACO851976:ACO851996 AMK851976:AMK851996 AWG851976:AWG851996 BGC851976:BGC851996 BPY851976:BPY851996 BZU851976:BZU851996 CJQ851976:CJQ851996 CTM851976:CTM851996 DDI851976:DDI851996 DNE851976:DNE851996 DXA851976:DXA851996 EGW851976:EGW851996 EQS851976:EQS851996 FAO851976:FAO851996 FKK851976:FKK851996 FUG851976:FUG851996 GEC851976:GEC851996 GNY851976:GNY851996 GXU851976:GXU851996 HHQ851976:HHQ851996 HRM851976:HRM851996 IBI851976:IBI851996 ILE851976:ILE851996 IVA851976:IVA851996 JEW851976:JEW851996 JOS851976:JOS851996 JYO851976:JYO851996 KIK851976:KIK851996 KSG851976:KSG851996 LCC851976:LCC851996 LLY851976:LLY851996 LVU851976:LVU851996 MFQ851976:MFQ851996 MPM851976:MPM851996 MZI851976:MZI851996 NJE851976:NJE851996 NTA851976:NTA851996 OCW851976:OCW851996 OMS851976:OMS851996 OWO851976:OWO851996 PGK851976:PGK851996 PQG851976:PQG851996 QAC851976:QAC851996 QJY851976:QJY851996 QTU851976:QTU851996 RDQ851976:RDQ851996 RNM851976:RNM851996 RXI851976:RXI851996 SHE851976:SHE851996 SRA851976:SRA851996 TAW851976:TAW851996 TKS851976:TKS851996 TUO851976:TUO851996 UEK851976:UEK851996 UOG851976:UOG851996 UYC851976:UYC851996 VHY851976:VHY851996 VRU851976:VRU851996 WBQ851976:WBQ851996 WLM851976:WLM851996 WVI851976:WVI851996 E917512:E917532 IW917512:IW917532 SS917512:SS917532 ACO917512:ACO917532 AMK917512:AMK917532 AWG917512:AWG917532 BGC917512:BGC917532 BPY917512:BPY917532 BZU917512:BZU917532 CJQ917512:CJQ917532 CTM917512:CTM917532 DDI917512:DDI917532 DNE917512:DNE917532 DXA917512:DXA917532 EGW917512:EGW917532 EQS917512:EQS917532 FAO917512:FAO917532 FKK917512:FKK917532 FUG917512:FUG917532 GEC917512:GEC917532 GNY917512:GNY917532 GXU917512:GXU917532 HHQ917512:HHQ917532 HRM917512:HRM917532 IBI917512:IBI917532 ILE917512:ILE917532 IVA917512:IVA917532 JEW917512:JEW917532 JOS917512:JOS917532 JYO917512:JYO917532 KIK917512:KIK917532 KSG917512:KSG917532 LCC917512:LCC917532 LLY917512:LLY917532 LVU917512:LVU917532 MFQ917512:MFQ917532 MPM917512:MPM917532 MZI917512:MZI917532 NJE917512:NJE917532 NTA917512:NTA917532 OCW917512:OCW917532 OMS917512:OMS917532 OWO917512:OWO917532 PGK917512:PGK917532 PQG917512:PQG917532 QAC917512:QAC917532 QJY917512:QJY917532 QTU917512:QTU917532 RDQ917512:RDQ917532 RNM917512:RNM917532 RXI917512:RXI917532 SHE917512:SHE917532 SRA917512:SRA917532 TAW917512:TAW917532 TKS917512:TKS917532 TUO917512:TUO917532 UEK917512:UEK917532 UOG917512:UOG917532 UYC917512:UYC917532 VHY917512:VHY917532 VRU917512:VRU917532 WBQ917512:WBQ917532 WLM917512:WLM917532 WVI917512:WVI917532 E983048:E983068 IW983048:IW983068 SS983048:SS983068 ACO983048:ACO983068 AMK983048:AMK983068 AWG983048:AWG983068 BGC983048:BGC983068 BPY983048:BPY983068 BZU983048:BZU983068 CJQ983048:CJQ983068 CTM983048:CTM983068 DDI983048:DDI983068 DNE983048:DNE983068 DXA983048:DXA983068 EGW983048:EGW983068 EQS983048:EQS983068 FAO983048:FAO983068 FKK983048:FKK983068 FUG983048:FUG983068 GEC983048:GEC983068 GNY983048:GNY983068 GXU983048:GXU983068 HHQ983048:HHQ983068 HRM983048:HRM983068 IBI983048:IBI983068 ILE983048:ILE983068 IVA983048:IVA983068 JEW983048:JEW983068 JOS983048:JOS983068 JYO983048:JYO983068 KIK983048:KIK983068 KSG983048:KSG983068 LCC983048:LCC983068 LLY983048:LLY983068 LVU983048:LVU983068 MFQ983048:MFQ983068 MPM983048:MPM983068 MZI983048:MZI983068 NJE983048:NJE983068 NTA983048:NTA983068 OCW983048:OCW983068 OMS983048:OMS983068 OWO983048:OWO983068 PGK983048:PGK983068 PQG983048:PQG983068 QAC983048:QAC983068 QJY983048:QJY983068 QTU983048:QTU983068 RDQ983048:RDQ983068 RNM983048:RNM983068 RXI983048:RXI983068 SHE983048:SHE983068 SRA983048:SRA983068 TAW983048:TAW983068 TKS983048:TKS983068 TUO983048:TUO983068 UEK983048:UEK983068 UOG983048:UOG983068 UYC983048:UYC983068 VHY983048:VHY983068 VRU983048:VRU983068 WBQ983048:WBQ983068 WLM983048:WLM983068 WVI983048:WVI983068">
      <formula1>"01,02,03,04,05,06,07,08,09,10,11,12"</formula1>
    </dataValidation>
    <dataValidation type="list" allowBlank="1" showInputMessage="1" showErrorMessage="1" sqref="D8:D28 IV8:IV28 SR8:SR28 ACN8:ACN28 AMJ8:AMJ28 AWF8:AWF28 BGB8:BGB28 BPX8:BPX28 BZT8:BZT28 CJP8:CJP28 CTL8:CTL28 DDH8:DDH28 DND8:DND28 DWZ8:DWZ28 EGV8:EGV28 EQR8:EQR28 FAN8:FAN28 FKJ8:FKJ28 FUF8:FUF28 GEB8:GEB28 GNX8:GNX28 GXT8:GXT28 HHP8:HHP28 HRL8:HRL28 IBH8:IBH28 ILD8:ILD28 IUZ8:IUZ28 JEV8:JEV28 JOR8:JOR28 JYN8:JYN28 KIJ8:KIJ28 KSF8:KSF28 LCB8:LCB28 LLX8:LLX28 LVT8:LVT28 MFP8:MFP28 MPL8:MPL28 MZH8:MZH28 NJD8:NJD28 NSZ8:NSZ28 OCV8:OCV28 OMR8:OMR28 OWN8:OWN28 PGJ8:PGJ28 PQF8:PQF28 QAB8:QAB28 QJX8:QJX28 QTT8:QTT28 RDP8:RDP28 RNL8:RNL28 RXH8:RXH28 SHD8:SHD28 SQZ8:SQZ28 TAV8:TAV28 TKR8:TKR28 TUN8:TUN28 UEJ8:UEJ28 UOF8:UOF28 UYB8:UYB28 VHX8:VHX28 VRT8:VRT28 WBP8:WBP28 WLL8:WLL28 WVH8:WVH28 D65544:D65564 IV65544:IV65564 SR65544:SR65564 ACN65544:ACN65564 AMJ65544:AMJ65564 AWF65544:AWF65564 BGB65544:BGB65564 BPX65544:BPX65564 BZT65544:BZT65564 CJP65544:CJP65564 CTL65544:CTL65564 DDH65544:DDH65564 DND65544:DND65564 DWZ65544:DWZ65564 EGV65544:EGV65564 EQR65544:EQR65564 FAN65544:FAN65564 FKJ65544:FKJ65564 FUF65544:FUF65564 GEB65544:GEB65564 GNX65544:GNX65564 GXT65544:GXT65564 HHP65544:HHP65564 HRL65544:HRL65564 IBH65544:IBH65564 ILD65544:ILD65564 IUZ65544:IUZ65564 JEV65544:JEV65564 JOR65544:JOR65564 JYN65544:JYN65564 KIJ65544:KIJ65564 KSF65544:KSF65564 LCB65544:LCB65564 LLX65544:LLX65564 LVT65544:LVT65564 MFP65544:MFP65564 MPL65544:MPL65564 MZH65544:MZH65564 NJD65544:NJD65564 NSZ65544:NSZ65564 OCV65544:OCV65564 OMR65544:OMR65564 OWN65544:OWN65564 PGJ65544:PGJ65564 PQF65544:PQF65564 QAB65544:QAB65564 QJX65544:QJX65564 QTT65544:QTT65564 RDP65544:RDP65564 RNL65544:RNL65564 RXH65544:RXH65564 SHD65544:SHD65564 SQZ65544:SQZ65564 TAV65544:TAV65564 TKR65544:TKR65564 TUN65544:TUN65564 UEJ65544:UEJ65564 UOF65544:UOF65564 UYB65544:UYB65564 VHX65544:VHX65564 VRT65544:VRT65564 WBP65544:WBP65564 WLL65544:WLL65564 WVH65544:WVH65564 D131080:D131100 IV131080:IV131100 SR131080:SR131100 ACN131080:ACN131100 AMJ131080:AMJ131100 AWF131080:AWF131100 BGB131080:BGB131100 BPX131080:BPX131100 BZT131080:BZT131100 CJP131080:CJP131100 CTL131080:CTL131100 DDH131080:DDH131100 DND131080:DND131100 DWZ131080:DWZ131100 EGV131080:EGV131100 EQR131080:EQR131100 FAN131080:FAN131100 FKJ131080:FKJ131100 FUF131080:FUF131100 GEB131080:GEB131100 GNX131080:GNX131100 GXT131080:GXT131100 HHP131080:HHP131100 HRL131080:HRL131100 IBH131080:IBH131100 ILD131080:ILD131100 IUZ131080:IUZ131100 JEV131080:JEV131100 JOR131080:JOR131100 JYN131080:JYN131100 KIJ131080:KIJ131100 KSF131080:KSF131100 LCB131080:LCB131100 LLX131080:LLX131100 LVT131080:LVT131100 MFP131080:MFP131100 MPL131080:MPL131100 MZH131080:MZH131100 NJD131080:NJD131100 NSZ131080:NSZ131100 OCV131080:OCV131100 OMR131080:OMR131100 OWN131080:OWN131100 PGJ131080:PGJ131100 PQF131080:PQF131100 QAB131080:QAB131100 QJX131080:QJX131100 QTT131080:QTT131100 RDP131080:RDP131100 RNL131080:RNL131100 RXH131080:RXH131100 SHD131080:SHD131100 SQZ131080:SQZ131100 TAV131080:TAV131100 TKR131080:TKR131100 TUN131080:TUN131100 UEJ131080:UEJ131100 UOF131080:UOF131100 UYB131080:UYB131100 VHX131080:VHX131100 VRT131080:VRT131100 WBP131080:WBP131100 WLL131080:WLL131100 WVH131080:WVH131100 D196616:D196636 IV196616:IV196636 SR196616:SR196636 ACN196616:ACN196636 AMJ196616:AMJ196636 AWF196616:AWF196636 BGB196616:BGB196636 BPX196616:BPX196636 BZT196616:BZT196636 CJP196616:CJP196636 CTL196616:CTL196636 DDH196616:DDH196636 DND196616:DND196636 DWZ196616:DWZ196636 EGV196616:EGV196636 EQR196616:EQR196636 FAN196616:FAN196636 FKJ196616:FKJ196636 FUF196616:FUF196636 GEB196616:GEB196636 GNX196616:GNX196636 GXT196616:GXT196636 HHP196616:HHP196636 HRL196616:HRL196636 IBH196616:IBH196636 ILD196616:ILD196636 IUZ196616:IUZ196636 JEV196616:JEV196636 JOR196616:JOR196636 JYN196616:JYN196636 KIJ196616:KIJ196636 KSF196616:KSF196636 LCB196616:LCB196636 LLX196616:LLX196636 LVT196616:LVT196636 MFP196616:MFP196636 MPL196616:MPL196636 MZH196616:MZH196636 NJD196616:NJD196636 NSZ196616:NSZ196636 OCV196616:OCV196636 OMR196616:OMR196636 OWN196616:OWN196636 PGJ196616:PGJ196636 PQF196616:PQF196636 QAB196616:QAB196636 QJX196616:QJX196636 QTT196616:QTT196636 RDP196616:RDP196636 RNL196616:RNL196636 RXH196616:RXH196636 SHD196616:SHD196636 SQZ196616:SQZ196636 TAV196616:TAV196636 TKR196616:TKR196636 TUN196616:TUN196636 UEJ196616:UEJ196636 UOF196616:UOF196636 UYB196616:UYB196636 VHX196616:VHX196636 VRT196616:VRT196636 WBP196616:WBP196636 WLL196616:WLL196636 WVH196616:WVH196636 D262152:D262172 IV262152:IV262172 SR262152:SR262172 ACN262152:ACN262172 AMJ262152:AMJ262172 AWF262152:AWF262172 BGB262152:BGB262172 BPX262152:BPX262172 BZT262152:BZT262172 CJP262152:CJP262172 CTL262152:CTL262172 DDH262152:DDH262172 DND262152:DND262172 DWZ262152:DWZ262172 EGV262152:EGV262172 EQR262152:EQR262172 FAN262152:FAN262172 FKJ262152:FKJ262172 FUF262152:FUF262172 GEB262152:GEB262172 GNX262152:GNX262172 GXT262152:GXT262172 HHP262152:HHP262172 HRL262152:HRL262172 IBH262152:IBH262172 ILD262152:ILD262172 IUZ262152:IUZ262172 JEV262152:JEV262172 JOR262152:JOR262172 JYN262152:JYN262172 KIJ262152:KIJ262172 KSF262152:KSF262172 LCB262152:LCB262172 LLX262152:LLX262172 LVT262152:LVT262172 MFP262152:MFP262172 MPL262152:MPL262172 MZH262152:MZH262172 NJD262152:NJD262172 NSZ262152:NSZ262172 OCV262152:OCV262172 OMR262152:OMR262172 OWN262152:OWN262172 PGJ262152:PGJ262172 PQF262152:PQF262172 QAB262152:QAB262172 QJX262152:QJX262172 QTT262152:QTT262172 RDP262152:RDP262172 RNL262152:RNL262172 RXH262152:RXH262172 SHD262152:SHD262172 SQZ262152:SQZ262172 TAV262152:TAV262172 TKR262152:TKR262172 TUN262152:TUN262172 UEJ262152:UEJ262172 UOF262152:UOF262172 UYB262152:UYB262172 VHX262152:VHX262172 VRT262152:VRT262172 WBP262152:WBP262172 WLL262152:WLL262172 WVH262152:WVH262172 D327688:D327708 IV327688:IV327708 SR327688:SR327708 ACN327688:ACN327708 AMJ327688:AMJ327708 AWF327688:AWF327708 BGB327688:BGB327708 BPX327688:BPX327708 BZT327688:BZT327708 CJP327688:CJP327708 CTL327688:CTL327708 DDH327688:DDH327708 DND327688:DND327708 DWZ327688:DWZ327708 EGV327688:EGV327708 EQR327688:EQR327708 FAN327688:FAN327708 FKJ327688:FKJ327708 FUF327688:FUF327708 GEB327688:GEB327708 GNX327688:GNX327708 GXT327688:GXT327708 HHP327688:HHP327708 HRL327688:HRL327708 IBH327688:IBH327708 ILD327688:ILD327708 IUZ327688:IUZ327708 JEV327688:JEV327708 JOR327688:JOR327708 JYN327688:JYN327708 KIJ327688:KIJ327708 KSF327688:KSF327708 LCB327688:LCB327708 LLX327688:LLX327708 LVT327688:LVT327708 MFP327688:MFP327708 MPL327688:MPL327708 MZH327688:MZH327708 NJD327688:NJD327708 NSZ327688:NSZ327708 OCV327688:OCV327708 OMR327688:OMR327708 OWN327688:OWN327708 PGJ327688:PGJ327708 PQF327688:PQF327708 QAB327688:QAB327708 QJX327688:QJX327708 QTT327688:QTT327708 RDP327688:RDP327708 RNL327688:RNL327708 RXH327688:RXH327708 SHD327688:SHD327708 SQZ327688:SQZ327708 TAV327688:TAV327708 TKR327688:TKR327708 TUN327688:TUN327708 UEJ327688:UEJ327708 UOF327688:UOF327708 UYB327688:UYB327708 VHX327688:VHX327708 VRT327688:VRT327708 WBP327688:WBP327708 WLL327688:WLL327708 WVH327688:WVH327708 D393224:D393244 IV393224:IV393244 SR393224:SR393244 ACN393224:ACN393244 AMJ393224:AMJ393244 AWF393224:AWF393244 BGB393224:BGB393244 BPX393224:BPX393244 BZT393224:BZT393244 CJP393224:CJP393244 CTL393224:CTL393244 DDH393224:DDH393244 DND393224:DND393244 DWZ393224:DWZ393244 EGV393224:EGV393244 EQR393224:EQR393244 FAN393224:FAN393244 FKJ393224:FKJ393244 FUF393224:FUF393244 GEB393224:GEB393244 GNX393224:GNX393244 GXT393224:GXT393244 HHP393224:HHP393244 HRL393224:HRL393244 IBH393224:IBH393244 ILD393224:ILD393244 IUZ393224:IUZ393244 JEV393224:JEV393244 JOR393224:JOR393244 JYN393224:JYN393244 KIJ393224:KIJ393244 KSF393224:KSF393244 LCB393224:LCB393244 LLX393224:LLX393244 LVT393224:LVT393244 MFP393224:MFP393244 MPL393224:MPL393244 MZH393224:MZH393244 NJD393224:NJD393244 NSZ393224:NSZ393244 OCV393224:OCV393244 OMR393224:OMR393244 OWN393224:OWN393244 PGJ393224:PGJ393244 PQF393224:PQF393244 QAB393224:QAB393244 QJX393224:QJX393244 QTT393224:QTT393244 RDP393224:RDP393244 RNL393224:RNL393244 RXH393224:RXH393244 SHD393224:SHD393244 SQZ393224:SQZ393244 TAV393224:TAV393244 TKR393224:TKR393244 TUN393224:TUN393244 UEJ393224:UEJ393244 UOF393224:UOF393244 UYB393224:UYB393244 VHX393224:VHX393244 VRT393224:VRT393244 WBP393224:WBP393244 WLL393224:WLL393244 WVH393224:WVH393244 D458760:D458780 IV458760:IV458780 SR458760:SR458780 ACN458760:ACN458780 AMJ458760:AMJ458780 AWF458760:AWF458780 BGB458760:BGB458780 BPX458760:BPX458780 BZT458760:BZT458780 CJP458760:CJP458780 CTL458760:CTL458780 DDH458760:DDH458780 DND458760:DND458780 DWZ458760:DWZ458780 EGV458760:EGV458780 EQR458760:EQR458780 FAN458760:FAN458780 FKJ458760:FKJ458780 FUF458760:FUF458780 GEB458760:GEB458780 GNX458760:GNX458780 GXT458760:GXT458780 HHP458760:HHP458780 HRL458760:HRL458780 IBH458760:IBH458780 ILD458760:ILD458780 IUZ458760:IUZ458780 JEV458760:JEV458780 JOR458760:JOR458780 JYN458760:JYN458780 KIJ458760:KIJ458780 KSF458760:KSF458780 LCB458760:LCB458780 LLX458760:LLX458780 LVT458760:LVT458780 MFP458760:MFP458780 MPL458760:MPL458780 MZH458760:MZH458780 NJD458760:NJD458780 NSZ458760:NSZ458780 OCV458760:OCV458780 OMR458760:OMR458780 OWN458760:OWN458780 PGJ458760:PGJ458780 PQF458760:PQF458780 QAB458760:QAB458780 QJX458760:QJX458780 QTT458760:QTT458780 RDP458760:RDP458780 RNL458760:RNL458780 RXH458760:RXH458780 SHD458760:SHD458780 SQZ458760:SQZ458780 TAV458760:TAV458780 TKR458760:TKR458780 TUN458760:TUN458780 UEJ458760:UEJ458780 UOF458760:UOF458780 UYB458760:UYB458780 VHX458760:VHX458780 VRT458760:VRT458780 WBP458760:WBP458780 WLL458760:WLL458780 WVH458760:WVH458780 D524296:D524316 IV524296:IV524316 SR524296:SR524316 ACN524296:ACN524316 AMJ524296:AMJ524316 AWF524296:AWF524316 BGB524296:BGB524316 BPX524296:BPX524316 BZT524296:BZT524316 CJP524296:CJP524316 CTL524296:CTL524316 DDH524296:DDH524316 DND524296:DND524316 DWZ524296:DWZ524316 EGV524296:EGV524316 EQR524296:EQR524316 FAN524296:FAN524316 FKJ524296:FKJ524316 FUF524296:FUF524316 GEB524296:GEB524316 GNX524296:GNX524316 GXT524296:GXT524316 HHP524296:HHP524316 HRL524296:HRL524316 IBH524296:IBH524316 ILD524296:ILD524316 IUZ524296:IUZ524316 JEV524296:JEV524316 JOR524296:JOR524316 JYN524296:JYN524316 KIJ524296:KIJ524316 KSF524296:KSF524316 LCB524296:LCB524316 LLX524296:LLX524316 LVT524296:LVT524316 MFP524296:MFP524316 MPL524296:MPL524316 MZH524296:MZH524316 NJD524296:NJD524316 NSZ524296:NSZ524316 OCV524296:OCV524316 OMR524296:OMR524316 OWN524296:OWN524316 PGJ524296:PGJ524316 PQF524296:PQF524316 QAB524296:QAB524316 QJX524296:QJX524316 QTT524296:QTT524316 RDP524296:RDP524316 RNL524296:RNL524316 RXH524296:RXH524316 SHD524296:SHD524316 SQZ524296:SQZ524316 TAV524296:TAV524316 TKR524296:TKR524316 TUN524296:TUN524316 UEJ524296:UEJ524316 UOF524296:UOF524316 UYB524296:UYB524316 VHX524296:VHX524316 VRT524296:VRT524316 WBP524296:WBP524316 WLL524296:WLL524316 WVH524296:WVH524316 D589832:D589852 IV589832:IV589852 SR589832:SR589852 ACN589832:ACN589852 AMJ589832:AMJ589852 AWF589832:AWF589852 BGB589832:BGB589852 BPX589832:BPX589852 BZT589832:BZT589852 CJP589832:CJP589852 CTL589832:CTL589852 DDH589832:DDH589852 DND589832:DND589852 DWZ589832:DWZ589852 EGV589832:EGV589852 EQR589832:EQR589852 FAN589832:FAN589852 FKJ589832:FKJ589852 FUF589832:FUF589852 GEB589832:GEB589852 GNX589832:GNX589852 GXT589832:GXT589852 HHP589832:HHP589852 HRL589832:HRL589852 IBH589832:IBH589852 ILD589832:ILD589852 IUZ589832:IUZ589852 JEV589832:JEV589852 JOR589832:JOR589852 JYN589832:JYN589852 KIJ589832:KIJ589852 KSF589832:KSF589852 LCB589832:LCB589852 LLX589832:LLX589852 LVT589832:LVT589852 MFP589832:MFP589852 MPL589832:MPL589852 MZH589832:MZH589852 NJD589832:NJD589852 NSZ589832:NSZ589852 OCV589832:OCV589852 OMR589832:OMR589852 OWN589832:OWN589852 PGJ589832:PGJ589852 PQF589832:PQF589852 QAB589832:QAB589852 QJX589832:QJX589852 QTT589832:QTT589852 RDP589832:RDP589852 RNL589832:RNL589852 RXH589832:RXH589852 SHD589832:SHD589852 SQZ589832:SQZ589852 TAV589832:TAV589852 TKR589832:TKR589852 TUN589832:TUN589852 UEJ589832:UEJ589852 UOF589832:UOF589852 UYB589832:UYB589852 VHX589832:VHX589852 VRT589832:VRT589852 WBP589832:WBP589852 WLL589832:WLL589852 WVH589832:WVH589852 D655368:D655388 IV655368:IV655388 SR655368:SR655388 ACN655368:ACN655388 AMJ655368:AMJ655388 AWF655368:AWF655388 BGB655368:BGB655388 BPX655368:BPX655388 BZT655368:BZT655388 CJP655368:CJP655388 CTL655368:CTL655388 DDH655368:DDH655388 DND655368:DND655388 DWZ655368:DWZ655388 EGV655368:EGV655388 EQR655368:EQR655388 FAN655368:FAN655388 FKJ655368:FKJ655388 FUF655368:FUF655388 GEB655368:GEB655388 GNX655368:GNX655388 GXT655368:GXT655388 HHP655368:HHP655388 HRL655368:HRL655388 IBH655368:IBH655388 ILD655368:ILD655388 IUZ655368:IUZ655388 JEV655368:JEV655388 JOR655368:JOR655388 JYN655368:JYN655388 KIJ655368:KIJ655388 KSF655368:KSF655388 LCB655368:LCB655388 LLX655368:LLX655388 LVT655368:LVT655388 MFP655368:MFP655388 MPL655368:MPL655388 MZH655368:MZH655388 NJD655368:NJD655388 NSZ655368:NSZ655388 OCV655368:OCV655388 OMR655368:OMR655388 OWN655368:OWN655388 PGJ655368:PGJ655388 PQF655368:PQF655388 QAB655368:QAB655388 QJX655368:QJX655388 QTT655368:QTT655388 RDP655368:RDP655388 RNL655368:RNL655388 RXH655368:RXH655388 SHD655368:SHD655388 SQZ655368:SQZ655388 TAV655368:TAV655388 TKR655368:TKR655388 TUN655368:TUN655388 UEJ655368:UEJ655388 UOF655368:UOF655388 UYB655368:UYB655388 VHX655368:VHX655388 VRT655368:VRT655388 WBP655368:WBP655388 WLL655368:WLL655388 WVH655368:WVH655388 D720904:D720924 IV720904:IV720924 SR720904:SR720924 ACN720904:ACN720924 AMJ720904:AMJ720924 AWF720904:AWF720924 BGB720904:BGB720924 BPX720904:BPX720924 BZT720904:BZT720924 CJP720904:CJP720924 CTL720904:CTL720924 DDH720904:DDH720924 DND720904:DND720924 DWZ720904:DWZ720924 EGV720904:EGV720924 EQR720904:EQR720924 FAN720904:FAN720924 FKJ720904:FKJ720924 FUF720904:FUF720924 GEB720904:GEB720924 GNX720904:GNX720924 GXT720904:GXT720924 HHP720904:HHP720924 HRL720904:HRL720924 IBH720904:IBH720924 ILD720904:ILD720924 IUZ720904:IUZ720924 JEV720904:JEV720924 JOR720904:JOR720924 JYN720904:JYN720924 KIJ720904:KIJ720924 KSF720904:KSF720924 LCB720904:LCB720924 LLX720904:LLX720924 LVT720904:LVT720924 MFP720904:MFP720924 MPL720904:MPL720924 MZH720904:MZH720924 NJD720904:NJD720924 NSZ720904:NSZ720924 OCV720904:OCV720924 OMR720904:OMR720924 OWN720904:OWN720924 PGJ720904:PGJ720924 PQF720904:PQF720924 QAB720904:QAB720924 QJX720904:QJX720924 QTT720904:QTT720924 RDP720904:RDP720924 RNL720904:RNL720924 RXH720904:RXH720924 SHD720904:SHD720924 SQZ720904:SQZ720924 TAV720904:TAV720924 TKR720904:TKR720924 TUN720904:TUN720924 UEJ720904:UEJ720924 UOF720904:UOF720924 UYB720904:UYB720924 VHX720904:VHX720924 VRT720904:VRT720924 WBP720904:WBP720924 WLL720904:WLL720924 WVH720904:WVH720924 D786440:D786460 IV786440:IV786460 SR786440:SR786460 ACN786440:ACN786460 AMJ786440:AMJ786460 AWF786440:AWF786460 BGB786440:BGB786460 BPX786440:BPX786460 BZT786440:BZT786460 CJP786440:CJP786460 CTL786440:CTL786460 DDH786440:DDH786460 DND786440:DND786460 DWZ786440:DWZ786460 EGV786440:EGV786460 EQR786440:EQR786460 FAN786440:FAN786460 FKJ786440:FKJ786460 FUF786440:FUF786460 GEB786440:GEB786460 GNX786440:GNX786460 GXT786440:GXT786460 HHP786440:HHP786460 HRL786440:HRL786460 IBH786440:IBH786460 ILD786440:ILD786460 IUZ786440:IUZ786460 JEV786440:JEV786460 JOR786440:JOR786460 JYN786440:JYN786460 KIJ786440:KIJ786460 KSF786440:KSF786460 LCB786440:LCB786460 LLX786440:LLX786460 LVT786440:LVT786460 MFP786440:MFP786460 MPL786440:MPL786460 MZH786440:MZH786460 NJD786440:NJD786460 NSZ786440:NSZ786460 OCV786440:OCV786460 OMR786440:OMR786460 OWN786440:OWN786460 PGJ786440:PGJ786460 PQF786440:PQF786460 QAB786440:QAB786460 QJX786440:QJX786460 QTT786440:QTT786460 RDP786440:RDP786460 RNL786440:RNL786460 RXH786440:RXH786460 SHD786440:SHD786460 SQZ786440:SQZ786460 TAV786440:TAV786460 TKR786440:TKR786460 TUN786440:TUN786460 UEJ786440:UEJ786460 UOF786440:UOF786460 UYB786440:UYB786460 VHX786440:VHX786460 VRT786440:VRT786460 WBP786440:WBP786460 WLL786440:WLL786460 WVH786440:WVH786460 D851976:D851996 IV851976:IV851996 SR851976:SR851996 ACN851976:ACN851996 AMJ851976:AMJ851996 AWF851976:AWF851996 BGB851976:BGB851996 BPX851976:BPX851996 BZT851976:BZT851996 CJP851976:CJP851996 CTL851976:CTL851996 DDH851976:DDH851996 DND851976:DND851996 DWZ851976:DWZ851996 EGV851976:EGV851996 EQR851976:EQR851996 FAN851976:FAN851996 FKJ851976:FKJ851996 FUF851976:FUF851996 GEB851976:GEB851996 GNX851976:GNX851996 GXT851976:GXT851996 HHP851976:HHP851996 HRL851976:HRL851996 IBH851976:IBH851996 ILD851976:ILD851996 IUZ851976:IUZ851996 JEV851976:JEV851996 JOR851976:JOR851996 JYN851976:JYN851996 KIJ851976:KIJ851996 KSF851976:KSF851996 LCB851976:LCB851996 LLX851976:LLX851996 LVT851976:LVT851996 MFP851976:MFP851996 MPL851976:MPL851996 MZH851976:MZH851996 NJD851976:NJD851996 NSZ851976:NSZ851996 OCV851976:OCV851996 OMR851976:OMR851996 OWN851976:OWN851996 PGJ851976:PGJ851996 PQF851976:PQF851996 QAB851976:QAB851996 QJX851976:QJX851996 QTT851976:QTT851996 RDP851976:RDP851996 RNL851976:RNL851996 RXH851976:RXH851996 SHD851976:SHD851996 SQZ851976:SQZ851996 TAV851976:TAV851996 TKR851976:TKR851996 TUN851976:TUN851996 UEJ851976:UEJ851996 UOF851976:UOF851996 UYB851976:UYB851996 VHX851976:VHX851996 VRT851976:VRT851996 WBP851976:WBP851996 WLL851976:WLL851996 WVH851976:WVH851996 D917512:D917532 IV917512:IV917532 SR917512:SR917532 ACN917512:ACN917532 AMJ917512:AMJ917532 AWF917512:AWF917532 BGB917512:BGB917532 BPX917512:BPX917532 BZT917512:BZT917532 CJP917512:CJP917532 CTL917512:CTL917532 DDH917512:DDH917532 DND917512:DND917532 DWZ917512:DWZ917532 EGV917512:EGV917532 EQR917512:EQR917532 FAN917512:FAN917532 FKJ917512:FKJ917532 FUF917512:FUF917532 GEB917512:GEB917532 GNX917512:GNX917532 GXT917512:GXT917532 HHP917512:HHP917532 HRL917512:HRL917532 IBH917512:IBH917532 ILD917512:ILD917532 IUZ917512:IUZ917532 JEV917512:JEV917532 JOR917512:JOR917532 JYN917512:JYN917532 KIJ917512:KIJ917532 KSF917512:KSF917532 LCB917512:LCB917532 LLX917512:LLX917532 LVT917512:LVT917532 MFP917512:MFP917532 MPL917512:MPL917532 MZH917512:MZH917532 NJD917512:NJD917532 NSZ917512:NSZ917532 OCV917512:OCV917532 OMR917512:OMR917532 OWN917512:OWN917532 PGJ917512:PGJ917532 PQF917512:PQF917532 QAB917512:QAB917532 QJX917512:QJX917532 QTT917512:QTT917532 RDP917512:RDP917532 RNL917512:RNL917532 RXH917512:RXH917532 SHD917512:SHD917532 SQZ917512:SQZ917532 TAV917512:TAV917532 TKR917512:TKR917532 TUN917512:TUN917532 UEJ917512:UEJ917532 UOF917512:UOF917532 UYB917512:UYB917532 VHX917512:VHX917532 VRT917512:VRT917532 WBP917512:WBP917532 WLL917512:WLL917532 WVH917512:WVH917532 D983048:D983068 IV983048:IV983068 SR983048:SR983068 ACN983048:ACN983068 AMJ983048:AMJ983068 AWF983048:AWF983068 BGB983048:BGB983068 BPX983048:BPX983068 BZT983048:BZT983068 CJP983048:CJP983068 CTL983048:CTL983068 DDH983048:DDH983068 DND983048:DND983068 DWZ983048:DWZ983068 EGV983048:EGV983068 EQR983048:EQR983068 FAN983048:FAN983068 FKJ983048:FKJ983068 FUF983048:FUF983068 GEB983048:GEB983068 GNX983048:GNX983068 GXT983048:GXT983068 HHP983048:HHP983068 HRL983048:HRL983068 IBH983048:IBH983068 ILD983048:ILD983068 IUZ983048:IUZ983068 JEV983048:JEV983068 JOR983048:JOR983068 JYN983048:JYN983068 KIJ983048:KIJ983068 KSF983048:KSF983068 LCB983048:LCB983068 LLX983048:LLX983068 LVT983048:LVT983068 MFP983048:MFP983068 MPL983048:MPL983068 MZH983048:MZH983068 NJD983048:NJD983068 NSZ983048:NSZ983068 OCV983048:OCV983068 OMR983048:OMR983068 OWN983048:OWN983068 PGJ983048:PGJ983068 PQF983048:PQF983068 QAB983048:QAB983068 QJX983048:QJX983068 QTT983048:QTT983068 RDP983048:RDP983068 RNL983048:RNL983068 RXH983048:RXH983068 SHD983048:SHD983068 SQZ983048:SQZ983068 TAV983048:TAV983068 TKR983048:TKR983068 TUN983048:TUN983068 UEJ983048:UEJ983068 UOF983048:UOF983068 UYB983048:UYB983068 VHX983048:VHX983068 VRT983048:VRT983068 WBP983048:WBP983068 WLL983048:WLL983068 WVH983048:WVH983068">
      <formula1>"01,02,03,04,05,06,07,08,09,10,11,12,13,14,15,16,17,18,19,20,21,22,23,24,25,26,27,28,29,30,31,32,33,34,35,36,37,38,39,40,41,42,43,44,45,46,47,48,49,50,51,52,53,54,55,56,57,58,59,60,61,62,63,64"</formula1>
    </dataValidation>
    <dataValidation imeMode="halfKatakana" allowBlank="1" showInputMessage="1" showErrorMessage="1" sqref="WVE983048:WVE983068 IS8:IS28 SO8:SO28 ACK8:ACK28 AMG8:AMG28 AWC8:AWC28 BFY8:BFY28 BPU8:BPU28 BZQ8:BZQ28 CJM8:CJM28 CTI8:CTI28 DDE8:DDE28 DNA8:DNA28 DWW8:DWW28 EGS8:EGS28 EQO8:EQO28 FAK8:FAK28 FKG8:FKG28 FUC8:FUC28 GDY8:GDY28 GNU8:GNU28 GXQ8:GXQ28 HHM8:HHM28 HRI8:HRI28 IBE8:IBE28 ILA8:ILA28 IUW8:IUW28 JES8:JES28 JOO8:JOO28 JYK8:JYK28 KIG8:KIG28 KSC8:KSC28 LBY8:LBY28 LLU8:LLU28 LVQ8:LVQ28 MFM8:MFM28 MPI8:MPI28 MZE8:MZE28 NJA8:NJA28 NSW8:NSW28 OCS8:OCS28 OMO8:OMO28 OWK8:OWK28 PGG8:PGG28 PQC8:PQC28 PZY8:PZY28 QJU8:QJU28 QTQ8:QTQ28 RDM8:RDM28 RNI8:RNI28 RXE8:RXE28 SHA8:SHA28 SQW8:SQW28 TAS8:TAS28 TKO8:TKO28 TUK8:TUK28 UEG8:UEG28 UOC8:UOC28 UXY8:UXY28 VHU8:VHU28 VRQ8:VRQ28 WBM8:WBM28 WLI8:WLI28 WVE8:WVE28 A65544:A65564 IS65544:IS65564 SO65544:SO65564 ACK65544:ACK65564 AMG65544:AMG65564 AWC65544:AWC65564 BFY65544:BFY65564 BPU65544:BPU65564 BZQ65544:BZQ65564 CJM65544:CJM65564 CTI65544:CTI65564 DDE65544:DDE65564 DNA65544:DNA65564 DWW65544:DWW65564 EGS65544:EGS65564 EQO65544:EQO65564 FAK65544:FAK65564 FKG65544:FKG65564 FUC65544:FUC65564 GDY65544:GDY65564 GNU65544:GNU65564 GXQ65544:GXQ65564 HHM65544:HHM65564 HRI65544:HRI65564 IBE65544:IBE65564 ILA65544:ILA65564 IUW65544:IUW65564 JES65544:JES65564 JOO65544:JOO65564 JYK65544:JYK65564 KIG65544:KIG65564 KSC65544:KSC65564 LBY65544:LBY65564 LLU65544:LLU65564 LVQ65544:LVQ65564 MFM65544:MFM65564 MPI65544:MPI65564 MZE65544:MZE65564 NJA65544:NJA65564 NSW65544:NSW65564 OCS65544:OCS65564 OMO65544:OMO65564 OWK65544:OWK65564 PGG65544:PGG65564 PQC65544:PQC65564 PZY65544:PZY65564 QJU65544:QJU65564 QTQ65544:QTQ65564 RDM65544:RDM65564 RNI65544:RNI65564 RXE65544:RXE65564 SHA65544:SHA65564 SQW65544:SQW65564 TAS65544:TAS65564 TKO65544:TKO65564 TUK65544:TUK65564 UEG65544:UEG65564 UOC65544:UOC65564 UXY65544:UXY65564 VHU65544:VHU65564 VRQ65544:VRQ65564 WBM65544:WBM65564 WLI65544:WLI65564 WVE65544:WVE65564 A131080:A131100 IS131080:IS131100 SO131080:SO131100 ACK131080:ACK131100 AMG131080:AMG131100 AWC131080:AWC131100 BFY131080:BFY131100 BPU131080:BPU131100 BZQ131080:BZQ131100 CJM131080:CJM131100 CTI131080:CTI131100 DDE131080:DDE131100 DNA131080:DNA131100 DWW131080:DWW131100 EGS131080:EGS131100 EQO131080:EQO131100 FAK131080:FAK131100 FKG131080:FKG131100 FUC131080:FUC131100 GDY131080:GDY131100 GNU131080:GNU131100 GXQ131080:GXQ131100 HHM131080:HHM131100 HRI131080:HRI131100 IBE131080:IBE131100 ILA131080:ILA131100 IUW131080:IUW131100 JES131080:JES131100 JOO131080:JOO131100 JYK131080:JYK131100 KIG131080:KIG131100 KSC131080:KSC131100 LBY131080:LBY131100 LLU131080:LLU131100 LVQ131080:LVQ131100 MFM131080:MFM131100 MPI131080:MPI131100 MZE131080:MZE131100 NJA131080:NJA131100 NSW131080:NSW131100 OCS131080:OCS131100 OMO131080:OMO131100 OWK131080:OWK131100 PGG131080:PGG131100 PQC131080:PQC131100 PZY131080:PZY131100 QJU131080:QJU131100 QTQ131080:QTQ131100 RDM131080:RDM131100 RNI131080:RNI131100 RXE131080:RXE131100 SHA131080:SHA131100 SQW131080:SQW131100 TAS131080:TAS131100 TKO131080:TKO131100 TUK131080:TUK131100 UEG131080:UEG131100 UOC131080:UOC131100 UXY131080:UXY131100 VHU131080:VHU131100 VRQ131080:VRQ131100 WBM131080:WBM131100 WLI131080:WLI131100 WVE131080:WVE131100 A196616:A196636 IS196616:IS196636 SO196616:SO196636 ACK196616:ACK196636 AMG196616:AMG196636 AWC196616:AWC196636 BFY196616:BFY196636 BPU196616:BPU196636 BZQ196616:BZQ196636 CJM196616:CJM196636 CTI196616:CTI196636 DDE196616:DDE196636 DNA196616:DNA196636 DWW196616:DWW196636 EGS196616:EGS196636 EQO196616:EQO196636 FAK196616:FAK196636 FKG196616:FKG196636 FUC196616:FUC196636 GDY196616:GDY196636 GNU196616:GNU196636 GXQ196616:GXQ196636 HHM196616:HHM196636 HRI196616:HRI196636 IBE196616:IBE196636 ILA196616:ILA196636 IUW196616:IUW196636 JES196616:JES196636 JOO196616:JOO196636 JYK196616:JYK196636 KIG196616:KIG196636 KSC196616:KSC196636 LBY196616:LBY196636 LLU196616:LLU196636 LVQ196616:LVQ196636 MFM196616:MFM196636 MPI196616:MPI196636 MZE196616:MZE196636 NJA196616:NJA196636 NSW196616:NSW196636 OCS196616:OCS196636 OMO196616:OMO196636 OWK196616:OWK196636 PGG196616:PGG196636 PQC196616:PQC196636 PZY196616:PZY196636 QJU196616:QJU196636 QTQ196616:QTQ196636 RDM196616:RDM196636 RNI196616:RNI196636 RXE196616:RXE196636 SHA196616:SHA196636 SQW196616:SQW196636 TAS196616:TAS196636 TKO196616:TKO196636 TUK196616:TUK196636 UEG196616:UEG196636 UOC196616:UOC196636 UXY196616:UXY196636 VHU196616:VHU196636 VRQ196616:VRQ196636 WBM196616:WBM196636 WLI196616:WLI196636 WVE196616:WVE196636 A262152:A262172 IS262152:IS262172 SO262152:SO262172 ACK262152:ACK262172 AMG262152:AMG262172 AWC262152:AWC262172 BFY262152:BFY262172 BPU262152:BPU262172 BZQ262152:BZQ262172 CJM262152:CJM262172 CTI262152:CTI262172 DDE262152:DDE262172 DNA262152:DNA262172 DWW262152:DWW262172 EGS262152:EGS262172 EQO262152:EQO262172 FAK262152:FAK262172 FKG262152:FKG262172 FUC262152:FUC262172 GDY262152:GDY262172 GNU262152:GNU262172 GXQ262152:GXQ262172 HHM262152:HHM262172 HRI262152:HRI262172 IBE262152:IBE262172 ILA262152:ILA262172 IUW262152:IUW262172 JES262152:JES262172 JOO262152:JOO262172 JYK262152:JYK262172 KIG262152:KIG262172 KSC262152:KSC262172 LBY262152:LBY262172 LLU262152:LLU262172 LVQ262152:LVQ262172 MFM262152:MFM262172 MPI262152:MPI262172 MZE262152:MZE262172 NJA262152:NJA262172 NSW262152:NSW262172 OCS262152:OCS262172 OMO262152:OMO262172 OWK262152:OWK262172 PGG262152:PGG262172 PQC262152:PQC262172 PZY262152:PZY262172 QJU262152:QJU262172 QTQ262152:QTQ262172 RDM262152:RDM262172 RNI262152:RNI262172 RXE262152:RXE262172 SHA262152:SHA262172 SQW262152:SQW262172 TAS262152:TAS262172 TKO262152:TKO262172 TUK262152:TUK262172 UEG262152:UEG262172 UOC262152:UOC262172 UXY262152:UXY262172 VHU262152:VHU262172 VRQ262152:VRQ262172 WBM262152:WBM262172 WLI262152:WLI262172 WVE262152:WVE262172 A327688:A327708 IS327688:IS327708 SO327688:SO327708 ACK327688:ACK327708 AMG327688:AMG327708 AWC327688:AWC327708 BFY327688:BFY327708 BPU327688:BPU327708 BZQ327688:BZQ327708 CJM327688:CJM327708 CTI327688:CTI327708 DDE327688:DDE327708 DNA327688:DNA327708 DWW327688:DWW327708 EGS327688:EGS327708 EQO327688:EQO327708 FAK327688:FAK327708 FKG327688:FKG327708 FUC327688:FUC327708 GDY327688:GDY327708 GNU327688:GNU327708 GXQ327688:GXQ327708 HHM327688:HHM327708 HRI327688:HRI327708 IBE327688:IBE327708 ILA327688:ILA327708 IUW327688:IUW327708 JES327688:JES327708 JOO327688:JOO327708 JYK327688:JYK327708 KIG327688:KIG327708 KSC327688:KSC327708 LBY327688:LBY327708 LLU327688:LLU327708 LVQ327688:LVQ327708 MFM327688:MFM327708 MPI327688:MPI327708 MZE327688:MZE327708 NJA327688:NJA327708 NSW327688:NSW327708 OCS327688:OCS327708 OMO327688:OMO327708 OWK327688:OWK327708 PGG327688:PGG327708 PQC327688:PQC327708 PZY327688:PZY327708 QJU327688:QJU327708 QTQ327688:QTQ327708 RDM327688:RDM327708 RNI327688:RNI327708 RXE327688:RXE327708 SHA327688:SHA327708 SQW327688:SQW327708 TAS327688:TAS327708 TKO327688:TKO327708 TUK327688:TUK327708 UEG327688:UEG327708 UOC327688:UOC327708 UXY327688:UXY327708 VHU327688:VHU327708 VRQ327688:VRQ327708 WBM327688:WBM327708 WLI327688:WLI327708 WVE327688:WVE327708 A393224:A393244 IS393224:IS393244 SO393224:SO393244 ACK393224:ACK393244 AMG393224:AMG393244 AWC393224:AWC393244 BFY393224:BFY393244 BPU393224:BPU393244 BZQ393224:BZQ393244 CJM393224:CJM393244 CTI393224:CTI393244 DDE393224:DDE393244 DNA393224:DNA393244 DWW393224:DWW393244 EGS393224:EGS393244 EQO393224:EQO393244 FAK393224:FAK393244 FKG393224:FKG393244 FUC393224:FUC393244 GDY393224:GDY393244 GNU393224:GNU393244 GXQ393224:GXQ393244 HHM393224:HHM393244 HRI393224:HRI393244 IBE393224:IBE393244 ILA393224:ILA393244 IUW393224:IUW393244 JES393224:JES393244 JOO393224:JOO393244 JYK393224:JYK393244 KIG393224:KIG393244 KSC393224:KSC393244 LBY393224:LBY393244 LLU393224:LLU393244 LVQ393224:LVQ393244 MFM393224:MFM393244 MPI393224:MPI393244 MZE393224:MZE393244 NJA393224:NJA393244 NSW393224:NSW393244 OCS393224:OCS393244 OMO393224:OMO393244 OWK393224:OWK393244 PGG393224:PGG393244 PQC393224:PQC393244 PZY393224:PZY393244 QJU393224:QJU393244 QTQ393224:QTQ393244 RDM393224:RDM393244 RNI393224:RNI393244 RXE393224:RXE393244 SHA393224:SHA393244 SQW393224:SQW393244 TAS393224:TAS393244 TKO393224:TKO393244 TUK393224:TUK393244 UEG393224:UEG393244 UOC393224:UOC393244 UXY393224:UXY393244 VHU393224:VHU393244 VRQ393224:VRQ393244 WBM393224:WBM393244 WLI393224:WLI393244 WVE393224:WVE393244 A458760:A458780 IS458760:IS458780 SO458760:SO458780 ACK458760:ACK458780 AMG458760:AMG458780 AWC458760:AWC458780 BFY458760:BFY458780 BPU458760:BPU458780 BZQ458760:BZQ458780 CJM458760:CJM458780 CTI458760:CTI458780 DDE458760:DDE458780 DNA458760:DNA458780 DWW458760:DWW458780 EGS458760:EGS458780 EQO458760:EQO458780 FAK458760:FAK458780 FKG458760:FKG458780 FUC458760:FUC458780 GDY458760:GDY458780 GNU458760:GNU458780 GXQ458760:GXQ458780 HHM458760:HHM458780 HRI458760:HRI458780 IBE458760:IBE458780 ILA458760:ILA458780 IUW458760:IUW458780 JES458760:JES458780 JOO458760:JOO458780 JYK458760:JYK458780 KIG458760:KIG458780 KSC458760:KSC458780 LBY458760:LBY458780 LLU458760:LLU458780 LVQ458760:LVQ458780 MFM458760:MFM458780 MPI458760:MPI458780 MZE458760:MZE458780 NJA458760:NJA458780 NSW458760:NSW458780 OCS458760:OCS458780 OMO458760:OMO458780 OWK458760:OWK458780 PGG458760:PGG458780 PQC458760:PQC458780 PZY458760:PZY458780 QJU458760:QJU458780 QTQ458760:QTQ458780 RDM458760:RDM458780 RNI458760:RNI458780 RXE458760:RXE458780 SHA458760:SHA458780 SQW458760:SQW458780 TAS458760:TAS458780 TKO458760:TKO458780 TUK458760:TUK458780 UEG458760:UEG458780 UOC458760:UOC458780 UXY458760:UXY458780 VHU458760:VHU458780 VRQ458760:VRQ458780 WBM458760:WBM458780 WLI458760:WLI458780 WVE458760:WVE458780 A524296:A524316 IS524296:IS524316 SO524296:SO524316 ACK524296:ACK524316 AMG524296:AMG524316 AWC524296:AWC524316 BFY524296:BFY524316 BPU524296:BPU524316 BZQ524296:BZQ524316 CJM524296:CJM524316 CTI524296:CTI524316 DDE524296:DDE524316 DNA524296:DNA524316 DWW524296:DWW524316 EGS524296:EGS524316 EQO524296:EQO524316 FAK524296:FAK524316 FKG524296:FKG524316 FUC524296:FUC524316 GDY524296:GDY524316 GNU524296:GNU524316 GXQ524296:GXQ524316 HHM524296:HHM524316 HRI524296:HRI524316 IBE524296:IBE524316 ILA524296:ILA524316 IUW524296:IUW524316 JES524296:JES524316 JOO524296:JOO524316 JYK524296:JYK524316 KIG524296:KIG524316 KSC524296:KSC524316 LBY524296:LBY524316 LLU524296:LLU524316 LVQ524296:LVQ524316 MFM524296:MFM524316 MPI524296:MPI524316 MZE524296:MZE524316 NJA524296:NJA524316 NSW524296:NSW524316 OCS524296:OCS524316 OMO524296:OMO524316 OWK524296:OWK524316 PGG524296:PGG524316 PQC524296:PQC524316 PZY524296:PZY524316 QJU524296:QJU524316 QTQ524296:QTQ524316 RDM524296:RDM524316 RNI524296:RNI524316 RXE524296:RXE524316 SHA524296:SHA524316 SQW524296:SQW524316 TAS524296:TAS524316 TKO524296:TKO524316 TUK524296:TUK524316 UEG524296:UEG524316 UOC524296:UOC524316 UXY524296:UXY524316 VHU524296:VHU524316 VRQ524296:VRQ524316 WBM524296:WBM524316 WLI524296:WLI524316 WVE524296:WVE524316 A589832:A589852 IS589832:IS589852 SO589832:SO589852 ACK589832:ACK589852 AMG589832:AMG589852 AWC589832:AWC589852 BFY589832:BFY589852 BPU589832:BPU589852 BZQ589832:BZQ589852 CJM589832:CJM589852 CTI589832:CTI589852 DDE589832:DDE589852 DNA589832:DNA589852 DWW589832:DWW589852 EGS589832:EGS589852 EQO589832:EQO589852 FAK589832:FAK589852 FKG589832:FKG589852 FUC589832:FUC589852 GDY589832:GDY589852 GNU589832:GNU589852 GXQ589832:GXQ589852 HHM589832:HHM589852 HRI589832:HRI589852 IBE589832:IBE589852 ILA589832:ILA589852 IUW589832:IUW589852 JES589832:JES589852 JOO589832:JOO589852 JYK589832:JYK589852 KIG589832:KIG589852 KSC589832:KSC589852 LBY589832:LBY589852 LLU589832:LLU589852 LVQ589832:LVQ589852 MFM589832:MFM589852 MPI589832:MPI589852 MZE589832:MZE589852 NJA589832:NJA589852 NSW589832:NSW589852 OCS589832:OCS589852 OMO589832:OMO589852 OWK589832:OWK589852 PGG589832:PGG589852 PQC589832:PQC589852 PZY589832:PZY589852 QJU589832:QJU589852 QTQ589832:QTQ589852 RDM589832:RDM589852 RNI589832:RNI589852 RXE589832:RXE589852 SHA589832:SHA589852 SQW589832:SQW589852 TAS589832:TAS589852 TKO589832:TKO589852 TUK589832:TUK589852 UEG589832:UEG589852 UOC589832:UOC589852 UXY589832:UXY589852 VHU589832:VHU589852 VRQ589832:VRQ589852 WBM589832:WBM589852 WLI589832:WLI589852 WVE589832:WVE589852 A655368:A655388 IS655368:IS655388 SO655368:SO655388 ACK655368:ACK655388 AMG655368:AMG655388 AWC655368:AWC655388 BFY655368:BFY655388 BPU655368:BPU655388 BZQ655368:BZQ655388 CJM655368:CJM655388 CTI655368:CTI655388 DDE655368:DDE655388 DNA655368:DNA655388 DWW655368:DWW655388 EGS655368:EGS655388 EQO655368:EQO655388 FAK655368:FAK655388 FKG655368:FKG655388 FUC655368:FUC655388 GDY655368:GDY655388 GNU655368:GNU655388 GXQ655368:GXQ655388 HHM655368:HHM655388 HRI655368:HRI655388 IBE655368:IBE655388 ILA655368:ILA655388 IUW655368:IUW655388 JES655368:JES655388 JOO655368:JOO655388 JYK655368:JYK655388 KIG655368:KIG655388 KSC655368:KSC655388 LBY655368:LBY655388 LLU655368:LLU655388 LVQ655368:LVQ655388 MFM655368:MFM655388 MPI655368:MPI655388 MZE655368:MZE655388 NJA655368:NJA655388 NSW655368:NSW655388 OCS655368:OCS655388 OMO655368:OMO655388 OWK655368:OWK655388 PGG655368:PGG655388 PQC655368:PQC655388 PZY655368:PZY655388 QJU655368:QJU655388 QTQ655368:QTQ655388 RDM655368:RDM655388 RNI655368:RNI655388 RXE655368:RXE655388 SHA655368:SHA655388 SQW655368:SQW655388 TAS655368:TAS655388 TKO655368:TKO655388 TUK655368:TUK655388 UEG655368:UEG655388 UOC655368:UOC655388 UXY655368:UXY655388 VHU655368:VHU655388 VRQ655368:VRQ655388 WBM655368:WBM655388 WLI655368:WLI655388 WVE655368:WVE655388 A720904:A720924 IS720904:IS720924 SO720904:SO720924 ACK720904:ACK720924 AMG720904:AMG720924 AWC720904:AWC720924 BFY720904:BFY720924 BPU720904:BPU720924 BZQ720904:BZQ720924 CJM720904:CJM720924 CTI720904:CTI720924 DDE720904:DDE720924 DNA720904:DNA720924 DWW720904:DWW720924 EGS720904:EGS720924 EQO720904:EQO720924 FAK720904:FAK720924 FKG720904:FKG720924 FUC720904:FUC720924 GDY720904:GDY720924 GNU720904:GNU720924 GXQ720904:GXQ720924 HHM720904:HHM720924 HRI720904:HRI720924 IBE720904:IBE720924 ILA720904:ILA720924 IUW720904:IUW720924 JES720904:JES720924 JOO720904:JOO720924 JYK720904:JYK720924 KIG720904:KIG720924 KSC720904:KSC720924 LBY720904:LBY720924 LLU720904:LLU720924 LVQ720904:LVQ720924 MFM720904:MFM720924 MPI720904:MPI720924 MZE720904:MZE720924 NJA720904:NJA720924 NSW720904:NSW720924 OCS720904:OCS720924 OMO720904:OMO720924 OWK720904:OWK720924 PGG720904:PGG720924 PQC720904:PQC720924 PZY720904:PZY720924 QJU720904:QJU720924 QTQ720904:QTQ720924 RDM720904:RDM720924 RNI720904:RNI720924 RXE720904:RXE720924 SHA720904:SHA720924 SQW720904:SQW720924 TAS720904:TAS720924 TKO720904:TKO720924 TUK720904:TUK720924 UEG720904:UEG720924 UOC720904:UOC720924 UXY720904:UXY720924 VHU720904:VHU720924 VRQ720904:VRQ720924 WBM720904:WBM720924 WLI720904:WLI720924 WVE720904:WVE720924 A786440:A786460 IS786440:IS786460 SO786440:SO786460 ACK786440:ACK786460 AMG786440:AMG786460 AWC786440:AWC786460 BFY786440:BFY786460 BPU786440:BPU786460 BZQ786440:BZQ786460 CJM786440:CJM786460 CTI786440:CTI786460 DDE786440:DDE786460 DNA786440:DNA786460 DWW786440:DWW786460 EGS786440:EGS786460 EQO786440:EQO786460 FAK786440:FAK786460 FKG786440:FKG786460 FUC786440:FUC786460 GDY786440:GDY786460 GNU786440:GNU786460 GXQ786440:GXQ786460 HHM786440:HHM786460 HRI786440:HRI786460 IBE786440:IBE786460 ILA786440:ILA786460 IUW786440:IUW786460 JES786440:JES786460 JOO786440:JOO786460 JYK786440:JYK786460 KIG786440:KIG786460 KSC786440:KSC786460 LBY786440:LBY786460 LLU786440:LLU786460 LVQ786440:LVQ786460 MFM786440:MFM786460 MPI786440:MPI786460 MZE786440:MZE786460 NJA786440:NJA786460 NSW786440:NSW786460 OCS786440:OCS786460 OMO786440:OMO786460 OWK786440:OWK786460 PGG786440:PGG786460 PQC786440:PQC786460 PZY786440:PZY786460 QJU786440:QJU786460 QTQ786440:QTQ786460 RDM786440:RDM786460 RNI786440:RNI786460 RXE786440:RXE786460 SHA786440:SHA786460 SQW786440:SQW786460 TAS786440:TAS786460 TKO786440:TKO786460 TUK786440:TUK786460 UEG786440:UEG786460 UOC786440:UOC786460 UXY786440:UXY786460 VHU786440:VHU786460 VRQ786440:VRQ786460 WBM786440:WBM786460 WLI786440:WLI786460 WVE786440:WVE786460 A851976:A851996 IS851976:IS851996 SO851976:SO851996 ACK851976:ACK851996 AMG851976:AMG851996 AWC851976:AWC851996 BFY851976:BFY851996 BPU851976:BPU851996 BZQ851976:BZQ851996 CJM851976:CJM851996 CTI851976:CTI851996 DDE851976:DDE851996 DNA851976:DNA851996 DWW851976:DWW851996 EGS851976:EGS851996 EQO851976:EQO851996 FAK851976:FAK851996 FKG851976:FKG851996 FUC851976:FUC851996 GDY851976:GDY851996 GNU851976:GNU851996 GXQ851976:GXQ851996 HHM851976:HHM851996 HRI851976:HRI851996 IBE851976:IBE851996 ILA851976:ILA851996 IUW851976:IUW851996 JES851976:JES851996 JOO851976:JOO851996 JYK851976:JYK851996 KIG851976:KIG851996 KSC851976:KSC851996 LBY851976:LBY851996 LLU851976:LLU851996 LVQ851976:LVQ851996 MFM851976:MFM851996 MPI851976:MPI851996 MZE851976:MZE851996 NJA851976:NJA851996 NSW851976:NSW851996 OCS851976:OCS851996 OMO851976:OMO851996 OWK851976:OWK851996 PGG851976:PGG851996 PQC851976:PQC851996 PZY851976:PZY851996 QJU851976:QJU851996 QTQ851976:QTQ851996 RDM851976:RDM851996 RNI851976:RNI851996 RXE851976:RXE851996 SHA851976:SHA851996 SQW851976:SQW851996 TAS851976:TAS851996 TKO851976:TKO851996 TUK851976:TUK851996 UEG851976:UEG851996 UOC851976:UOC851996 UXY851976:UXY851996 VHU851976:VHU851996 VRQ851976:VRQ851996 WBM851976:WBM851996 WLI851976:WLI851996 WVE851976:WVE851996 A917512:A917532 IS917512:IS917532 SO917512:SO917532 ACK917512:ACK917532 AMG917512:AMG917532 AWC917512:AWC917532 BFY917512:BFY917532 BPU917512:BPU917532 BZQ917512:BZQ917532 CJM917512:CJM917532 CTI917512:CTI917532 DDE917512:DDE917532 DNA917512:DNA917532 DWW917512:DWW917532 EGS917512:EGS917532 EQO917512:EQO917532 FAK917512:FAK917532 FKG917512:FKG917532 FUC917512:FUC917532 GDY917512:GDY917532 GNU917512:GNU917532 GXQ917512:GXQ917532 HHM917512:HHM917532 HRI917512:HRI917532 IBE917512:IBE917532 ILA917512:ILA917532 IUW917512:IUW917532 JES917512:JES917532 JOO917512:JOO917532 JYK917512:JYK917532 KIG917512:KIG917532 KSC917512:KSC917532 LBY917512:LBY917532 LLU917512:LLU917532 LVQ917512:LVQ917532 MFM917512:MFM917532 MPI917512:MPI917532 MZE917512:MZE917532 NJA917512:NJA917532 NSW917512:NSW917532 OCS917512:OCS917532 OMO917512:OMO917532 OWK917512:OWK917532 PGG917512:PGG917532 PQC917512:PQC917532 PZY917512:PZY917532 QJU917512:QJU917532 QTQ917512:QTQ917532 RDM917512:RDM917532 RNI917512:RNI917532 RXE917512:RXE917532 SHA917512:SHA917532 SQW917512:SQW917532 TAS917512:TAS917532 TKO917512:TKO917532 TUK917512:TUK917532 UEG917512:UEG917532 UOC917512:UOC917532 UXY917512:UXY917532 VHU917512:VHU917532 VRQ917512:VRQ917532 WBM917512:WBM917532 WLI917512:WLI917532 WVE917512:WVE917532 A983048:A983068 IS983048:IS983068 SO983048:SO983068 ACK983048:ACK983068 AMG983048:AMG983068 AWC983048:AWC983068 BFY983048:BFY983068 BPU983048:BPU983068 BZQ983048:BZQ983068 CJM983048:CJM983068 CTI983048:CTI983068 DDE983048:DDE983068 DNA983048:DNA983068 DWW983048:DWW983068 EGS983048:EGS983068 EQO983048:EQO983068 FAK983048:FAK983068 FKG983048:FKG983068 FUC983048:FUC983068 GDY983048:GDY983068 GNU983048:GNU983068 GXQ983048:GXQ983068 HHM983048:HHM983068 HRI983048:HRI983068 IBE983048:IBE983068 ILA983048:ILA983068 IUW983048:IUW983068 JES983048:JES983068 JOO983048:JOO983068 JYK983048:JYK983068 KIG983048:KIG983068 KSC983048:KSC983068 LBY983048:LBY983068 LLU983048:LLU983068 LVQ983048:LVQ983068 MFM983048:MFM983068 MPI983048:MPI983068 MZE983048:MZE983068 NJA983048:NJA983068 NSW983048:NSW983068 OCS983048:OCS983068 OMO983048:OMO983068 OWK983048:OWK983068 PGG983048:PGG983068 PQC983048:PQC983068 PZY983048:PZY983068 QJU983048:QJU983068 QTQ983048:QTQ983068 RDM983048:RDM983068 RNI983048:RNI983068 RXE983048:RXE983068 SHA983048:SHA983068 SQW983048:SQW983068 TAS983048:TAS983068 TKO983048:TKO983068 TUK983048:TUK983068 UEG983048:UEG983068 UOC983048:UOC983068 UXY983048:UXY983068 VHU983048:VHU983068 VRQ983048:VRQ983068 WBM983048:WBM983068 WLI983048:WLI983068 A8:A28"/>
    <dataValidation imeMode="hiragana" allowBlank="1" showInputMessage="1" showErrorMessage="1" sqref="B8:B28 H8:I28"/>
  </dataValidations>
  <hyperlinks>
    <hyperlink ref="K28" location="一覧表!L36" display="一覧表へ戻る"/>
    <hyperlink ref="K25" location="様式5基!Z7" display="様式5（基礎）作成へ"/>
    <hyperlink ref="K26" location="様式5実!Z7" display="様式5（実践）作成へ"/>
  </hyperlinks>
  <printOptions horizontalCentered="1"/>
  <pageMargins left="0.6692913385826772" right="0.19685039370078741" top="0.59055118110236227" bottom="0.39370078740157483" header="0" footer="0.19685039370078741"/>
  <pageSetup paperSize="9" scale="98" orientation="portrait" verticalDpi="300" r:id="rId1"/>
  <headerFooter scaleWithDoc="0" alignWithMargins="0"/>
  <ignoredErrors>
    <ignoredError sqref="H8:H28" unlockedFormula="1"/>
  </ignoredErrors>
  <extLst>
    <ext xmlns:x14="http://schemas.microsoft.com/office/spreadsheetml/2009/9/main" uri="{78C0D931-6437-407d-A8EE-F0AAD7539E65}">
      <x14:conditionalFormattings>
        <x14:conditionalFormatting xmlns:xm="http://schemas.microsoft.com/office/excel/2006/main">
          <x14:cfRule type="expression" priority="2" id="{C8977873-C7AC-4D61-B89F-C7A0A4A4FFC0}">
            <xm:f>様式1!$E$20=""</xm:f>
            <x14:dxf>
              <fill>
                <patternFill>
                  <bgColor rgb="FF0000FF"/>
                </patternFill>
              </fill>
            </x14:dxf>
          </x14:cfRule>
          <xm:sqref>K25</xm:sqref>
        </x14:conditionalFormatting>
        <x14:conditionalFormatting xmlns:xm="http://schemas.microsoft.com/office/excel/2006/main">
          <x14:cfRule type="expression" priority="1" id="{5803A23E-AB1D-4EC8-9CC4-6BB7E96DE880}">
            <xm:f>様式1!$E$21=""</xm:f>
            <x14:dxf>
              <fill>
                <patternFill>
                  <bgColor rgb="FF0000FF"/>
                </patternFill>
              </fill>
            </x14:dxf>
          </x14:cfRule>
          <xm:sqref>K26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132</vt:i4>
      </vt:variant>
    </vt:vector>
  </HeadingPairs>
  <TitlesOfParts>
    <vt:vector size="174" baseType="lpstr">
      <vt:lpstr>改正点</vt:lpstr>
      <vt:lpstr>修正履歴</vt:lpstr>
      <vt:lpstr>一覧表</vt:lpstr>
      <vt:lpstr>様式1</vt:lpstr>
      <vt:lpstr>様式2</vt:lpstr>
      <vt:lpstr>様式3基</vt:lpstr>
      <vt:lpstr>様式3実</vt:lpstr>
      <vt:lpstr>様式4</vt:lpstr>
      <vt:lpstr>代表者･役員一覧</vt:lpstr>
      <vt:lpstr>様式5基</vt:lpstr>
      <vt:lpstr>様式5実</vt:lpstr>
      <vt:lpstr>様式5計画書</vt:lpstr>
      <vt:lpstr>様式5企業実習計画書</vt:lpstr>
      <vt:lpstr>様式5DX推進</vt:lpstr>
      <vt:lpstr>様式6</vt:lpstr>
      <vt:lpstr>様式7の１</vt:lpstr>
      <vt:lpstr>様式7の3</vt:lpstr>
      <vt:lpstr>様式8</vt:lpstr>
      <vt:lpstr>様式9</vt:lpstr>
      <vt:lpstr>様式10 </vt:lpstr>
      <vt:lpstr>様式12</vt:lpstr>
      <vt:lpstr>様式13の1基</vt:lpstr>
      <vt:lpstr>様式13の2(自己評価)</vt:lpstr>
      <vt:lpstr>様式13の1実</vt:lpstr>
      <vt:lpstr>様式14 </vt:lpstr>
      <vt:lpstr>様式15の1基</vt:lpstr>
      <vt:lpstr>様式15の2基</vt:lpstr>
      <vt:lpstr>様式15の1実</vt:lpstr>
      <vt:lpstr>様式15の2実</vt:lpstr>
      <vt:lpstr>様式16の２</vt:lpstr>
      <vt:lpstr>様式17</vt:lpstr>
      <vt:lpstr>様式18</vt:lpstr>
      <vt:lpstr>オリエンテーション基</vt:lpstr>
      <vt:lpstr>オリエンテーション実</vt:lpstr>
      <vt:lpstr>コース案内(表)</vt:lpstr>
      <vt:lpstr>コース案内(裏)基</vt:lpstr>
      <vt:lpstr>コース案内(裏)実</vt:lpstr>
      <vt:lpstr>独自チラシ</vt:lpstr>
      <vt:lpstr>新聞広告等</vt:lpstr>
      <vt:lpstr>機構処理</vt:lpstr>
      <vt:lpstr>登録用</vt:lpstr>
      <vt:lpstr>開講スケジュール</vt:lpstr>
      <vt:lpstr>オリエンテーション基!Print_Area</vt:lpstr>
      <vt:lpstr>オリエンテーション実!Print_Area</vt:lpstr>
      <vt:lpstr>'コース案内(表)'!Print_Area</vt:lpstr>
      <vt:lpstr>'コース案内(裏)基'!Print_Area</vt:lpstr>
      <vt:lpstr>'コース案内(裏)実'!Print_Area</vt:lpstr>
      <vt:lpstr>一覧表!Print_Area</vt:lpstr>
      <vt:lpstr>改正点!Print_Area</vt:lpstr>
      <vt:lpstr>開講スケジュール!Print_Area</vt:lpstr>
      <vt:lpstr>修正履歴!Print_Area</vt:lpstr>
      <vt:lpstr>新聞広告等!Print_Area</vt:lpstr>
      <vt:lpstr>代表者･役員一覧!Print_Area</vt:lpstr>
      <vt:lpstr>登録用!Print_Area</vt:lpstr>
      <vt:lpstr>独自チラシ!Print_Area</vt:lpstr>
      <vt:lpstr>様式1!Print_Area</vt:lpstr>
      <vt:lpstr>'様式10 '!Print_Area</vt:lpstr>
      <vt:lpstr>様式12!Print_Area</vt:lpstr>
      <vt:lpstr>様式13の1基!Print_Area</vt:lpstr>
      <vt:lpstr>様式13の1実!Print_Area</vt:lpstr>
      <vt:lpstr>'様式13の2(自己評価)'!Print_Area</vt:lpstr>
      <vt:lpstr>'様式14 '!Print_Area</vt:lpstr>
      <vt:lpstr>様式15の1基!Print_Area</vt:lpstr>
      <vt:lpstr>様式15の1実!Print_Area</vt:lpstr>
      <vt:lpstr>様式15の2基!Print_Area</vt:lpstr>
      <vt:lpstr>様式15の2実!Print_Area</vt:lpstr>
      <vt:lpstr>様式16の２!Print_Area</vt:lpstr>
      <vt:lpstr>様式17!Print_Area</vt:lpstr>
      <vt:lpstr>様式18!Print_Area</vt:lpstr>
      <vt:lpstr>様式2!Print_Area</vt:lpstr>
      <vt:lpstr>様式3基!Print_Area</vt:lpstr>
      <vt:lpstr>様式3実!Print_Area</vt:lpstr>
      <vt:lpstr>様式4!Print_Area</vt:lpstr>
      <vt:lpstr>様式5DX推進!Print_Area</vt:lpstr>
      <vt:lpstr>様式5企業実習計画書!Print_Area</vt:lpstr>
      <vt:lpstr>様式5基!Print_Area</vt:lpstr>
      <vt:lpstr>様式5計画書!Print_Area</vt:lpstr>
      <vt:lpstr>様式5実!Print_Area</vt:lpstr>
      <vt:lpstr>様式6!Print_Area</vt:lpstr>
      <vt:lpstr>様式7の１!Print_Area</vt:lpstr>
      <vt:lpstr>様式7の3!Print_Area</vt:lpstr>
      <vt:lpstr>様式8!Print_Area</vt:lpstr>
      <vt:lpstr>様式9!Print_Area</vt:lpstr>
      <vt:lpstr>新聞広告等!Print_Titles</vt:lpstr>
      <vt:lpstr>独自チラシ!Print_Titles</vt:lpstr>
      <vt:lpstr>様式13の1基!Print_Titles</vt:lpstr>
      <vt:lpstr>様式13の1実!Print_Titles</vt:lpstr>
      <vt:lpstr>様式17!Print_Titles</vt:lpstr>
      <vt:lpstr>様式3基!Print_Titles</vt:lpstr>
      <vt:lpstr>様式3実!Print_Titles</vt:lpstr>
      <vt:lpstr>様式12!Z_0F6E090E_FD1C_46D6_9253_5CD2FEC7E180_.wvu.PrintArea</vt:lpstr>
      <vt:lpstr>様式9!Z_0F6E090E_FD1C_46D6_9253_5CD2FEC7E180_.wvu.PrintArea</vt:lpstr>
      <vt:lpstr>オンライン訓練</vt:lpstr>
      <vt:lpstr>オンライン形態</vt:lpstr>
      <vt:lpstr>ハローワーク来所日1</vt:lpstr>
      <vt:lpstr>ハローワーク来所日2</vt:lpstr>
      <vt:lpstr>ハローワーク来所日3</vt:lpstr>
      <vt:lpstr>ハローワーク来所日4</vt:lpstr>
      <vt:lpstr>ハローワーク来所日5</vt:lpstr>
      <vt:lpstr>ハローワーク来所日6</vt:lpstr>
      <vt:lpstr>ハローワーク来所日パターン</vt:lpstr>
      <vt:lpstr>開講日</vt:lpstr>
      <vt:lpstr>開講日リスト</vt:lpstr>
      <vt:lpstr>開講予定日</vt:lpstr>
      <vt:lpstr>企業実習時間</vt:lpstr>
      <vt:lpstr>企業実習有無</vt:lpstr>
      <vt:lpstr>訓練コース</vt:lpstr>
      <vt:lpstr>訓練コース名</vt:lpstr>
      <vt:lpstr>訓練科名</vt:lpstr>
      <vt:lpstr>訓練開始時刻</vt:lpstr>
      <vt:lpstr>訓練開始日</vt:lpstr>
      <vt:lpstr>訓練概要</vt:lpstr>
      <vt:lpstr>訓練月数</vt:lpstr>
      <vt:lpstr>訓練時間合計</vt:lpstr>
      <vt:lpstr>訓練時間総合計_基</vt:lpstr>
      <vt:lpstr>訓練時間総合計_実</vt:lpstr>
      <vt:lpstr>訓練実施施設TEL</vt:lpstr>
      <vt:lpstr>訓練実施施設建物名</vt:lpstr>
      <vt:lpstr>訓練実施施設住所</vt:lpstr>
      <vt:lpstr>訓練実施施設名</vt:lpstr>
      <vt:lpstr>訓練実施施設郵便番号</vt:lpstr>
      <vt:lpstr>訓練種別CD</vt:lpstr>
      <vt:lpstr>訓練種別コード</vt:lpstr>
      <vt:lpstr>訓練種別分類</vt:lpstr>
      <vt:lpstr>訓練種別名</vt:lpstr>
      <vt:lpstr>訓練終了時刻</vt:lpstr>
      <vt:lpstr>訓練終了日</vt:lpstr>
      <vt:lpstr>訓練総時間</vt:lpstr>
      <vt:lpstr>訓練対象者</vt:lpstr>
      <vt:lpstr>訓練定員</vt:lpstr>
      <vt:lpstr>訓練日数</vt:lpstr>
      <vt:lpstr>訓練分野</vt:lpstr>
      <vt:lpstr>訓練分野CD</vt:lpstr>
      <vt:lpstr>訓練分野コード</vt:lpstr>
      <vt:lpstr>訓練目標</vt:lpstr>
      <vt:lpstr>元号CD</vt:lpstr>
      <vt:lpstr>元号コード</vt:lpstr>
      <vt:lpstr>混在型</vt:lpstr>
      <vt:lpstr>実施機関TEL</vt:lpstr>
      <vt:lpstr>実施機関住所</vt:lpstr>
      <vt:lpstr>実施機関代表者</vt:lpstr>
      <vt:lpstr>実施機関番号</vt:lpstr>
      <vt:lpstr>実施機関名</vt:lpstr>
      <vt:lpstr>実施機関名カナ</vt:lpstr>
      <vt:lpstr>実施機関郵便番号</vt:lpstr>
      <vt:lpstr>'コース案内(表)'!実践</vt:lpstr>
      <vt:lpstr>種別コード</vt:lpstr>
      <vt:lpstr>受理番号連番</vt:lpstr>
      <vt:lpstr>職歴年号</vt:lpstr>
      <vt:lpstr>申請書受理番号</vt:lpstr>
      <vt:lpstr>申請日</vt:lpstr>
      <vt:lpstr>設立年号</vt:lpstr>
      <vt:lpstr>選考結果発送日</vt:lpstr>
      <vt:lpstr>選考日</vt:lpstr>
      <vt:lpstr>単独型</vt:lpstr>
      <vt:lpstr>中止決定From</vt:lpstr>
      <vt:lpstr>中止決定To</vt:lpstr>
      <vt:lpstr>都道府県CD</vt:lpstr>
      <vt:lpstr>都道府県コード</vt:lpstr>
      <vt:lpstr>土日祝合計</vt:lpstr>
      <vt:lpstr>土日祝日訓練</vt:lpstr>
      <vt:lpstr>内容</vt:lpstr>
      <vt:lpstr>日数合計</vt:lpstr>
      <vt:lpstr>年度CD</vt:lpstr>
      <vt:lpstr>年度コード</vt:lpstr>
      <vt:lpstr>併用</vt:lpstr>
      <vt:lpstr>募集期間From</vt:lpstr>
      <vt:lpstr>募集期間To</vt:lpstr>
      <vt:lpstr>法人番号</vt:lpstr>
      <vt:lpstr>無指定</vt:lpstr>
      <vt:lpstr>様5入修</vt:lpstr>
      <vt:lpstr>様6_訓練時間合計</vt:lpstr>
      <vt:lpstr>様式5号シート</vt:lpstr>
      <vt:lpstr>来所パターン</vt:lpstr>
    </vt:vector>
  </TitlesOfParts>
  <Company>高齢・障害・求職者雇用支援機構</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R05 通常版</dc:title>
  <dc:creator>高齢・障害・求職者雇用支援機構</dc:creator>
  <cp:lastModifiedBy>高齢・障害・求職者雇用支援機構</cp:lastModifiedBy>
  <cp:lastPrinted>2023-12-19T04:53:40Z</cp:lastPrinted>
  <dcterms:created xsi:type="dcterms:W3CDTF">2014-06-10T12:51:32Z</dcterms:created>
  <dcterms:modified xsi:type="dcterms:W3CDTF">2024-01-09T06:36:13Z</dcterms:modified>
</cp:coreProperties>
</file>